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tables/table3.xml" ContentType="application/vnd.openxmlformats-officedocument.spreadsheetml.table+xml"/>
  <Override PartName="/xl/comments1.xml" ContentType="application/vnd.openxmlformats-officedocument.spreadsheetml.comments+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24226"/>
  <mc:AlternateContent xmlns:mc="http://schemas.openxmlformats.org/markup-compatibility/2006">
    <mc:Choice Requires="x15">
      <x15ac:absPath xmlns:x15ac="http://schemas.microsoft.com/office/spreadsheetml/2010/11/ac" url="S:\Transfer\Phillipa\5 May Council\"/>
    </mc:Choice>
  </mc:AlternateContent>
  <bookViews>
    <workbookView xWindow="-120" yWindow="-120" windowWidth="29040" windowHeight="15840" tabRatio="891" firstSheet="4" activeTab="5"/>
  </bookViews>
  <sheets>
    <sheet name="TEMPLATE SERVICES" sheetId="18" state="hidden" r:id="rId1"/>
    <sheet name="TEMPLATE" sheetId="17" state="hidden" r:id="rId2"/>
    <sheet name="Small Assets" sheetId="33" state="hidden" r:id="rId3"/>
    <sheet name="TRADE" sheetId="3" state="hidden" r:id="rId4"/>
    <sheet name="Summary Sheet" sheetId="60" r:id="rId5"/>
    <sheet name="Rakaia Arch" sheetId="41" r:id="rId6"/>
    <sheet name="Rakaia Services" sheetId="54" r:id="rId7"/>
    <sheet name="Rakaia Estimates" sheetId="48" r:id="rId8"/>
    <sheet name="Hinds Arch" sheetId="42" r:id="rId9"/>
    <sheet name="Hinds Services" sheetId="55" r:id="rId10"/>
    <sheet name="Hinds Estimates" sheetId="49" r:id="rId11"/>
    <sheet name="Tinwald Arch" sheetId="27" r:id="rId12"/>
    <sheet name="Tinwald Services" sheetId="56" r:id="rId13"/>
    <sheet name="Tinwald Estimates" sheetId="50" r:id="rId14"/>
    <sheet name="Mayfield Arch" sheetId="43" r:id="rId15"/>
    <sheet name="Mayfield Services" sheetId="57" r:id="rId16"/>
    <sheet name="Mayfield Estimates" sheetId="51" r:id="rId17"/>
    <sheet name="Ruapuna Arch" sheetId="44" r:id="rId18"/>
    <sheet name="Ruapuna Services" sheetId="58" r:id="rId19"/>
    <sheet name="Ruapuna Estimates" sheetId="52" r:id="rId20"/>
    <sheet name="Mt Somers Arch" sheetId="45" r:id="rId21"/>
    <sheet name="Mt Somers Services" sheetId="59" r:id="rId22"/>
    <sheet name="Mt Somers Estimates" sheetId="53" r:id="rId23"/>
    <sheet name="Rates" sheetId="20" state="hidden" r:id="rId24"/>
    <sheet name="Lists" sheetId="25" state="hidden"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s>
  <definedNames>
    <definedName name="_Fill" hidden="1">#REF!</definedName>
    <definedName name="_Order1" hidden="1">255</definedName>
    <definedName name="_Order2" hidden="1">255</definedName>
    <definedName name="_wcm1">#REF!</definedName>
    <definedName name="_wcm2">#REF!</definedName>
    <definedName name="_wcm3">#REF!</definedName>
    <definedName name="A_PROPOSAL">[1]VARIABLES!$Y$2:$AM$81</definedName>
    <definedName name="annualsavings">'[2]Sav Calcs'!#REF!</definedName>
    <definedName name="AUDIT_BOM_RANGE">[1]AUDIT!$CI$6:$DW$457</definedName>
    <definedName name="AUDIT_RANGE">[1]AUDIT!$E$6:$CH$457</definedName>
    <definedName name="AuditShowAll">[1]AUDIT!$C$7</definedName>
    <definedName name="BALLAST_RANGE">'[1]BALLAST TABLE'!$C$5:$S$85</definedName>
    <definedName name="bob">[3]Lists!$J$1:$J$4</definedName>
    <definedName name="CAC">[4]Lists1!$E$1:$E$4</definedName>
    <definedName name="CFM">#REF!</definedName>
    <definedName name="Chart1">"Chart 1"</definedName>
    <definedName name="chart1_print">#REF!</definedName>
    <definedName name="Chart2">"Chart 2"</definedName>
    <definedName name="chart2_print">#REF!</definedName>
    <definedName name="CheckHours">#REF!</definedName>
    <definedName name="CheckStaffNo">#REF!</definedName>
    <definedName name="condition">[5]Lists!$A$1:'[5]Lists'!$A$1:$A$6</definedName>
    <definedName name="COOL_COST">#REF!</definedName>
    <definedName name="COP">#REF!</definedName>
    <definedName name="_xlnm.Criteria">'[6]HS-MS Sched'!#REF!</definedName>
    <definedName name="degFsetback">#REF!</definedName>
    <definedName name="Details">#REF!</definedName>
    <definedName name="Efficiency">#REF!</definedName>
    <definedName name="Estimate">Lists!$E$1:$E$3</definedName>
    <definedName name="Estimate2">[7]Lists!$E$1:$E$3</definedName>
    <definedName name="EXIST_BOM_RANGE">'[1]EXISTING LEGEND'!$C$8:$V$183</definedName>
    <definedName name="EXIST_Email">'[1]EXISTING LEGEND'!$B$8:$AQ$183</definedName>
    <definedName name="EXIST_LEGEND">'[1]EXISTING LEGEND'!$C$8:$AQ$183</definedName>
    <definedName name="FuelCost">#REF!</definedName>
    <definedName name="HEAT_COST">#REF!</definedName>
    <definedName name="HEAT_EFF">#REF!</definedName>
    <definedName name="HeatingValue">#REF!</definedName>
    <definedName name="HERE">[1]AUDIT!$B$458</definedName>
    <definedName name="HOURS_TABLE">[1]HOURS!$B$8:$AO$37</definedName>
    <definedName name="HoursMF">#REF!</definedName>
    <definedName name="HoursMFInput">#REF!</definedName>
    <definedName name="HoursSat">#REF!</definedName>
    <definedName name="HoursSatInput">#REF!</definedName>
    <definedName name="HoursSun">#REF!</definedName>
    <definedName name="HoursSunInput">#REF!</definedName>
    <definedName name="HRHX_EFF">#REF!</definedName>
    <definedName name="hrswkSetback">#REF!</definedName>
    <definedName name="HX_PD">#REF!</definedName>
    <definedName name="Input">#REF!</definedName>
    <definedName name="INSTALL_BOOK_MARKER">'[1]INSTALL BOOK'!$T$928</definedName>
    <definedName name="JOB_NAME">#REF!</definedName>
    <definedName name="KWH">#REF!</definedName>
    <definedName name="LAMP_RANGE">'[1]LAMP TABLE'!$C$5:$O$163</definedName>
    <definedName name="LMU">#REF!</definedName>
    <definedName name="maintenance">[5]Lists!$L$1:$L$8</definedName>
    <definedName name="MMU">#REF!</definedName>
    <definedName name="Monitor_Miser_Energy_Analysis">#REF!</definedName>
    <definedName name="Name" hidden="1">{#N/A,#N/A,TRUE,"Summary";#N/A,#N/A,TRUE,"1 Westlakes";#N/A,#N/A,TRUE,"3 Westlakes";#N/A,#N/A,TRUE,"5 Westlakes";#N/A,#N/A,TRUE,"Legend";#N/A,#N/A,TRUE,"Utility"}</definedName>
    <definedName name="OP_TIME">#REF!</definedName>
    <definedName name="Output">#REF!</definedName>
    <definedName name="Output2">#REF!</definedName>
    <definedName name="Output3">#REF!</definedName>
    <definedName name="PCRHHX_EFF">#REF!</definedName>
    <definedName name="Presentation">#REF!</definedName>
    <definedName name="price">[5]Lists!$N$1:$N$16</definedName>
    <definedName name="priceL">[8]Lists!$P$1:$P$19</definedName>
    <definedName name="_xlnm.Print_Area" localSheetId="2">'Small Assets'!$A$1:$AC$473</definedName>
    <definedName name="_xlnm.Print_Area" localSheetId="11">'Tinwald Arch'!$A$1:$AE$84</definedName>
    <definedName name="_xlnm.Print_Titles" localSheetId="11">'Tinwald Arch'!$3:$3</definedName>
    <definedName name="Priorities">Lists!$A$1:$A$4</definedName>
    <definedName name="Priorities2">[7]Lists!$A$1:$A$4</definedName>
    <definedName name="Priorities3">[7]Lists!$A$1:$A$4</definedName>
    <definedName name="Priorities4">[7]Lists!$A$1:$A$4</definedName>
    <definedName name="priority">[9]Lists!$F$1:$F$4</definedName>
    <definedName name="ratesz">([5]Lists!$S$1:$S$7)</definedName>
    <definedName name="rebates">'[2]Sav Calcs'!#REF!</definedName>
    <definedName name="RETRO_BOM_RANGE">'[1]RETROFIT LEGEND'!$C$8:$W$459</definedName>
    <definedName name="RETRO_Email">'[1]RETROFIT LEGEND'!$B$8:$BA$459</definedName>
    <definedName name="RETRO_LEGEND">'[1]RETROFIT LEGEND'!$C$8:$BA$459</definedName>
    <definedName name="rtq">#REF!</definedName>
    <definedName name="Savings">#REF!</definedName>
    <definedName name="SUMMARY_RANGE">'[1]SUMMARY PIVOT'!$B$5:$X$42</definedName>
    <definedName name="TEMP_DP">#REF!</definedName>
    <definedName name="TEMP_RA_SUM">#REF!</definedName>
    <definedName name="TEMP_RA_WIN">#REF!</definedName>
    <definedName name="TEMP_SA_SUM">#REF!</definedName>
    <definedName name="TOC_LABEL">[1]TOC!$B$10:$C$10</definedName>
    <definedName name="Trade">TRADE!$A$2:$A$30</definedName>
    <definedName name="TRADES">TRADE!$A$2:$A$40</definedName>
    <definedName name="unit">[5]Lists!$H$1:$H$4</definedName>
    <definedName name="unit2">[5]Lists!$H$1:$H$4</definedName>
    <definedName name="unit3">[3]Lists!$H$1:$H$4</definedName>
    <definedName name="units">Lists!$C$1:$C$5</definedName>
    <definedName name="UTILITY">[1]HOURS!$F$40:$AO$74</definedName>
    <definedName name="UxA">#REF!</definedName>
    <definedName name="watersavings">#REF!</definedName>
    <definedName name="WATT">'[1]WATT READINGS'!$A$14</definedName>
    <definedName name="WksHeating">#REF!</definedName>
    <definedName name="wrn.all." hidden="1">{#N/A,#N/A,FALSE,"Summary";#N/A,#N/A,FALSE,"CHWP VFD";#N/A,#N/A,FALSE,"AC 6 VFD";#N/A,#N/A,FALSE,"HWP VFD";#N/A,#N/A,FALSE,"Motors";#N/A,#N/A,FALSE,"Kitchen";#N/A,#N/A,FALSE,"DHW HTR";#N/A,#N/A,FALSE,"Lightcool";#N/A,#N/A,FALSE,"evap";#N/A,#N/A,FALSE,"TOD";#N/A,#N/A,FALSE,"kitcheqpt"}</definedName>
    <definedName name="wrn.ALL._.SHEETS." hidden="1">{#N/A,#N/A,TRUE,"Summary";#N/A,#N/A,TRUE,"1 Westlakes";#N/A,#N/A,TRUE,"3 Westlakes";#N/A,#N/A,TRUE,"5 Westlakes";#N/A,#N/A,TRUE,"Legend";#N/A,#N/A,TRUE,"Utility"}</definedName>
    <definedName name="wrn.ffthosp." hidden="1">{"hostelec",#N/A,FALSE,"Billing";"nhelec",#N/A,FALSE,"Billing";"sitelec",#N/A,FALSE,"Billing";"Service",#N/A,FALSE,"Misc."}</definedName>
    <definedName name="x">#REF!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78" i="50" l="1"/>
  <c r="F77" i="50"/>
  <c r="F76" i="50"/>
  <c r="F75" i="50"/>
  <c r="O9" i="27"/>
  <c r="AG10" i="27" a="1"/>
  <c r="AG10" i="27" s="1"/>
  <c r="AF10" i="27" a="1"/>
  <c r="AF10" i="27" s="1"/>
  <c r="AE10" i="27" a="1"/>
  <c r="AE10" i="27" s="1"/>
  <c r="AD10" i="27" a="1"/>
  <c r="AD10" i="27" s="1"/>
  <c r="AC10" i="27" a="1"/>
  <c r="AC10" i="27" s="1"/>
  <c r="AB10" i="27" a="1"/>
  <c r="AB10" i="27" s="1"/>
  <c r="AA10" i="27" a="1"/>
  <c r="AA10" i="27" s="1"/>
  <c r="Z10" i="27" a="1"/>
  <c r="Z10" i="27" s="1"/>
  <c r="Y10" i="27" a="1"/>
  <c r="Y10" i="27" s="1"/>
  <c r="X10" i="27" a="1"/>
  <c r="X10" i="27" s="1"/>
  <c r="W10" i="27" a="1"/>
  <c r="W10" i="27" s="1"/>
  <c r="V10" i="27" a="1"/>
  <c r="V10" i="27" s="1"/>
  <c r="U10" i="27" a="1"/>
  <c r="U10" i="27" s="1"/>
  <c r="T10" i="27" a="1"/>
  <c r="T10" i="27" s="1"/>
  <c r="S10" i="27" a="1"/>
  <c r="S10" i="27" s="1"/>
  <c r="R10" i="27" a="1"/>
  <c r="R10" i="27" s="1"/>
  <c r="Q10" i="27"/>
  <c r="AG9" i="27" a="1"/>
  <c r="AG9" i="27" s="1"/>
  <c r="AF9" i="27" a="1"/>
  <c r="AF9" i="27" s="1"/>
  <c r="AE9" i="27" a="1"/>
  <c r="AE9" i="27" s="1"/>
  <c r="AD9" i="27" a="1"/>
  <c r="AD9" i="27" s="1"/>
  <c r="AC9" i="27" a="1"/>
  <c r="AC9" i="27" s="1"/>
  <c r="AB9" i="27" a="1"/>
  <c r="AB9" i="27" s="1"/>
  <c r="AA9" i="27" a="1"/>
  <c r="AA9" i="27" s="1"/>
  <c r="Z9" i="27" a="1"/>
  <c r="Z9" i="27" s="1"/>
  <c r="Y9" i="27" a="1"/>
  <c r="Y9" i="27" s="1"/>
  <c r="X9" i="27" a="1"/>
  <c r="X9" i="27" s="1"/>
  <c r="W9" i="27" a="1"/>
  <c r="W9" i="27" s="1"/>
  <c r="V9" i="27" a="1"/>
  <c r="V9" i="27" s="1"/>
  <c r="U9" i="27" a="1"/>
  <c r="U9" i="27" s="1"/>
  <c r="S9" i="27" a="1"/>
  <c r="S9" i="27" s="1"/>
  <c r="R9" i="27" a="1"/>
  <c r="R9" i="27" s="1"/>
  <c r="Q9" i="27"/>
  <c r="T9" i="27" s="1" a="1"/>
  <c r="T9" i="27" s="1"/>
  <c r="F10" i="50"/>
  <c r="S32" i="42"/>
  <c r="S17" i="42"/>
  <c r="Q13" i="45"/>
  <c r="Q12" i="44"/>
  <c r="Q14" i="43"/>
  <c r="Q15" i="27"/>
  <c r="AG19" i="41" a="1"/>
  <c r="AG19" i="41" s="1"/>
  <c r="AF19" i="41" a="1"/>
  <c r="AF19" i="41" s="1"/>
  <c r="AE19" i="41" a="1"/>
  <c r="AE19" i="41" s="1"/>
  <c r="AD19" i="41" a="1"/>
  <c r="AD19" i="41" s="1"/>
  <c r="AC19" i="41" a="1"/>
  <c r="AC19" i="41" s="1"/>
  <c r="Z19" i="41" a="1"/>
  <c r="Z19" i="41" s="1"/>
  <c r="W19" i="41" a="1"/>
  <c r="W19" i="41" s="1"/>
  <c r="T19" i="41" a="1"/>
  <c r="T19" i="41" s="1"/>
  <c r="R19" i="41" a="1"/>
  <c r="R19" i="41" s="1"/>
  <c r="Q19" i="41"/>
  <c r="AG16" i="42" a="1"/>
  <c r="AG16" i="42" s="1"/>
  <c r="AE16" i="42" a="1"/>
  <c r="AE16" i="42" s="1"/>
  <c r="AD16" i="42"/>
  <c r="AD16" i="42" a="1"/>
  <c r="R16" i="42" a="1"/>
  <c r="R16" i="42" s="1"/>
  <c r="Q16" i="42"/>
  <c r="AG12" i="42" a="1"/>
  <c r="AG12" i="42" s="1"/>
  <c r="AF12" i="42" a="1"/>
  <c r="AF12" i="42" s="1"/>
  <c r="AE12" i="42" a="1"/>
  <c r="AE12" i="42" s="1"/>
  <c r="AD12" i="42" a="1"/>
  <c r="AD12" i="42" s="1"/>
  <c r="AC12" i="42" a="1"/>
  <c r="AC12" i="42" s="1"/>
  <c r="AB12" i="42" a="1"/>
  <c r="AB12" i="42" s="1"/>
  <c r="AA12" i="42" a="1"/>
  <c r="AA12" i="42" s="1"/>
  <c r="Z12" i="42" a="1"/>
  <c r="Z12" i="42" s="1"/>
  <c r="Y12" i="42" a="1"/>
  <c r="Y12" i="42" s="1"/>
  <c r="X12" i="42" a="1"/>
  <c r="X12" i="42" s="1"/>
  <c r="W12" i="42" a="1"/>
  <c r="W12" i="42" s="1"/>
  <c r="V12" i="42" a="1"/>
  <c r="V12" i="42" s="1"/>
  <c r="U12" i="42" a="1"/>
  <c r="U12" i="42" s="1"/>
  <c r="T12" i="42" a="1"/>
  <c r="T12" i="42" s="1"/>
  <c r="S12" i="42" a="1"/>
  <c r="S12" i="42" s="1"/>
  <c r="R12" i="42" a="1"/>
  <c r="R12" i="42" s="1"/>
  <c r="Q12" i="42"/>
  <c r="S21" i="60"/>
  <c r="L18" i="60"/>
  <c r="W15" i="60"/>
  <c r="V15" i="60"/>
  <c r="U15" i="60"/>
  <c r="T15" i="60"/>
  <c r="S15" i="60"/>
  <c r="W9" i="60"/>
  <c r="V9" i="60"/>
  <c r="U9" i="60"/>
  <c r="T9" i="60"/>
  <c r="S9" i="60"/>
  <c r="AH42" i="27"/>
  <c r="X15" i="60" s="1"/>
  <c r="AB42" i="27"/>
  <c r="R15" i="60" s="1"/>
  <c r="AA42" i="27"/>
  <c r="Q15" i="60" s="1"/>
  <c r="Z42" i="27"/>
  <c r="P15" i="60" s="1"/>
  <c r="Y42" i="27"/>
  <c r="O15" i="60" s="1"/>
  <c r="X42" i="27"/>
  <c r="N15" i="60" s="1"/>
  <c r="W42" i="27"/>
  <c r="M15" i="60" s="1"/>
  <c r="V42" i="27"/>
  <c r="L15" i="60" s="1"/>
  <c r="U42" i="27"/>
  <c r="K15" i="60" s="1"/>
  <c r="T42" i="27"/>
  <c r="J15" i="60" s="1"/>
  <c r="S42" i="27"/>
  <c r="I15" i="60" s="1"/>
  <c r="Q15" i="42"/>
  <c r="Q14" i="42"/>
  <c r="Q13" i="42"/>
  <c r="Q11" i="42"/>
  <c r="Q9" i="42"/>
  <c r="Q47" i="41"/>
  <c r="Q46" i="41"/>
  <c r="Q45" i="41"/>
  <c r="Q43" i="41"/>
  <c r="Q42" i="41"/>
  <c r="Q40" i="41"/>
  <c r="Q37" i="41"/>
  <c r="Q36" i="41"/>
  <c r="Q35" i="41"/>
  <c r="Q34" i="41"/>
  <c r="Q31" i="41"/>
  <c r="Q30" i="41"/>
  <c r="Q29" i="41"/>
  <c r="Q28" i="41"/>
  <c r="AF17" i="59"/>
  <c r="AF19" i="59" s="1"/>
  <c r="AH31" i="45" s="1"/>
  <c r="X24" i="60" s="1"/>
  <c r="AE17" i="59"/>
  <c r="AE19" i="59" s="1"/>
  <c r="AD17" i="59"/>
  <c r="AD19" i="59" s="1"/>
  <c r="AG31" i="45" s="1"/>
  <c r="W24" i="60" s="1"/>
  <c r="AC17" i="59"/>
  <c r="AC19" i="59" s="1"/>
  <c r="AF31" i="45" s="1"/>
  <c r="V24" i="60" s="1"/>
  <c r="AB17" i="59"/>
  <c r="AB19" i="59" s="1"/>
  <c r="AE31" i="45" s="1"/>
  <c r="U24" i="60" s="1"/>
  <c r="AA17" i="59"/>
  <c r="AA19" i="59" s="1"/>
  <c r="AD31" i="45" s="1"/>
  <c r="T24" i="60" s="1"/>
  <c r="Z17" i="59"/>
  <c r="Z19" i="59" s="1"/>
  <c r="AC31" i="45" s="1"/>
  <c r="S24" i="60" s="1"/>
  <c r="Y17" i="59"/>
  <c r="Y19" i="59" s="1"/>
  <c r="AB31" i="45" s="1"/>
  <c r="R24" i="60" s="1"/>
  <c r="X17" i="59"/>
  <c r="X19" i="59" s="1"/>
  <c r="AA31" i="45" s="1"/>
  <c r="Q24" i="60" s="1"/>
  <c r="W17" i="59"/>
  <c r="W19" i="59" s="1"/>
  <c r="Z31" i="45" s="1"/>
  <c r="P24" i="60" s="1"/>
  <c r="V17" i="59"/>
  <c r="V19" i="59" s="1"/>
  <c r="Y31" i="45" s="1"/>
  <c r="O24" i="60" s="1"/>
  <c r="U17" i="59"/>
  <c r="U19" i="59" s="1"/>
  <c r="X31" i="45" s="1"/>
  <c r="N24" i="60" s="1"/>
  <c r="T17" i="59"/>
  <c r="T19" i="59" s="1"/>
  <c r="W31" i="45" s="1"/>
  <c r="M24" i="60" s="1"/>
  <c r="S17" i="59"/>
  <c r="S19" i="59" s="1"/>
  <c r="V31" i="45" s="1"/>
  <c r="L24" i="60" s="1"/>
  <c r="R17" i="59"/>
  <c r="R19" i="59" s="1"/>
  <c r="U31" i="45" s="1"/>
  <c r="K24" i="60" s="1"/>
  <c r="Q17" i="59"/>
  <c r="Q19" i="59" s="1"/>
  <c r="T31" i="45" s="1"/>
  <c r="J24" i="60" s="1"/>
  <c r="P17" i="59"/>
  <c r="P19" i="59" s="1"/>
  <c r="S31" i="45" s="1"/>
  <c r="I24" i="60" s="1"/>
  <c r="O17" i="59"/>
  <c r="N17" i="59"/>
  <c r="N19" i="59" s="1"/>
  <c r="M17" i="59"/>
  <c r="M19" i="59" s="1"/>
  <c r="L17" i="59"/>
  <c r="L19" i="59" s="1"/>
  <c r="K17" i="59"/>
  <c r="K19" i="59" s="1"/>
  <c r="AF12" i="58"/>
  <c r="AF14" i="58" s="1"/>
  <c r="AH30" i="44" s="1"/>
  <c r="X21" i="60" s="1"/>
  <c r="AE12" i="58"/>
  <c r="AE14" i="58" s="1"/>
  <c r="AD12" i="58"/>
  <c r="AD14" i="58" s="1"/>
  <c r="AG30" i="44" s="1"/>
  <c r="W21" i="60" s="1"/>
  <c r="AC12" i="58"/>
  <c r="AC14" i="58" s="1"/>
  <c r="AF30" i="44" s="1"/>
  <c r="V21" i="60" s="1"/>
  <c r="AB12" i="58"/>
  <c r="AB14" i="58" s="1"/>
  <c r="AE30" i="44" s="1"/>
  <c r="U21" i="60" s="1"/>
  <c r="AA12" i="58"/>
  <c r="AA14" i="58" s="1"/>
  <c r="AD30" i="44" s="1"/>
  <c r="T21" i="60" s="1"/>
  <c r="Z12" i="58"/>
  <c r="Z14" i="58" s="1"/>
  <c r="AC30" i="44" s="1"/>
  <c r="Y12" i="58"/>
  <c r="Y14" i="58" s="1"/>
  <c r="AB30" i="44" s="1"/>
  <c r="R21" i="60" s="1"/>
  <c r="X12" i="58"/>
  <c r="X14" i="58" s="1"/>
  <c r="AA30" i="44" s="1"/>
  <c r="Q21" i="60" s="1"/>
  <c r="W12" i="58"/>
  <c r="W14" i="58" s="1"/>
  <c r="Z30" i="44" s="1"/>
  <c r="P21" i="60" s="1"/>
  <c r="V12" i="58"/>
  <c r="V14" i="58" s="1"/>
  <c r="Y30" i="44" s="1"/>
  <c r="O21" i="60" s="1"/>
  <c r="U12" i="58"/>
  <c r="U14" i="58" s="1"/>
  <c r="X30" i="44" s="1"/>
  <c r="N21" i="60" s="1"/>
  <c r="T12" i="58"/>
  <c r="T14" i="58" s="1"/>
  <c r="W30" i="44" s="1"/>
  <c r="M21" i="60" s="1"/>
  <c r="S12" i="58"/>
  <c r="S14" i="58" s="1"/>
  <c r="V30" i="44" s="1"/>
  <c r="L21" i="60" s="1"/>
  <c r="R12" i="58"/>
  <c r="R14" i="58" s="1"/>
  <c r="U30" i="44" s="1"/>
  <c r="K21" i="60" s="1"/>
  <c r="Q12" i="58"/>
  <c r="Q14" i="58" s="1"/>
  <c r="T30" i="44" s="1"/>
  <c r="J21" i="60" s="1"/>
  <c r="P12" i="58"/>
  <c r="P14" i="58" s="1"/>
  <c r="S30" i="44" s="1"/>
  <c r="I21" i="60" s="1"/>
  <c r="O12" i="58"/>
  <c r="N12" i="58"/>
  <c r="N14" i="58" s="1"/>
  <c r="M12" i="58"/>
  <c r="M14" i="58" s="1"/>
  <c r="L12" i="58"/>
  <c r="L14" i="58" s="1"/>
  <c r="K12" i="58"/>
  <c r="K14" i="58" s="1"/>
  <c r="AF15" i="57"/>
  <c r="AF17" i="57" s="1"/>
  <c r="AH33" i="43" s="1"/>
  <c r="X18" i="60" s="1"/>
  <c r="AE15" i="57"/>
  <c r="AE17" i="57" s="1"/>
  <c r="AD15" i="57"/>
  <c r="AD17" i="57" s="1"/>
  <c r="AG33" i="43" s="1"/>
  <c r="W18" i="60" s="1"/>
  <c r="AC15" i="57"/>
  <c r="AC17" i="57" s="1"/>
  <c r="AF33" i="43" s="1"/>
  <c r="V18" i="60" s="1"/>
  <c r="AB15" i="57"/>
  <c r="AB17" i="57" s="1"/>
  <c r="AE33" i="43" s="1"/>
  <c r="U18" i="60" s="1"/>
  <c r="AA15" i="57"/>
  <c r="AA17" i="57" s="1"/>
  <c r="AD33" i="43" s="1"/>
  <c r="T18" i="60" s="1"/>
  <c r="Z15" i="57"/>
  <c r="Z17" i="57" s="1"/>
  <c r="AC33" i="43" s="1"/>
  <c r="S18" i="60" s="1"/>
  <c r="Y15" i="57"/>
  <c r="Y17" i="57" s="1"/>
  <c r="AB33" i="43" s="1"/>
  <c r="R18" i="60" s="1"/>
  <c r="X15" i="57"/>
  <c r="X17" i="57" s="1"/>
  <c r="AA33" i="43" s="1"/>
  <c r="Q18" i="60" s="1"/>
  <c r="W15" i="57"/>
  <c r="W17" i="57" s="1"/>
  <c r="Z33" i="43" s="1"/>
  <c r="P18" i="60" s="1"/>
  <c r="V15" i="57"/>
  <c r="V17" i="57" s="1"/>
  <c r="Y33" i="43" s="1"/>
  <c r="O18" i="60" s="1"/>
  <c r="U15" i="57"/>
  <c r="U17" i="57" s="1"/>
  <c r="X33" i="43" s="1"/>
  <c r="N18" i="60" s="1"/>
  <c r="T15" i="57"/>
  <c r="T17" i="57" s="1"/>
  <c r="W33" i="43" s="1"/>
  <c r="M18" i="60" s="1"/>
  <c r="S15" i="57"/>
  <c r="S17" i="57" s="1"/>
  <c r="V33" i="43" s="1"/>
  <c r="R15" i="57"/>
  <c r="R17" i="57" s="1"/>
  <c r="U33" i="43" s="1"/>
  <c r="K18" i="60" s="1"/>
  <c r="Q15" i="57"/>
  <c r="Q17" i="57" s="1"/>
  <c r="T33" i="43" s="1"/>
  <c r="J18" i="60" s="1"/>
  <c r="P15" i="57"/>
  <c r="P17" i="57" s="1"/>
  <c r="S33" i="43" s="1"/>
  <c r="I18" i="60" s="1"/>
  <c r="O15" i="57"/>
  <c r="N15" i="57"/>
  <c r="N17" i="57" s="1"/>
  <c r="M15" i="57"/>
  <c r="M17" i="57" s="1"/>
  <c r="L15" i="57"/>
  <c r="L17" i="57" s="1"/>
  <c r="K15" i="57"/>
  <c r="K17" i="57" s="1"/>
  <c r="AE22" i="56"/>
  <c r="AE24" i="56" s="1"/>
  <c r="AD22" i="56"/>
  <c r="AD24" i="56" s="1"/>
  <c r="AC22" i="56"/>
  <c r="AC24" i="56" s="1"/>
  <c r="AB22" i="56"/>
  <c r="AB24" i="56" s="1"/>
  <c r="AA22" i="56"/>
  <c r="AA24" i="56" s="1"/>
  <c r="Z22" i="56"/>
  <c r="Z24" i="56" s="1"/>
  <c r="Y22" i="56"/>
  <c r="Y24" i="56" s="1"/>
  <c r="X22" i="56"/>
  <c r="X24" i="56" s="1"/>
  <c r="W22" i="56"/>
  <c r="W24" i="56" s="1"/>
  <c r="V22" i="56"/>
  <c r="V24" i="56" s="1"/>
  <c r="U22" i="56"/>
  <c r="U24" i="56" s="1"/>
  <c r="T22" i="56"/>
  <c r="T24" i="56" s="1"/>
  <c r="S22" i="56"/>
  <c r="S24" i="56" s="1"/>
  <c r="R22" i="56"/>
  <c r="R24" i="56" s="1"/>
  <c r="Q22" i="56"/>
  <c r="Q24" i="56" s="1"/>
  <c r="P22" i="56"/>
  <c r="P24" i="56" s="1"/>
  <c r="O22" i="56"/>
  <c r="N22" i="56"/>
  <c r="N24" i="56" s="1"/>
  <c r="M22" i="56"/>
  <c r="M24" i="56" s="1"/>
  <c r="L22" i="56"/>
  <c r="L24" i="56" s="1"/>
  <c r="K22" i="56"/>
  <c r="K24" i="56" s="1"/>
  <c r="AF15" i="55"/>
  <c r="AF17" i="55" s="1"/>
  <c r="AE15" i="55"/>
  <c r="AE17" i="55" s="1"/>
  <c r="AD15" i="55"/>
  <c r="AD17" i="55" s="1"/>
  <c r="AC15" i="55"/>
  <c r="AC17" i="55" s="1"/>
  <c r="AB15" i="55"/>
  <c r="AB17" i="55" s="1"/>
  <c r="AA15" i="55"/>
  <c r="AA17" i="55" s="1"/>
  <c r="Z15" i="55"/>
  <c r="Z17" i="55" s="1"/>
  <c r="Y15" i="55"/>
  <c r="Y17" i="55" s="1"/>
  <c r="X15" i="55"/>
  <c r="X17" i="55" s="1"/>
  <c r="W15" i="55"/>
  <c r="W17" i="55" s="1"/>
  <c r="V15" i="55"/>
  <c r="V17" i="55" s="1"/>
  <c r="U15" i="55"/>
  <c r="U17" i="55" s="1"/>
  <c r="T15" i="55"/>
  <c r="T17" i="55" s="1"/>
  <c r="S15" i="55"/>
  <c r="S17" i="55" s="1"/>
  <c r="R15" i="55"/>
  <c r="R17" i="55" s="1"/>
  <c r="Q15" i="55"/>
  <c r="Q17" i="55" s="1"/>
  <c r="P15" i="55"/>
  <c r="O15" i="55"/>
  <c r="N15" i="55"/>
  <c r="N17" i="55" s="1"/>
  <c r="M15" i="55"/>
  <c r="M17" i="55" s="1"/>
  <c r="L15" i="55"/>
  <c r="L17" i="55" s="1"/>
  <c r="K15" i="55"/>
  <c r="K17" i="55" s="1"/>
  <c r="AF15" i="54"/>
  <c r="AF17" i="54" s="1"/>
  <c r="AE15" i="54"/>
  <c r="AE17" i="54" s="1"/>
  <c r="AD15" i="54"/>
  <c r="AD17" i="54" s="1"/>
  <c r="AC15" i="54"/>
  <c r="AC17" i="54" s="1"/>
  <c r="AB15" i="54"/>
  <c r="AB17" i="54" s="1"/>
  <c r="AA15" i="54"/>
  <c r="AA17" i="54" s="1"/>
  <c r="Z15" i="54"/>
  <c r="Z17" i="54" s="1"/>
  <c r="Y15" i="54"/>
  <c r="Y17" i="54" s="1"/>
  <c r="X15" i="54"/>
  <c r="X17" i="54" s="1"/>
  <c r="W15" i="54"/>
  <c r="W17" i="54" s="1"/>
  <c r="V15" i="54"/>
  <c r="V17" i="54" s="1"/>
  <c r="U15" i="54"/>
  <c r="U17" i="54" s="1"/>
  <c r="T15" i="54"/>
  <c r="T17" i="54" s="1"/>
  <c r="S15" i="54"/>
  <c r="S17" i="54" s="1"/>
  <c r="R15" i="54"/>
  <c r="R17" i="54" s="1"/>
  <c r="Q15" i="54"/>
  <c r="Q17" i="54" s="1"/>
  <c r="P15" i="54"/>
  <c r="O15" i="54"/>
  <c r="N15" i="54"/>
  <c r="N17" i="54" s="1"/>
  <c r="M15" i="54"/>
  <c r="M17" i="54" s="1"/>
  <c r="L15" i="54"/>
  <c r="L17" i="54" s="1"/>
  <c r="K15" i="54"/>
  <c r="K17" i="54" s="1"/>
  <c r="F79" i="50" l="1"/>
  <c r="F80" i="50"/>
  <c r="F81" i="50" s="1"/>
  <c r="AH9" i="27"/>
  <c r="AH10" i="27"/>
  <c r="AH12" i="42"/>
  <c r="Y21" i="60"/>
  <c r="Y15" i="60"/>
  <c r="Y18" i="60"/>
  <c r="Y24" i="60"/>
  <c r="P17" i="55"/>
  <c r="S43" i="42" s="1"/>
  <c r="I12" i="60" s="1"/>
  <c r="P17" i="54"/>
  <c r="S52" i="41" s="1"/>
  <c r="I9" i="60" s="1"/>
  <c r="Q25" i="45"/>
  <c r="Q24" i="45"/>
  <c r="Q23" i="45"/>
  <c r="C35" i="53"/>
  <c r="F35" i="53" s="1"/>
  <c r="F36" i="53"/>
  <c r="F24" i="53"/>
  <c r="F23" i="53"/>
  <c r="F22" i="53"/>
  <c r="F11" i="53"/>
  <c r="F10" i="53"/>
  <c r="F9" i="53"/>
  <c r="R27" i="45"/>
  <c r="Q26" i="45"/>
  <c r="Q19" i="45"/>
  <c r="Q11" i="45"/>
  <c r="Q9" i="45"/>
  <c r="AG4" i="45"/>
  <c r="AF4" i="45"/>
  <c r="AE4" i="45"/>
  <c r="AD4" i="45"/>
  <c r="AC4" i="45"/>
  <c r="AB4" i="45"/>
  <c r="AB10" i="45" s="1" a="1"/>
  <c r="AB10" i="45" s="1"/>
  <c r="AA4" i="45"/>
  <c r="AA23" i="45" s="1" a="1"/>
  <c r="AA23" i="45" s="1"/>
  <c r="Z4" i="45"/>
  <c r="Z12" i="45" s="1" a="1"/>
  <c r="Z12" i="45" s="1"/>
  <c r="Y4" i="45"/>
  <c r="Y17" i="45" s="1" a="1"/>
  <c r="Y17" i="45" s="1"/>
  <c r="X4" i="45"/>
  <c r="X23" i="45" s="1" a="1"/>
  <c r="X23" i="45" s="1"/>
  <c r="W4" i="45"/>
  <c r="W10" i="45" s="1" a="1"/>
  <c r="W10" i="45" s="1"/>
  <c r="V4" i="45"/>
  <c r="V10" i="45" s="1" a="1"/>
  <c r="V10" i="45" s="1"/>
  <c r="U4" i="45"/>
  <c r="T4" i="45"/>
  <c r="T10" i="45" s="1" a="1"/>
  <c r="T10" i="45" s="1"/>
  <c r="S4" i="45"/>
  <c r="S10" i="45" s="1" a="1"/>
  <c r="S10" i="45" s="1"/>
  <c r="R4" i="45"/>
  <c r="C48" i="52"/>
  <c r="F48" i="52" s="1"/>
  <c r="F49" i="52"/>
  <c r="F35" i="52"/>
  <c r="F34" i="52"/>
  <c r="F22" i="52"/>
  <c r="F23" i="52"/>
  <c r="F11" i="52"/>
  <c r="F10" i="52"/>
  <c r="F9" i="52"/>
  <c r="Q25" i="44"/>
  <c r="Q21" i="44"/>
  <c r="Q20" i="44"/>
  <c r="Q19" i="44"/>
  <c r="Q18" i="44"/>
  <c r="Q11" i="44"/>
  <c r="Q10" i="44"/>
  <c r="AG4" i="44"/>
  <c r="AF4" i="44"/>
  <c r="AE4" i="44"/>
  <c r="AE12" i="44" s="1" a="1"/>
  <c r="AE12" i="44" s="1"/>
  <c r="AD4" i="44"/>
  <c r="AD12" i="44" s="1" a="1"/>
  <c r="AD12" i="44" s="1"/>
  <c r="AC4" i="44"/>
  <c r="AC12" i="44" s="1" a="1"/>
  <c r="AC12" i="44" s="1"/>
  <c r="AB4" i="44"/>
  <c r="AB21" i="44" s="1" a="1"/>
  <c r="AB21" i="44" s="1"/>
  <c r="AA4" i="44"/>
  <c r="Z4" i="44"/>
  <c r="Y4" i="44"/>
  <c r="Y17" i="44" s="1" a="1"/>
  <c r="Y17" i="44" s="1"/>
  <c r="X4" i="44"/>
  <c r="W4" i="44"/>
  <c r="V4" i="44"/>
  <c r="U4" i="44"/>
  <c r="U9" i="44" s="1" a="1"/>
  <c r="U9" i="44" s="1"/>
  <c r="T4" i="44"/>
  <c r="T11" i="44" s="1" a="1"/>
  <c r="T11" i="44" s="1"/>
  <c r="S4" i="44"/>
  <c r="R4" i="44"/>
  <c r="R12" i="44" s="1" a="1"/>
  <c r="R12" i="44" s="1"/>
  <c r="Q27" i="43"/>
  <c r="Q28" i="43"/>
  <c r="O23" i="43"/>
  <c r="Q23" i="43" s="1"/>
  <c r="Q22" i="43"/>
  <c r="Q21" i="43"/>
  <c r="Q20" i="43"/>
  <c r="Q19" i="43"/>
  <c r="Q18" i="43"/>
  <c r="Q12" i="43"/>
  <c r="F48" i="51"/>
  <c r="F47" i="51"/>
  <c r="F36" i="51"/>
  <c r="F35" i="51"/>
  <c r="F34" i="51"/>
  <c r="F23" i="51"/>
  <c r="F22" i="51"/>
  <c r="F11" i="51"/>
  <c r="F10" i="51"/>
  <c r="F9" i="51"/>
  <c r="Q37" i="27"/>
  <c r="Q36" i="27"/>
  <c r="F83" i="50" l="1"/>
  <c r="F82" i="50"/>
  <c r="F84" i="50" s="1"/>
  <c r="AF10" i="45" a="1"/>
  <c r="AF10" i="45" s="1"/>
  <c r="AF13" i="45" a="1"/>
  <c r="AF13" i="45" s="1"/>
  <c r="AE19" i="45" a="1"/>
  <c r="AE19" i="45" s="1"/>
  <c r="AE13" i="45" a="1"/>
  <c r="AE13" i="45" s="1"/>
  <c r="AC10" i="45" a="1"/>
  <c r="AC10" i="45" s="1"/>
  <c r="AC13" i="45" a="1"/>
  <c r="AC13" i="45" s="1"/>
  <c r="AG17" i="45" a="1"/>
  <c r="AG17" i="45" s="1"/>
  <c r="AG13" i="45" a="1"/>
  <c r="AG13" i="45" s="1"/>
  <c r="R23" i="45" a="1"/>
  <c r="R23" i="45" s="1"/>
  <c r="R13" i="45" a="1"/>
  <c r="R13" i="45" s="1"/>
  <c r="AD12" i="45" a="1"/>
  <c r="AD12" i="45" s="1"/>
  <c r="AD13" i="45" a="1"/>
  <c r="AD13" i="45" s="1"/>
  <c r="AG8" i="44" a="1"/>
  <c r="AG8" i="44" s="1"/>
  <c r="AG12" i="44" a="1"/>
  <c r="AG12" i="44" s="1"/>
  <c r="AF16" i="44" a="1"/>
  <c r="AF16" i="44" s="1"/>
  <c r="AF12" i="44" a="1"/>
  <c r="AF12" i="44" s="1"/>
  <c r="T43" i="42"/>
  <c r="J12" i="60" s="1"/>
  <c r="T52" i="41"/>
  <c r="J9" i="60" s="1"/>
  <c r="R24" i="45" a="1"/>
  <c r="R24" i="45" s="1"/>
  <c r="T24" i="45" a="1"/>
  <c r="T24" i="45" s="1"/>
  <c r="X24" i="45" a="1"/>
  <c r="X24" i="45" s="1"/>
  <c r="AB24" i="45" a="1"/>
  <c r="AB24" i="45" s="1"/>
  <c r="AD24" i="45" a="1"/>
  <c r="AD24" i="45" s="1"/>
  <c r="S25" i="45" a="1"/>
  <c r="S25" i="45" s="1"/>
  <c r="W25" i="45" a="1"/>
  <c r="W25" i="45" s="1"/>
  <c r="Y25" i="45" a="1"/>
  <c r="Y25" i="45" s="1"/>
  <c r="AA25" i="45" a="1"/>
  <c r="AA25" i="45" s="1"/>
  <c r="AC25" i="45" a="1"/>
  <c r="AC25" i="45" s="1"/>
  <c r="AG25" i="45" a="1"/>
  <c r="AG25" i="45" s="1"/>
  <c r="S24" i="45" a="1"/>
  <c r="S24" i="45" s="1"/>
  <c r="W24" i="45" a="1"/>
  <c r="W24" i="45" s="1"/>
  <c r="Y24" i="45" a="1"/>
  <c r="Y24" i="45" s="1"/>
  <c r="AC24" i="45" a="1"/>
  <c r="AC24" i="45" s="1"/>
  <c r="AE24" i="45" a="1"/>
  <c r="AE24" i="45" s="1"/>
  <c r="AG24" i="45" a="1"/>
  <c r="AG24" i="45" s="1"/>
  <c r="R25" i="45" a="1"/>
  <c r="R25" i="45" s="1"/>
  <c r="T25" i="45" a="1"/>
  <c r="T25" i="45" s="1"/>
  <c r="V25" i="45" a="1"/>
  <c r="V25" i="45" s="1"/>
  <c r="X25" i="45" a="1"/>
  <c r="X25" i="45" s="1"/>
  <c r="AB25" i="45" a="1"/>
  <c r="AB25" i="45" s="1"/>
  <c r="AD25" i="45" a="1"/>
  <c r="AD25" i="45" s="1"/>
  <c r="AF25" i="45" a="1"/>
  <c r="AF25" i="45" s="1"/>
  <c r="S23" i="45" a="1"/>
  <c r="S23" i="45" s="1"/>
  <c r="W23" i="45" a="1"/>
  <c r="W23" i="45" s="1"/>
  <c r="Y23" i="45" a="1"/>
  <c r="Y23" i="45" s="1"/>
  <c r="AC23" i="45" a="1"/>
  <c r="AC23" i="45" s="1"/>
  <c r="AG23" i="45" a="1"/>
  <c r="AG23" i="45" s="1"/>
  <c r="T23" i="45" a="1"/>
  <c r="T23" i="45" s="1"/>
  <c r="V23" i="45" a="1"/>
  <c r="V23" i="45" s="1"/>
  <c r="AB23" i="45" a="1"/>
  <c r="AB23" i="45" s="1"/>
  <c r="AD23" i="45" a="1"/>
  <c r="AD23" i="45" s="1"/>
  <c r="AF23" i="45" a="1"/>
  <c r="AF23" i="45" s="1"/>
  <c r="Z10" i="45" a="1"/>
  <c r="Z10" i="45" s="1"/>
  <c r="Y10" i="45" a="1"/>
  <c r="Y10" i="45" s="1"/>
  <c r="AE10" i="45" a="1"/>
  <c r="AE10" i="45" s="1"/>
  <c r="F37" i="53"/>
  <c r="F38" i="53" s="1"/>
  <c r="F39" i="53" s="1"/>
  <c r="F36" i="52"/>
  <c r="F37" i="52" s="1"/>
  <c r="F38" i="52" s="1"/>
  <c r="F49" i="51"/>
  <c r="F50" i="51" s="1"/>
  <c r="F51" i="51" s="1"/>
  <c r="F25" i="53"/>
  <c r="F26" i="53" s="1"/>
  <c r="F27" i="53" s="1"/>
  <c r="Y9" i="44" a="1"/>
  <c r="Y9" i="44" s="1"/>
  <c r="V11" i="45" a="1"/>
  <c r="V11" i="45" s="1"/>
  <c r="U5" i="45"/>
  <c r="U9" i="45" s="1" a="1"/>
  <c r="U9" i="45" s="1"/>
  <c r="V9" i="45" a="1"/>
  <c r="V9" i="45" s="1"/>
  <c r="AB8" i="45" a="1"/>
  <c r="AB8" i="45" s="1"/>
  <c r="AF9" i="45" a="1"/>
  <c r="AF9" i="45" s="1"/>
  <c r="R12" i="45" a="1"/>
  <c r="R12" i="45" s="1"/>
  <c r="Y5" i="45"/>
  <c r="Y19" i="45" s="1" a="1"/>
  <c r="Y19" i="45" s="1"/>
  <c r="Z11" i="45" a="1"/>
  <c r="Z11" i="45" s="1"/>
  <c r="Z9" i="45" a="1"/>
  <c r="Z9" i="45" s="1"/>
  <c r="R11" i="45" a="1"/>
  <c r="R11" i="45" s="1"/>
  <c r="AG11" i="45" a="1"/>
  <c r="AG11" i="45" s="1"/>
  <c r="T5" i="45"/>
  <c r="T11" i="45" s="1" a="1"/>
  <c r="T11" i="45" s="1"/>
  <c r="V8" i="45" a="1"/>
  <c r="V8" i="45" s="1"/>
  <c r="U11" i="45" a="1"/>
  <c r="U11" i="45" s="1"/>
  <c r="R17" i="45" a="1"/>
  <c r="R17" i="45" s="1"/>
  <c r="F12" i="53"/>
  <c r="F13" i="53" s="1"/>
  <c r="F14" i="53" s="1"/>
  <c r="S26" i="45" a="1"/>
  <c r="S26" i="45" s="1"/>
  <c r="S12" i="45" a="1"/>
  <c r="S12" i="45" s="1"/>
  <c r="S8" i="45" a="1"/>
  <c r="S8" i="45" s="1"/>
  <c r="S19" i="45" a="1"/>
  <c r="S19" i="45" s="1"/>
  <c r="AE5" i="45"/>
  <c r="AE26" i="45" s="1" a="1"/>
  <c r="AE26" i="45" s="1"/>
  <c r="AE27" i="45" s="1"/>
  <c r="T8" i="45" a="1"/>
  <c r="T8" i="45" s="1"/>
  <c r="W26" i="45" a="1"/>
  <c r="W26" i="45" s="1"/>
  <c r="W12" i="45" a="1"/>
  <c r="W12" i="45" s="1"/>
  <c r="AA26" i="45" a="1"/>
  <c r="AA26" i="45" s="1"/>
  <c r="AA19" i="45" a="1"/>
  <c r="AA19" i="45" s="1"/>
  <c r="AE12" i="45" a="1"/>
  <c r="AE12" i="45" s="1"/>
  <c r="AE8" i="45" a="1"/>
  <c r="AE8" i="45" s="1"/>
  <c r="AE14" i="45" s="1"/>
  <c r="AE17" i="45" a="1"/>
  <c r="AE17" i="45" s="1"/>
  <c r="W11" i="45" a="1"/>
  <c r="W11" i="45" s="1"/>
  <c r="W17" i="45" a="1"/>
  <c r="W17" i="45" s="1"/>
  <c r="AA17" i="45" a="1"/>
  <c r="AA17" i="45" s="1"/>
  <c r="W19" i="45" a="1"/>
  <c r="W19" i="45" s="1"/>
  <c r="T26" i="45" a="1"/>
  <c r="T26" i="45" s="1"/>
  <c r="T17" i="45" a="1"/>
  <c r="T17" i="45" s="1"/>
  <c r="T12" i="45" a="1"/>
  <c r="T12" i="45" s="1"/>
  <c r="X19" i="45" a="1"/>
  <c r="X19" i="45" s="1"/>
  <c r="X26" i="45" a="1"/>
  <c r="X26" i="45" s="1"/>
  <c r="X17" i="45" a="1"/>
  <c r="X17" i="45" s="1"/>
  <c r="AB19" i="45" a="1"/>
  <c r="AB19" i="45" s="1"/>
  <c r="AB26" i="45" a="1"/>
  <c r="AB26" i="45" s="1"/>
  <c r="AB17" i="45" a="1"/>
  <c r="AB17" i="45" s="1"/>
  <c r="AB11" i="45" a="1"/>
  <c r="AB11" i="45" s="1"/>
  <c r="AB12" i="45" a="1"/>
  <c r="AB12" i="45" s="1"/>
  <c r="AF19" i="45" a="1"/>
  <c r="AF19" i="45" s="1"/>
  <c r="AF26" i="45" a="1"/>
  <c r="AF26" i="45" s="1"/>
  <c r="AF27" i="45" s="1"/>
  <c r="AF17" i="45" a="1"/>
  <c r="AF17" i="45" s="1"/>
  <c r="AF11" i="45" a="1"/>
  <c r="AF11" i="45" s="1"/>
  <c r="AA5" i="45"/>
  <c r="AA9" i="45" s="1" a="1"/>
  <c r="AA9" i="45" s="1"/>
  <c r="AF5" i="45"/>
  <c r="AF24" i="45" s="1" a="1"/>
  <c r="AF24" i="45" s="1"/>
  <c r="S9" i="45" a="1"/>
  <c r="S9" i="45" s="1"/>
  <c r="U12" i="45" a="1"/>
  <c r="U12" i="45" s="1"/>
  <c r="U19" i="45" a="1"/>
  <c r="U19" i="45" s="1"/>
  <c r="U17" i="45" a="1"/>
  <c r="U17" i="45" s="1"/>
  <c r="Y26" i="45" a="1"/>
  <c r="Y26" i="45" s="1"/>
  <c r="Y12" i="45" a="1"/>
  <c r="Y12" i="45" s="1"/>
  <c r="Y8" i="45" a="1"/>
  <c r="Y8" i="45" s="1"/>
  <c r="AC26" i="45" a="1"/>
  <c r="AC26" i="45" s="1"/>
  <c r="AC27" i="45" s="1"/>
  <c r="AC12" i="45" a="1"/>
  <c r="AC12" i="45" s="1"/>
  <c r="AC19" i="45" a="1"/>
  <c r="AC19" i="45" s="1"/>
  <c r="AC11" i="45" a="1"/>
  <c r="AC11" i="45" s="1"/>
  <c r="AG26" i="45" a="1"/>
  <c r="AG26" i="45" s="1"/>
  <c r="AG27" i="45" s="1"/>
  <c r="AG12" i="45" a="1"/>
  <c r="AG12" i="45" s="1"/>
  <c r="W5" i="45"/>
  <c r="W8" i="45" s="1" a="1"/>
  <c r="W8" i="45" s="1"/>
  <c r="AB5" i="45"/>
  <c r="AG5" i="45"/>
  <c r="AF8" i="45" a="1"/>
  <c r="AF8" i="45" s="1"/>
  <c r="T9" i="45" a="1"/>
  <c r="T9" i="45" s="1"/>
  <c r="Y9" i="45" a="1"/>
  <c r="Y9" i="45" s="1"/>
  <c r="AB9" i="45" a="1"/>
  <c r="AB9" i="45" s="1"/>
  <c r="S11" i="45" a="1"/>
  <c r="S11" i="45" s="1"/>
  <c r="X11" i="45" a="1"/>
  <c r="X11" i="45" s="1"/>
  <c r="AA11" i="45" a="1"/>
  <c r="AA11" i="45" s="1"/>
  <c r="S5" i="45"/>
  <c r="X5" i="45"/>
  <c r="X9" i="45" s="1" a="1"/>
  <c r="X9" i="45" s="1"/>
  <c r="AC5" i="45"/>
  <c r="AC9" i="45" s="1" a="1"/>
  <c r="AC9" i="45" s="1"/>
  <c r="AE9" i="45" a="1"/>
  <c r="AE9" i="45" s="1"/>
  <c r="AE11" i="45" a="1"/>
  <c r="AE11" i="45" s="1"/>
  <c r="X12" i="45" a="1"/>
  <c r="X12" i="45" s="1"/>
  <c r="AG19" i="45" a="1"/>
  <c r="AG19" i="45" s="1"/>
  <c r="R19" i="45" a="1"/>
  <c r="R19" i="45" s="1"/>
  <c r="R26" i="45" a="1"/>
  <c r="R26" i="45" s="1"/>
  <c r="V19" i="45" a="1"/>
  <c r="V19" i="45" s="1"/>
  <c r="V26" i="45" a="1"/>
  <c r="V26" i="45" s="1"/>
  <c r="V17" i="45" a="1"/>
  <c r="V17" i="45" s="1"/>
  <c r="Z19" i="45" a="1"/>
  <c r="Z19" i="45" s="1"/>
  <c r="Z17" i="45" a="1"/>
  <c r="Z17" i="45" s="1"/>
  <c r="AD26" i="45" a="1"/>
  <c r="AD26" i="45" s="1"/>
  <c r="AD27" i="45" s="1"/>
  <c r="AD17" i="45" a="1"/>
  <c r="AD17" i="45" s="1"/>
  <c r="R5" i="45"/>
  <c r="V5" i="45"/>
  <c r="V24" i="45" s="1" a="1"/>
  <c r="V24" i="45" s="1"/>
  <c r="Z5" i="45"/>
  <c r="Z8" i="45" s="1" a="1"/>
  <c r="Z8" i="45" s="1"/>
  <c r="Z14" i="45" s="1"/>
  <c r="AD5" i="45"/>
  <c r="Y8" i="44" a="1"/>
  <c r="Y8" i="44" s="1"/>
  <c r="F50" i="52"/>
  <c r="F51" i="52" s="1"/>
  <c r="F52" i="52" s="1"/>
  <c r="F24" i="52"/>
  <c r="F25" i="52" s="1"/>
  <c r="F12" i="52"/>
  <c r="F13" i="52" s="1"/>
  <c r="F14" i="52" s="1"/>
  <c r="AB11" i="44" a="1"/>
  <c r="AB11" i="44" s="1"/>
  <c r="AG9" i="44" a="1"/>
  <c r="AG9" i="44" s="1"/>
  <c r="AC10" i="44" a="1"/>
  <c r="AC10" i="44" s="1"/>
  <c r="U17" i="44" a="1"/>
  <c r="U17" i="44" s="1"/>
  <c r="Y25" i="44" a="1"/>
  <c r="Y25" i="44" s="1"/>
  <c r="U10" i="44" a="1"/>
  <c r="U10" i="44" s="1"/>
  <c r="U8" i="44" a="1"/>
  <c r="U8" i="44" s="1"/>
  <c r="V25" i="44" a="1"/>
  <c r="V25" i="44" s="1"/>
  <c r="V19" i="44" a="1"/>
  <c r="V19" i="44" s="1"/>
  <c r="V17" i="44" a="1"/>
  <c r="V17" i="44" s="1"/>
  <c r="V21" i="44" a="1"/>
  <c r="V21" i="44" s="1"/>
  <c r="V18" i="44" a="1"/>
  <c r="V18" i="44" s="1"/>
  <c r="V10" i="44" a="1"/>
  <c r="V10" i="44" s="1"/>
  <c r="V9" i="44" a="1"/>
  <c r="V9" i="44" s="1"/>
  <c r="V20" i="44" a="1"/>
  <c r="V20" i="44" s="1"/>
  <c r="V11" i="44" a="1"/>
  <c r="V11" i="44" s="1"/>
  <c r="V8" i="44" a="1"/>
  <c r="V8" i="44" s="1"/>
  <c r="V16" i="44" a="1"/>
  <c r="V16" i="44" s="1"/>
  <c r="Z19" i="44" a="1"/>
  <c r="Z19" i="44" s="1"/>
  <c r="Z17" i="44" a="1"/>
  <c r="Z17" i="44" s="1"/>
  <c r="Z21" i="44" a="1"/>
  <c r="Z21" i="44" s="1"/>
  <c r="Z16" i="44" a="1"/>
  <c r="Z16" i="44" s="1"/>
  <c r="Z18" i="44" a="1"/>
  <c r="Z18" i="44" s="1"/>
  <c r="Z10" i="44" a="1"/>
  <c r="Z10" i="44" s="1"/>
  <c r="Z9" i="44" a="1"/>
  <c r="Z9" i="44" s="1"/>
  <c r="Z20" i="44" a="1"/>
  <c r="Z20" i="44" s="1"/>
  <c r="Z11" i="44" a="1"/>
  <c r="Z11" i="44" s="1"/>
  <c r="AD25" i="44" a="1"/>
  <c r="AD25" i="44" s="1"/>
  <c r="AD26" i="44" s="1"/>
  <c r="AD19" i="44" a="1"/>
  <c r="AD19" i="44" s="1"/>
  <c r="AD17" i="44" a="1"/>
  <c r="AD17" i="44" s="1"/>
  <c r="AD9" i="44" a="1"/>
  <c r="AD9" i="44" s="1"/>
  <c r="AD20" i="44" a="1"/>
  <c r="AD20" i="44" s="1"/>
  <c r="AD11" i="44" a="1"/>
  <c r="AD11" i="44" s="1"/>
  <c r="AD16" i="44" a="1"/>
  <c r="AD16" i="44" s="1"/>
  <c r="R5" i="44"/>
  <c r="R17" i="44" s="1" a="1"/>
  <c r="R17" i="44" s="1"/>
  <c r="Z5" i="44"/>
  <c r="S20" i="44" a="1"/>
  <c r="S20" i="44" s="1"/>
  <c r="S18" i="44" a="1"/>
  <c r="S18" i="44" s="1"/>
  <c r="S21" i="44" a="1"/>
  <c r="S21" i="44" s="1"/>
  <c r="S25" i="44" a="1"/>
  <c r="S25" i="44" s="1"/>
  <c r="S9" i="44" a="1"/>
  <c r="S9" i="44" s="1"/>
  <c r="S19" i="44" a="1"/>
  <c r="S19" i="44" s="1"/>
  <c r="S10" i="44" a="1"/>
  <c r="S10" i="44" s="1"/>
  <c r="W20" i="44" a="1"/>
  <c r="W20" i="44" s="1"/>
  <c r="W18" i="44" a="1"/>
  <c r="W18" i="44" s="1"/>
  <c r="W16" i="44" a="1"/>
  <c r="W16" i="44" s="1"/>
  <c r="W21" i="44" a="1"/>
  <c r="W21" i="44" s="1"/>
  <c r="W25" i="44" a="1"/>
  <c r="W25" i="44" s="1"/>
  <c r="W11" i="44" a="1"/>
  <c r="W11" i="44" s="1"/>
  <c r="W19" i="44" a="1"/>
  <c r="W19" i="44" s="1"/>
  <c r="W10" i="44" a="1"/>
  <c r="W10" i="44" s="1"/>
  <c r="AA20" i="44" a="1"/>
  <c r="AA20" i="44" s="1"/>
  <c r="AA18" i="44" a="1"/>
  <c r="AA18" i="44" s="1"/>
  <c r="AA16" i="44" a="1"/>
  <c r="AA16" i="44" s="1"/>
  <c r="AA21" i="44" a="1"/>
  <c r="AA21" i="44" s="1"/>
  <c r="AA25" i="44" a="1"/>
  <c r="AA25" i="44" s="1"/>
  <c r="AA17" i="44" a="1"/>
  <c r="AA17" i="44" s="1"/>
  <c r="AA11" i="44" a="1"/>
  <c r="AA11" i="44" s="1"/>
  <c r="AA9" i="44" a="1"/>
  <c r="AA9" i="44" s="1"/>
  <c r="AA19" i="44" a="1"/>
  <c r="AA19" i="44" s="1"/>
  <c r="AA10" i="44" a="1"/>
  <c r="AA10" i="44" s="1"/>
  <c r="AE20" i="44" a="1"/>
  <c r="AE20" i="44" s="1"/>
  <c r="AE18" i="44" a="1"/>
  <c r="AE18" i="44" s="1"/>
  <c r="AE16" i="44" a="1"/>
  <c r="AE16" i="44" s="1"/>
  <c r="AE21" i="44" a="1"/>
  <c r="AE21" i="44" s="1"/>
  <c r="AE17" i="44" a="1"/>
  <c r="AE17" i="44" s="1"/>
  <c r="AE11" i="44" a="1"/>
  <c r="AE11" i="44" s="1"/>
  <c r="AE19" i="44" a="1"/>
  <c r="AE19" i="44" s="1"/>
  <c r="AE10" i="44" a="1"/>
  <c r="AE10" i="44" s="1"/>
  <c r="AE8" i="44" a="1"/>
  <c r="AE8" i="44" s="1"/>
  <c r="S5" i="44"/>
  <c r="S11" i="44" s="1" a="1"/>
  <c r="S11" i="44" s="1"/>
  <c r="AA5" i="44"/>
  <c r="AD8" i="44" a="1"/>
  <c r="AD8" i="44" s="1"/>
  <c r="V5" i="44"/>
  <c r="AD5" i="44"/>
  <c r="AD18" i="44" s="1" a="1"/>
  <c r="AD18" i="44" s="1"/>
  <c r="S8" i="44" a="1"/>
  <c r="S8" i="44" s="1"/>
  <c r="AA8" i="44" a="1"/>
  <c r="AA8" i="44" s="1"/>
  <c r="AE9" i="44" a="1"/>
  <c r="AE9" i="44" s="1"/>
  <c r="W5" i="44"/>
  <c r="W17" i="44" s="1" a="1"/>
  <c r="W17" i="44" s="1"/>
  <c r="AE5" i="44"/>
  <c r="AE25" i="44" s="1" a="1"/>
  <c r="AE25" i="44" s="1"/>
  <c r="AE26" i="44" s="1"/>
  <c r="R25" i="44" a="1"/>
  <c r="R25" i="44" s="1"/>
  <c r="R19" i="44" a="1"/>
  <c r="R19" i="44" s="1"/>
  <c r="R26" i="44"/>
  <c r="R21" i="44" a="1"/>
  <c r="R21" i="44" s="1"/>
  <c r="R16" i="44" a="1"/>
  <c r="R16" i="44" s="1"/>
  <c r="R18" i="44" a="1"/>
  <c r="R18" i="44" s="1"/>
  <c r="R10" i="44" a="1"/>
  <c r="R10" i="44" s="1"/>
  <c r="R9" i="44" a="1"/>
  <c r="R9" i="44" s="1"/>
  <c r="R20" i="44" a="1"/>
  <c r="R20" i="44" s="1"/>
  <c r="R11" i="44" a="1"/>
  <c r="R11" i="44" s="1"/>
  <c r="R8" i="44" a="1"/>
  <c r="R8" i="44" s="1"/>
  <c r="T25" i="44" a="1"/>
  <c r="T25" i="44" s="1"/>
  <c r="T19" i="44" a="1"/>
  <c r="T19" i="44" s="1"/>
  <c r="T17" i="44" a="1"/>
  <c r="T17" i="44" s="1"/>
  <c r="T20" i="44" a="1"/>
  <c r="T20" i="44" s="1"/>
  <c r="T16" i="44" a="1"/>
  <c r="T16" i="44" s="1"/>
  <c r="X25" i="44" a="1"/>
  <c r="X25" i="44" s="1"/>
  <c r="X19" i="44" a="1"/>
  <c r="X19" i="44" s="1"/>
  <c r="X17" i="44" a="1"/>
  <c r="X17" i="44" s="1"/>
  <c r="X20" i="44" a="1"/>
  <c r="X20" i="44" s="1"/>
  <c r="X10" i="44" a="1"/>
  <c r="X10" i="44" s="1"/>
  <c r="X9" i="44" a="1"/>
  <c r="X9" i="44" s="1"/>
  <c r="AB25" i="44" a="1"/>
  <c r="AB25" i="44" s="1"/>
  <c r="AB19" i="44" a="1"/>
  <c r="AB19" i="44" s="1"/>
  <c r="AB20" i="44" a="1"/>
  <c r="AB20" i="44" s="1"/>
  <c r="AB16" i="44" a="1"/>
  <c r="AB16" i="44" s="1"/>
  <c r="AB10" i="44" a="1"/>
  <c r="AB10" i="44" s="1"/>
  <c r="AB9" i="44" a="1"/>
  <c r="AB9" i="44" s="1"/>
  <c r="AF25" i="44" a="1"/>
  <c r="AF25" i="44" s="1"/>
  <c r="AF26" i="44" s="1"/>
  <c r="AF19" i="44" a="1"/>
  <c r="AF19" i="44" s="1"/>
  <c r="AF17" i="44" a="1"/>
  <c r="AF17" i="44" s="1"/>
  <c r="AF20" i="44" a="1"/>
  <c r="AF20" i="44" s="1"/>
  <c r="AF10" i="44" a="1"/>
  <c r="AF10" i="44" s="1"/>
  <c r="T5" i="44"/>
  <c r="T21" i="44" s="1" a="1"/>
  <c r="T21" i="44" s="1"/>
  <c r="X5" i="44"/>
  <c r="AB5" i="44"/>
  <c r="AB17" i="44" s="1" a="1"/>
  <c r="AB17" i="44" s="1"/>
  <c r="AF5" i="44"/>
  <c r="AF9" i="44" s="1" a="1"/>
  <c r="AF9" i="44" s="1"/>
  <c r="X8" i="44" a="1"/>
  <c r="X8" i="44" s="1"/>
  <c r="AB8" i="44" a="1"/>
  <c r="AB8" i="44" s="1"/>
  <c r="X16" i="44" a="1"/>
  <c r="X16" i="44" s="1"/>
  <c r="X18" i="44" a="1"/>
  <c r="X18" i="44" s="1"/>
  <c r="AF18" i="44" a="1"/>
  <c r="AF18" i="44" s="1"/>
  <c r="U20" i="44" a="1"/>
  <c r="U20" i="44" s="1"/>
  <c r="U18" i="44" a="1"/>
  <c r="U18" i="44" s="1"/>
  <c r="U16" i="44" a="1"/>
  <c r="U16" i="44" s="1"/>
  <c r="U21" i="44" a="1"/>
  <c r="U21" i="44" s="1"/>
  <c r="U19" i="44" a="1"/>
  <c r="U19" i="44" s="1"/>
  <c r="U11" i="44" a="1"/>
  <c r="U11" i="44" s="1"/>
  <c r="Y20" i="44" a="1"/>
  <c r="Y20" i="44" s="1"/>
  <c r="Y16" i="44" a="1"/>
  <c r="Y16" i="44" s="1"/>
  <c r="Y19" i="44" a="1"/>
  <c r="Y19" i="44" s="1"/>
  <c r="Y11" i="44" a="1"/>
  <c r="Y11" i="44" s="1"/>
  <c r="AC20" i="44" a="1"/>
  <c r="AC20" i="44" s="1"/>
  <c r="AC18" i="44" a="1"/>
  <c r="AC18" i="44" s="1"/>
  <c r="AC21" i="44" a="1"/>
  <c r="AC21" i="44" s="1"/>
  <c r="AC25" i="44" a="1"/>
  <c r="AC25" i="44" s="1"/>
  <c r="AC26" i="44" s="1"/>
  <c r="AC19" i="44" a="1"/>
  <c r="AC19" i="44" s="1"/>
  <c r="AG20" i="44" a="1"/>
  <c r="AG20" i="44" s="1"/>
  <c r="AG18" i="44" a="1"/>
  <c r="AG18" i="44" s="1"/>
  <c r="AG16" i="44" a="1"/>
  <c r="AG16" i="44" s="1"/>
  <c r="AG21" i="44" a="1"/>
  <c r="AG21" i="44" s="1"/>
  <c r="AG25" i="44" a="1"/>
  <c r="AG25" i="44" s="1"/>
  <c r="AG26" i="44" s="1"/>
  <c r="AG19" i="44" a="1"/>
  <c r="AG19" i="44" s="1"/>
  <c r="AG11" i="44" a="1"/>
  <c r="AG11" i="44" s="1"/>
  <c r="U5" i="44"/>
  <c r="Y5" i="44"/>
  <c r="Y21" i="44" s="1" a="1"/>
  <c r="Y21" i="44" s="1"/>
  <c r="AC5" i="44"/>
  <c r="AC11" i="44" s="1" a="1"/>
  <c r="AC11" i="44" s="1"/>
  <c r="AG5" i="44"/>
  <c r="AG17" i="44" s="1" a="1"/>
  <c r="AG17" i="44" s="1"/>
  <c r="AG10" i="44" a="1"/>
  <c r="AG10" i="44" s="1"/>
  <c r="X11" i="44" a="1"/>
  <c r="X11" i="44" s="1"/>
  <c r="AF11" i="44" a="1"/>
  <c r="AF11" i="44" s="1"/>
  <c r="X21" i="44" a="1"/>
  <c r="X21" i="44" s="1"/>
  <c r="AF21" i="44" a="1"/>
  <c r="AF21" i="44" s="1"/>
  <c r="AB18" i="44" a="1"/>
  <c r="AB18" i="44" s="1"/>
  <c r="F37" i="51"/>
  <c r="F38" i="51" s="1"/>
  <c r="F24" i="51"/>
  <c r="F25" i="51" s="1"/>
  <c r="F12" i="51"/>
  <c r="F13" i="51" s="1"/>
  <c r="F14" i="51" s="1"/>
  <c r="S13" i="44" l="1"/>
  <c r="AB13" i="44"/>
  <c r="AB14" i="45"/>
  <c r="T14" i="45"/>
  <c r="S14" i="45"/>
  <c r="R13" i="44"/>
  <c r="U13" i="44"/>
  <c r="AE13" i="44"/>
  <c r="AA13" i="44"/>
  <c r="V13" i="44"/>
  <c r="X13" i="44"/>
  <c r="AG13" i="44"/>
  <c r="U43" i="42"/>
  <c r="K12" i="60" s="1"/>
  <c r="U52" i="41"/>
  <c r="K9" i="60" s="1"/>
  <c r="Z25" i="45" a="1"/>
  <c r="Z25" i="45" s="1"/>
  <c r="AA24" i="45" a="1"/>
  <c r="AA24" i="45" s="1"/>
  <c r="AE25" i="45" a="1"/>
  <c r="AE25" i="45" s="1"/>
  <c r="AH25" i="45" s="1"/>
  <c r="U25" i="45" a="1"/>
  <c r="U25" i="45" s="1"/>
  <c r="AH24" i="45"/>
  <c r="Z23" i="45" a="1"/>
  <c r="Z23" i="45" s="1"/>
  <c r="AE23" i="45" a="1"/>
  <c r="AE23" i="45" s="1"/>
  <c r="AH23" i="45" s="1"/>
  <c r="U23" i="45" a="1"/>
  <c r="U23" i="45" s="1"/>
  <c r="F41" i="53"/>
  <c r="F40" i="53"/>
  <c r="T19" i="45" a="1"/>
  <c r="T19" i="45" s="1"/>
  <c r="T18" i="44" a="1"/>
  <c r="T18" i="44" s="1"/>
  <c r="T22" i="44" s="1"/>
  <c r="F28" i="53"/>
  <c r="F29" i="53"/>
  <c r="Y11" i="45" a="1"/>
  <c r="Y11" i="45" s="1"/>
  <c r="Y14" i="45" s="1"/>
  <c r="U26" i="45" a="1"/>
  <c r="U26" i="45" s="1"/>
  <c r="Y20" i="45"/>
  <c r="AG9" i="45" a="1"/>
  <c r="AG9" i="45" s="1"/>
  <c r="R9" i="45" a="1"/>
  <c r="R9" i="45" s="1"/>
  <c r="AD9" i="45" a="1"/>
  <c r="AD9" i="45" s="1"/>
  <c r="F16" i="53"/>
  <c r="F15" i="53"/>
  <c r="AG20" i="45"/>
  <c r="R20" i="45"/>
  <c r="AE20" i="45"/>
  <c r="Z20" i="45"/>
  <c r="AF20" i="45"/>
  <c r="AA20" i="45"/>
  <c r="V20" i="45"/>
  <c r="AB20" i="45"/>
  <c r="Z26" i="45" a="1"/>
  <c r="Z26" i="45" s="1"/>
  <c r="AH26" i="45"/>
  <c r="X20" i="45"/>
  <c r="S20" i="45"/>
  <c r="U20" i="45"/>
  <c r="W20" i="45"/>
  <c r="W9" i="45" a="1"/>
  <c r="W9" i="45" s="1"/>
  <c r="W14" i="45" s="1"/>
  <c r="AD11" i="45" a="1"/>
  <c r="AD11" i="45" s="1"/>
  <c r="AD19" i="45" a="1"/>
  <c r="AD19" i="45" s="1"/>
  <c r="AD20" i="45" s="1"/>
  <c r="AC8" i="45" a="1"/>
  <c r="AC8" i="45" s="1"/>
  <c r="AC14" i="45" s="1"/>
  <c r="U25" i="44" a="1"/>
  <c r="U25" i="44" s="1"/>
  <c r="U26" i="44" s="1"/>
  <c r="F53" i="52"/>
  <c r="F54" i="52"/>
  <c r="F40" i="52"/>
  <c r="F39" i="52"/>
  <c r="F26" i="52"/>
  <c r="F27" i="52" s="1"/>
  <c r="F16" i="52"/>
  <c r="F15" i="52"/>
  <c r="U22" i="44"/>
  <c r="AD21" i="44" a="1"/>
  <c r="AD21" i="44" s="1"/>
  <c r="AD22" i="44" s="1"/>
  <c r="AF22" i="44"/>
  <c r="Z22" i="44"/>
  <c r="Z25" i="44" a="1"/>
  <c r="Z25" i="44" s="1"/>
  <c r="Z26" i="44" s="1"/>
  <c r="AH11" i="44"/>
  <c r="AH19" i="44"/>
  <c r="Y18" i="44" a="1"/>
  <c r="Y18" i="44" s="1"/>
  <c r="Y22" i="44" s="1"/>
  <c r="AE22" i="44"/>
  <c r="AE29" i="44" s="1"/>
  <c r="AA22" i="44"/>
  <c r="AA29" i="44" s="1"/>
  <c r="W22" i="44"/>
  <c r="S22" i="44"/>
  <c r="S29" i="44" s="1"/>
  <c r="AH18" i="44"/>
  <c r="AH25" i="44"/>
  <c r="AH26" i="44" s="1"/>
  <c r="AH20" i="44"/>
  <c r="X22" i="44"/>
  <c r="T9" i="44" a="1"/>
  <c r="T9" i="44" s="1"/>
  <c r="R22" i="44"/>
  <c r="AD10" i="44" a="1"/>
  <c r="AD10" i="44" s="1"/>
  <c r="AH10" i="44" s="1"/>
  <c r="V22" i="44"/>
  <c r="V29" i="44" s="1"/>
  <c r="AB22" i="44"/>
  <c r="AB29" i="44" s="1"/>
  <c r="Y10" i="44" a="1"/>
  <c r="Y10" i="44" s="1"/>
  <c r="Y13" i="44" s="1"/>
  <c r="AG22" i="44"/>
  <c r="AG29" i="44" s="1"/>
  <c r="T10" i="44" a="1"/>
  <c r="T10" i="44" s="1"/>
  <c r="F39" i="51"/>
  <c r="F41" i="51" s="1"/>
  <c r="F52" i="51"/>
  <c r="F53" i="51"/>
  <c r="F26" i="51"/>
  <c r="F27" i="51" s="1"/>
  <c r="F16" i="51"/>
  <c r="F15" i="51"/>
  <c r="X29" i="44" l="1"/>
  <c r="U29" i="44"/>
  <c r="AD13" i="44"/>
  <c r="AD29" i="44" s="1"/>
  <c r="Y29" i="44"/>
  <c r="S31" i="44"/>
  <c r="I20" i="60"/>
  <c r="I22" i="60" s="1"/>
  <c r="AE31" i="44"/>
  <c r="U20" i="60"/>
  <c r="U22" i="60" s="1"/>
  <c r="W30" i="45"/>
  <c r="AB30" i="45"/>
  <c r="AE30" i="45"/>
  <c r="Y30" i="45"/>
  <c r="S30" i="45"/>
  <c r="Z27" i="45"/>
  <c r="Z30" i="45" s="1"/>
  <c r="U27" i="45"/>
  <c r="V43" i="42"/>
  <c r="L12" i="60" s="1"/>
  <c r="V52" i="41"/>
  <c r="L9" i="60" s="1"/>
  <c r="F42" i="53"/>
  <c r="O12" i="45" s="1"/>
  <c r="Q12" i="45" s="1"/>
  <c r="T20" i="45"/>
  <c r="F17" i="51"/>
  <c r="O8" i="43" s="1"/>
  <c r="F40" i="51"/>
  <c r="F42" i="51" s="1"/>
  <c r="O10" i="43" s="1"/>
  <c r="F55" i="52"/>
  <c r="F54" i="51"/>
  <c r="O11" i="43" s="1"/>
  <c r="F17" i="52"/>
  <c r="F30" i="53"/>
  <c r="O10" i="45" s="1"/>
  <c r="Q10" i="45" s="1"/>
  <c r="F17" i="53"/>
  <c r="O8" i="45" s="1"/>
  <c r="Q8" i="45" s="1"/>
  <c r="AH9" i="45"/>
  <c r="AH11" i="45"/>
  <c r="AH19" i="45"/>
  <c r="F41" i="52"/>
  <c r="F44" i="52" s="1"/>
  <c r="AH21" i="44"/>
  <c r="F28" i="52"/>
  <c r="F29" i="52" s="1"/>
  <c r="O9" i="44" s="1"/>
  <c r="Q9" i="44" s="1"/>
  <c r="F28" i="51"/>
  <c r="F29" i="51" s="1"/>
  <c r="AE32" i="45" l="1"/>
  <c r="U23" i="60"/>
  <c r="U25" i="60" s="1"/>
  <c r="Y32" i="45"/>
  <c r="O23" i="60"/>
  <c r="O25" i="60" s="1"/>
  <c r="Z32" i="45"/>
  <c r="P23" i="60"/>
  <c r="P25" i="60" s="1"/>
  <c r="AB32" i="45"/>
  <c r="R23" i="60"/>
  <c r="R25" i="60" s="1"/>
  <c r="S32" i="45"/>
  <c r="I23" i="60"/>
  <c r="I25" i="60" s="1"/>
  <c r="W32" i="45"/>
  <c r="M23" i="60"/>
  <c r="M25" i="60" s="1"/>
  <c r="AA31" i="44"/>
  <c r="Q20" i="60"/>
  <c r="Q22" i="60" s="1"/>
  <c r="V31" i="44"/>
  <c r="L20" i="60"/>
  <c r="L22" i="60" s="1"/>
  <c r="AG31" i="44"/>
  <c r="W20" i="60"/>
  <c r="W22" i="60" s="1"/>
  <c r="AB31" i="44"/>
  <c r="R20" i="60"/>
  <c r="R22" i="60" s="1"/>
  <c r="X31" i="44"/>
  <c r="N20" i="60"/>
  <c r="N22" i="60" s="1"/>
  <c r="AD31" i="44"/>
  <c r="T20" i="60"/>
  <c r="T22" i="60" s="1"/>
  <c r="U31" i="44"/>
  <c r="K20" i="60"/>
  <c r="K22" i="60" s="1"/>
  <c r="Y31" i="44"/>
  <c r="O20" i="60"/>
  <c r="O22" i="60" s="1"/>
  <c r="T30" i="45"/>
  <c r="W43" i="42"/>
  <c r="M12" i="60" s="1"/>
  <c r="W52" i="41"/>
  <c r="M9" i="60" s="1"/>
  <c r="U10" i="45" a="1"/>
  <c r="U10" i="45" s="1"/>
  <c r="AA10" i="45" a="1"/>
  <c r="AA10" i="45" s="1"/>
  <c r="AD10" i="45" a="1"/>
  <c r="AD10" i="45" s="1"/>
  <c r="X10" i="45" a="1"/>
  <c r="X10" i="45" s="1"/>
  <c r="R10" i="45" a="1"/>
  <c r="R10" i="45" s="1"/>
  <c r="AG10" i="45" a="1"/>
  <c r="AG10" i="45" s="1"/>
  <c r="V12" i="45" a="1"/>
  <c r="V12" i="45" s="1"/>
  <c r="V14" i="45" s="1"/>
  <c r="AF12" i="45" a="1"/>
  <c r="AF12" i="45" s="1"/>
  <c r="AF14" i="45" s="1"/>
  <c r="AA12" i="45" a="1"/>
  <c r="AA12" i="45" s="1"/>
  <c r="W9" i="44" a="1"/>
  <c r="W9" i="44" s="1"/>
  <c r="AC9" i="44" a="1"/>
  <c r="AC9" i="44" s="1"/>
  <c r="AH9" i="44" s="1"/>
  <c r="O17" i="44"/>
  <c r="Q17" i="44" s="1"/>
  <c r="AC17" i="44" s="1" a="1"/>
  <c r="AC17" i="44" s="1"/>
  <c r="AH17" i="44" s="1"/>
  <c r="O9" i="43"/>
  <c r="O8" i="44"/>
  <c r="Q8" i="44" s="1"/>
  <c r="O16" i="44"/>
  <c r="Q16" i="44" s="1"/>
  <c r="AC16" i="44" s="1" a="1"/>
  <c r="AC16" i="44" s="1"/>
  <c r="O17" i="45"/>
  <c r="Q17" i="45" s="1"/>
  <c r="AC17" i="45" s="1" a="1"/>
  <c r="AC17" i="45" s="1"/>
  <c r="U8" i="45" a="1"/>
  <c r="U8" i="45" s="1"/>
  <c r="U14" i="45" s="1"/>
  <c r="AG8" i="45" a="1"/>
  <c r="AG8" i="45" s="1"/>
  <c r="AG14" i="45" s="1"/>
  <c r="AD8" i="45" a="1"/>
  <c r="AD8" i="45" s="1"/>
  <c r="AD14" i="45" s="1"/>
  <c r="R8" i="45" a="1"/>
  <c r="R8" i="45" s="1"/>
  <c r="AA8" i="45" a="1"/>
  <c r="AA8" i="45" s="1"/>
  <c r="AA14" i="45" s="1"/>
  <c r="X8" i="45" a="1"/>
  <c r="X8" i="45" s="1"/>
  <c r="X14" i="45" s="1"/>
  <c r="O32" i="27"/>
  <c r="O29" i="27"/>
  <c r="T32" i="45" l="1"/>
  <c r="J23" i="60"/>
  <c r="J25" i="60" s="1"/>
  <c r="V30" i="45"/>
  <c r="X43" i="42"/>
  <c r="N12" i="60" s="1"/>
  <c r="X52" i="41"/>
  <c r="N9" i="60" s="1"/>
  <c r="R14" i="45"/>
  <c r="AH10" i="45"/>
  <c r="AH12" i="45"/>
  <c r="T8" i="44" a="1"/>
  <c r="T8" i="44" s="1"/>
  <c r="AF8" i="44" a="1"/>
  <c r="AF8" i="44" s="1"/>
  <c r="Z8" i="44" a="1"/>
  <c r="Z8" i="44" s="1"/>
  <c r="AC8" i="44" a="1"/>
  <c r="AC8" i="44" s="1"/>
  <c r="AC13" i="44" s="1"/>
  <c r="W8" i="44" a="1"/>
  <c r="W8" i="44" s="1"/>
  <c r="AH17" i="45"/>
  <c r="AH20" i="45" s="1"/>
  <c r="AC20" i="45"/>
  <c r="AH16" i="44"/>
  <c r="AH22" i="44" s="1"/>
  <c r="AC22" i="44"/>
  <c r="AH8" i="45"/>
  <c r="O26" i="27"/>
  <c r="Q26" i="27" s="1"/>
  <c r="Q27" i="27"/>
  <c r="Q25" i="27"/>
  <c r="O23" i="27"/>
  <c r="Q23" i="27" s="1"/>
  <c r="I53" i="50"/>
  <c r="I52" i="50"/>
  <c r="I51" i="50"/>
  <c r="Q32" i="27"/>
  <c r="Q31" i="27"/>
  <c r="Q30" i="27"/>
  <c r="Q29" i="27"/>
  <c r="Q24" i="27"/>
  <c r="Q21" i="27"/>
  <c r="Q20" i="27"/>
  <c r="Q19" i="27"/>
  <c r="F38" i="50"/>
  <c r="F35" i="50"/>
  <c r="C36" i="50"/>
  <c r="F36" i="50" s="1"/>
  <c r="F24" i="50"/>
  <c r="F23" i="50"/>
  <c r="F11" i="48"/>
  <c r="F11" i="49"/>
  <c r="F64" i="50"/>
  <c r="F63" i="50"/>
  <c r="F53" i="50"/>
  <c r="F52" i="50"/>
  <c r="F37" i="50"/>
  <c r="F12" i="50"/>
  <c r="F11" i="50"/>
  <c r="F9" i="50"/>
  <c r="O31" i="42"/>
  <c r="D26" i="42"/>
  <c r="O26" i="42" s="1"/>
  <c r="AC29" i="44" l="1"/>
  <c r="AH14" i="45"/>
  <c r="V32" i="45"/>
  <c r="L23" i="60"/>
  <c r="L25" i="60" s="1"/>
  <c r="W13" i="44"/>
  <c r="W29" i="44" s="1"/>
  <c r="W31" i="44" s="1"/>
  <c r="T13" i="44"/>
  <c r="T29" i="44" s="1"/>
  <c r="J20" i="60" s="1"/>
  <c r="J22" i="60" s="1"/>
  <c r="Z13" i="44"/>
  <c r="Z29" i="44" s="1"/>
  <c r="Z31" i="44" s="1"/>
  <c r="AF13" i="44"/>
  <c r="AF29" i="44" s="1"/>
  <c r="V20" i="60" s="1"/>
  <c r="V22" i="60" s="1"/>
  <c r="AC30" i="45"/>
  <c r="AF30" i="45"/>
  <c r="X30" i="45"/>
  <c r="AD30" i="45"/>
  <c r="AA30" i="45"/>
  <c r="U30" i="45"/>
  <c r="AG30" i="45"/>
  <c r="Y43" i="42"/>
  <c r="O12" i="60" s="1"/>
  <c r="Y52" i="41"/>
  <c r="O9" i="60" s="1"/>
  <c r="I54" i="50"/>
  <c r="AH8" i="44"/>
  <c r="F39" i="50"/>
  <c r="F25" i="50"/>
  <c r="F26" i="50" s="1"/>
  <c r="F27" i="50" s="1"/>
  <c r="F65" i="50"/>
  <c r="F54" i="50"/>
  <c r="F55" i="50" s="1"/>
  <c r="F56" i="50" s="1"/>
  <c r="F13" i="50"/>
  <c r="F14" i="50" s="1"/>
  <c r="AF31" i="44" l="1"/>
  <c r="T31" i="44"/>
  <c r="M20" i="60"/>
  <c r="M22" i="60" s="1"/>
  <c r="P20" i="60"/>
  <c r="P22" i="60" s="1"/>
  <c r="AA32" i="45"/>
  <c r="Q23" i="60"/>
  <c r="Q25" i="60" s="1"/>
  <c r="AC32" i="45"/>
  <c r="S23" i="60"/>
  <c r="S25" i="60" s="1"/>
  <c r="AF32" i="45"/>
  <c r="V23" i="60"/>
  <c r="V25" i="60" s="1"/>
  <c r="AD32" i="45"/>
  <c r="T23" i="60"/>
  <c r="T25" i="60" s="1"/>
  <c r="U32" i="45"/>
  <c r="K23" i="60"/>
  <c r="K25" i="60" s="1"/>
  <c r="AG32" i="45"/>
  <c r="W23" i="60"/>
  <c r="W25" i="60" s="1"/>
  <c r="X32" i="45"/>
  <c r="N23" i="60"/>
  <c r="N25" i="60" s="1"/>
  <c r="AH13" i="44"/>
  <c r="AH29" i="44" s="1"/>
  <c r="AH31" i="44" s="1"/>
  <c r="AC31" i="44"/>
  <c r="S20" i="60"/>
  <c r="S22" i="60" s="1"/>
  <c r="AH30" i="45"/>
  <c r="Z43" i="42"/>
  <c r="P12" i="60" s="1"/>
  <c r="Z52" i="41"/>
  <c r="P9" i="60" s="1"/>
  <c r="F66" i="50"/>
  <c r="F67" i="50" s="1"/>
  <c r="F29" i="50"/>
  <c r="F28" i="50"/>
  <c r="F40" i="50"/>
  <c r="F41" i="50" s="1"/>
  <c r="F15" i="50"/>
  <c r="F58" i="50"/>
  <c r="F57" i="50"/>
  <c r="X20" i="60" l="1"/>
  <c r="X22" i="60" s="1"/>
  <c r="Y22" i="60" s="1"/>
  <c r="AH32" i="45"/>
  <c r="X23" i="60"/>
  <c r="AA43" i="42"/>
  <c r="Q12" i="60" s="1"/>
  <c r="AA52" i="41"/>
  <c r="Q9" i="60" s="1"/>
  <c r="F68" i="50"/>
  <c r="F69" i="50"/>
  <c r="F30" i="50"/>
  <c r="O12" i="27" s="1"/>
  <c r="F42" i="50"/>
  <c r="F59" i="50"/>
  <c r="O22" i="27" s="1"/>
  <c r="Q22" i="27" s="1"/>
  <c r="F16" i="50"/>
  <c r="F17" i="50"/>
  <c r="F43" i="50"/>
  <c r="Y20" i="60" l="1"/>
  <c r="X25" i="60"/>
  <c r="Y25" i="60" s="1"/>
  <c r="Y23" i="60"/>
  <c r="AB43" i="42"/>
  <c r="R12" i="60" s="1"/>
  <c r="AH52" i="41"/>
  <c r="X9" i="60" s="1"/>
  <c r="AB52" i="41"/>
  <c r="R9" i="60" s="1"/>
  <c r="F70" i="50"/>
  <c r="O28" i="27" s="1"/>
  <c r="Q28" i="27" s="1"/>
  <c r="F44" i="50"/>
  <c r="F18" i="50"/>
  <c r="Y9" i="60" l="1"/>
  <c r="AC43" i="42"/>
  <c r="S12" i="60" s="1"/>
  <c r="F47" i="50"/>
  <c r="O18" i="27" s="1"/>
  <c r="Q18" i="27" s="1"/>
  <c r="AD43" i="42" l="1"/>
  <c r="T12" i="60" s="1"/>
  <c r="C22" i="49"/>
  <c r="F22" i="49" s="1"/>
  <c r="O21" i="42"/>
  <c r="F63" i="49"/>
  <c r="F62" i="49"/>
  <c r="F52" i="49"/>
  <c r="F51" i="49"/>
  <c r="F38" i="49"/>
  <c r="F37" i="49"/>
  <c r="F23" i="49"/>
  <c r="F10" i="49"/>
  <c r="F9" i="49"/>
  <c r="O44" i="41"/>
  <c r="Q44" i="41" s="1"/>
  <c r="F130" i="48"/>
  <c r="F129" i="48"/>
  <c r="O39" i="41"/>
  <c r="Q39" i="41" s="1"/>
  <c r="F119" i="48"/>
  <c r="F118" i="48"/>
  <c r="F105" i="48"/>
  <c r="F104" i="48"/>
  <c r="F103" i="48"/>
  <c r="F86" i="48"/>
  <c r="F88" i="48"/>
  <c r="F87" i="48"/>
  <c r="F75" i="48"/>
  <c r="F74" i="48"/>
  <c r="O26" i="41"/>
  <c r="F50" i="48"/>
  <c r="F49" i="48"/>
  <c r="F34" i="48"/>
  <c r="F35" i="48"/>
  <c r="Q18" i="41"/>
  <c r="F64" i="48"/>
  <c r="F63" i="48"/>
  <c r="Q17" i="41"/>
  <c r="Q16" i="41"/>
  <c r="Q15" i="41"/>
  <c r="Q14" i="41"/>
  <c r="Q13" i="41"/>
  <c r="F23" i="48"/>
  <c r="F22" i="48"/>
  <c r="F21" i="48"/>
  <c r="F10" i="48"/>
  <c r="F9" i="48"/>
  <c r="Z16" i="42" l="1" a="1"/>
  <c r="Z16" i="42" s="1"/>
  <c r="W16" i="42" a="1"/>
  <c r="W16" i="42" s="1"/>
  <c r="AF16" i="42" a="1"/>
  <c r="AF16" i="42" s="1"/>
  <c r="AC16" i="42" a="1"/>
  <c r="AC16" i="42" s="1"/>
  <c r="T16" i="42" a="1"/>
  <c r="T16" i="42" s="1"/>
  <c r="AE43" i="42"/>
  <c r="U12" i="60" s="1"/>
  <c r="Q26" i="41"/>
  <c r="F76" i="48"/>
  <c r="F77" i="48" s="1"/>
  <c r="F78" i="48" s="1"/>
  <c r="F89" i="48"/>
  <c r="F90" i="48" s="1"/>
  <c r="F91" i="48" s="1"/>
  <c r="F12" i="49"/>
  <c r="F13" i="49" s="1"/>
  <c r="F14" i="49" s="1"/>
  <c r="F24" i="49"/>
  <c r="F25" i="49" s="1"/>
  <c r="F26" i="49" s="1"/>
  <c r="F53" i="49"/>
  <c r="F54" i="49" s="1"/>
  <c r="F55" i="49" s="1"/>
  <c r="F39" i="49"/>
  <c r="F40" i="49" s="1"/>
  <c r="F41" i="49" s="1"/>
  <c r="F64" i="49"/>
  <c r="F65" i="49" s="1"/>
  <c r="F66" i="49" s="1"/>
  <c r="F120" i="48"/>
  <c r="F121" i="48" s="1"/>
  <c r="F122" i="48" s="1"/>
  <c r="F131" i="48"/>
  <c r="F132" i="48" s="1"/>
  <c r="F133" i="48" s="1"/>
  <c r="F106" i="48"/>
  <c r="F107" i="48" s="1"/>
  <c r="F108" i="48" s="1"/>
  <c r="F51" i="48"/>
  <c r="F52" i="48" s="1"/>
  <c r="F53" i="48" s="1"/>
  <c r="F65" i="48"/>
  <c r="F66" i="48" s="1"/>
  <c r="F67" i="48" s="1"/>
  <c r="F36" i="48"/>
  <c r="F37" i="48" s="1"/>
  <c r="F38" i="48" s="1"/>
  <c r="F24" i="48"/>
  <c r="F25" i="48" s="1"/>
  <c r="F26" i="48" s="1"/>
  <c r="F12" i="48"/>
  <c r="F13" i="48" s="1"/>
  <c r="AF43" i="42" l="1"/>
  <c r="V12" i="60" s="1"/>
  <c r="F43" i="49"/>
  <c r="F42" i="49"/>
  <c r="F28" i="49"/>
  <c r="F27" i="49"/>
  <c r="F15" i="49"/>
  <c r="F16" i="49"/>
  <c r="F57" i="49"/>
  <c r="F56" i="49"/>
  <c r="F68" i="49"/>
  <c r="F67" i="49"/>
  <c r="F135" i="48"/>
  <c r="F134" i="48"/>
  <c r="F124" i="48"/>
  <c r="F123" i="48"/>
  <c r="F110" i="48"/>
  <c r="F109" i="48"/>
  <c r="F93" i="48"/>
  <c r="F92" i="48"/>
  <c r="F80" i="48"/>
  <c r="F79" i="48"/>
  <c r="F55" i="48"/>
  <c r="F54" i="48"/>
  <c r="F40" i="48"/>
  <c r="F39" i="48"/>
  <c r="F68" i="48"/>
  <c r="F69" i="48"/>
  <c r="F27" i="48"/>
  <c r="F28" i="48"/>
  <c r="F14" i="48"/>
  <c r="F16" i="48" s="1"/>
  <c r="AG43" i="42" l="1"/>
  <c r="W12" i="60" s="1"/>
  <c r="F15" i="48"/>
  <c r="F17" i="48" s="1"/>
  <c r="F56" i="48"/>
  <c r="F59" i="48" s="1"/>
  <c r="O24" i="41" s="1"/>
  <c r="F125" i="48"/>
  <c r="O38" i="41" s="1"/>
  <c r="Q38" i="41" s="1"/>
  <c r="F81" i="48"/>
  <c r="O27" i="41" s="1"/>
  <c r="F136" i="48"/>
  <c r="O41" i="41" s="1"/>
  <c r="Q41" i="41" s="1"/>
  <c r="F58" i="49"/>
  <c r="O25" i="42" s="1"/>
  <c r="F17" i="49"/>
  <c r="O8" i="42" s="1"/>
  <c r="F29" i="49"/>
  <c r="F32" i="49" s="1"/>
  <c r="O20" i="42" s="1"/>
  <c r="F69" i="49"/>
  <c r="O28" i="42" s="1"/>
  <c r="F44" i="49"/>
  <c r="F47" i="49" s="1"/>
  <c r="F111" i="48"/>
  <c r="F114" i="48" s="1"/>
  <c r="O33" i="41" s="1"/>
  <c r="Q33" i="41" s="1"/>
  <c r="F94" i="48"/>
  <c r="F97" i="48" s="1"/>
  <c r="O32" i="41" s="1"/>
  <c r="Q32" i="41" s="1"/>
  <c r="F41" i="48"/>
  <c r="F44" i="48" s="1"/>
  <c r="O23" i="41" s="1"/>
  <c r="F70" i="48"/>
  <c r="O25" i="41" s="1"/>
  <c r="F29" i="48"/>
  <c r="O10" i="41" s="1"/>
  <c r="AH43" i="42" l="1"/>
  <c r="X12" i="60" s="1"/>
  <c r="Y12" i="60" s="1"/>
  <c r="Q25" i="41"/>
  <c r="Q24" i="41"/>
  <c r="Q27" i="41"/>
  <c r="Q23" i="41"/>
  <c r="O8" i="41"/>
  <c r="Q8" i="42" s="1"/>
  <c r="Q13" i="43"/>
  <c r="Q11" i="43"/>
  <c r="Q10" i="43"/>
  <c r="Q9" i="43"/>
  <c r="Q8" i="43"/>
  <c r="AG4" i="43"/>
  <c r="AG14" i="43" s="1" a="1"/>
  <c r="AG14" i="43" s="1"/>
  <c r="AF4" i="43"/>
  <c r="AF14" i="43" s="1" a="1"/>
  <c r="AF14" i="43" s="1"/>
  <c r="AE4" i="43"/>
  <c r="AE14" i="43" s="1" a="1"/>
  <c r="AE14" i="43" s="1"/>
  <c r="AD4" i="43"/>
  <c r="AD14" i="43" s="1" a="1"/>
  <c r="AD14" i="43" s="1"/>
  <c r="AC4" i="43"/>
  <c r="AC14" i="43" s="1" a="1"/>
  <c r="AC14" i="43" s="1"/>
  <c r="AB4" i="43"/>
  <c r="AA4" i="43"/>
  <c r="Z4" i="43"/>
  <c r="Y4" i="43"/>
  <c r="X4" i="43"/>
  <c r="W4" i="43"/>
  <c r="V4" i="43"/>
  <c r="U4" i="43"/>
  <c r="T4" i="43"/>
  <c r="S4" i="43"/>
  <c r="R4" i="43"/>
  <c r="R14" i="43" s="1" a="1"/>
  <c r="R14" i="43" s="1"/>
  <c r="AG4" i="42"/>
  <c r="AF4" i="42"/>
  <c r="AE4" i="42"/>
  <c r="AD4" i="42"/>
  <c r="AC4" i="42"/>
  <c r="AB4" i="42"/>
  <c r="AA4" i="42"/>
  <c r="Z4" i="42"/>
  <c r="Y4" i="42"/>
  <c r="X4" i="42"/>
  <c r="W4" i="42"/>
  <c r="V4" i="42"/>
  <c r="U4" i="42"/>
  <c r="T4" i="42"/>
  <c r="S4" i="42"/>
  <c r="R4" i="42"/>
  <c r="Q11" i="41"/>
  <c r="Q10" i="41"/>
  <c r="Q9" i="41"/>
  <c r="AG4" i="41"/>
  <c r="AF4" i="41"/>
  <c r="AE4" i="41"/>
  <c r="AD4" i="41"/>
  <c r="AC4" i="41"/>
  <c r="AB4" i="41"/>
  <c r="AA4" i="41"/>
  <c r="Z4" i="41"/>
  <c r="Y4" i="41"/>
  <c r="X4" i="41"/>
  <c r="W4" i="41"/>
  <c r="V4" i="41"/>
  <c r="U4" i="41"/>
  <c r="T4" i="41"/>
  <c r="S4" i="41"/>
  <c r="R4" i="41"/>
  <c r="X20" i="42" l="1" a="1"/>
  <c r="X20" i="42" s="1"/>
  <c r="X22" i="42" a="1"/>
  <c r="X22" i="42" s="1"/>
  <c r="X27" i="42" a="1"/>
  <c r="X27" i="42" s="1"/>
  <c r="X29" i="42" a="1"/>
  <c r="X29" i="42" s="1"/>
  <c r="X31" i="42" a="1"/>
  <c r="X31" i="42" s="1"/>
  <c r="X25" i="42" a="1"/>
  <c r="X25" i="42" s="1"/>
  <c r="X21" i="42" a="1"/>
  <c r="X21" i="42" s="1"/>
  <c r="X23" i="42" a="1"/>
  <c r="X23" i="42" s="1"/>
  <c r="X26" i="42" a="1"/>
  <c r="X26" i="42" s="1"/>
  <c r="X28" i="42" a="1"/>
  <c r="X28" i="42" s="1"/>
  <c r="X24" i="42" a="1"/>
  <c r="X24" i="42" s="1"/>
  <c r="U20" i="42" a="1"/>
  <c r="U20" i="42" s="1"/>
  <c r="U22" i="42" a="1"/>
  <c r="U22" i="42" s="1"/>
  <c r="U25" i="42" a="1"/>
  <c r="U25" i="42" s="1"/>
  <c r="U21" i="42" a="1"/>
  <c r="U21" i="42" s="1"/>
  <c r="U23" i="42" a="1"/>
  <c r="U23" i="42" s="1"/>
  <c r="U26" i="42" a="1"/>
  <c r="U26" i="42" s="1"/>
  <c r="U28" i="42" a="1"/>
  <c r="U28" i="42" s="1"/>
  <c r="U30" i="42" a="1"/>
  <c r="U30" i="42" s="1"/>
  <c r="U31" i="42" a="1"/>
  <c r="U31" i="42" s="1"/>
  <c r="U24" i="42" a="1"/>
  <c r="U24" i="42" s="1"/>
  <c r="U27" i="42" a="1"/>
  <c r="U27" i="42" s="1"/>
  <c r="U29" i="42" a="1"/>
  <c r="U29" i="42" s="1"/>
  <c r="Y26" i="42" a="1"/>
  <c r="Y26" i="42" s="1"/>
  <c r="Y28" i="42" a="1"/>
  <c r="Y28" i="42" s="1"/>
  <c r="Y30" i="42" a="1"/>
  <c r="Y30" i="42" s="1"/>
  <c r="Y24" i="42" a="1"/>
  <c r="Y24" i="42" s="1"/>
  <c r="Y27" i="42" a="1"/>
  <c r="Y27" i="42" s="1"/>
  <c r="Y22" i="42" a="1"/>
  <c r="Y22" i="42" s="1"/>
  <c r="Y25" i="42" a="1"/>
  <c r="Y25" i="42" s="1"/>
  <c r="Y21" i="42" a="1"/>
  <c r="Y21" i="42" s="1"/>
  <c r="Y23" i="42" a="1"/>
  <c r="Y23" i="42" s="1"/>
  <c r="AC20" i="42" a="1"/>
  <c r="AC20" i="42" s="1"/>
  <c r="AC22" i="42" a="1"/>
  <c r="AC22" i="42" s="1"/>
  <c r="AC30" i="42" a="1"/>
  <c r="AC30" i="42" s="1"/>
  <c r="AC21" i="42" a="1"/>
  <c r="AC21" i="42" s="1"/>
  <c r="AC23" i="42" a="1"/>
  <c r="AC23" i="42" s="1"/>
  <c r="AC26" i="42" a="1"/>
  <c r="AC26" i="42" s="1"/>
  <c r="AC31" i="42" a="1"/>
  <c r="AC31" i="42" s="1"/>
  <c r="AC27" i="42" a="1"/>
  <c r="AC27" i="42" s="1"/>
  <c r="AG26" i="42" a="1"/>
  <c r="AG26" i="42" s="1"/>
  <c r="AG28" i="42" a="1"/>
  <c r="AG28" i="42" s="1"/>
  <c r="AG30" i="42" a="1"/>
  <c r="AG30" i="42" s="1"/>
  <c r="AG24" i="42" a="1"/>
  <c r="AG24" i="42" s="1"/>
  <c r="AG27" i="42" a="1"/>
  <c r="AG27" i="42" s="1"/>
  <c r="AG29" i="42" a="1"/>
  <c r="AG29" i="42" s="1"/>
  <c r="AG20" i="42" a="1"/>
  <c r="AG20" i="42" s="1"/>
  <c r="AG22" i="42" a="1"/>
  <c r="AG22" i="42" s="1"/>
  <c r="AG25" i="42" a="1"/>
  <c r="AG25" i="42" s="1"/>
  <c r="AG31" i="42" a="1"/>
  <c r="AG31" i="42" s="1"/>
  <c r="AG21" i="42" a="1"/>
  <c r="AG21" i="42" s="1"/>
  <c r="AG23" i="42" a="1"/>
  <c r="AG23" i="42" s="1"/>
  <c r="T20" i="42" a="1"/>
  <c r="T20" i="42" s="1"/>
  <c r="T21" i="42" a="1"/>
  <c r="T21" i="42" s="1"/>
  <c r="T23" i="42" a="1"/>
  <c r="T23" i="42" s="1"/>
  <c r="T26" i="42" a="1"/>
  <c r="T26" i="42" s="1"/>
  <c r="T30" i="42" a="1"/>
  <c r="T30" i="42" s="1"/>
  <c r="T24" i="42" a="1"/>
  <c r="T24" i="42" s="1"/>
  <c r="T22" i="42" a="1"/>
  <c r="T22" i="42" s="1"/>
  <c r="T27" i="42" a="1"/>
  <c r="T27" i="42" s="1"/>
  <c r="T25" i="42" a="1"/>
  <c r="T25" i="42" s="1"/>
  <c r="AF20" i="42" a="1"/>
  <c r="AF20" i="42" s="1"/>
  <c r="AF22" i="42" a="1"/>
  <c r="AF22" i="42" s="1"/>
  <c r="AF29" i="42" a="1"/>
  <c r="AF29" i="42" s="1"/>
  <c r="AF21" i="42" a="1"/>
  <c r="AF21" i="42" s="1"/>
  <c r="AF23" i="42" a="1"/>
  <c r="AF23" i="42" s="1"/>
  <c r="AF28" i="42" a="1"/>
  <c r="AF28" i="42" s="1"/>
  <c r="AF24" i="42" a="1"/>
  <c r="AF24" i="42" s="1"/>
  <c r="R20" i="42" a="1"/>
  <c r="R20" i="42" s="1"/>
  <c r="R25" i="42" a="1"/>
  <c r="R25" i="42" s="1"/>
  <c r="R31" i="42" a="1"/>
  <c r="R31" i="42" s="1"/>
  <c r="R21" i="42" a="1"/>
  <c r="R21" i="42" s="1"/>
  <c r="R23" i="42" a="1"/>
  <c r="R23" i="42" s="1"/>
  <c r="R26" i="42" a="1"/>
  <c r="R26" i="42" s="1"/>
  <c r="R28" i="42" a="1"/>
  <c r="R28" i="42" s="1"/>
  <c r="R30" i="42" a="1"/>
  <c r="R30" i="42" s="1"/>
  <c r="R24" i="42" a="1"/>
  <c r="R24" i="42" s="1"/>
  <c r="R22" i="42" a="1"/>
  <c r="R22" i="42" s="1"/>
  <c r="R27" i="42" a="1"/>
  <c r="R27" i="42" s="1"/>
  <c r="R29" i="42" a="1"/>
  <c r="R29" i="42" s="1"/>
  <c r="V24" i="42" a="1"/>
  <c r="V24" i="42" s="1"/>
  <c r="V22" i="42" a="1"/>
  <c r="V22" i="42" s="1"/>
  <c r="V29" i="42" a="1"/>
  <c r="V29" i="42" s="1"/>
  <c r="V23" i="42" a="1"/>
  <c r="V23" i="42" s="1"/>
  <c r="V28" i="42" a="1"/>
  <c r="V28" i="42" s="1"/>
  <c r="Z20" i="42" a="1"/>
  <c r="Z20" i="42" s="1"/>
  <c r="Z25" i="42" a="1"/>
  <c r="Z25" i="42" s="1"/>
  <c r="Z31" i="42" a="1"/>
  <c r="Z31" i="42" s="1"/>
  <c r="Z21" i="42" a="1"/>
  <c r="Z21" i="42" s="1"/>
  <c r="Z23" i="42" a="1"/>
  <c r="Z23" i="42" s="1"/>
  <c r="Z26" i="42" a="1"/>
  <c r="Z26" i="42" s="1"/>
  <c r="Z28" i="42" a="1"/>
  <c r="Z28" i="42" s="1"/>
  <c r="Z24" i="42" a="1"/>
  <c r="Z24" i="42" s="1"/>
  <c r="Z30" i="42" a="1"/>
  <c r="Z30" i="42" s="1"/>
  <c r="Z22" i="42" a="1"/>
  <c r="Z22" i="42" s="1"/>
  <c r="Z27" i="42" a="1"/>
  <c r="Z27" i="42" s="1"/>
  <c r="Z29" i="42" a="1"/>
  <c r="Z29" i="42" s="1"/>
  <c r="AD24" i="42" a="1"/>
  <c r="AD24" i="42" s="1"/>
  <c r="AD31" i="42" a="1"/>
  <c r="AD31" i="42" s="1"/>
  <c r="AD20" i="42" a="1"/>
  <c r="AD20" i="42" s="1"/>
  <c r="AD22" i="42" a="1"/>
  <c r="AD22" i="42" s="1"/>
  <c r="AD27" i="42" a="1"/>
  <c r="AD27" i="42" s="1"/>
  <c r="AD29" i="42" a="1"/>
  <c r="AD29" i="42" s="1"/>
  <c r="AD25" i="42" a="1"/>
  <c r="AD25" i="42" s="1"/>
  <c r="AD30" i="42" a="1"/>
  <c r="AD30" i="42" s="1"/>
  <c r="AD21" i="42" a="1"/>
  <c r="AD21" i="42" s="1"/>
  <c r="AD23" i="42" a="1"/>
  <c r="AD23" i="42" s="1"/>
  <c r="AD26" i="42" a="1"/>
  <c r="AD26" i="42" s="1"/>
  <c r="AD28" i="42" a="1"/>
  <c r="AD28" i="42" s="1"/>
  <c r="AB21" i="42" a="1"/>
  <c r="AB21" i="42" s="1"/>
  <c r="AB23" i="42" a="1"/>
  <c r="AB23" i="42" s="1"/>
  <c r="AB26" i="42" a="1"/>
  <c r="AB26" i="42" s="1"/>
  <c r="AB28" i="42" a="1"/>
  <c r="AB28" i="42" s="1"/>
  <c r="AB31" i="42" a="1"/>
  <c r="AB31" i="42" s="1"/>
  <c r="AB24" i="42" a="1"/>
  <c r="AB24" i="42" s="1"/>
  <c r="AB22" i="42" a="1"/>
  <c r="AB22" i="42" s="1"/>
  <c r="AB27" i="42" a="1"/>
  <c r="AB27" i="42" s="1"/>
  <c r="AB29" i="42" a="1"/>
  <c r="AB29" i="42" s="1"/>
  <c r="AB30" i="42" a="1"/>
  <c r="AB30" i="42" s="1"/>
  <c r="AB25" i="42" a="1"/>
  <c r="AB25" i="42" s="1"/>
  <c r="S27" i="42" a="1"/>
  <c r="S27" i="42" s="1"/>
  <c r="S21" i="42" a="1"/>
  <c r="S21" i="42" s="1"/>
  <c r="S31" i="42" a="1"/>
  <c r="S31" i="42" s="1"/>
  <c r="S26" i="42" a="1"/>
  <c r="S26" i="42" s="1"/>
  <c r="S30" i="42" a="1"/>
  <c r="S30" i="42" s="1"/>
  <c r="W21" i="42" a="1"/>
  <c r="W21" i="42" s="1"/>
  <c r="W23" i="42" a="1"/>
  <c r="W23" i="42" s="1"/>
  <c r="W26" i="42" a="1"/>
  <c r="W26" i="42" s="1"/>
  <c r="W28" i="42" a="1"/>
  <c r="W28" i="42" s="1"/>
  <c r="W30" i="42" a="1"/>
  <c r="W30" i="42" s="1"/>
  <c r="W20" i="42" a="1"/>
  <c r="W20" i="42" s="1"/>
  <c r="W24" i="42" a="1"/>
  <c r="W24" i="42" s="1"/>
  <c r="W27" i="42" a="1"/>
  <c r="W27" i="42" s="1"/>
  <c r="W29" i="42" a="1"/>
  <c r="W29" i="42" s="1"/>
  <c r="W31" i="42" a="1"/>
  <c r="W31" i="42" s="1"/>
  <c r="W22" i="42" a="1"/>
  <c r="W22" i="42" s="1"/>
  <c r="W25" i="42" a="1"/>
  <c r="W25" i="42" s="1"/>
  <c r="AA24" i="42" a="1"/>
  <c r="AA24" i="42" s="1"/>
  <c r="AA27" i="42" a="1"/>
  <c r="AA27" i="42" s="1"/>
  <c r="AA29" i="42" a="1"/>
  <c r="AA29" i="42" s="1"/>
  <c r="AA22" i="42" a="1"/>
  <c r="AA22" i="42" s="1"/>
  <c r="AA25" i="42" a="1"/>
  <c r="AA25" i="42" s="1"/>
  <c r="AA20" i="42" a="1"/>
  <c r="AA20" i="42" s="1"/>
  <c r="AA21" i="42" a="1"/>
  <c r="AA21" i="42" s="1"/>
  <c r="AA23" i="42" a="1"/>
  <c r="AA23" i="42" s="1"/>
  <c r="AA26" i="42" a="1"/>
  <c r="AA26" i="42" s="1"/>
  <c r="AA28" i="42" a="1"/>
  <c r="AA28" i="42" s="1"/>
  <c r="AE21" i="42" a="1"/>
  <c r="AE21" i="42" s="1"/>
  <c r="AE23" i="42" a="1"/>
  <c r="AE23" i="42" s="1"/>
  <c r="AE30" i="42" a="1"/>
  <c r="AE30" i="42" s="1"/>
  <c r="AE26" i="42" a="1"/>
  <c r="AE26" i="42" s="1"/>
  <c r="AE28" i="42" a="1"/>
  <c r="AE28" i="42" s="1"/>
  <c r="AE24" i="42" a="1"/>
  <c r="AE24" i="42" s="1"/>
  <c r="AE27" i="42" a="1"/>
  <c r="AE27" i="42" s="1"/>
  <c r="AE29" i="42" a="1"/>
  <c r="AE29" i="42" s="1"/>
  <c r="AE31" i="42" a="1"/>
  <c r="AE31" i="42" s="1"/>
  <c r="AE20" i="42" a="1"/>
  <c r="AE20" i="42" s="1"/>
  <c r="AE22" i="42" a="1"/>
  <c r="AE22" i="42" s="1"/>
  <c r="AE25" i="42" a="1"/>
  <c r="AE25" i="42" s="1"/>
  <c r="R15" i="42" a="1"/>
  <c r="R15" i="42" s="1"/>
  <c r="R13" i="42" a="1"/>
  <c r="R13" i="42" s="1"/>
  <c r="R10" i="42" a="1"/>
  <c r="R10" i="42" s="1"/>
  <c r="R8" i="42" a="1"/>
  <c r="R8" i="42" s="1"/>
  <c r="R14" i="42" a="1"/>
  <c r="R14" i="42" s="1"/>
  <c r="R9" i="42" a="1"/>
  <c r="R9" i="42" s="1"/>
  <c r="AD15" i="42" a="1"/>
  <c r="AD15" i="42" s="1"/>
  <c r="AD13" i="42" a="1"/>
  <c r="AD13" i="42" s="1"/>
  <c r="AD10" i="42" a="1"/>
  <c r="AD10" i="42" s="1"/>
  <c r="AD8" i="42" a="1"/>
  <c r="AD8" i="42" s="1"/>
  <c r="AD14" i="42" a="1"/>
  <c r="AD14" i="42" s="1"/>
  <c r="AD9" i="42" a="1"/>
  <c r="AD9" i="42" s="1"/>
  <c r="T15" i="42" a="1"/>
  <c r="T15" i="42" s="1"/>
  <c r="T8" i="42" a="1"/>
  <c r="T8" i="42" s="1"/>
  <c r="X15" i="42" a="1"/>
  <c r="X15" i="42" s="1"/>
  <c r="X13" i="42" a="1"/>
  <c r="X13" i="42" s="1"/>
  <c r="X10" i="42" a="1"/>
  <c r="X10" i="42" s="1"/>
  <c r="X8" i="42" a="1"/>
  <c r="X8" i="42" s="1"/>
  <c r="X14" i="42" a="1"/>
  <c r="X14" i="42" s="1"/>
  <c r="X9" i="42" a="1"/>
  <c r="X9" i="42" s="1"/>
  <c r="AB15" i="42" a="1"/>
  <c r="AB15" i="42" s="1"/>
  <c r="AB13" i="42" a="1"/>
  <c r="AB13" i="42" s="1"/>
  <c r="AB10" i="42" a="1"/>
  <c r="AB10" i="42" s="1"/>
  <c r="AB14" i="42" a="1"/>
  <c r="AB14" i="42" s="1"/>
  <c r="AB9" i="42" a="1"/>
  <c r="AB9" i="42" s="1"/>
  <c r="AF15" i="42" a="1"/>
  <c r="AF15" i="42" s="1"/>
  <c r="AF13" i="42" a="1"/>
  <c r="AF13" i="42" s="1"/>
  <c r="AF8" i="42" a="1"/>
  <c r="AF8" i="42" s="1"/>
  <c r="AF14" i="42" a="1"/>
  <c r="AF14" i="42" s="1"/>
  <c r="Z13" i="42" a="1"/>
  <c r="Z13" i="42" s="1"/>
  <c r="Z8" i="42" a="1"/>
  <c r="Z8" i="42" s="1"/>
  <c r="U14" i="42" a="1"/>
  <c r="U14" i="42" s="1"/>
  <c r="U9" i="42" a="1"/>
  <c r="U9" i="42" s="1"/>
  <c r="U13" i="42" a="1"/>
  <c r="U13" i="42" s="1"/>
  <c r="U10" i="42" a="1"/>
  <c r="U10" i="42" s="1"/>
  <c r="U8" i="42" a="1"/>
  <c r="U8" i="42" s="1"/>
  <c r="Y14" i="42" a="1"/>
  <c r="Y14" i="42" s="1"/>
  <c r="Y9" i="42" a="1"/>
  <c r="Y9" i="42" s="1"/>
  <c r="Y15" i="42" a="1"/>
  <c r="Y15" i="42" s="1"/>
  <c r="Y13" i="42" a="1"/>
  <c r="Y13" i="42" s="1"/>
  <c r="Y10" i="42" a="1"/>
  <c r="Y10" i="42" s="1"/>
  <c r="AC14" i="42" a="1"/>
  <c r="AC14" i="42" s="1"/>
  <c r="AC15" i="42" a="1"/>
  <c r="AC15" i="42" s="1"/>
  <c r="AC13" i="42" a="1"/>
  <c r="AC13" i="42" s="1"/>
  <c r="AC8" i="42" a="1"/>
  <c r="AC8" i="42" s="1"/>
  <c r="AG14" i="42" a="1"/>
  <c r="AG14" i="42" s="1"/>
  <c r="AG9" i="42" a="1"/>
  <c r="AG9" i="42" s="1"/>
  <c r="AG15" i="42" a="1"/>
  <c r="AG15" i="42" s="1"/>
  <c r="AG13" i="42" a="1"/>
  <c r="AG13" i="42" s="1"/>
  <c r="AG10" i="42" a="1"/>
  <c r="AG10" i="42" s="1"/>
  <c r="AG8" i="42" a="1"/>
  <c r="AG8" i="42" s="1"/>
  <c r="V15" i="42" a="1"/>
  <c r="V15" i="42" s="1"/>
  <c r="V13" i="42" a="1"/>
  <c r="V13" i="42" s="1"/>
  <c r="V10" i="42" a="1"/>
  <c r="V10" i="42" s="1"/>
  <c r="V14" i="42" a="1"/>
  <c r="V14" i="42" s="1"/>
  <c r="V9" i="42" a="1"/>
  <c r="V9" i="42" s="1"/>
  <c r="S9" i="42" a="1"/>
  <c r="S9" i="42" s="1"/>
  <c r="S15" i="42" a="1"/>
  <c r="S15" i="42" s="1"/>
  <c r="S13" i="42" a="1"/>
  <c r="S13" i="42" s="1"/>
  <c r="S10" i="42" a="1"/>
  <c r="S10" i="42" s="1"/>
  <c r="W15" i="42" a="1"/>
  <c r="W15" i="42" s="1"/>
  <c r="W13" i="42" a="1"/>
  <c r="W13" i="42" s="1"/>
  <c r="W8" i="42" a="1"/>
  <c r="W8" i="42" s="1"/>
  <c r="AA14" i="42" a="1"/>
  <c r="AA14" i="42" s="1"/>
  <c r="AA9" i="42" a="1"/>
  <c r="AA9" i="42" s="1"/>
  <c r="AA15" i="42" a="1"/>
  <c r="AA15" i="42" s="1"/>
  <c r="AA13" i="42" a="1"/>
  <c r="AA13" i="42" s="1"/>
  <c r="AA10" i="42" a="1"/>
  <c r="AA10" i="42" s="1"/>
  <c r="AA8" i="42" a="1"/>
  <c r="AA8" i="42" s="1"/>
  <c r="AA17" i="42" s="1"/>
  <c r="AE14" i="42" a="1"/>
  <c r="AE14" i="42" s="1"/>
  <c r="AE9" i="42" a="1"/>
  <c r="AE9" i="42" s="1"/>
  <c r="AE13" i="42" a="1"/>
  <c r="AE13" i="42" s="1"/>
  <c r="AE10" i="42" a="1"/>
  <c r="AE10" i="42" s="1"/>
  <c r="X37" i="42" a="1"/>
  <c r="X37" i="42" s="1"/>
  <c r="X35" i="42" a="1"/>
  <c r="X35" i="42" s="1"/>
  <c r="X36" i="42" a="1"/>
  <c r="X36" i="42" s="1"/>
  <c r="AF37" i="42" a="1"/>
  <c r="AF37" i="42" s="1"/>
  <c r="AF35" i="42" a="1"/>
  <c r="AF35" i="42" s="1"/>
  <c r="AF36" i="42" a="1"/>
  <c r="AF36" i="42" s="1"/>
  <c r="U36" i="42" a="1"/>
  <c r="U36" i="42" s="1"/>
  <c r="U37" i="42" a="1"/>
  <c r="U37" i="42" s="1"/>
  <c r="U35" i="42" a="1"/>
  <c r="U35" i="42" s="1"/>
  <c r="AC36" i="42" a="1"/>
  <c r="AC36" i="42" s="1"/>
  <c r="AC37" i="42" a="1"/>
  <c r="AC37" i="42" s="1"/>
  <c r="AC35" i="42" a="1"/>
  <c r="AC35" i="42" s="1"/>
  <c r="V36" i="42" a="1"/>
  <c r="V36" i="42" s="1"/>
  <c r="AD37" i="42" a="1"/>
  <c r="AD37" i="42" s="1"/>
  <c r="AD35" i="42" a="1"/>
  <c r="AD35" i="42" s="1"/>
  <c r="AD36" i="42" a="1"/>
  <c r="AD36" i="42" s="1"/>
  <c r="T37" i="42" a="1"/>
  <c r="T37" i="42" s="1"/>
  <c r="T35" i="42" a="1"/>
  <c r="T35" i="42" s="1"/>
  <c r="AB35" i="42" a="1"/>
  <c r="AB35" i="42" s="1"/>
  <c r="AB36" i="42" a="1"/>
  <c r="AB36" i="42" s="1"/>
  <c r="Y36" i="42" a="1"/>
  <c r="Y36" i="42" s="1"/>
  <c r="Y37" i="42" a="1"/>
  <c r="Y37" i="42" s="1"/>
  <c r="Y35" i="42" a="1"/>
  <c r="Y35" i="42" s="1"/>
  <c r="AG36" i="42" a="1"/>
  <c r="AG36" i="42" s="1"/>
  <c r="AG37" i="42" a="1"/>
  <c r="AG37" i="42" s="1"/>
  <c r="AG35" i="42" a="1"/>
  <c r="AG35" i="42" s="1"/>
  <c r="R37" i="42" a="1"/>
  <c r="R37" i="42" s="1"/>
  <c r="R35" i="42" a="1"/>
  <c r="R35" i="42" s="1"/>
  <c r="R36" i="42" a="1"/>
  <c r="R36" i="42" s="1"/>
  <c r="Z37" i="42" a="1"/>
  <c r="Z37" i="42" s="1"/>
  <c r="Z35" i="42" a="1"/>
  <c r="Z35" i="42" s="1"/>
  <c r="Z36" i="42" a="1"/>
  <c r="Z36" i="42" s="1"/>
  <c r="S37" i="42" a="1"/>
  <c r="S37" i="42" s="1"/>
  <c r="W36" i="42" a="1"/>
  <c r="W36" i="42" s="1"/>
  <c r="W35" i="42" a="1"/>
  <c r="W35" i="42" s="1"/>
  <c r="AA36" i="42" a="1"/>
  <c r="AA36" i="42" s="1"/>
  <c r="AA37" i="42" a="1"/>
  <c r="AA37" i="42" s="1"/>
  <c r="AE36" i="42" a="1"/>
  <c r="AE36" i="42" s="1"/>
  <c r="AE37" i="42" a="1"/>
  <c r="AE37" i="42" s="1"/>
  <c r="AE35" i="42" a="1"/>
  <c r="AE35" i="42" s="1"/>
  <c r="R47" i="41" a="1"/>
  <c r="R47" i="41" s="1"/>
  <c r="R46" i="41" a="1"/>
  <c r="R46" i="41" s="1"/>
  <c r="R44" i="41" a="1"/>
  <c r="R44" i="41" s="1"/>
  <c r="R42" i="41" a="1"/>
  <c r="R42" i="41" s="1"/>
  <c r="R40" i="41" a="1"/>
  <c r="R40" i="41" s="1"/>
  <c r="R38" i="41" a="1"/>
  <c r="R38" i="41" s="1"/>
  <c r="R45" i="41" a="1"/>
  <c r="R45" i="41" s="1"/>
  <c r="R39" i="41" a="1"/>
  <c r="R39" i="41" s="1"/>
  <c r="R36" i="41" a="1"/>
  <c r="R36" i="41" s="1"/>
  <c r="R34" i="41" a="1"/>
  <c r="R34" i="41" s="1"/>
  <c r="R32" i="41" a="1"/>
  <c r="R32" i="41" s="1"/>
  <c r="R41" i="41" a="1"/>
  <c r="R41" i="41" s="1"/>
  <c r="R33" i="41" a="1"/>
  <c r="R33" i="41" s="1"/>
  <c r="R30" i="41" a="1"/>
  <c r="R30" i="41" s="1"/>
  <c r="R28" i="41" a="1"/>
  <c r="R28" i="41" s="1"/>
  <c r="R43" i="41" a="1"/>
  <c r="R43" i="41" s="1"/>
  <c r="R35" i="41" a="1"/>
  <c r="R35" i="41" s="1"/>
  <c r="R37" i="41" a="1"/>
  <c r="R37" i="41" s="1"/>
  <c r="R31" i="41" a="1"/>
  <c r="R31" i="41" s="1"/>
  <c r="R27" i="41" a="1"/>
  <c r="R27" i="41" s="1"/>
  <c r="R24" i="41" a="1"/>
  <c r="R24" i="41" s="1"/>
  <c r="R29" i="41" a="1"/>
  <c r="R29" i="41" s="1"/>
  <c r="R26" i="41" a="1"/>
  <c r="R26" i="41" s="1"/>
  <c r="R25" i="41" a="1"/>
  <c r="R25" i="41" s="1"/>
  <c r="R23" i="41" a="1"/>
  <c r="R23" i="41" s="1"/>
  <c r="Z47" i="41" a="1"/>
  <c r="Z47" i="41" s="1"/>
  <c r="Z46" i="41" a="1"/>
  <c r="Z46" i="41" s="1"/>
  <c r="Z44" i="41" a="1"/>
  <c r="Z44" i="41" s="1"/>
  <c r="Z42" i="41" a="1"/>
  <c r="Z42" i="41" s="1"/>
  <c r="Z40" i="41" a="1"/>
  <c r="Z40" i="41" s="1"/>
  <c r="Z38" i="41" a="1"/>
  <c r="Z38" i="41" s="1"/>
  <c r="Z39" i="41" a="1"/>
  <c r="Z39" i="41" s="1"/>
  <c r="Z36" i="41" a="1"/>
  <c r="Z36" i="41" s="1"/>
  <c r="Z34" i="41" a="1"/>
  <c r="Z34" i="41" s="1"/>
  <c r="Z32" i="41" a="1"/>
  <c r="Z32" i="41" s="1"/>
  <c r="Z41" i="41" a="1"/>
  <c r="Z41" i="41" s="1"/>
  <c r="Z33" i="41" a="1"/>
  <c r="Z33" i="41" s="1"/>
  <c r="Z30" i="41" a="1"/>
  <c r="Z30" i="41" s="1"/>
  <c r="Z28" i="41" a="1"/>
  <c r="Z28" i="41" s="1"/>
  <c r="Z26" i="41" a="1"/>
  <c r="Z26" i="41" s="1"/>
  <c r="Z35" i="41" a="1"/>
  <c r="Z35" i="41" s="1"/>
  <c r="Z37" i="41" a="1"/>
  <c r="Z37" i="41" s="1"/>
  <c r="Z29" i="41" a="1"/>
  <c r="Z29" i="41" s="1"/>
  <c r="Z43" i="41" a="1"/>
  <c r="Z43" i="41" s="1"/>
  <c r="Z31" i="41" a="1"/>
  <c r="Z31" i="41" s="1"/>
  <c r="Z27" i="41" a="1"/>
  <c r="Z27" i="41" s="1"/>
  <c r="Z24" i="41" a="1"/>
  <c r="Z24" i="41" s="1"/>
  <c r="Z25" i="41" a="1"/>
  <c r="Z25" i="41" s="1"/>
  <c r="Z23" i="41" a="1"/>
  <c r="Z23" i="41" s="1"/>
  <c r="S46" i="41" a="1"/>
  <c r="S46" i="41" s="1"/>
  <c r="S47" i="41" a="1"/>
  <c r="S47" i="41" s="1"/>
  <c r="S45" i="41" a="1"/>
  <c r="S45" i="41" s="1"/>
  <c r="S43" i="41" a="1"/>
  <c r="S43" i="41" s="1"/>
  <c r="S41" i="41" a="1"/>
  <c r="S41" i="41" s="1"/>
  <c r="S39" i="41" a="1"/>
  <c r="S39" i="41" s="1"/>
  <c r="S44" i="41" a="1"/>
  <c r="S44" i="41" s="1"/>
  <c r="S38" i="41" a="1"/>
  <c r="S38" i="41" s="1"/>
  <c r="S37" i="41" a="1"/>
  <c r="S37" i="41" s="1"/>
  <c r="S33" i="41" a="1"/>
  <c r="S33" i="41" s="1"/>
  <c r="S32" i="41" a="1"/>
  <c r="S32" i="41" s="1"/>
  <c r="S31" i="41" a="1"/>
  <c r="S31" i="41" s="1"/>
  <c r="S27" i="41" a="1"/>
  <c r="S27" i="41" s="1"/>
  <c r="S42" i="41" a="1"/>
  <c r="S42" i="41" s="1"/>
  <c r="S30" i="41" a="1"/>
  <c r="S30" i="41" s="1"/>
  <c r="S26" i="41" a="1"/>
  <c r="S26" i="41" s="1"/>
  <c r="S28" i="41" a="1"/>
  <c r="S28" i="41" s="1"/>
  <c r="S24" i="41" a="1"/>
  <c r="S24" i="41" s="1"/>
  <c r="AD47" i="41" a="1"/>
  <c r="AD47" i="41" s="1"/>
  <c r="AD46" i="41" a="1"/>
  <c r="AD46" i="41" s="1"/>
  <c r="AD40" i="41" a="1"/>
  <c r="AD40" i="41" s="1"/>
  <c r="AD38" i="41" a="1"/>
  <c r="AD38" i="41" s="1"/>
  <c r="AD39" i="41" a="1"/>
  <c r="AD39" i="41" s="1"/>
  <c r="AD36" i="41" a="1"/>
  <c r="AD36" i="41" s="1"/>
  <c r="AD34" i="41" a="1"/>
  <c r="AD34" i="41" s="1"/>
  <c r="AD32" i="41" a="1"/>
  <c r="AD32" i="41" s="1"/>
  <c r="AD41" i="41" a="1"/>
  <c r="AD41" i="41" s="1"/>
  <c r="AD33" i="41" a="1"/>
  <c r="AD33" i="41" s="1"/>
  <c r="AD30" i="41" a="1"/>
  <c r="AD30" i="41" s="1"/>
  <c r="AD28" i="41" a="1"/>
  <c r="AD28" i="41" s="1"/>
  <c r="AD26" i="41" a="1"/>
  <c r="AD26" i="41" s="1"/>
  <c r="AD35" i="41" a="1"/>
  <c r="AD35" i="41" s="1"/>
  <c r="AD45" i="41" a="1"/>
  <c r="AD45" i="41" s="1"/>
  <c r="AD37" i="41" a="1"/>
  <c r="AD37" i="41" s="1"/>
  <c r="AD31" i="41" a="1"/>
  <c r="AD31" i="41" s="1"/>
  <c r="AD29" i="41" a="1"/>
  <c r="AD29" i="41" s="1"/>
  <c r="AD25" i="41" a="1"/>
  <c r="AD25" i="41" s="1"/>
  <c r="AD27" i="41" a="1"/>
  <c r="AD27" i="41" s="1"/>
  <c r="AD24" i="41" a="1"/>
  <c r="AD24" i="41" s="1"/>
  <c r="AD23" i="41" a="1"/>
  <c r="AD23" i="41" s="1"/>
  <c r="W46" i="41" a="1"/>
  <c r="W46" i="41" s="1"/>
  <c r="W47" i="41" a="1"/>
  <c r="W47" i="41" s="1"/>
  <c r="W43" i="41" a="1"/>
  <c r="W43" i="41" s="1"/>
  <c r="W41" i="41" a="1"/>
  <c r="W41" i="41" s="1"/>
  <c r="W39" i="41" a="1"/>
  <c r="W39" i="41" s="1"/>
  <c r="W44" i="41" a="1"/>
  <c r="W44" i="41" s="1"/>
  <c r="W38" i="41" a="1"/>
  <c r="W38" i="41" s="1"/>
  <c r="W37" i="41" a="1"/>
  <c r="W37" i="41" s="1"/>
  <c r="W35" i="41" a="1"/>
  <c r="W35" i="41" s="1"/>
  <c r="W33" i="41" a="1"/>
  <c r="W33" i="41" s="1"/>
  <c r="W40" i="41" a="1"/>
  <c r="W40" i="41" s="1"/>
  <c r="W32" i="41" a="1"/>
  <c r="W32" i="41" s="1"/>
  <c r="W31" i="41" a="1"/>
  <c r="W31" i="41" s="1"/>
  <c r="W29" i="41" a="1"/>
  <c r="W29" i="41" s="1"/>
  <c r="W27" i="41" a="1"/>
  <c r="W27" i="41" s="1"/>
  <c r="W34" i="41" a="1"/>
  <c r="W34" i="41" s="1"/>
  <c r="W36" i="41" a="1"/>
  <c r="W36" i="41" s="1"/>
  <c r="W30" i="41" a="1"/>
  <c r="W30" i="41" s="1"/>
  <c r="W42" i="41" a="1"/>
  <c r="W42" i="41" s="1"/>
  <c r="W25" i="41" a="1"/>
  <c r="W25" i="41" s="1"/>
  <c r="W28" i="41" a="1"/>
  <c r="W28" i="41" s="1"/>
  <c r="W23" i="41" a="1"/>
  <c r="W23" i="41" s="1"/>
  <c r="W26" i="41" a="1"/>
  <c r="W26" i="41" s="1"/>
  <c r="W24" i="41" a="1"/>
  <c r="W24" i="41" s="1"/>
  <c r="AA47" i="41" a="1"/>
  <c r="AA47" i="41" s="1"/>
  <c r="AA45" i="41" a="1"/>
  <c r="AA45" i="41" s="1"/>
  <c r="AA43" i="41" a="1"/>
  <c r="AA43" i="41" s="1"/>
  <c r="AA41" i="41" a="1"/>
  <c r="AA41" i="41" s="1"/>
  <c r="AA39" i="41" a="1"/>
  <c r="AA39" i="41" s="1"/>
  <c r="AA44" i="41" a="1"/>
  <c r="AA44" i="41" s="1"/>
  <c r="AA38" i="41" a="1"/>
  <c r="AA38" i="41" s="1"/>
  <c r="AA37" i="41" a="1"/>
  <c r="AA37" i="41" s="1"/>
  <c r="AA35" i="41" a="1"/>
  <c r="AA35" i="41" s="1"/>
  <c r="AA33" i="41" a="1"/>
  <c r="AA33" i="41" s="1"/>
  <c r="AA40" i="41" a="1"/>
  <c r="AA40" i="41" s="1"/>
  <c r="AA32" i="41" a="1"/>
  <c r="AA32" i="41" s="1"/>
  <c r="AA29" i="41" a="1"/>
  <c r="AA29" i="41" s="1"/>
  <c r="AA27" i="41" a="1"/>
  <c r="AA27" i="41" s="1"/>
  <c r="AA42" i="41" a="1"/>
  <c r="AA42" i="41" s="1"/>
  <c r="AA34" i="41" a="1"/>
  <c r="AA34" i="41" s="1"/>
  <c r="AA36" i="41" a="1"/>
  <c r="AA36" i="41" s="1"/>
  <c r="AA30" i="41" a="1"/>
  <c r="AA30" i="41" s="1"/>
  <c r="AA23" i="41" a="1"/>
  <c r="AA23" i="41" s="1"/>
  <c r="AA25" i="41" a="1"/>
  <c r="AA25" i="41" s="1"/>
  <c r="AA28" i="41" a="1"/>
  <c r="AA28" i="41" s="1"/>
  <c r="AA26" i="41" a="1"/>
  <c r="AA26" i="41" s="1"/>
  <c r="AA24" i="41" a="1"/>
  <c r="AA24" i="41" s="1"/>
  <c r="AE46" i="41" a="1"/>
  <c r="AE46" i="41" s="1"/>
  <c r="AE47" i="41" a="1"/>
  <c r="AE47" i="41" s="1"/>
  <c r="AE45" i="41" a="1"/>
  <c r="AE45" i="41" s="1"/>
  <c r="AE43" i="41" a="1"/>
  <c r="AE43" i="41" s="1"/>
  <c r="AE41" i="41" a="1"/>
  <c r="AE41" i="41" s="1"/>
  <c r="AE39" i="41" a="1"/>
  <c r="AE39" i="41" s="1"/>
  <c r="AE44" i="41" a="1"/>
  <c r="AE44" i="41" s="1"/>
  <c r="AE38" i="41" a="1"/>
  <c r="AE38" i="41" s="1"/>
  <c r="AE37" i="41" a="1"/>
  <c r="AE37" i="41" s="1"/>
  <c r="AE35" i="41" a="1"/>
  <c r="AE35" i="41" s="1"/>
  <c r="AE33" i="41" a="1"/>
  <c r="AE33" i="41" s="1"/>
  <c r="AE31" i="41" a="1"/>
  <c r="AE31" i="41" s="1"/>
  <c r="AE40" i="41" a="1"/>
  <c r="AE40" i="41" s="1"/>
  <c r="AE32" i="41" a="1"/>
  <c r="AE32" i="41" s="1"/>
  <c r="AE29" i="41" a="1"/>
  <c r="AE29" i="41" s="1"/>
  <c r="AE27" i="41" a="1"/>
  <c r="AE27" i="41" s="1"/>
  <c r="AE34" i="41" a="1"/>
  <c r="AE34" i="41" s="1"/>
  <c r="AE36" i="41" a="1"/>
  <c r="AE36" i="41" s="1"/>
  <c r="AE30" i="41" a="1"/>
  <c r="AE30" i="41" s="1"/>
  <c r="AE42" i="41" a="1"/>
  <c r="AE42" i="41" s="1"/>
  <c r="AE25" i="41" a="1"/>
  <c r="AE25" i="41" s="1"/>
  <c r="AE28" i="41" a="1"/>
  <c r="AE28" i="41" s="1"/>
  <c r="AE24" i="41" a="1"/>
  <c r="AE24" i="41" s="1"/>
  <c r="AE23" i="41" a="1"/>
  <c r="AE23" i="41" s="1"/>
  <c r="AE26" i="41" a="1"/>
  <c r="AE26" i="41" s="1"/>
  <c r="T46" i="41" a="1"/>
  <c r="T46" i="41" s="1"/>
  <c r="T40" i="41" a="1"/>
  <c r="T40" i="41" s="1"/>
  <c r="T38" i="41" a="1"/>
  <c r="T38" i="41" s="1"/>
  <c r="T36" i="41" a="1"/>
  <c r="T36" i="41" s="1"/>
  <c r="T34" i="41" a="1"/>
  <c r="T34" i="41" s="1"/>
  <c r="T32" i="41" a="1"/>
  <c r="T32" i="41" s="1"/>
  <c r="T39" i="41" a="1"/>
  <c r="T39" i="41" s="1"/>
  <c r="T37" i="41" a="1"/>
  <c r="T37" i="41" s="1"/>
  <c r="T30" i="41" a="1"/>
  <c r="T30" i="41" s="1"/>
  <c r="T28" i="41" a="1"/>
  <c r="T28" i="41" s="1"/>
  <c r="T33" i="41" a="1"/>
  <c r="T33" i="41" s="1"/>
  <c r="T31" i="41" a="1"/>
  <c r="T31" i="41" s="1"/>
  <c r="T41" i="41" a="1"/>
  <c r="T41" i="41" s="1"/>
  <c r="T35" i="41" a="1"/>
  <c r="T35" i="41" s="1"/>
  <c r="T27" i="41" a="1"/>
  <c r="T27" i="41" s="1"/>
  <c r="T25" i="41" a="1"/>
  <c r="T25" i="41" s="1"/>
  <c r="T29" i="41" a="1"/>
  <c r="T29" i="41" s="1"/>
  <c r="T24" i="41" a="1"/>
  <c r="T24" i="41" s="1"/>
  <c r="T26" i="41" a="1"/>
  <c r="T26" i="41" s="1"/>
  <c r="T23" i="41" a="1"/>
  <c r="T23" i="41" s="1"/>
  <c r="X47" i="41" a="1"/>
  <c r="X47" i="41" s="1"/>
  <c r="X46" i="41" a="1"/>
  <c r="X46" i="41" s="1"/>
  <c r="X44" i="41" a="1"/>
  <c r="X44" i="41" s="1"/>
  <c r="X42" i="41" a="1"/>
  <c r="X42" i="41" s="1"/>
  <c r="X40" i="41" a="1"/>
  <c r="X40" i="41" s="1"/>
  <c r="X38" i="41" a="1"/>
  <c r="X38" i="41" s="1"/>
  <c r="X43" i="41" a="1"/>
  <c r="X43" i="41" s="1"/>
  <c r="X36" i="41" a="1"/>
  <c r="X36" i="41" s="1"/>
  <c r="X34" i="41" a="1"/>
  <c r="X34" i="41" s="1"/>
  <c r="X32" i="41" a="1"/>
  <c r="X32" i="41" s="1"/>
  <c r="X45" i="41" a="1"/>
  <c r="X45" i="41" s="1"/>
  <c r="X37" i="41" a="1"/>
  <c r="X37" i="41" s="1"/>
  <c r="X30" i="41" a="1"/>
  <c r="X30" i="41" s="1"/>
  <c r="X28" i="41" a="1"/>
  <c r="X28" i="41" s="1"/>
  <c r="X26" i="41" a="1"/>
  <c r="X26" i="41" s="1"/>
  <c r="X41" i="41" a="1"/>
  <c r="X41" i="41" s="1"/>
  <c r="X39" i="41" a="1"/>
  <c r="X39" i="41" s="1"/>
  <c r="X33" i="41" a="1"/>
  <c r="X33" i="41" s="1"/>
  <c r="X31" i="41" a="1"/>
  <c r="X31" i="41" s="1"/>
  <c r="X29" i="41" a="1"/>
  <c r="X29" i="41" s="1"/>
  <c r="X35" i="41" a="1"/>
  <c r="X35" i="41" s="1"/>
  <c r="X24" i="41" a="1"/>
  <c r="X24" i="41" s="1"/>
  <c r="X27" i="41" a="1"/>
  <c r="X27" i="41" s="1"/>
  <c r="X25" i="41" a="1"/>
  <c r="X25" i="41" s="1"/>
  <c r="X23" i="41" a="1"/>
  <c r="X23" i="41" s="1"/>
  <c r="AB47" i="41" a="1"/>
  <c r="AB47" i="41" s="1"/>
  <c r="AB46" i="41" a="1"/>
  <c r="AB46" i="41" s="1"/>
  <c r="AB44" i="41" a="1"/>
  <c r="AB44" i="41" s="1"/>
  <c r="AB42" i="41" a="1"/>
  <c r="AB42" i="41" s="1"/>
  <c r="AB40" i="41" a="1"/>
  <c r="AB40" i="41" s="1"/>
  <c r="AB38" i="41" a="1"/>
  <c r="AB38" i="41" s="1"/>
  <c r="AB45" i="41" a="1"/>
  <c r="AB45" i="41" s="1"/>
  <c r="AB43" i="41" a="1"/>
  <c r="AB43" i="41" s="1"/>
  <c r="AB36" i="41" a="1"/>
  <c r="AB36" i="41" s="1"/>
  <c r="AB34" i="41" a="1"/>
  <c r="AB34" i="41" s="1"/>
  <c r="AB32" i="41" a="1"/>
  <c r="AB32" i="41" s="1"/>
  <c r="AB39" i="41" a="1"/>
  <c r="AB39" i="41" s="1"/>
  <c r="AB37" i="41" a="1"/>
  <c r="AB37" i="41" s="1"/>
  <c r="AB31" i="41" a="1"/>
  <c r="AB31" i="41" s="1"/>
  <c r="AB30" i="41" a="1"/>
  <c r="AB30" i="41" s="1"/>
  <c r="AB28" i="41" a="1"/>
  <c r="AB28" i="41" s="1"/>
  <c r="AB26" i="41" a="1"/>
  <c r="AB26" i="41" s="1"/>
  <c r="AB33" i="41" a="1"/>
  <c r="AB33" i="41" s="1"/>
  <c r="AB29" i="41" a="1"/>
  <c r="AB29" i="41" s="1"/>
  <c r="AB41" i="41" a="1"/>
  <c r="AB41" i="41" s="1"/>
  <c r="AB35" i="41" a="1"/>
  <c r="AB35" i="41" s="1"/>
  <c r="AB27" i="41" a="1"/>
  <c r="AB27" i="41" s="1"/>
  <c r="AB25" i="41" a="1"/>
  <c r="AB25" i="41" s="1"/>
  <c r="AB24" i="41" a="1"/>
  <c r="AB24" i="41" s="1"/>
  <c r="AB23" i="41" a="1"/>
  <c r="AB23" i="41" s="1"/>
  <c r="AF47" i="41" a="1"/>
  <c r="AF47" i="41" s="1"/>
  <c r="AF44" i="41" a="1"/>
  <c r="AF44" i="41" s="1"/>
  <c r="AF42" i="41" a="1"/>
  <c r="AF42" i="41" s="1"/>
  <c r="AF40" i="41" a="1"/>
  <c r="AF40" i="41" s="1"/>
  <c r="AF43" i="41" a="1"/>
  <c r="AF43" i="41" s="1"/>
  <c r="AF36" i="41" a="1"/>
  <c r="AF36" i="41" s="1"/>
  <c r="AF34" i="41" a="1"/>
  <c r="AF34" i="41" s="1"/>
  <c r="AF32" i="41" a="1"/>
  <c r="AF32" i="41" s="1"/>
  <c r="AF37" i="41" a="1"/>
  <c r="AF37" i="41" s="1"/>
  <c r="AF30" i="41" a="1"/>
  <c r="AF30" i="41" s="1"/>
  <c r="AF28" i="41" a="1"/>
  <c r="AF28" i="41" s="1"/>
  <c r="AF33" i="41" a="1"/>
  <c r="AF33" i="41" s="1"/>
  <c r="AF29" i="41" a="1"/>
  <c r="AF29" i="41" s="1"/>
  <c r="AF35" i="41" a="1"/>
  <c r="AF35" i="41" s="1"/>
  <c r="AF24" i="41" a="1"/>
  <c r="AF24" i="41" s="1"/>
  <c r="AF25" i="41" a="1"/>
  <c r="AF25" i="41" s="1"/>
  <c r="AF23" i="41" a="1"/>
  <c r="AF23" i="41" s="1"/>
  <c r="V47" i="41" a="1"/>
  <c r="V47" i="41" s="1"/>
  <c r="V44" i="41" a="1"/>
  <c r="V44" i="41" s="1"/>
  <c r="V42" i="41" a="1"/>
  <c r="V42" i="41" s="1"/>
  <c r="V40" i="41" a="1"/>
  <c r="V40" i="41" s="1"/>
  <c r="V36" i="41" a="1"/>
  <c r="V36" i="41" s="1"/>
  <c r="V34" i="41" a="1"/>
  <c r="V34" i="41" s="1"/>
  <c r="V32" i="41" a="1"/>
  <c r="V32" i="41" s="1"/>
  <c r="V43" i="41" a="1"/>
  <c r="V43" i="41" s="1"/>
  <c r="V30" i="41" a="1"/>
  <c r="V30" i="41" s="1"/>
  <c r="V28" i="41" a="1"/>
  <c r="V28" i="41" s="1"/>
  <c r="V35" i="41" a="1"/>
  <c r="V35" i="41" s="1"/>
  <c r="V37" i="41" a="1"/>
  <c r="V37" i="41" s="1"/>
  <c r="V45" i="41" a="1"/>
  <c r="V45" i="41" s="1"/>
  <c r="V29" i="41" a="1"/>
  <c r="V29" i="41" s="1"/>
  <c r="V25" i="41" a="1"/>
  <c r="V25" i="41" s="1"/>
  <c r="V24" i="41" a="1"/>
  <c r="V24" i="41" s="1"/>
  <c r="V23" i="41" a="1"/>
  <c r="V23" i="41" s="1"/>
  <c r="U46" i="41" a="1"/>
  <c r="U46" i="41" s="1"/>
  <c r="U47" i="41" a="1"/>
  <c r="U47" i="41" s="1"/>
  <c r="U45" i="41" a="1"/>
  <c r="U45" i="41" s="1"/>
  <c r="U43" i="41" a="1"/>
  <c r="U43" i="41" s="1"/>
  <c r="U41" i="41" a="1"/>
  <c r="U41" i="41" s="1"/>
  <c r="U39" i="41" a="1"/>
  <c r="U39" i="41" s="1"/>
  <c r="U42" i="41" a="1"/>
  <c r="U42" i="41" s="1"/>
  <c r="U37" i="41" a="1"/>
  <c r="U37" i="41" s="1"/>
  <c r="U35" i="41" a="1"/>
  <c r="U35" i="41" s="1"/>
  <c r="U33" i="41" a="1"/>
  <c r="U33" i="41" s="1"/>
  <c r="U44" i="41" a="1"/>
  <c r="U44" i="41" s="1"/>
  <c r="U38" i="41" a="1"/>
  <c r="U38" i="41" s="1"/>
  <c r="U36" i="41" a="1"/>
  <c r="U36" i="41" s="1"/>
  <c r="U31" i="41" a="1"/>
  <c r="U31" i="41" s="1"/>
  <c r="U29" i="41" a="1"/>
  <c r="U29" i="41" s="1"/>
  <c r="U27" i="41" a="1"/>
  <c r="U27" i="41" s="1"/>
  <c r="U32" i="41" a="1"/>
  <c r="U32" i="41" s="1"/>
  <c r="U30" i="41" a="1"/>
  <c r="U30" i="41" s="1"/>
  <c r="U40" i="41" a="1"/>
  <c r="U40" i="41" s="1"/>
  <c r="U34" i="41" a="1"/>
  <c r="U34" i="41" s="1"/>
  <c r="U26" i="41" a="1"/>
  <c r="U26" i="41" s="1"/>
  <c r="U23" i="41" a="1"/>
  <c r="U23" i="41" s="1"/>
  <c r="U28" i="41" a="1"/>
  <c r="U28" i="41" s="1"/>
  <c r="U25" i="41" a="1"/>
  <c r="U25" i="41" s="1"/>
  <c r="U24" i="41" a="1"/>
  <c r="U24" i="41" s="1"/>
  <c r="Y46" i="41" a="1"/>
  <c r="Y46" i="41" s="1"/>
  <c r="Y47" i="41" a="1"/>
  <c r="Y47" i="41" s="1"/>
  <c r="Y45" i="41" a="1"/>
  <c r="Y45" i="41" s="1"/>
  <c r="Y43" i="41" a="1"/>
  <c r="Y43" i="41" s="1"/>
  <c r="Y41" i="41" a="1"/>
  <c r="Y41" i="41" s="1"/>
  <c r="Y39" i="41" a="1"/>
  <c r="Y39" i="41" s="1"/>
  <c r="Y37" i="41" a="1"/>
  <c r="Y37" i="41" s="1"/>
  <c r="Y35" i="41" a="1"/>
  <c r="Y35" i="41" s="1"/>
  <c r="Y33" i="41" a="1"/>
  <c r="Y33" i="41" s="1"/>
  <c r="Y36" i="41" a="1"/>
  <c r="Y36" i="41" s="1"/>
  <c r="Y29" i="41" a="1"/>
  <c r="Y29" i="41" s="1"/>
  <c r="Y27" i="41" a="1"/>
  <c r="Y27" i="41" s="1"/>
  <c r="Y40" i="41" a="1"/>
  <c r="Y40" i="41" s="1"/>
  <c r="Y31" i="41" a="1"/>
  <c r="Y31" i="41" s="1"/>
  <c r="Y38" i="41" a="1"/>
  <c r="Y38" i="41" s="1"/>
  <c r="Y32" i="41" a="1"/>
  <c r="Y32" i="41" s="1"/>
  <c r="Y30" i="41" a="1"/>
  <c r="Y30" i="41" s="1"/>
  <c r="Y34" i="41" a="1"/>
  <c r="Y34" i="41" s="1"/>
  <c r="Y28" i="41" a="1"/>
  <c r="Y28" i="41" s="1"/>
  <c r="Y26" i="41" a="1"/>
  <c r="Y26" i="41" s="1"/>
  <c r="Y25" i="41" a="1"/>
  <c r="Y25" i="41" s="1"/>
  <c r="Y23" i="41" a="1"/>
  <c r="Y23" i="41" s="1"/>
  <c r="Y24" i="41" a="1"/>
  <c r="Y24" i="41" s="1"/>
  <c r="AC46" i="41" a="1"/>
  <c r="AC46" i="41" s="1"/>
  <c r="AC47" i="41" a="1"/>
  <c r="AC47" i="41" s="1"/>
  <c r="AC43" i="41" a="1"/>
  <c r="AC43" i="41" s="1"/>
  <c r="AC41" i="41" a="1"/>
  <c r="AC41" i="41" s="1"/>
  <c r="AC39" i="41" a="1"/>
  <c r="AC39" i="41" s="1"/>
  <c r="AC42" i="41" a="1"/>
  <c r="AC42" i="41" s="1"/>
  <c r="AC37" i="41" a="1"/>
  <c r="AC37" i="41" s="1"/>
  <c r="AC35" i="41" a="1"/>
  <c r="AC35" i="41" s="1"/>
  <c r="AC33" i="41" a="1"/>
  <c r="AC33" i="41" s="1"/>
  <c r="AC31" i="41" a="1"/>
  <c r="AC31" i="41" s="1"/>
  <c r="AC38" i="41" a="1"/>
  <c r="AC38" i="41" s="1"/>
  <c r="AC36" i="41" a="1"/>
  <c r="AC36" i="41" s="1"/>
  <c r="AC27" i="41" a="1"/>
  <c r="AC27" i="41" s="1"/>
  <c r="AC44" i="41" a="1"/>
  <c r="AC44" i="41" s="1"/>
  <c r="AC32" i="41" a="1"/>
  <c r="AC32" i="41" s="1"/>
  <c r="AC30" i="41" a="1"/>
  <c r="AC30" i="41" s="1"/>
  <c r="AC40" i="41" a="1"/>
  <c r="AC40" i="41" s="1"/>
  <c r="AC34" i="41" a="1"/>
  <c r="AC34" i="41" s="1"/>
  <c r="AC24" i="41" a="1"/>
  <c r="AC24" i="41" s="1"/>
  <c r="AC26" i="41" a="1"/>
  <c r="AC26" i="41" s="1"/>
  <c r="AC23" i="41" a="1"/>
  <c r="AC23" i="41" s="1"/>
  <c r="AC28" i="41" a="1"/>
  <c r="AC28" i="41" s="1"/>
  <c r="AG46" i="41" a="1"/>
  <c r="AG46" i="41" s="1"/>
  <c r="AG47" i="41" a="1"/>
  <c r="AG47" i="41" s="1"/>
  <c r="AG45" i="41" a="1"/>
  <c r="AG45" i="41" s="1"/>
  <c r="AG43" i="41" a="1"/>
  <c r="AG43" i="41" s="1"/>
  <c r="AG41" i="41" a="1"/>
  <c r="AG41" i="41" s="1"/>
  <c r="AG39" i="41" a="1"/>
  <c r="AG39" i="41" s="1"/>
  <c r="AG42" i="41" a="1"/>
  <c r="AG42" i="41" s="1"/>
  <c r="AG37" i="41" a="1"/>
  <c r="AG37" i="41" s="1"/>
  <c r="AG35" i="41" a="1"/>
  <c r="AG35" i="41" s="1"/>
  <c r="AG33" i="41" a="1"/>
  <c r="AG33" i="41" s="1"/>
  <c r="AG31" i="41" a="1"/>
  <c r="AG31" i="41" s="1"/>
  <c r="AG36" i="41" a="1"/>
  <c r="AG36" i="41" s="1"/>
  <c r="AG29" i="41" a="1"/>
  <c r="AG29" i="41" s="1"/>
  <c r="AG27" i="41" a="1"/>
  <c r="AG27" i="41" s="1"/>
  <c r="AG44" i="41" a="1"/>
  <c r="AG44" i="41" s="1"/>
  <c r="AG40" i="41" a="1"/>
  <c r="AG40" i="41" s="1"/>
  <c r="AG38" i="41" a="1"/>
  <c r="AG38" i="41" s="1"/>
  <c r="AG32" i="41" a="1"/>
  <c r="AG32" i="41" s="1"/>
  <c r="AG30" i="41" a="1"/>
  <c r="AG30" i="41" s="1"/>
  <c r="AG34" i="41" a="1"/>
  <c r="AG34" i="41" s="1"/>
  <c r="AG28" i="41" a="1"/>
  <c r="AG28" i="41" s="1"/>
  <c r="AG25" i="41" a="1"/>
  <c r="AG25" i="41" s="1"/>
  <c r="AG23" i="41" a="1"/>
  <c r="AG23" i="41" s="1"/>
  <c r="AG26" i="41" a="1"/>
  <c r="AG26" i="41" s="1"/>
  <c r="AG24" i="41" a="1"/>
  <c r="AG24" i="41" s="1"/>
  <c r="Q8" i="41"/>
  <c r="T28" i="43" a="1"/>
  <c r="T28" i="43" s="1"/>
  <c r="T27" i="43" a="1"/>
  <c r="T27" i="43" s="1"/>
  <c r="X28" i="43" a="1"/>
  <c r="X28" i="43" s="1"/>
  <c r="X27" i="43" a="1"/>
  <c r="X27" i="43" s="1"/>
  <c r="AB28" i="43" a="1"/>
  <c r="AB28" i="43" s="1"/>
  <c r="AB27" i="43" a="1"/>
  <c r="AB27" i="43" s="1"/>
  <c r="AF28" i="43" a="1"/>
  <c r="AF28" i="43" s="1"/>
  <c r="AF27" i="43" a="1"/>
  <c r="AF27" i="43" s="1"/>
  <c r="Y28" i="43" a="1"/>
  <c r="Y28" i="43" s="1"/>
  <c r="Y27" i="43" a="1"/>
  <c r="Y27" i="43" s="1"/>
  <c r="AC28" i="43" a="1"/>
  <c r="AC28" i="43" s="1"/>
  <c r="AC27" i="43" a="1"/>
  <c r="AC27" i="43" s="1"/>
  <c r="AG28" i="43" a="1"/>
  <c r="AG28" i="43" s="1"/>
  <c r="AG27" i="43" a="1"/>
  <c r="AG27" i="43" s="1"/>
  <c r="R28" i="43" a="1"/>
  <c r="R28" i="43" s="1"/>
  <c r="R29" i="43" s="1"/>
  <c r="R27" i="43" a="1"/>
  <c r="R27" i="43" s="1"/>
  <c r="V28" i="43" a="1"/>
  <c r="V28" i="43" s="1"/>
  <c r="V27" i="43" a="1"/>
  <c r="V27" i="43" s="1"/>
  <c r="AD28" i="43" a="1"/>
  <c r="AD28" i="43" s="1"/>
  <c r="AD27" i="43" a="1"/>
  <c r="AD27" i="43" s="1"/>
  <c r="S28" i="43" a="1"/>
  <c r="S28" i="43" s="1"/>
  <c r="S27" i="43" a="1"/>
  <c r="S27" i="43" s="1"/>
  <c r="W28" i="43" a="1"/>
  <c r="W28" i="43" s="1"/>
  <c r="W27" i="43" a="1"/>
  <c r="W27" i="43" s="1"/>
  <c r="AA28" i="43" a="1"/>
  <c r="AA28" i="43" s="1"/>
  <c r="AA27" i="43" a="1"/>
  <c r="AA27" i="43" s="1"/>
  <c r="R21" i="43" a="1"/>
  <c r="R21" i="43" s="1"/>
  <c r="R23" i="43" a="1"/>
  <c r="R23" i="43" s="1"/>
  <c r="R20" i="43" a="1"/>
  <c r="R20" i="43" s="1"/>
  <c r="R18" i="43" a="1"/>
  <c r="R18" i="43" s="1"/>
  <c r="R22" i="43" a="1"/>
  <c r="R22" i="43" s="1"/>
  <c r="W20" i="43" a="1"/>
  <c r="W20" i="43" s="1"/>
  <c r="W18" i="43" a="1"/>
  <c r="W18" i="43" s="1"/>
  <c r="W23" i="43" a="1"/>
  <c r="W23" i="43" s="1"/>
  <c r="W22" i="43" a="1"/>
  <c r="W22" i="43" s="1"/>
  <c r="W12" i="43" a="1"/>
  <c r="W12" i="43" s="1"/>
  <c r="W21" i="43" a="1"/>
  <c r="W21" i="43" s="1"/>
  <c r="AA18" i="43" a="1"/>
  <c r="AA18" i="43" s="1"/>
  <c r="AA23" i="43" a="1"/>
  <c r="AA23" i="43" s="1"/>
  <c r="AA22" i="43" a="1"/>
  <c r="AA22" i="43" s="1"/>
  <c r="AA20" i="43" a="1"/>
  <c r="AA20" i="43" s="1"/>
  <c r="AA21" i="43" a="1"/>
  <c r="AA21" i="43" s="1"/>
  <c r="AA19" i="43" a="1"/>
  <c r="AA19" i="43" s="1"/>
  <c r="AA12" i="43" a="1"/>
  <c r="AA12" i="43" s="1"/>
  <c r="AE23" i="43" a="1"/>
  <c r="AE23" i="43" s="1"/>
  <c r="AE22" i="43" a="1"/>
  <c r="AE22" i="43" s="1"/>
  <c r="AE18" i="43" a="1"/>
  <c r="AE18" i="43" s="1"/>
  <c r="AE21" i="43" a="1"/>
  <c r="AE21" i="43" s="1"/>
  <c r="AE12" i="43" a="1"/>
  <c r="AE12" i="43" s="1"/>
  <c r="AE20" i="43" a="1"/>
  <c r="AE20" i="43" s="1"/>
  <c r="AE19" i="43" a="1"/>
  <c r="AE19" i="43" s="1"/>
  <c r="T22" i="43" a="1"/>
  <c r="T22" i="43" s="1"/>
  <c r="T19" i="43" a="1"/>
  <c r="T19" i="43" s="1"/>
  <c r="T21" i="43" a="1"/>
  <c r="T21" i="43" s="1"/>
  <c r="T18" i="43" a="1"/>
  <c r="T18" i="43" s="1"/>
  <c r="AB23" i="43" a="1"/>
  <c r="AB23" i="43" s="1"/>
  <c r="AB22" i="43" a="1"/>
  <c r="AB22" i="43" s="1"/>
  <c r="AB18" i="43" a="1"/>
  <c r="AB18" i="43" s="1"/>
  <c r="AB20" i="43" a="1"/>
  <c r="AB20" i="43" s="1"/>
  <c r="AB21" i="43" a="1"/>
  <c r="AB21" i="43" s="1"/>
  <c r="AB12" i="43" a="1"/>
  <c r="AB12" i="43" s="1"/>
  <c r="AF20" i="43" a="1"/>
  <c r="AF20" i="43" s="1"/>
  <c r="AF22" i="43" a="1"/>
  <c r="AF22" i="43" s="1"/>
  <c r="AF23" i="43" a="1"/>
  <c r="AF23" i="43" s="1"/>
  <c r="AF19" i="43" a="1"/>
  <c r="AF19" i="43" s="1"/>
  <c r="AF21" i="43" a="1"/>
  <c r="AF21" i="43" s="1"/>
  <c r="AF18" i="43" a="1"/>
  <c r="AF18" i="43" s="1"/>
  <c r="AF12" i="43" a="1"/>
  <c r="AF12" i="43" s="1"/>
  <c r="U22" i="43" a="1"/>
  <c r="U22" i="43" s="1"/>
  <c r="U19" i="43" a="1"/>
  <c r="U19" i="43" s="1"/>
  <c r="U12" i="43" a="1"/>
  <c r="U12" i="43" s="1"/>
  <c r="U21" i="43" a="1"/>
  <c r="U21" i="43" s="1"/>
  <c r="U18" i="43" a="1"/>
  <c r="U18" i="43" s="1"/>
  <c r="U23" i="43" a="1"/>
  <c r="U23" i="43" s="1"/>
  <c r="U20" i="43" a="1"/>
  <c r="U20" i="43" s="1"/>
  <c r="Y22" i="43" a="1"/>
  <c r="Y22" i="43" s="1"/>
  <c r="Y21" i="43" a="1"/>
  <c r="Y21" i="43" s="1"/>
  <c r="Y19" i="43" a="1"/>
  <c r="Y19" i="43" s="1"/>
  <c r="Y18" i="43" a="1"/>
  <c r="Y18" i="43" s="1"/>
  <c r="AG18" i="43" a="1"/>
  <c r="AG18" i="43" s="1"/>
  <c r="AG23" i="43" a="1"/>
  <c r="AG23" i="43" s="1"/>
  <c r="AG21" i="43" a="1"/>
  <c r="AG21" i="43" s="1"/>
  <c r="AG12" i="43" a="1"/>
  <c r="AG12" i="43" s="1"/>
  <c r="AG22" i="43" a="1"/>
  <c r="AG22" i="43" s="1"/>
  <c r="AG20" i="43" a="1"/>
  <c r="AG20" i="43" s="1"/>
  <c r="S21" i="43" a="1"/>
  <c r="S21" i="43" s="1"/>
  <c r="S23" i="43" a="1"/>
  <c r="S23" i="43" s="1"/>
  <c r="S18" i="43" a="1"/>
  <c r="S18" i="43" s="1"/>
  <c r="S20" i="43" a="1"/>
  <c r="S20" i="43" s="1"/>
  <c r="S19" i="43" a="1"/>
  <c r="S19" i="43" s="1"/>
  <c r="S12" i="43" a="1"/>
  <c r="S12" i="43" s="1"/>
  <c r="S22" i="43" a="1"/>
  <c r="S22" i="43" s="1"/>
  <c r="X23" i="43" a="1"/>
  <c r="X23" i="43" s="1"/>
  <c r="X19" i="43" a="1"/>
  <c r="X19" i="43" s="1"/>
  <c r="X22" i="43" a="1"/>
  <c r="X22" i="43" s="1"/>
  <c r="X20" i="43" a="1"/>
  <c r="X20" i="43" s="1"/>
  <c r="X12" i="43" a="1"/>
  <c r="X12" i="43" s="1"/>
  <c r="X21" i="43" a="1"/>
  <c r="X21" i="43" s="1"/>
  <c r="X18" i="43" a="1"/>
  <c r="X18" i="43" s="1"/>
  <c r="AC21" i="43" a="1"/>
  <c r="AC21" i="43" s="1"/>
  <c r="AC20" i="43" a="1"/>
  <c r="AC20" i="43" s="1"/>
  <c r="AC22" i="43" a="1"/>
  <c r="AC22" i="43" s="1"/>
  <c r="AC23" i="43" a="1"/>
  <c r="AC23" i="43" s="1"/>
  <c r="AC19" i="43" a="1"/>
  <c r="AC19" i="43" s="1"/>
  <c r="AC12" i="43" a="1"/>
  <c r="AC12" i="43" s="1"/>
  <c r="AC18" i="43" a="1"/>
  <c r="AC18" i="43" s="1"/>
  <c r="R12" i="43" a="1"/>
  <c r="R12" i="43" s="1"/>
  <c r="V21" i="43" a="1"/>
  <c r="V21" i="43" s="1"/>
  <c r="V18" i="43" a="1"/>
  <c r="V18" i="43" s="1"/>
  <c r="V23" i="43" a="1"/>
  <c r="V23" i="43" s="1"/>
  <c r="V20" i="43" a="1"/>
  <c r="V20" i="43" s="1"/>
  <c r="V22" i="43" a="1"/>
  <c r="V22" i="43" s="1"/>
  <c r="V19" i="43" a="1"/>
  <c r="V19" i="43" s="1"/>
  <c r="V12" i="43" a="1"/>
  <c r="V12" i="43" s="1"/>
  <c r="Z21" i="43" a="1"/>
  <c r="Z21" i="43" s="1"/>
  <c r="Z19" i="43" a="1"/>
  <c r="Z19" i="43" s="1"/>
  <c r="Z12" i="43" a="1"/>
  <c r="Z12" i="43" s="1"/>
  <c r="Z18" i="43" a="1"/>
  <c r="Z18" i="43" s="1"/>
  <c r="Z23" i="43" a="1"/>
  <c r="Z23" i="43" s="1"/>
  <c r="Z22" i="43" a="1"/>
  <c r="Z22" i="43" s="1"/>
  <c r="Z20" i="43" a="1"/>
  <c r="Z20" i="43" s="1"/>
  <c r="AD19" i="43" a="1"/>
  <c r="AD19" i="43" s="1"/>
  <c r="AD21" i="43" a="1"/>
  <c r="AD21" i="43" s="1"/>
  <c r="AD18" i="43" a="1"/>
  <c r="AD18" i="43" s="1"/>
  <c r="AD22" i="43" a="1"/>
  <c r="AD22" i="43" s="1"/>
  <c r="R18" i="41" a="1"/>
  <c r="R18" i="41" s="1"/>
  <c r="Z18" i="41" a="1"/>
  <c r="Z18" i="41" s="1"/>
  <c r="AD18" i="41" a="1"/>
  <c r="AD18" i="41" s="1"/>
  <c r="S18" i="41" a="1"/>
  <c r="S18" i="41" s="1"/>
  <c r="AE18" i="41" a="1"/>
  <c r="AE18" i="41" s="1"/>
  <c r="V18" i="41" a="1"/>
  <c r="V18" i="41" s="1"/>
  <c r="W18" i="41" a="1"/>
  <c r="W18" i="41" s="1"/>
  <c r="AA18" i="41" a="1"/>
  <c r="AA18" i="41" s="1"/>
  <c r="T18" i="41" a="1"/>
  <c r="T18" i="41" s="1"/>
  <c r="X18" i="41" a="1"/>
  <c r="X18" i="41" s="1"/>
  <c r="AB18" i="41" a="1"/>
  <c r="AB18" i="41" s="1"/>
  <c r="AF18" i="41" a="1"/>
  <c r="AF18" i="41" s="1"/>
  <c r="U18" i="41" a="1"/>
  <c r="U18" i="41" s="1"/>
  <c r="Y18" i="41" a="1"/>
  <c r="Y18" i="41" s="1"/>
  <c r="AC18" i="41" a="1"/>
  <c r="AC18" i="41" s="1"/>
  <c r="AG18" i="41" a="1"/>
  <c r="AG18" i="41" s="1"/>
  <c r="S16" i="41" a="1"/>
  <c r="S16" i="41" s="1"/>
  <c r="S15" i="41" a="1"/>
  <c r="S15" i="41" s="1"/>
  <c r="S13" i="41" a="1"/>
  <c r="S13" i="41" s="1"/>
  <c r="W17" i="41" a="1"/>
  <c r="W17" i="41" s="1"/>
  <c r="W15" i="41" a="1"/>
  <c r="W15" i="41" s="1"/>
  <c r="W14" i="41" a="1"/>
  <c r="W14" i="41" s="1"/>
  <c r="W13" i="41" a="1"/>
  <c r="W13" i="41" s="1"/>
  <c r="AE17" i="41" a="1"/>
  <c r="AE17" i="41" s="1"/>
  <c r="AE16" i="41" a="1"/>
  <c r="AE16" i="41" s="1"/>
  <c r="AE14" i="41" a="1"/>
  <c r="AE14" i="41" s="1"/>
  <c r="AE13" i="41" a="1"/>
  <c r="AE13" i="41" s="1"/>
  <c r="X17" i="41" a="1"/>
  <c r="X17" i="41" s="1"/>
  <c r="X16" i="41" a="1"/>
  <c r="X16" i="41" s="1"/>
  <c r="X15" i="41" a="1"/>
  <c r="X15" i="41" s="1"/>
  <c r="X14" i="41" a="1"/>
  <c r="X14" i="41" s="1"/>
  <c r="X13" i="41" a="1"/>
  <c r="X13" i="41" s="1"/>
  <c r="AA17" i="41" a="1"/>
  <c r="AA17" i="41" s="1"/>
  <c r="AA16" i="41" a="1"/>
  <c r="AA16" i="41" s="1"/>
  <c r="AA13" i="41" a="1"/>
  <c r="AA13" i="41" s="1"/>
  <c r="AA15" i="41" a="1"/>
  <c r="AA15" i="41" s="1"/>
  <c r="AA14" i="41" a="1"/>
  <c r="AA14" i="41" s="1"/>
  <c r="T17" i="41" a="1"/>
  <c r="T17" i="41" s="1"/>
  <c r="T15" i="41" a="1"/>
  <c r="T15" i="41" s="1"/>
  <c r="T14" i="41" a="1"/>
  <c r="T14" i="41" s="1"/>
  <c r="T13" i="41" a="1"/>
  <c r="T13" i="41" s="1"/>
  <c r="AB17" i="41" a="1"/>
  <c r="AB17" i="41" s="1"/>
  <c r="AB16" i="41" a="1"/>
  <c r="AB16" i="41" s="1"/>
  <c r="AB15" i="41" a="1"/>
  <c r="AB15" i="41" s="1"/>
  <c r="AB14" i="41" a="1"/>
  <c r="AB14" i="41" s="1"/>
  <c r="AB13" i="41" a="1"/>
  <c r="AB13" i="41" s="1"/>
  <c r="AF17" i="41" a="1"/>
  <c r="AF17" i="41" s="1"/>
  <c r="AF15" i="41" a="1"/>
  <c r="AF15" i="41" s="1"/>
  <c r="AF14" i="41" a="1"/>
  <c r="AF14" i="41" s="1"/>
  <c r="AF13" i="41" a="1"/>
  <c r="AF13" i="41" s="1"/>
  <c r="U17" i="41" a="1"/>
  <c r="U17" i="41" s="1"/>
  <c r="U16" i="41" a="1"/>
  <c r="U16" i="41" s="1"/>
  <c r="U14" i="41" a="1"/>
  <c r="U14" i="41" s="1"/>
  <c r="U13" i="41" a="1"/>
  <c r="U13" i="41" s="1"/>
  <c r="Y17" i="41" a="1"/>
  <c r="Y17" i="41" s="1"/>
  <c r="Y16" i="41" a="1"/>
  <c r="Y16" i="41" s="1"/>
  <c r="Y15" i="41" a="1"/>
  <c r="Y15" i="41" s="1"/>
  <c r="Y14" i="41" a="1"/>
  <c r="Y14" i="41" s="1"/>
  <c r="Y13" i="41" a="1"/>
  <c r="Y13" i="41" s="1"/>
  <c r="AC17" i="41" a="1"/>
  <c r="AC17" i="41" s="1"/>
  <c r="AC15" i="41" a="1"/>
  <c r="AC15" i="41" s="1"/>
  <c r="AC14" i="41" a="1"/>
  <c r="AC14" i="41" s="1"/>
  <c r="AC13" i="41" a="1"/>
  <c r="AC13" i="41" s="1"/>
  <c r="AG17" i="41" a="1"/>
  <c r="AG17" i="41" s="1"/>
  <c r="AG16" i="41" a="1"/>
  <c r="AG16" i="41" s="1"/>
  <c r="AG15" i="41" a="1"/>
  <c r="AG15" i="41" s="1"/>
  <c r="AG14" i="41" a="1"/>
  <c r="AG14" i="41" s="1"/>
  <c r="AG13" i="41" a="1"/>
  <c r="AG13" i="41" s="1"/>
  <c r="R17" i="41" a="1"/>
  <c r="R17" i="41" s="1"/>
  <c r="R16" i="41" a="1"/>
  <c r="R16" i="41" s="1"/>
  <c r="R15" i="41" a="1"/>
  <c r="R15" i="41" s="1"/>
  <c r="R14" i="41" a="1"/>
  <c r="R14" i="41" s="1"/>
  <c r="R13" i="41" a="1"/>
  <c r="R13" i="41" s="1"/>
  <c r="V17" i="41" a="1"/>
  <c r="V17" i="41" s="1"/>
  <c r="V16" i="41" a="1"/>
  <c r="V16" i="41" s="1"/>
  <c r="V15" i="41" a="1"/>
  <c r="V15" i="41" s="1"/>
  <c r="V14" i="41" a="1"/>
  <c r="V14" i="41" s="1"/>
  <c r="V13" i="41" a="1"/>
  <c r="V13" i="41" s="1"/>
  <c r="Z17" i="41" a="1"/>
  <c r="Z17" i="41" s="1"/>
  <c r="Z14" i="41" a="1"/>
  <c r="Z14" i="41" s="1"/>
  <c r="Z13" i="41" a="1"/>
  <c r="Z13" i="41" s="1"/>
  <c r="AD17" i="41" a="1"/>
  <c r="AD17" i="41" s="1"/>
  <c r="AD16" i="41" a="1"/>
  <c r="AD16" i="41" s="1"/>
  <c r="AD15" i="41" a="1"/>
  <c r="AD15" i="41" s="1"/>
  <c r="AD14" i="41" a="1"/>
  <c r="AD14" i="41" s="1"/>
  <c r="AD13" i="41" a="1"/>
  <c r="AD13" i="41" s="1"/>
  <c r="S9" i="43" a="1"/>
  <c r="S9" i="43" s="1"/>
  <c r="X8" i="43" a="1"/>
  <c r="X8" i="43" s="1"/>
  <c r="AB9" i="43" a="1"/>
  <c r="AB9" i="43" s="1"/>
  <c r="AG9" i="43" a="1"/>
  <c r="AG9" i="43" s="1"/>
  <c r="S8" i="43" a="1"/>
  <c r="S8" i="43" s="1"/>
  <c r="V10" i="43" a="1"/>
  <c r="V10" i="43" s="1"/>
  <c r="V13" i="43" a="1"/>
  <c r="V13" i="43" s="1"/>
  <c r="V11" i="43" a="1"/>
  <c r="V11" i="43" s="1"/>
  <c r="AD5" i="43"/>
  <c r="AD12" i="43" s="1" a="1"/>
  <c r="AD12" i="43" s="1"/>
  <c r="U10" i="43" a="1"/>
  <c r="U10" i="43" s="1"/>
  <c r="U13" i="43" a="1"/>
  <c r="U13" i="43" s="1"/>
  <c r="U11" i="43" a="1"/>
  <c r="U11" i="43" s="1"/>
  <c r="AC11" i="43" a="1"/>
  <c r="AC11" i="43" s="1"/>
  <c r="U5" i="43"/>
  <c r="U28" i="43" s="1" a="1"/>
  <c r="U28" i="43" s="1"/>
  <c r="AC5" i="43"/>
  <c r="AC8" i="43" s="1" a="1"/>
  <c r="AC8" i="43" s="1"/>
  <c r="AA10" i="43" a="1"/>
  <c r="AA10" i="43" s="1"/>
  <c r="AB13" i="43" a="1"/>
  <c r="AB13" i="43" s="1"/>
  <c r="W13" i="43" a="1"/>
  <c r="W13" i="43" s="1"/>
  <c r="W11" i="43" a="1"/>
  <c r="W11" i="43" s="1"/>
  <c r="AE13" i="43" a="1"/>
  <c r="AE13" i="43" s="1"/>
  <c r="AE11" i="43" a="1"/>
  <c r="AE11" i="43" s="1"/>
  <c r="W5" i="43"/>
  <c r="W10" i="43" s="1" a="1"/>
  <c r="W10" i="43" s="1"/>
  <c r="AE5" i="43"/>
  <c r="AE28" i="43" s="1" a="1"/>
  <c r="AE28" i="43" s="1"/>
  <c r="Y8" i="43" a="1"/>
  <c r="Y8" i="43" s="1"/>
  <c r="AD8" i="43" a="1"/>
  <c r="AD8" i="43" s="1"/>
  <c r="U9" i="43" a="1"/>
  <c r="U9" i="43" s="1"/>
  <c r="AA9" i="43" a="1"/>
  <c r="AA9" i="43" s="1"/>
  <c r="AE10" i="43" a="1"/>
  <c r="AE10" i="43" s="1"/>
  <c r="X11" i="43" a="1"/>
  <c r="X11" i="43" s="1"/>
  <c r="AF13" i="43" a="1"/>
  <c r="AF13" i="43" s="1"/>
  <c r="U8" i="43" a="1"/>
  <c r="U8" i="43" s="1"/>
  <c r="AD10" i="43" a="1"/>
  <c r="AD10" i="43" s="1"/>
  <c r="AD13" i="43" a="1"/>
  <c r="AD13" i="43" s="1"/>
  <c r="AD11" i="43" a="1"/>
  <c r="AD11" i="43" s="1"/>
  <c r="V5" i="43"/>
  <c r="AF5" i="43"/>
  <c r="AF9" i="43" s="1" a="1"/>
  <c r="AF9" i="43" s="1"/>
  <c r="AG10" i="43" a="1"/>
  <c r="AG10" i="43" s="1"/>
  <c r="AG13" i="43" a="1"/>
  <c r="AG13" i="43" s="1"/>
  <c r="AG11" i="43" a="1"/>
  <c r="AG11" i="43" s="1"/>
  <c r="Y5" i="43"/>
  <c r="Y12" i="43" s="1" a="1"/>
  <c r="Y12" i="43" s="1"/>
  <c r="AG5" i="43"/>
  <c r="AG19" i="43" s="1" a="1"/>
  <c r="AG19" i="43" s="1"/>
  <c r="AE8" i="43" a="1"/>
  <c r="AE8" i="43" s="1"/>
  <c r="AC9" i="43" a="1"/>
  <c r="AC9" i="43" s="1"/>
  <c r="S10" i="43" a="1"/>
  <c r="S10" i="43" s="1"/>
  <c r="AB11" i="43" a="1"/>
  <c r="AB11" i="43" s="1"/>
  <c r="T13" i="43" a="1"/>
  <c r="T13" i="43" s="1"/>
  <c r="X10" i="43" a="1"/>
  <c r="X10" i="43" s="1"/>
  <c r="V9" i="43" a="1"/>
  <c r="V9" i="43" s="1"/>
  <c r="Y10" i="43" a="1"/>
  <c r="Y10" i="43" s="1"/>
  <c r="Y13" i="43" a="1"/>
  <c r="Y13" i="43" s="1"/>
  <c r="Y11" i="43" a="1"/>
  <c r="Y11" i="43" s="1"/>
  <c r="R10" i="43" a="1"/>
  <c r="R10" i="43" s="1"/>
  <c r="R13" i="43" a="1"/>
  <c r="R13" i="43" s="1"/>
  <c r="R11" i="43" a="1"/>
  <c r="R11" i="43" s="1"/>
  <c r="Z13" i="43" a="1"/>
  <c r="Z13" i="43" s="1"/>
  <c r="R5" i="43"/>
  <c r="R19" i="43" s="1" a="1"/>
  <c r="R19" i="43" s="1"/>
  <c r="Z5" i="43"/>
  <c r="Z27" i="43" s="1" a="1"/>
  <c r="Z27" i="43" s="1"/>
  <c r="V8" i="43" a="1"/>
  <c r="V8" i="43" s="1"/>
  <c r="W9" i="43" a="1"/>
  <c r="W9" i="43" s="1"/>
  <c r="AD9" i="43" a="1"/>
  <c r="AD9" i="43" s="1"/>
  <c r="X5" i="43"/>
  <c r="X13" i="43" s="1" a="1"/>
  <c r="X13" i="43" s="1"/>
  <c r="S11" i="43" a="1"/>
  <c r="S11" i="43" s="1"/>
  <c r="AA13" i="43" a="1"/>
  <c r="AA13" i="43" s="1"/>
  <c r="AA11" i="43" a="1"/>
  <c r="AA11" i="43" s="1"/>
  <c r="S5" i="43"/>
  <c r="S13" i="43" s="1" a="1"/>
  <c r="S13" i="43" s="1"/>
  <c r="AA5" i="43"/>
  <c r="R8" i="43" a="1"/>
  <c r="R8" i="43" s="1"/>
  <c r="AA8" i="43" a="1"/>
  <c r="AA8" i="43" s="1"/>
  <c r="AA15" i="43" s="1"/>
  <c r="AG8" i="43" a="1"/>
  <c r="AG8" i="43" s="1"/>
  <c r="R9" i="43" a="1"/>
  <c r="R9" i="43" s="1"/>
  <c r="X9" i="43" a="1"/>
  <c r="X9" i="43" s="1"/>
  <c r="AB10" i="43" a="1"/>
  <c r="AB10" i="43" s="1"/>
  <c r="T5" i="43"/>
  <c r="T8" i="43" s="1" a="1"/>
  <c r="T8" i="43" s="1"/>
  <c r="AB5" i="43"/>
  <c r="AB19" i="43" s="1" a="1"/>
  <c r="AB19" i="43" s="1"/>
  <c r="AB8" i="43" a="1"/>
  <c r="AB8" i="43" s="1"/>
  <c r="Y9" i="43" a="1"/>
  <c r="Y9" i="43" s="1"/>
  <c r="AE9" i="43" a="1"/>
  <c r="AE9" i="43" s="1"/>
  <c r="U5" i="42"/>
  <c r="AC5" i="42"/>
  <c r="AC11" i="42" s="1" a="1"/>
  <c r="AC11" i="42" s="1"/>
  <c r="T5" i="42"/>
  <c r="V5" i="42"/>
  <c r="V27" i="42" s="1" a="1"/>
  <c r="V27" i="42" s="1"/>
  <c r="AD5" i="42"/>
  <c r="AD11" i="42" s="1" a="1"/>
  <c r="AD11" i="42" s="1"/>
  <c r="AE5" i="42"/>
  <c r="AE15" i="42" s="1" a="1"/>
  <c r="AE15" i="42" s="1"/>
  <c r="Y5" i="42"/>
  <c r="Y11" i="42" s="1" a="1"/>
  <c r="Y11" i="42" s="1"/>
  <c r="AG5" i="42"/>
  <c r="AG11" i="42" s="1" a="1"/>
  <c r="AG11" i="42" s="1"/>
  <c r="AB5" i="42"/>
  <c r="AB11" i="42" s="1" a="1"/>
  <c r="AB11" i="42" s="1"/>
  <c r="W5" i="42"/>
  <c r="W11" i="42" s="1" a="1"/>
  <c r="W11" i="42" s="1"/>
  <c r="X5" i="42"/>
  <c r="X11" i="42" s="1" a="1"/>
  <c r="X11" i="42" s="1"/>
  <c r="AF5" i="42"/>
  <c r="AF11" i="42" s="1" a="1"/>
  <c r="AF11" i="42" s="1"/>
  <c r="R5" i="42"/>
  <c r="R11" i="42" s="1" a="1"/>
  <c r="R11" i="42" s="1"/>
  <c r="Z5" i="42"/>
  <c r="S5" i="42"/>
  <c r="AA5" i="42"/>
  <c r="AA11" i="42" s="1" a="1"/>
  <c r="AA11" i="42" s="1"/>
  <c r="AE9" i="41" a="1"/>
  <c r="AE9" i="41" s="1"/>
  <c r="AG10" i="41" a="1"/>
  <c r="AG10" i="41" s="1"/>
  <c r="X9" i="41" a="1"/>
  <c r="X9" i="41" s="1"/>
  <c r="AB9" i="41" a="1"/>
  <c r="AB9" i="41" s="1"/>
  <c r="AD8" i="41" a="1"/>
  <c r="AD8" i="41" s="1"/>
  <c r="U10" i="41" a="1"/>
  <c r="U10" i="41" s="1"/>
  <c r="Y10" i="41" a="1"/>
  <c r="Y10" i="41" s="1"/>
  <c r="R8" i="41" a="1"/>
  <c r="R8" i="41" s="1"/>
  <c r="S5" i="41"/>
  <c r="S11" i="41" s="1" a="1"/>
  <c r="S11" i="41" s="1"/>
  <c r="AA5" i="41"/>
  <c r="AA11" i="41" s="1" a="1"/>
  <c r="AA11" i="41" s="1"/>
  <c r="T5" i="41"/>
  <c r="T44" i="41" s="1" a="1"/>
  <c r="T44" i="41" s="1"/>
  <c r="AB5" i="41"/>
  <c r="AB11" i="41" s="1" a="1"/>
  <c r="AB11" i="41" s="1"/>
  <c r="R10" i="41" a="1"/>
  <c r="R10" i="41" s="1"/>
  <c r="V10" i="41" a="1"/>
  <c r="V10" i="41" s="1"/>
  <c r="AD10" i="41" a="1"/>
  <c r="AD10" i="41" s="1"/>
  <c r="AD5" i="41"/>
  <c r="AD43" i="41" s="1" a="1"/>
  <c r="AD43" i="41" s="1"/>
  <c r="W5" i="41"/>
  <c r="W10" i="41" s="1" a="1"/>
  <c r="W10" i="41" s="1"/>
  <c r="AE5" i="41"/>
  <c r="AE11" i="41" s="1" a="1"/>
  <c r="AE11" i="41" s="1"/>
  <c r="T8" i="41" a="1"/>
  <c r="T8" i="41" s="1"/>
  <c r="X8" i="41" a="1"/>
  <c r="X8" i="41" s="1"/>
  <c r="U9" i="41" a="1"/>
  <c r="U9" i="41" s="1"/>
  <c r="Y9" i="41" a="1"/>
  <c r="Y9" i="41" s="1"/>
  <c r="AG9" i="41" a="1"/>
  <c r="AG9" i="41" s="1"/>
  <c r="S10" i="41" a="1"/>
  <c r="S10" i="41" s="1"/>
  <c r="AA10" i="41" a="1"/>
  <c r="AA10" i="41" s="1"/>
  <c r="AE10" i="41" a="1"/>
  <c r="AE10" i="41" s="1"/>
  <c r="U5" i="41"/>
  <c r="U11" i="41" s="1" a="1"/>
  <c r="U11" i="41" s="1"/>
  <c r="AC5" i="41"/>
  <c r="AC10" i="41" s="1" a="1"/>
  <c r="AC10" i="41" s="1"/>
  <c r="X5" i="41"/>
  <c r="X11" i="41" s="1" a="1"/>
  <c r="X11" i="41" s="1"/>
  <c r="AF5" i="41"/>
  <c r="AF10" i="41" s="1" a="1"/>
  <c r="AF10" i="41" s="1"/>
  <c r="S9" i="41" a="1"/>
  <c r="S9" i="41" s="1"/>
  <c r="AC8" i="41" a="1"/>
  <c r="AC8" i="41" s="1"/>
  <c r="R9" i="41" a="1"/>
  <c r="R9" i="41" s="1"/>
  <c r="V9" i="41" a="1"/>
  <c r="V9" i="41" s="1"/>
  <c r="AD9" i="41" a="1"/>
  <c r="AD9" i="41" s="1"/>
  <c r="X10" i="41" a="1"/>
  <c r="X10" i="41" s="1"/>
  <c r="AB10" i="41" a="1"/>
  <c r="AB10" i="41" s="1"/>
  <c r="AA9" i="41" a="1"/>
  <c r="AA9" i="41" s="1"/>
  <c r="AA8" i="41" a="1"/>
  <c r="AA8" i="41" s="1"/>
  <c r="AA20" i="41" s="1"/>
  <c r="V5" i="41"/>
  <c r="V11" i="41" s="1" a="1"/>
  <c r="V11" i="41" s="1"/>
  <c r="Y5" i="41"/>
  <c r="Y11" i="41" s="1" a="1"/>
  <c r="Y11" i="41" s="1"/>
  <c r="AG5" i="41"/>
  <c r="AG11" i="41" s="1" a="1"/>
  <c r="AG11" i="41" s="1"/>
  <c r="U8" i="41" a="1"/>
  <c r="U8" i="41" s="1"/>
  <c r="AG8" i="41" a="1"/>
  <c r="AG8" i="41" s="1"/>
  <c r="R5" i="41"/>
  <c r="R11" i="41" s="1" a="1"/>
  <c r="R11" i="41" s="1"/>
  <c r="Z5" i="41"/>
  <c r="Z10" i="41" s="1" a="1"/>
  <c r="Z10" i="41" s="1"/>
  <c r="AB15" i="43" l="1"/>
  <c r="U15" i="43"/>
  <c r="V15" i="43"/>
  <c r="AE15" i="43"/>
  <c r="X15" i="43"/>
  <c r="Y15" i="43"/>
  <c r="AG15" i="43"/>
  <c r="AD15" i="43"/>
  <c r="S15" i="43"/>
  <c r="AG20" i="41"/>
  <c r="X20" i="41"/>
  <c r="AG17" i="42"/>
  <c r="X17" i="42"/>
  <c r="AD17" i="42"/>
  <c r="AF30" i="42" a="1"/>
  <c r="AF30" i="42" s="1"/>
  <c r="AF25" i="42" a="1"/>
  <c r="AF25" i="42" s="1"/>
  <c r="AC28" i="42" a="1"/>
  <c r="AC28" i="42" s="1"/>
  <c r="V37" i="42" a="1"/>
  <c r="V37" i="42" s="1"/>
  <c r="V38" i="42" s="1"/>
  <c r="AC24" i="42" a="1"/>
  <c r="AC24" i="42" s="1"/>
  <c r="AH24" i="42" s="1"/>
  <c r="AA29" i="43"/>
  <c r="S29" i="43"/>
  <c r="V29" i="43"/>
  <c r="AG29" i="43"/>
  <c r="Y29" i="43"/>
  <c r="AB29" i="43"/>
  <c r="T29" i="43"/>
  <c r="W29" i="43"/>
  <c r="AD29" i="43"/>
  <c r="AC29" i="43"/>
  <c r="AF29" i="43"/>
  <c r="X29" i="43"/>
  <c r="AC29" i="42" a="1"/>
  <c r="AC29" i="42" s="1"/>
  <c r="AH29" i="42" s="1"/>
  <c r="AF27" i="42" a="1"/>
  <c r="AF27" i="42" s="1"/>
  <c r="AH27" i="42" s="1"/>
  <c r="AC25" i="42" a="1"/>
  <c r="AC25" i="42" s="1"/>
  <c r="AA32" i="42"/>
  <c r="AH23" i="42"/>
  <c r="AH22" i="42"/>
  <c r="AF26" i="42" a="1"/>
  <c r="AF26" i="42" s="1"/>
  <c r="AF31" i="42" a="1"/>
  <c r="AF31" i="42" s="1"/>
  <c r="AH21" i="42"/>
  <c r="V8" i="42" a="1"/>
  <c r="V8" i="42" s="1"/>
  <c r="AE8" i="42" a="1"/>
  <c r="AE8" i="42" s="1"/>
  <c r="Z11" i="42" a="1"/>
  <c r="Z11" i="42" s="1"/>
  <c r="AB8" i="42" a="1"/>
  <c r="AB8" i="42" s="1"/>
  <c r="AB17" i="42" s="1"/>
  <c r="T11" i="42" a="1"/>
  <c r="T11" i="42" s="1"/>
  <c r="AE11" i="42" a="1"/>
  <c r="AE11" i="42" s="1"/>
  <c r="AH11" i="42" s="1"/>
  <c r="S8" i="42" a="1"/>
  <c r="S8" i="42" s="1"/>
  <c r="V11" i="42" a="1"/>
  <c r="V11" i="42" s="1"/>
  <c r="Y8" i="42" a="1"/>
  <c r="Y8" i="42" s="1"/>
  <c r="Y17" i="42" s="1"/>
  <c r="U11" i="42" a="1"/>
  <c r="U11" i="42" s="1"/>
  <c r="U17" i="42" s="1"/>
  <c r="W9" i="42" a="1"/>
  <c r="W9" i="42" s="1"/>
  <c r="W17" i="42" s="1"/>
  <c r="S11" i="42" a="1"/>
  <c r="S11" i="42" s="1"/>
  <c r="AC9" i="42" a="1"/>
  <c r="AC9" i="42" s="1"/>
  <c r="AF9" i="42" a="1"/>
  <c r="AF9" i="42" s="1"/>
  <c r="AF10" i="42" a="1"/>
  <c r="AF10" i="42" s="1"/>
  <c r="AC10" i="42" a="1"/>
  <c r="AC10" i="42" s="1"/>
  <c r="Z9" i="42" a="1"/>
  <c r="Z9" i="42" s="1"/>
  <c r="T9" i="42" a="1"/>
  <c r="T9" i="42" s="1"/>
  <c r="S38" i="42"/>
  <c r="AH40" i="41"/>
  <c r="AH23" i="41"/>
  <c r="AH30" i="41"/>
  <c r="AC29" i="41" a="1"/>
  <c r="AC29" i="41" s="1"/>
  <c r="AH29" i="41" s="1"/>
  <c r="AH33" i="41"/>
  <c r="AH47" i="41"/>
  <c r="Y44" i="41" a="1"/>
  <c r="Y44" i="41" s="1"/>
  <c r="Y42" i="41" a="1"/>
  <c r="Y42" i="41" s="1"/>
  <c r="V33" i="41" a="1"/>
  <c r="V33" i="41" s="1"/>
  <c r="AF39" i="41" a="1"/>
  <c r="AF39" i="41" s="1"/>
  <c r="AH39" i="41" s="1"/>
  <c r="AF38" i="41" a="1"/>
  <c r="AF38" i="41" s="1"/>
  <c r="AH38" i="41" s="1"/>
  <c r="AF46" i="41" a="1"/>
  <c r="AF46" i="41" s="1"/>
  <c r="AH46" i="41" s="1"/>
  <c r="T47" i="41" a="1"/>
  <c r="T47" i="41" s="1"/>
  <c r="AA31" i="41" a="1"/>
  <c r="AA31" i="41" s="1"/>
  <c r="S23" i="41" a="1"/>
  <c r="S23" i="41" s="1"/>
  <c r="S34" i="41" a="1"/>
  <c r="S34" i="41" s="1"/>
  <c r="S35" i="41" a="1"/>
  <c r="S35" i="41" s="1"/>
  <c r="Z45" i="41" a="1"/>
  <c r="Z45" i="41" s="1"/>
  <c r="Z48" i="41" s="1"/>
  <c r="AC25" i="41" a="1"/>
  <c r="AC25" i="41" s="1"/>
  <c r="AH25" i="41" s="1"/>
  <c r="AH24" i="41"/>
  <c r="AH32" i="41"/>
  <c r="AH36" i="41"/>
  <c r="AH35" i="41"/>
  <c r="V27" i="41" a="1"/>
  <c r="V27" i="41" s="1"/>
  <c r="V26" i="41" a="1"/>
  <c r="V26" i="41" s="1"/>
  <c r="AF41" i="41" a="1"/>
  <c r="AF41" i="41" s="1"/>
  <c r="AH41" i="41" s="1"/>
  <c r="AF31" i="41" a="1"/>
  <c r="AF31" i="41" s="1"/>
  <c r="AH31" i="41" s="1"/>
  <c r="T43" i="41" a="1"/>
  <c r="T43" i="41" s="1"/>
  <c r="T42" i="41" a="1"/>
  <c r="T42" i="41" s="1"/>
  <c r="W45" i="41" a="1"/>
  <c r="W45" i="41" s="1"/>
  <c r="W48" i="41" s="1"/>
  <c r="AD42" i="41" a="1"/>
  <c r="AD42" i="41" s="1"/>
  <c r="AH42" i="41" s="1"/>
  <c r="AH28" i="41"/>
  <c r="AH34" i="41"/>
  <c r="AH37" i="41"/>
  <c r="AH43" i="41"/>
  <c r="V31" i="41" a="1"/>
  <c r="V31" i="41" s="1"/>
  <c r="V41" i="41" a="1"/>
  <c r="V41" i="41" s="1"/>
  <c r="V39" i="41" a="1"/>
  <c r="V39" i="41" s="1"/>
  <c r="AF26" i="41" a="1"/>
  <c r="AF26" i="41" s="1"/>
  <c r="AH26" i="41" s="1"/>
  <c r="T45" i="41" a="1"/>
  <c r="T45" i="41" s="1"/>
  <c r="AA46" i="41" a="1"/>
  <c r="AA46" i="41" s="1"/>
  <c r="AD44" i="41" a="1"/>
  <c r="AD44" i="41" s="1"/>
  <c r="AH44" i="41" s="1"/>
  <c r="S40" i="41" a="1"/>
  <c r="S40" i="41" s="1"/>
  <c r="AC45" i="41" a="1"/>
  <c r="AC45" i="41" s="1"/>
  <c r="V38" i="41" a="1"/>
  <c r="V38" i="41" s="1"/>
  <c r="V46" i="41" a="1"/>
  <c r="V46" i="41" s="1"/>
  <c r="AF27" i="41" a="1"/>
  <c r="AF27" i="41" s="1"/>
  <c r="AH27" i="41" s="1"/>
  <c r="AF45" i="41" a="1"/>
  <c r="AF45" i="41" s="1"/>
  <c r="S25" i="41" a="1"/>
  <c r="S25" i="41" s="1"/>
  <c r="S36" i="41" a="1"/>
  <c r="S36" i="41" s="1"/>
  <c r="S29" i="41" a="1"/>
  <c r="S29" i="41" s="1"/>
  <c r="U48" i="41"/>
  <c r="X48" i="41"/>
  <c r="AB48" i="41"/>
  <c r="S8" i="41" a="1"/>
  <c r="S8" i="41" s="1"/>
  <c r="T10" i="41" a="1"/>
  <c r="T10" i="41" s="1"/>
  <c r="AE27" i="43" a="1"/>
  <c r="AE27" i="43" s="1"/>
  <c r="U27" i="43" a="1"/>
  <c r="U27" i="43" s="1"/>
  <c r="U29" i="43" s="1"/>
  <c r="AH28" i="43"/>
  <c r="Z8" i="43" a="1"/>
  <c r="Z8" i="43" s="1"/>
  <c r="Z28" i="43" a="1"/>
  <c r="Z28" i="43" s="1"/>
  <c r="Z29" i="43" s="1"/>
  <c r="Z24" i="43"/>
  <c r="AC24" i="43"/>
  <c r="AB24" i="43"/>
  <c r="R24" i="43"/>
  <c r="AA24" i="43"/>
  <c r="S24" i="43"/>
  <c r="AG24" i="43"/>
  <c r="V24" i="43"/>
  <c r="U24" i="43"/>
  <c r="X24" i="43"/>
  <c r="AF24" i="43"/>
  <c r="AE24" i="43"/>
  <c r="AD23" i="43" a="1"/>
  <c r="AD23" i="43" s="1"/>
  <c r="AH23" i="43" s="1"/>
  <c r="Y23" i="43" a="1"/>
  <c r="Y23" i="43" s="1"/>
  <c r="T23" i="43" a="1"/>
  <c r="T23" i="43" s="1"/>
  <c r="W8" i="43" a="1"/>
  <c r="W8" i="43" s="1"/>
  <c r="W15" i="43" s="1"/>
  <c r="W19" i="43" a="1"/>
  <c r="W19" i="43" s="1"/>
  <c r="W24" i="43" s="1"/>
  <c r="Y20" i="43" a="1"/>
  <c r="Y20" i="43" s="1"/>
  <c r="T20" i="43" a="1"/>
  <c r="T20" i="43" s="1"/>
  <c r="AD20" i="43" a="1"/>
  <c r="AD20" i="43" s="1"/>
  <c r="AH20" i="43" s="1"/>
  <c r="AH12" i="43"/>
  <c r="AC13" i="43" a="1"/>
  <c r="AC13" i="43" s="1"/>
  <c r="AH13" i="43" s="1"/>
  <c r="Z11" i="43" a="1"/>
  <c r="Z11" i="43" s="1"/>
  <c r="T10" i="43" a="1"/>
  <c r="T10" i="43" s="1"/>
  <c r="AH21" i="43"/>
  <c r="AH18" i="43"/>
  <c r="AH22" i="43"/>
  <c r="T12" i="43" a="1"/>
  <c r="T12" i="43" s="1"/>
  <c r="AH19" i="43"/>
  <c r="Z10" i="43" a="1"/>
  <c r="Z10" i="43" s="1"/>
  <c r="AF10" i="43" a="1"/>
  <c r="AF10" i="43" s="1"/>
  <c r="AF11" i="43" a="1"/>
  <c r="AF11" i="43" s="1"/>
  <c r="AH11" i="43" s="1"/>
  <c r="AC10" i="43" a="1"/>
  <c r="AC10" i="43" s="1"/>
  <c r="AF8" i="43" a="1"/>
  <c r="AF8" i="43" s="1"/>
  <c r="T11" i="43" a="1"/>
  <c r="T11" i="43" s="1"/>
  <c r="Z9" i="43" a="1"/>
  <c r="Z9" i="43" s="1"/>
  <c r="T9" i="43" a="1"/>
  <c r="T9" i="43" s="1"/>
  <c r="T15" i="43" s="1"/>
  <c r="R32" i="42"/>
  <c r="AB32" i="42"/>
  <c r="AG32" i="42"/>
  <c r="T32" i="42"/>
  <c r="AD32" i="42"/>
  <c r="Y32" i="42"/>
  <c r="U32" i="42"/>
  <c r="AE32" i="42"/>
  <c r="Z32" i="42"/>
  <c r="X32" i="42"/>
  <c r="W32" i="42"/>
  <c r="W8" i="41" a="1"/>
  <c r="W8" i="41" s="1"/>
  <c r="T9" i="41" a="1"/>
  <c r="T9" i="41" s="1"/>
  <c r="Z8" i="41" a="1"/>
  <c r="Z8" i="41" s="1"/>
  <c r="AC9" i="41" a="1"/>
  <c r="AC9" i="41" s="1"/>
  <c r="AF8" i="41" a="1"/>
  <c r="AF8" i="41" s="1"/>
  <c r="AG48" i="41"/>
  <c r="AE48" i="41"/>
  <c r="R48" i="41"/>
  <c r="AD11" i="41" a="1"/>
  <c r="AD11" i="41" s="1"/>
  <c r="AD20" i="41" s="1"/>
  <c r="AB8" i="41" a="1"/>
  <c r="AB8" i="41" s="1"/>
  <c r="AB20" i="41" s="1"/>
  <c r="W11" i="41" a="1"/>
  <c r="W11" i="41" s="1"/>
  <c r="AC11" i="41" a="1"/>
  <c r="AC11" i="41" s="1"/>
  <c r="AE15" i="41" a="1"/>
  <c r="AE15" i="41" s="1"/>
  <c r="AH15" i="41" s="1"/>
  <c r="AH18" i="41"/>
  <c r="U15" i="41" a="1"/>
  <c r="U15" i="41" s="1"/>
  <c r="U20" i="41" s="1"/>
  <c r="Z15" i="41" a="1"/>
  <c r="Z15" i="41" s="1"/>
  <c r="Y8" i="41" a="1"/>
  <c r="Y8" i="41" s="1"/>
  <c r="Y20" i="41" s="1"/>
  <c r="S17" i="41" a="1"/>
  <c r="S17" i="41" s="1"/>
  <c r="AH17" i="41"/>
  <c r="AH13" i="41"/>
  <c r="W16" i="41" a="1"/>
  <c r="W16" i="41" s="1"/>
  <c r="S14" i="41" a="1"/>
  <c r="S14" i="41" s="1"/>
  <c r="V8" i="41" a="1"/>
  <c r="V8" i="41" s="1"/>
  <c r="V20" i="41" s="1"/>
  <c r="AH14" i="41"/>
  <c r="AF16" i="41" a="1"/>
  <c r="AF16" i="41" s="1"/>
  <c r="T16" i="41" a="1"/>
  <c r="T16" i="41" s="1"/>
  <c r="AE8" i="41" a="1"/>
  <c r="AE8" i="41" s="1"/>
  <c r="Z16" i="41" a="1"/>
  <c r="Z16" i="41" s="1"/>
  <c r="AC16" i="41" a="1"/>
  <c r="AC16" i="41" s="1"/>
  <c r="Z11" i="41" a="1"/>
  <c r="Z11" i="41" s="1"/>
  <c r="AF11" i="41" a="1"/>
  <c r="AF11" i="41" s="1"/>
  <c r="T11" i="41" a="1"/>
  <c r="T11" i="41" s="1"/>
  <c r="AF9" i="41" a="1"/>
  <c r="AF9" i="41" s="1"/>
  <c r="W9" i="41" a="1"/>
  <c r="W9" i="41" s="1"/>
  <c r="Z9" i="41" a="1"/>
  <c r="Z9" i="41" s="1"/>
  <c r="AH9" i="43"/>
  <c r="R15" i="43"/>
  <c r="Y38" i="42"/>
  <c r="AF38" i="42"/>
  <c r="AE38" i="42"/>
  <c r="Z38" i="42"/>
  <c r="X38" i="42"/>
  <c r="AC38" i="42"/>
  <c r="W38" i="42"/>
  <c r="AA38" i="42"/>
  <c r="R38" i="42"/>
  <c r="T38" i="42"/>
  <c r="AG38" i="42"/>
  <c r="R17" i="42"/>
  <c r="AB38" i="42"/>
  <c r="AD38" i="42"/>
  <c r="U38" i="42"/>
  <c r="R20" i="41"/>
  <c r="AH10" i="41"/>
  <c r="AC15" i="43" l="1"/>
  <c r="AH8" i="43"/>
  <c r="AF15" i="43"/>
  <c r="Z15" i="43"/>
  <c r="AC20" i="41"/>
  <c r="T20" i="41"/>
  <c r="W20" i="41"/>
  <c r="Z20" i="41"/>
  <c r="AF20" i="41"/>
  <c r="AE20" i="41"/>
  <c r="AE51" i="41" s="1"/>
  <c r="S20" i="41"/>
  <c r="AF17" i="42"/>
  <c r="Z17" i="42"/>
  <c r="AC17" i="42"/>
  <c r="T17" i="42"/>
  <c r="T42" i="42" s="1"/>
  <c r="V17" i="42"/>
  <c r="AH8" i="42"/>
  <c r="AE17" i="42"/>
  <c r="AE42" i="42" s="1"/>
  <c r="AB32" i="43"/>
  <c r="V32" i="43"/>
  <c r="AG32" i="43"/>
  <c r="AA32" i="43"/>
  <c r="U32" i="43"/>
  <c r="X32" i="43"/>
  <c r="W32" i="43"/>
  <c r="AH27" i="43"/>
  <c r="AH29" i="43" s="1"/>
  <c r="AE29" i="43"/>
  <c r="AE32" i="43" s="1"/>
  <c r="S32" i="43"/>
  <c r="Y42" i="42"/>
  <c r="AA42" i="42"/>
  <c r="AG42" i="42"/>
  <c r="AD42" i="42"/>
  <c r="X42" i="42"/>
  <c r="AH9" i="42"/>
  <c r="U42" i="42"/>
  <c r="W42" i="42"/>
  <c r="AA48" i="41"/>
  <c r="AA51" i="41" s="1"/>
  <c r="Y48" i="41"/>
  <c r="Y51" i="41" s="1"/>
  <c r="T24" i="43"/>
  <c r="AH45" i="41"/>
  <c r="AH9" i="41"/>
  <c r="T48" i="41"/>
  <c r="AG51" i="41"/>
  <c r="AB51" i="41"/>
  <c r="X51" i="41"/>
  <c r="U51" i="41"/>
  <c r="AB42" i="42"/>
  <c r="V48" i="41"/>
  <c r="V51" i="41" s="1"/>
  <c r="AC48" i="41"/>
  <c r="S48" i="41"/>
  <c r="S51" i="41" s="1"/>
  <c r="V32" i="42"/>
  <c r="AF32" i="42"/>
  <c r="AC32" i="42"/>
  <c r="AH32" i="42"/>
  <c r="Y24" i="43"/>
  <c r="AH24" i="43"/>
  <c r="AD24" i="43"/>
  <c r="AH10" i="43"/>
  <c r="AC32" i="43"/>
  <c r="S17" i="60" s="1"/>
  <c r="S19" i="60" s="1"/>
  <c r="Z42" i="42"/>
  <c r="AD48" i="41"/>
  <c r="AD51" i="41" s="1"/>
  <c r="AF48" i="41"/>
  <c r="W51" i="41"/>
  <c r="AH16" i="41"/>
  <c r="AH11" i="41"/>
  <c r="AH8" i="41"/>
  <c r="Z51" i="41"/>
  <c r="AH38" i="42"/>
  <c r="AH15" i="43" l="1"/>
  <c r="AA34" i="43"/>
  <c r="Q17" i="60"/>
  <c r="Q19" i="60" s="1"/>
  <c r="U34" i="43"/>
  <c r="K17" i="60"/>
  <c r="K19" i="60" s="1"/>
  <c r="W34" i="43"/>
  <c r="M17" i="60"/>
  <c r="M19" i="60" s="1"/>
  <c r="AG34" i="43"/>
  <c r="W17" i="60"/>
  <c r="W19" i="60" s="1"/>
  <c r="AE34" i="43"/>
  <c r="U17" i="60"/>
  <c r="U19" i="60" s="1"/>
  <c r="AB34" i="43"/>
  <c r="R17" i="60"/>
  <c r="R19" i="60" s="1"/>
  <c r="S34" i="43"/>
  <c r="I17" i="60"/>
  <c r="I19" i="60" s="1"/>
  <c r="X34" i="43"/>
  <c r="N17" i="60"/>
  <c r="N19" i="60" s="1"/>
  <c r="V34" i="43"/>
  <c r="L17" i="60"/>
  <c r="L19" i="60" s="1"/>
  <c r="AH20" i="41"/>
  <c r="AH17" i="42"/>
  <c r="AD53" i="41"/>
  <c r="T8" i="60"/>
  <c r="T10" i="60" s="1"/>
  <c r="V53" i="41"/>
  <c r="L8" i="60"/>
  <c r="L10" i="60" s="1"/>
  <c r="AB53" i="41"/>
  <c r="R8" i="60"/>
  <c r="R10" i="60" s="1"/>
  <c r="Y53" i="41"/>
  <c r="O8" i="60"/>
  <c r="O10" i="60" s="1"/>
  <c r="AA44" i="42"/>
  <c r="Q11" i="60"/>
  <c r="Q13" i="60" s="1"/>
  <c r="T44" i="42"/>
  <c r="J11" i="60"/>
  <c r="J13" i="60" s="1"/>
  <c r="AB44" i="42"/>
  <c r="R11" i="60"/>
  <c r="R13" i="60" s="1"/>
  <c r="AG53" i="41"/>
  <c r="W8" i="60"/>
  <c r="W10" i="60" s="1"/>
  <c r="AA53" i="41"/>
  <c r="Q8" i="60"/>
  <c r="Q10" i="60" s="1"/>
  <c r="X44" i="42"/>
  <c r="N11" i="60"/>
  <c r="N13" i="60" s="1"/>
  <c r="Y44" i="42"/>
  <c r="O11" i="60"/>
  <c r="O13" i="60" s="1"/>
  <c r="AE44" i="42"/>
  <c r="U11" i="60"/>
  <c r="U13" i="60" s="1"/>
  <c r="Z53" i="41"/>
  <c r="P8" i="60"/>
  <c r="P10" i="60" s="1"/>
  <c r="W53" i="41"/>
  <c r="M8" i="60"/>
  <c r="M10" i="60" s="1"/>
  <c r="S53" i="41"/>
  <c r="I8" i="60"/>
  <c r="I10" i="60" s="1"/>
  <c r="U53" i="41"/>
  <c r="K8" i="60"/>
  <c r="K10" i="60" s="1"/>
  <c r="AE53" i="41"/>
  <c r="U8" i="60"/>
  <c r="U10" i="60" s="1"/>
  <c r="W44" i="42"/>
  <c r="M11" i="60"/>
  <c r="M13" i="60" s="1"/>
  <c r="AD44" i="42"/>
  <c r="T11" i="60"/>
  <c r="T13" i="60" s="1"/>
  <c r="Z44" i="42"/>
  <c r="P11" i="60"/>
  <c r="P13" i="60" s="1"/>
  <c r="X53" i="41"/>
  <c r="N8" i="60"/>
  <c r="N10" i="60" s="1"/>
  <c r="U44" i="42"/>
  <c r="K11" i="60"/>
  <c r="K13" i="60" s="1"/>
  <c r="AG44" i="42"/>
  <c r="W11" i="60"/>
  <c r="W13" i="60" s="1"/>
  <c r="AH32" i="43"/>
  <c r="X17" i="60" s="1"/>
  <c r="Z32" i="43"/>
  <c r="AC34" i="43"/>
  <c r="T32" i="43"/>
  <c r="AD32" i="43"/>
  <c r="Y32" i="43"/>
  <c r="AF32" i="43"/>
  <c r="V42" i="42"/>
  <c r="AC42" i="42"/>
  <c r="AF42" i="42"/>
  <c r="S42" i="42"/>
  <c r="AH42" i="42"/>
  <c r="T51" i="41"/>
  <c r="AH48" i="41"/>
  <c r="AF51" i="41"/>
  <c r="AC51" i="41"/>
  <c r="AH34" i="43"/>
  <c r="X19" i="60" l="1"/>
  <c r="Y34" i="43"/>
  <c r="O17" i="60"/>
  <c r="O19" i="60" s="1"/>
  <c r="AD34" i="43"/>
  <c r="T17" i="60"/>
  <c r="T19" i="60" s="1"/>
  <c r="Z34" i="43"/>
  <c r="P17" i="60"/>
  <c r="P19" i="60" s="1"/>
  <c r="T34" i="43"/>
  <c r="J17" i="60"/>
  <c r="J19" i="60" s="1"/>
  <c r="AF34" i="43"/>
  <c r="V17" i="60"/>
  <c r="V19" i="60" s="1"/>
  <c r="S44" i="42"/>
  <c r="I11" i="60"/>
  <c r="I13" i="60" s="1"/>
  <c r="AF44" i="42"/>
  <c r="V11" i="60"/>
  <c r="V13" i="60" s="1"/>
  <c r="AC53" i="41"/>
  <c r="S8" i="60"/>
  <c r="S10" i="60" s="1"/>
  <c r="AF53" i="41"/>
  <c r="V8" i="60"/>
  <c r="V10" i="60" s="1"/>
  <c r="T53" i="41"/>
  <c r="J8" i="60"/>
  <c r="J10" i="60" s="1"/>
  <c r="AC44" i="42"/>
  <c r="S11" i="60"/>
  <c r="S13" i="60" s="1"/>
  <c r="AH44" i="42"/>
  <c r="X11" i="60"/>
  <c r="V44" i="42"/>
  <c r="L11" i="60"/>
  <c r="L13" i="60" s="1"/>
  <c r="AH51" i="41"/>
  <c r="T4" i="27"/>
  <c r="U4" i="27"/>
  <c r="V4" i="27"/>
  <c r="W4" i="27"/>
  <c r="X4" i="27"/>
  <c r="Y4" i="27"/>
  <c r="Z4" i="27"/>
  <c r="AA4" i="27"/>
  <c r="AB4" i="27"/>
  <c r="AC4" i="27"/>
  <c r="AC15" i="27" s="1" a="1"/>
  <c r="AC15" i="27" s="1"/>
  <c r="AD4" i="27"/>
  <c r="AD15" i="27" s="1" a="1"/>
  <c r="AD15" i="27" s="1"/>
  <c r="AE4" i="27"/>
  <c r="AF4" i="27"/>
  <c r="AF15" i="27" s="1" a="1"/>
  <c r="AF15" i="27" s="1"/>
  <c r="AG4" i="27"/>
  <c r="AG15" i="27" s="1" a="1"/>
  <c r="AG15" i="27" s="1"/>
  <c r="S4" i="27"/>
  <c r="R4" i="27"/>
  <c r="R15" i="27" s="1" a="1"/>
  <c r="R15" i="27" s="1"/>
  <c r="Y17" i="60" l="1"/>
  <c r="Y19" i="60"/>
  <c r="AH53" i="41"/>
  <c r="X8" i="60"/>
  <c r="X13" i="60"/>
  <c r="Y11" i="60"/>
  <c r="S36" i="27" a="1"/>
  <c r="S36" i="27" s="1"/>
  <c r="S37" i="27" a="1"/>
  <c r="S37" i="27" s="1"/>
  <c r="AB37" i="27" a="1"/>
  <c r="AB37" i="27" s="1"/>
  <c r="AB36" i="27" a="1"/>
  <c r="AB36" i="27" s="1"/>
  <c r="T37" i="27" a="1"/>
  <c r="T37" i="27" s="1"/>
  <c r="T36" i="27" a="1"/>
  <c r="T36" i="27" s="1"/>
  <c r="R37" i="27" a="1"/>
  <c r="R37" i="27" s="1"/>
  <c r="R36" i="27" a="1"/>
  <c r="R36" i="27" s="1"/>
  <c r="AA37" i="27" a="1"/>
  <c r="AA37" i="27" s="1"/>
  <c r="AA36" i="27" a="1"/>
  <c r="AA36" i="27" s="1"/>
  <c r="W36" i="27" a="1"/>
  <c r="W36" i="27" s="1"/>
  <c r="W37" i="27" a="1"/>
  <c r="W37" i="27" s="1"/>
  <c r="V36" i="27" a="1"/>
  <c r="V36" i="27" s="1"/>
  <c r="V37" i="27" a="1"/>
  <c r="V37" i="27" s="1"/>
  <c r="AF37" i="27" a="1"/>
  <c r="AF37" i="27" s="1"/>
  <c r="AF36" i="27" a="1"/>
  <c r="AF36" i="27" s="1"/>
  <c r="AD37" i="27" a="1"/>
  <c r="AD37" i="27" s="1"/>
  <c r="AD36" i="27" a="1"/>
  <c r="AD36" i="27" s="1"/>
  <c r="AG37" i="27" a="1"/>
  <c r="AG37" i="27" s="1"/>
  <c r="AG36" i="27" a="1"/>
  <c r="AG36" i="27" s="1"/>
  <c r="AC37" i="27" a="1"/>
  <c r="AC37" i="27" s="1"/>
  <c r="AC36" i="27" a="1"/>
  <c r="AC36" i="27" s="1"/>
  <c r="Y36" i="27" a="1"/>
  <c r="Y36" i="27" s="1"/>
  <c r="Y37" i="27" a="1"/>
  <c r="Y37" i="27" s="1"/>
  <c r="X37" i="27" a="1"/>
  <c r="X37" i="27" s="1"/>
  <c r="X36" i="27" a="1"/>
  <c r="X36" i="27" s="1"/>
  <c r="AF27" i="27" a="1"/>
  <c r="AF27" i="27" s="1"/>
  <c r="AB27" i="27" a="1"/>
  <c r="AB27" i="27" s="1"/>
  <c r="X27" i="27" a="1"/>
  <c r="X27" i="27" s="1"/>
  <c r="T27" i="27" a="1"/>
  <c r="T27" i="27" s="1"/>
  <c r="R27" i="27" a="1"/>
  <c r="R27" i="27" s="1"/>
  <c r="AE27" i="27" a="1"/>
  <c r="AE27" i="27" s="1"/>
  <c r="AA27" i="27" a="1"/>
  <c r="AA27" i="27" s="1"/>
  <c r="W27" i="27" a="1"/>
  <c r="W27" i="27" s="1"/>
  <c r="S27" i="27" a="1"/>
  <c r="S27" i="27" s="1"/>
  <c r="AD27" i="27" a="1"/>
  <c r="AD27" i="27" s="1"/>
  <c r="Z27" i="27" a="1"/>
  <c r="Z27" i="27" s="1"/>
  <c r="V27" i="27" a="1"/>
  <c r="V27" i="27" s="1"/>
  <c r="AG27" i="27" a="1"/>
  <c r="AG27" i="27" s="1"/>
  <c r="AC27" i="27" a="1"/>
  <c r="AC27" i="27" s="1"/>
  <c r="Y27" i="27" a="1"/>
  <c r="Y27" i="27" s="1"/>
  <c r="U27" i="27" a="1"/>
  <c r="U27" i="27" s="1"/>
  <c r="AA25" i="27" a="1"/>
  <c r="AA25" i="27" s="1"/>
  <c r="AA26" i="27" a="1"/>
  <c r="AA26" i="27" s="1"/>
  <c r="W25" i="27" a="1"/>
  <c r="W25" i="27" s="1"/>
  <c r="W26" i="27" a="1"/>
  <c r="W26" i="27" s="1"/>
  <c r="R25" i="27" a="1"/>
  <c r="R25" i="27" s="1"/>
  <c r="R26" i="27" a="1"/>
  <c r="R26" i="27" s="1"/>
  <c r="S26" i="27" a="1"/>
  <c r="S26" i="27" s="1"/>
  <c r="S25" i="27" a="1"/>
  <c r="S25" i="27" s="1"/>
  <c r="AD25" i="27" a="1"/>
  <c r="AD25" i="27" s="1"/>
  <c r="Z25" i="27" a="1"/>
  <c r="Z25" i="27" s="1"/>
  <c r="Z26" i="27" a="1"/>
  <c r="Z26" i="27" s="1"/>
  <c r="V25" i="27" a="1"/>
  <c r="V25" i="27" s="1"/>
  <c r="V26" i="27" a="1"/>
  <c r="V26" i="27" s="1"/>
  <c r="AE26" i="27" a="1"/>
  <c r="AE26" i="27" s="1"/>
  <c r="AE25" i="27" a="1"/>
  <c r="AE25" i="27" s="1"/>
  <c r="AC26" i="27" a="1"/>
  <c r="AC26" i="27" s="1"/>
  <c r="AC25" i="27" a="1"/>
  <c r="AC25" i="27" s="1"/>
  <c r="Y25" i="27" a="1"/>
  <c r="Y25" i="27" s="1"/>
  <c r="U26" i="27" a="1"/>
  <c r="U26" i="27" s="1"/>
  <c r="U25" i="27" a="1"/>
  <c r="U25" i="27" s="1"/>
  <c r="AG26" i="27" a="1"/>
  <c r="AG26" i="27" s="1"/>
  <c r="AG25" i="27" a="1"/>
  <c r="AG25" i="27" s="1"/>
  <c r="AF26" i="27" a="1"/>
  <c r="AF26" i="27" s="1"/>
  <c r="AF25" i="27" a="1"/>
  <c r="AF25" i="27" s="1"/>
  <c r="AB26" i="27" a="1"/>
  <c r="AB26" i="27" s="1"/>
  <c r="AB25" i="27" a="1"/>
  <c r="AB25" i="27" s="1"/>
  <c r="X26" i="27" a="1"/>
  <c r="X26" i="27" s="1"/>
  <c r="X25" i="27" a="1"/>
  <c r="X25" i="27" s="1"/>
  <c r="T25" i="27" a="1"/>
  <c r="T25" i="27" s="1"/>
  <c r="AE31" i="27" a="1"/>
  <c r="AE31" i="27" s="1"/>
  <c r="AE21" i="27" a="1"/>
  <c r="AE21" i="27" s="1"/>
  <c r="AE20" i="27" a="1"/>
  <c r="AE20" i="27" s="1"/>
  <c r="AE19" i="27" a="1"/>
  <c r="AE19" i="27" s="1"/>
  <c r="AE30" i="27" a="1"/>
  <c r="AE30" i="27" s="1"/>
  <c r="AE24" i="27" a="1"/>
  <c r="AE24" i="27" s="1"/>
  <c r="AE18" i="27" a="1"/>
  <c r="AE18" i="27" s="1"/>
  <c r="AE32" i="27" a="1"/>
  <c r="AE32" i="27" s="1"/>
  <c r="AE29" i="27" a="1"/>
  <c r="AE29" i="27" s="1"/>
  <c r="AE23" i="27" a="1"/>
  <c r="AE23" i="27" s="1"/>
  <c r="AE28" i="27" a="1"/>
  <c r="AE28" i="27" s="1"/>
  <c r="AE22" i="27" a="1"/>
  <c r="AE22" i="27" s="1"/>
  <c r="W31" i="27" a="1"/>
  <c r="W31" i="27" s="1"/>
  <c r="W21" i="27" a="1"/>
  <c r="W21" i="27" s="1"/>
  <c r="W20" i="27" a="1"/>
  <c r="W20" i="27" s="1"/>
  <c r="W19" i="27" a="1"/>
  <c r="W19" i="27" s="1"/>
  <c r="W18" i="27" a="1"/>
  <c r="W18" i="27" s="1"/>
  <c r="W30" i="27" a="1"/>
  <c r="W30" i="27" s="1"/>
  <c r="W24" i="27" a="1"/>
  <c r="W24" i="27" s="1"/>
  <c r="W32" i="27" a="1"/>
  <c r="W32" i="27" s="1"/>
  <c r="W29" i="27" a="1"/>
  <c r="W29" i="27" s="1"/>
  <c r="W23" i="27" a="1"/>
  <c r="W23" i="27" s="1"/>
  <c r="W28" i="27" a="1"/>
  <c r="W28" i="27" s="1"/>
  <c r="W22" i="27" a="1"/>
  <c r="W22" i="27" s="1"/>
  <c r="S31" i="27" a="1"/>
  <c r="S31" i="27" s="1"/>
  <c r="S19" i="27" a="1"/>
  <c r="S19" i="27" s="1"/>
  <c r="S18" i="27" a="1"/>
  <c r="S18" i="27" s="1"/>
  <c r="S30" i="27" a="1"/>
  <c r="S30" i="27" s="1"/>
  <c r="S24" i="27" a="1"/>
  <c r="S24" i="27" s="1"/>
  <c r="S32" i="27" a="1"/>
  <c r="S32" i="27" s="1"/>
  <c r="S23" i="27" a="1"/>
  <c r="S23" i="27" s="1"/>
  <c r="S28" i="27" a="1"/>
  <c r="S28" i="27" s="1"/>
  <c r="S22" i="27" a="1"/>
  <c r="S22" i="27" s="1"/>
  <c r="AD28" i="27" a="1"/>
  <c r="AD28" i="27" s="1"/>
  <c r="AD21" i="27" a="1"/>
  <c r="AD21" i="27" s="1"/>
  <c r="AD20" i="27" a="1"/>
  <c r="AD20" i="27" s="1"/>
  <c r="AD19" i="27" a="1"/>
  <c r="AD19" i="27" s="1"/>
  <c r="AD30" i="27" a="1"/>
  <c r="AD30" i="27" s="1"/>
  <c r="AD18" i="27" a="1"/>
  <c r="AD18" i="27" s="1"/>
  <c r="AD29" i="27" a="1"/>
  <c r="AD29" i="27" s="1"/>
  <c r="Z28" i="27" a="1"/>
  <c r="Z28" i="27" s="1"/>
  <c r="Z22" i="27" a="1"/>
  <c r="Z22" i="27" s="1"/>
  <c r="Z21" i="27" a="1"/>
  <c r="Z21" i="27" s="1"/>
  <c r="Z31" i="27" a="1"/>
  <c r="Z31" i="27" s="1"/>
  <c r="Z20" i="27" a="1"/>
  <c r="Z20" i="27" s="1"/>
  <c r="Z19" i="27" a="1"/>
  <c r="Z19" i="27" s="1"/>
  <c r="Z30" i="27" a="1"/>
  <c r="Z30" i="27" s="1"/>
  <c r="Z24" i="27" a="1"/>
  <c r="Z24" i="27" s="1"/>
  <c r="Z32" i="27" a="1"/>
  <c r="Z32" i="27" s="1"/>
  <c r="Z29" i="27" a="1"/>
  <c r="Z29" i="27" s="1"/>
  <c r="Z23" i="27" a="1"/>
  <c r="Z23" i="27" s="1"/>
  <c r="V28" i="27" a="1"/>
  <c r="V28" i="27" s="1"/>
  <c r="V22" i="27" a="1"/>
  <c r="V22" i="27" s="1"/>
  <c r="V21" i="27" a="1"/>
  <c r="V21" i="27" s="1"/>
  <c r="V31" i="27" a="1"/>
  <c r="V31" i="27" s="1"/>
  <c r="V20" i="27" a="1"/>
  <c r="V20" i="27" s="1"/>
  <c r="V19" i="27" a="1"/>
  <c r="V19" i="27" s="1"/>
  <c r="V18" i="27" a="1"/>
  <c r="V18" i="27" s="1"/>
  <c r="V30" i="27" a="1"/>
  <c r="V30" i="27" s="1"/>
  <c r="V24" i="27" a="1"/>
  <c r="V24" i="27" s="1"/>
  <c r="V32" i="27" a="1"/>
  <c r="V32" i="27" s="1"/>
  <c r="V29" i="27" a="1"/>
  <c r="V29" i="27" s="1"/>
  <c r="V23" i="27" a="1"/>
  <c r="V23" i="27" s="1"/>
  <c r="R28" i="27" a="1"/>
  <c r="R28" i="27" s="1"/>
  <c r="R22" i="27" a="1"/>
  <c r="R22" i="27" s="1"/>
  <c r="R21" i="27" a="1"/>
  <c r="R21" i="27" s="1"/>
  <c r="R20" i="27" a="1"/>
  <c r="R20" i="27" s="1"/>
  <c r="R31" i="27" a="1"/>
  <c r="R31" i="27" s="1"/>
  <c r="R19" i="27" a="1"/>
  <c r="R19" i="27" s="1"/>
  <c r="R18" i="27" a="1"/>
  <c r="R18" i="27" s="1"/>
  <c r="R30" i="27" a="1"/>
  <c r="R30" i="27" s="1"/>
  <c r="R24" i="27" a="1"/>
  <c r="R24" i="27" s="1"/>
  <c r="R32" i="27" a="1"/>
  <c r="R32" i="27" s="1"/>
  <c r="R29" i="27" a="1"/>
  <c r="R29" i="27" s="1"/>
  <c r="R23" i="27" a="1"/>
  <c r="R23" i="27" s="1"/>
  <c r="AA31" i="27" a="1"/>
  <c r="AA31" i="27" s="1"/>
  <c r="AA21" i="27" a="1"/>
  <c r="AA21" i="27" s="1"/>
  <c r="AA20" i="27" a="1"/>
  <c r="AA20" i="27" s="1"/>
  <c r="AA19" i="27" a="1"/>
  <c r="AA19" i="27" s="1"/>
  <c r="AA18" i="27" a="1"/>
  <c r="AA18" i="27" s="1"/>
  <c r="AA30" i="27" a="1"/>
  <c r="AA30" i="27" s="1"/>
  <c r="AA24" i="27" a="1"/>
  <c r="AA24" i="27" s="1"/>
  <c r="AA32" i="27" a="1"/>
  <c r="AA32" i="27" s="1"/>
  <c r="AA29" i="27" a="1"/>
  <c r="AA29" i="27" s="1"/>
  <c r="AA23" i="27" a="1"/>
  <c r="AA23" i="27" s="1"/>
  <c r="AA28" i="27" a="1"/>
  <c r="AA28" i="27" s="1"/>
  <c r="AA22" i="27" a="1"/>
  <c r="AA22" i="27" s="1"/>
  <c r="AG32" i="27" a="1"/>
  <c r="AG32" i="27" s="1"/>
  <c r="AG29" i="27" a="1"/>
  <c r="AG29" i="27" s="1"/>
  <c r="AG23" i="27" a="1"/>
  <c r="AG23" i="27" s="1"/>
  <c r="AG28" i="27" a="1"/>
  <c r="AG28" i="27" s="1"/>
  <c r="AG22" i="27" a="1"/>
  <c r="AG22" i="27" s="1"/>
  <c r="AG31" i="27" a="1"/>
  <c r="AG31" i="27" s="1"/>
  <c r="AG21" i="27" a="1"/>
  <c r="AG21" i="27" s="1"/>
  <c r="AG20" i="27" a="1"/>
  <c r="AG20" i="27" s="1"/>
  <c r="AG19" i="27" a="1"/>
  <c r="AG19" i="27" s="1"/>
  <c r="AG30" i="27" a="1"/>
  <c r="AG30" i="27" s="1"/>
  <c r="AG24" i="27" a="1"/>
  <c r="AG24" i="27" s="1"/>
  <c r="AG18" i="27" a="1"/>
  <c r="AG18" i="27" s="1"/>
  <c r="AC32" i="27" a="1"/>
  <c r="AC32" i="27" s="1"/>
  <c r="AC23" i="27" a="1"/>
  <c r="AC23" i="27" s="1"/>
  <c r="AC28" i="27" a="1"/>
  <c r="AC28" i="27" s="1"/>
  <c r="AC22" i="27" a="1"/>
  <c r="AC22" i="27" s="1"/>
  <c r="AC31" i="27" a="1"/>
  <c r="AC31" i="27" s="1"/>
  <c r="AC21" i="27" a="1"/>
  <c r="AC21" i="27" s="1"/>
  <c r="AC20" i="27" a="1"/>
  <c r="AC20" i="27" s="1"/>
  <c r="AC19" i="27" a="1"/>
  <c r="AC19" i="27" s="1"/>
  <c r="AC18" i="27" a="1"/>
  <c r="AC18" i="27" s="1"/>
  <c r="AC30" i="27" a="1"/>
  <c r="AC30" i="27" s="1"/>
  <c r="AC24" i="27" a="1"/>
  <c r="AC24" i="27" s="1"/>
  <c r="Y29" i="27" a="1"/>
  <c r="Y29" i="27" s="1"/>
  <c r="Y23" i="27" a="1"/>
  <c r="Y23" i="27" s="1"/>
  <c r="Y28" i="27" a="1"/>
  <c r="Y28" i="27" s="1"/>
  <c r="Y22" i="27" a="1"/>
  <c r="Y22" i="27" s="1"/>
  <c r="Y21" i="27" a="1"/>
  <c r="Y21" i="27" s="1"/>
  <c r="Y20" i="27" a="1"/>
  <c r="Y20" i="27" s="1"/>
  <c r="Y19" i="27" a="1"/>
  <c r="Y19" i="27" s="1"/>
  <c r="Y18" i="27" a="1"/>
  <c r="Y18" i="27" s="1"/>
  <c r="Y30" i="27" a="1"/>
  <c r="Y30" i="27" s="1"/>
  <c r="U32" i="27" a="1"/>
  <c r="U32" i="27" s="1"/>
  <c r="U29" i="27" a="1"/>
  <c r="U29" i="27" s="1"/>
  <c r="U23" i="27" a="1"/>
  <c r="U23" i="27" s="1"/>
  <c r="U28" i="27" a="1"/>
  <c r="U28" i="27" s="1"/>
  <c r="U22" i="27" a="1"/>
  <c r="U22" i="27" s="1"/>
  <c r="U31" i="27" a="1"/>
  <c r="U31" i="27" s="1"/>
  <c r="U21" i="27" a="1"/>
  <c r="U21" i="27" s="1"/>
  <c r="U20" i="27" a="1"/>
  <c r="U20" i="27" s="1"/>
  <c r="U19" i="27" a="1"/>
  <c r="U19" i="27" s="1"/>
  <c r="U18" i="27" a="1"/>
  <c r="U18" i="27" s="1"/>
  <c r="U30" i="27" a="1"/>
  <c r="U30" i="27" s="1"/>
  <c r="U24" i="27" a="1"/>
  <c r="U24" i="27" s="1"/>
  <c r="AF30" i="27" a="1"/>
  <c r="AF30" i="27" s="1"/>
  <c r="AF24" i="27" a="1"/>
  <c r="AF24" i="27" s="1"/>
  <c r="AF18" i="27" a="1"/>
  <c r="AF18" i="27" s="1"/>
  <c r="AF32" i="27" a="1"/>
  <c r="AF32" i="27" s="1"/>
  <c r="AF29" i="27" a="1"/>
  <c r="AF29" i="27" s="1"/>
  <c r="AF23" i="27" a="1"/>
  <c r="AF23" i="27" s="1"/>
  <c r="AF28" i="27" a="1"/>
  <c r="AF28" i="27" s="1"/>
  <c r="AF22" i="27" a="1"/>
  <c r="AF22" i="27" s="1"/>
  <c r="AF31" i="27" a="1"/>
  <c r="AF31" i="27" s="1"/>
  <c r="AF21" i="27" a="1"/>
  <c r="AF21" i="27" s="1"/>
  <c r="AF20" i="27" a="1"/>
  <c r="AF20" i="27" s="1"/>
  <c r="AF19" i="27" a="1"/>
  <c r="AF19" i="27" s="1"/>
  <c r="AB30" i="27" a="1"/>
  <c r="AB30" i="27" s="1"/>
  <c r="AB24" i="27" a="1"/>
  <c r="AB24" i="27" s="1"/>
  <c r="AB18" i="27" a="1"/>
  <c r="AB18" i="27" s="1"/>
  <c r="AB32" i="27" a="1"/>
  <c r="AB32" i="27" s="1"/>
  <c r="AB29" i="27" a="1"/>
  <c r="AB29" i="27" s="1"/>
  <c r="AB23" i="27" a="1"/>
  <c r="AB23" i="27" s="1"/>
  <c r="AB28" i="27" a="1"/>
  <c r="AB28" i="27" s="1"/>
  <c r="AB22" i="27" a="1"/>
  <c r="AB22" i="27" s="1"/>
  <c r="AB20" i="27" a="1"/>
  <c r="AB20" i="27" s="1"/>
  <c r="AB31" i="27" a="1"/>
  <c r="AB31" i="27" s="1"/>
  <c r="AB21" i="27" a="1"/>
  <c r="AB21" i="27" s="1"/>
  <c r="AB19" i="27" a="1"/>
  <c r="AB19" i="27" s="1"/>
  <c r="X30" i="27" a="1"/>
  <c r="X30" i="27" s="1"/>
  <c r="X24" i="27" a="1"/>
  <c r="X24" i="27" s="1"/>
  <c r="X32" i="27" a="1"/>
  <c r="X32" i="27" s="1"/>
  <c r="X23" i="27" a="1"/>
  <c r="X23" i="27" s="1"/>
  <c r="X22" i="27" a="1"/>
  <c r="X22" i="27" s="1"/>
  <c r="X19" i="27" a="1"/>
  <c r="X19" i="27" s="1"/>
  <c r="X31" i="27" a="1"/>
  <c r="X31" i="27" s="1"/>
  <c r="X18" i="27" a="1"/>
  <c r="X18" i="27" s="1"/>
  <c r="X21" i="27" a="1"/>
  <c r="X21" i="27" s="1"/>
  <c r="X20" i="27" a="1"/>
  <c r="X20" i="27" s="1"/>
  <c r="T30" i="27" a="1"/>
  <c r="T30" i="27" s="1"/>
  <c r="T29" i="27" a="1"/>
  <c r="T29" i="27" s="1"/>
  <c r="T28" i="27" a="1"/>
  <c r="T28" i="27" s="1"/>
  <c r="T20" i="27" a="1"/>
  <c r="T20" i="27" s="1"/>
  <c r="T19" i="27" a="1"/>
  <c r="T19" i="27" s="1"/>
  <c r="T18" i="27" a="1"/>
  <c r="T18" i="27" s="1"/>
  <c r="T21" i="27" a="1"/>
  <c r="T21" i="27" s="1"/>
  <c r="Y11" i="27" a="1"/>
  <c r="Y11" i="27" s="1"/>
  <c r="U14" i="27" a="1"/>
  <c r="U14" i="27" s="1"/>
  <c r="U13" i="27" a="1"/>
  <c r="U13" i="27" s="1"/>
  <c r="AA14" i="27" a="1"/>
  <c r="AA14" i="27" s="1"/>
  <c r="W14" i="27" a="1"/>
  <c r="W14" i="27" s="1"/>
  <c r="Z13" i="27" a="1"/>
  <c r="Z13" i="27" s="1"/>
  <c r="R13" i="27" a="1"/>
  <c r="R13" i="27" s="1"/>
  <c r="Y12" i="27" a="1"/>
  <c r="Y12" i="27" s="1"/>
  <c r="AB11" i="27" a="1"/>
  <c r="AB11" i="27" s="1"/>
  <c r="T11" i="27" a="1"/>
  <c r="T11" i="27" s="1"/>
  <c r="Z14" i="27" a="1"/>
  <c r="Z14" i="27" s="1"/>
  <c r="R14" i="27" a="1"/>
  <c r="R14" i="27" s="1"/>
  <c r="Y13" i="27" a="1"/>
  <c r="Y13" i="27" s="1"/>
  <c r="AB12" i="27" a="1"/>
  <c r="AB12" i="27" s="1"/>
  <c r="T12" i="27" a="1"/>
  <c r="T12" i="27" s="1"/>
  <c r="W11" i="27" a="1"/>
  <c r="W11" i="27" s="1"/>
  <c r="S11" i="27" a="1"/>
  <c r="S11" i="27" s="1"/>
  <c r="AB13" i="27" a="1"/>
  <c r="AB13" i="27" s="1"/>
  <c r="X13" i="27" a="1"/>
  <c r="X13" i="27" s="1"/>
  <c r="T13" i="27" a="1"/>
  <c r="T13" i="27" s="1"/>
  <c r="W12" i="27" a="1"/>
  <c r="W12" i="27" s="1"/>
  <c r="S12" i="27" a="1"/>
  <c r="S12" i="27" s="1"/>
  <c r="Z11" i="27" a="1"/>
  <c r="Z11" i="27" s="1"/>
  <c r="X14" i="27" a="1"/>
  <c r="X14" i="27" s="1"/>
  <c r="AA13" i="27" a="1"/>
  <c r="AA13" i="27" s="1"/>
  <c r="W13" i="27" a="1"/>
  <c r="W13" i="27" s="1"/>
  <c r="S13" i="27" a="1"/>
  <c r="S13" i="27" s="1"/>
  <c r="Z12" i="27" a="1"/>
  <c r="Z12" i="27" s="1"/>
  <c r="Y13" i="60" l="1"/>
  <c r="X10" i="60"/>
  <c r="Y10" i="60" s="1"/>
  <c r="Y8" i="60"/>
  <c r="AG33" i="27"/>
  <c r="AE33" i="27"/>
  <c r="AB33" i="27"/>
  <c r="AF33" i="27"/>
  <c r="V33" i="27"/>
  <c r="U33" i="27"/>
  <c r="W33" i="27"/>
  <c r="AA33" i="27"/>
  <c r="R33" i="27"/>
  <c r="AH27" i="27"/>
  <c r="AH25" i="27"/>
  <c r="AH21" i="27"/>
  <c r="AH28" i="27"/>
  <c r="AH18" i="27"/>
  <c r="AH19" i="27"/>
  <c r="AH30" i="27"/>
  <c r="AH20" i="27"/>
  <c r="R5" i="27" l="1"/>
  <c r="AC11" i="27" l="1" a="1"/>
  <c r="AC11" i="27" s="1"/>
  <c r="AE11" i="27" a="1"/>
  <c r="AE11" i="27" s="1"/>
  <c r="AC12" i="27" a="1"/>
  <c r="AC12" i="27" s="1"/>
  <c r="AE12" i="27" a="1"/>
  <c r="AE12" i="27" s="1"/>
  <c r="AC13" i="27" a="1"/>
  <c r="AC13" i="27" s="1"/>
  <c r="AD13" i="27" a="1"/>
  <c r="AD13" i="27" s="1"/>
  <c r="AE13" i="27" a="1"/>
  <c r="AE13" i="27" s="1"/>
  <c r="AG13" i="27" a="1"/>
  <c r="AG13" i="27" s="1"/>
  <c r="AC14" i="27" a="1"/>
  <c r="AC14" i="27" s="1"/>
  <c r="AF14" i="27" a="1"/>
  <c r="AF14" i="27" s="1"/>
  <c r="AG14" i="27" a="1"/>
  <c r="AG14" i="27" s="1"/>
  <c r="AH462" i="33" l="1" a="1"/>
  <c r="AH462" i="33" s="1"/>
  <c r="AG462" i="33" a="1"/>
  <c r="AG462" i="33" s="1"/>
  <c r="AF462" i="33" a="1"/>
  <c r="AF462" i="33" s="1"/>
  <c r="AE462" i="33" a="1"/>
  <c r="AE462" i="33" s="1"/>
  <c r="AD462" i="33" a="1"/>
  <c r="AD462" i="33" s="1"/>
  <c r="AC462" i="33" a="1"/>
  <c r="AC462" i="33" s="1"/>
  <c r="AB462" i="33" a="1"/>
  <c r="AB462" i="33" s="1"/>
  <c r="AA462" i="33" a="1"/>
  <c r="AA462" i="33" s="1"/>
  <c r="Z462" i="33" a="1"/>
  <c r="Z462" i="33" s="1"/>
  <c r="Y462" i="33" a="1"/>
  <c r="Y462" i="33" s="1"/>
  <c r="X462" i="33" a="1"/>
  <c r="X462" i="33" s="1"/>
  <c r="W462" i="33" a="1"/>
  <c r="W462" i="33" s="1"/>
  <c r="V462" i="33" a="1"/>
  <c r="V462" i="33" s="1"/>
  <c r="U462" i="33" a="1"/>
  <c r="U462" i="33" s="1"/>
  <c r="T462" i="33" a="1"/>
  <c r="T462" i="33" s="1"/>
  <c r="S462" i="33" a="1"/>
  <c r="S462" i="33" s="1"/>
  <c r="P462" i="33"/>
  <c r="R462" i="33" s="1"/>
  <c r="AH461" i="33" a="1"/>
  <c r="AH461" i="33" s="1"/>
  <c r="AG461" i="33" a="1"/>
  <c r="AG461" i="33" s="1"/>
  <c r="AF461" i="33" a="1"/>
  <c r="AF461" i="33" s="1"/>
  <c r="AE461" i="33" a="1"/>
  <c r="AE461" i="33" s="1"/>
  <c r="AD461" i="33" a="1"/>
  <c r="AD461" i="33" s="1"/>
  <c r="AC461" i="33" a="1"/>
  <c r="AC461" i="33" s="1"/>
  <c r="AB461" i="33" a="1"/>
  <c r="AB461" i="33" s="1"/>
  <c r="AA461" i="33" a="1"/>
  <c r="AA461" i="33" s="1"/>
  <c r="Y461" i="33" a="1"/>
  <c r="Y461" i="33" s="1"/>
  <c r="X461" i="33" a="1"/>
  <c r="X461" i="33" s="1"/>
  <c r="W461" i="33" a="1"/>
  <c r="W461" i="33" s="1"/>
  <c r="V461" i="33" a="1"/>
  <c r="V461" i="33" s="1"/>
  <c r="U461" i="33" a="1"/>
  <c r="U461" i="33" s="1"/>
  <c r="T461" i="33" a="1"/>
  <c r="T461" i="33" s="1"/>
  <c r="S461" i="33" a="1"/>
  <c r="S461" i="33" s="1"/>
  <c r="R461" i="33"/>
  <c r="R460" i="33"/>
  <c r="AH456" i="33" a="1"/>
  <c r="AH456" i="33" s="1"/>
  <c r="AG456" i="33" a="1"/>
  <c r="AG456" i="33" s="1"/>
  <c r="AF456" i="33" a="1"/>
  <c r="AF456" i="33" s="1"/>
  <c r="AE456" i="33" a="1"/>
  <c r="AE456" i="33" s="1"/>
  <c r="AD456" i="33" a="1"/>
  <c r="AD456" i="33" s="1"/>
  <c r="AC456" i="33" a="1"/>
  <c r="AC456" i="33" s="1"/>
  <c r="AB456" i="33" a="1"/>
  <c r="AB456" i="33" s="1"/>
  <c r="AA456" i="33" a="1"/>
  <c r="AA456" i="33" s="1"/>
  <c r="Z456" i="33" a="1"/>
  <c r="Z456" i="33" s="1"/>
  <c r="Y456" i="33" a="1"/>
  <c r="Y456" i="33" s="1"/>
  <c r="X456" i="33" a="1"/>
  <c r="X456" i="33" s="1"/>
  <c r="W456" i="33" a="1"/>
  <c r="W456" i="33" s="1"/>
  <c r="V456" i="33" a="1"/>
  <c r="V456" i="33" s="1"/>
  <c r="U456" i="33" a="1"/>
  <c r="U456" i="33" s="1"/>
  <c r="T456" i="33" a="1"/>
  <c r="T456" i="33" s="1"/>
  <c r="S456" i="33" a="1"/>
  <c r="S456" i="33" s="1"/>
  <c r="P456" i="33"/>
  <c r="R456" i="33" s="1"/>
  <c r="AH455" i="33" a="1"/>
  <c r="AH455" i="33" s="1"/>
  <c r="AG455" i="33" a="1"/>
  <c r="AG455" i="33" s="1"/>
  <c r="AF455" i="33" a="1"/>
  <c r="AF455" i="33" s="1"/>
  <c r="AE455" i="33" a="1"/>
  <c r="AE455" i="33" s="1"/>
  <c r="AD455" i="33" a="1"/>
  <c r="AD455" i="33" s="1"/>
  <c r="AC455" i="33" a="1"/>
  <c r="AC455" i="33" s="1"/>
  <c r="AB455" i="33" a="1"/>
  <c r="AB455" i="33" s="1"/>
  <c r="AA455" i="33" a="1"/>
  <c r="AA455" i="33" s="1"/>
  <c r="Z455" i="33" a="1"/>
  <c r="Z455" i="33" s="1"/>
  <c r="Y455" i="33" a="1"/>
  <c r="Y455" i="33" s="1"/>
  <c r="X455" i="33" a="1"/>
  <c r="X455" i="33" s="1"/>
  <c r="W455" i="33" a="1"/>
  <c r="W455" i="33" s="1"/>
  <c r="V455" i="33" a="1"/>
  <c r="V455" i="33" s="1"/>
  <c r="U455" i="33" a="1"/>
  <c r="U455" i="33" s="1"/>
  <c r="T455" i="33" a="1"/>
  <c r="T455" i="33" s="1"/>
  <c r="S455" i="33" a="1"/>
  <c r="S455" i="33" s="1"/>
  <c r="P455" i="33"/>
  <c r="R455" i="33" s="1"/>
  <c r="R454" i="33"/>
  <c r="R453" i="33"/>
  <c r="AH449" i="33" a="1"/>
  <c r="AH449" i="33" s="1"/>
  <c r="AG449" i="33" a="1"/>
  <c r="AG449" i="33" s="1"/>
  <c r="AF449" i="33" a="1"/>
  <c r="AF449" i="33" s="1"/>
  <c r="AE449" i="33" a="1"/>
  <c r="AE449" i="33" s="1"/>
  <c r="AD449" i="33" a="1"/>
  <c r="AD449" i="33" s="1"/>
  <c r="AC449" i="33" a="1"/>
  <c r="AC449" i="33" s="1"/>
  <c r="AB449" i="33" a="1"/>
  <c r="AB449" i="33" s="1"/>
  <c r="AA449" i="33" a="1"/>
  <c r="AA449" i="33" s="1"/>
  <c r="Z449" i="33" a="1"/>
  <c r="Z449" i="33" s="1"/>
  <c r="Y449" i="33" a="1"/>
  <c r="Y449" i="33" s="1"/>
  <c r="X449" i="33" a="1"/>
  <c r="X449" i="33" s="1"/>
  <c r="W449" i="33" a="1"/>
  <c r="W449" i="33" s="1"/>
  <c r="V449" i="33" a="1"/>
  <c r="V449" i="33" s="1"/>
  <c r="U449" i="33" a="1"/>
  <c r="U449" i="33" s="1"/>
  <c r="T449" i="33" a="1"/>
  <c r="T449" i="33" s="1"/>
  <c r="R449" i="33"/>
  <c r="R448" i="33"/>
  <c r="AH447" i="33" a="1"/>
  <c r="AH447" i="33" s="1"/>
  <c r="AG447" i="33" a="1"/>
  <c r="AG447" i="33" s="1"/>
  <c r="AF447" i="33" a="1"/>
  <c r="AF447" i="33" s="1"/>
  <c r="AE447" i="33" a="1"/>
  <c r="AE447" i="33" s="1"/>
  <c r="AD447" i="33" a="1"/>
  <c r="AD447" i="33" s="1"/>
  <c r="AC447" i="33" a="1"/>
  <c r="AC447" i="33" s="1"/>
  <c r="AB447" i="33" a="1"/>
  <c r="AB447" i="33" s="1"/>
  <c r="AA447" i="33" a="1"/>
  <c r="AA447" i="33" s="1"/>
  <c r="Z447" i="33" a="1"/>
  <c r="Z447" i="33" s="1"/>
  <c r="Y447" i="33" a="1"/>
  <c r="Y447" i="33" s="1"/>
  <c r="X447" i="33" a="1"/>
  <c r="X447" i="33" s="1"/>
  <c r="W447" i="33" a="1"/>
  <c r="W447" i="33" s="1"/>
  <c r="V447" i="33" a="1"/>
  <c r="V447" i="33" s="1"/>
  <c r="U447" i="33" a="1"/>
  <c r="U447" i="33" s="1"/>
  <c r="T447" i="33" a="1"/>
  <c r="T447" i="33" s="1"/>
  <c r="S447" i="33" a="1"/>
  <c r="S447" i="33" s="1"/>
  <c r="P447" i="33"/>
  <c r="R447" i="33" s="1"/>
  <c r="AG446" i="33" a="1"/>
  <c r="AG446" i="33" s="1"/>
  <c r="AF446" i="33" a="1"/>
  <c r="AF446" i="33" s="1"/>
  <c r="AE446" i="33" a="1"/>
  <c r="AE446" i="33" s="1"/>
  <c r="AD446" i="33" a="1"/>
  <c r="AD446" i="33" s="1"/>
  <c r="AB446" i="33" a="1"/>
  <c r="AB446" i="33" s="1"/>
  <c r="AA446" i="33" a="1"/>
  <c r="AA446" i="33" s="1"/>
  <c r="Z446" i="33" a="1"/>
  <c r="Z446" i="33" s="1"/>
  <c r="Y446" i="33" a="1"/>
  <c r="Y446" i="33" s="1"/>
  <c r="W446" i="33" a="1"/>
  <c r="W446" i="33" s="1"/>
  <c r="V446" i="33" a="1"/>
  <c r="V446" i="33" s="1"/>
  <c r="U446" i="33" a="1"/>
  <c r="U446" i="33" s="1"/>
  <c r="T446" i="33" a="1"/>
  <c r="T446" i="33" s="1"/>
  <c r="R446" i="33"/>
  <c r="AG445" i="33" a="1"/>
  <c r="AG445" i="33" s="1"/>
  <c r="AF445" i="33" a="1"/>
  <c r="AF445" i="33" s="1"/>
  <c r="AE445" i="33" a="1"/>
  <c r="AE445" i="33" s="1"/>
  <c r="AD445" i="33" a="1"/>
  <c r="AD445" i="33" s="1"/>
  <c r="AB445" i="33" a="1"/>
  <c r="AB445" i="33" s="1"/>
  <c r="AA445" i="33" a="1"/>
  <c r="AA445" i="33" s="1"/>
  <c r="Z445" i="33" a="1"/>
  <c r="Z445" i="33" s="1"/>
  <c r="Y445" i="33" a="1"/>
  <c r="Y445" i="33" s="1"/>
  <c r="W445" i="33" a="1"/>
  <c r="W445" i="33" s="1"/>
  <c r="V445" i="33" a="1"/>
  <c r="V445" i="33" s="1"/>
  <c r="U445" i="33" a="1"/>
  <c r="U445" i="33" s="1"/>
  <c r="T445" i="33" a="1"/>
  <c r="T445" i="33" s="1"/>
  <c r="R445" i="33"/>
  <c r="AH444" i="33" a="1"/>
  <c r="AH444" i="33" s="1"/>
  <c r="AG444" i="33" a="1"/>
  <c r="AG444" i="33" s="1"/>
  <c r="AF444" i="33" a="1"/>
  <c r="AF444" i="33" s="1"/>
  <c r="AE444" i="33" a="1"/>
  <c r="AE444" i="33" s="1"/>
  <c r="AD444" i="33" a="1"/>
  <c r="AD444" i="33" s="1"/>
  <c r="AB444" i="33" a="1"/>
  <c r="AB444" i="33" s="1"/>
  <c r="AA444" i="33" a="1"/>
  <c r="AA444" i="33" s="1"/>
  <c r="Z444" i="33" a="1"/>
  <c r="Z444" i="33" s="1"/>
  <c r="Y444" i="33" a="1"/>
  <c r="Y444" i="33" s="1"/>
  <c r="X444" i="33" a="1"/>
  <c r="X444" i="33" s="1"/>
  <c r="W444" i="33" a="1"/>
  <c r="W444" i="33" s="1"/>
  <c r="V444" i="33" a="1"/>
  <c r="V444" i="33" s="1"/>
  <c r="U444" i="33" a="1"/>
  <c r="U444" i="33" s="1"/>
  <c r="T444" i="33" a="1"/>
  <c r="T444" i="33" s="1"/>
  <c r="R444" i="33"/>
  <c r="AH443" i="33" a="1"/>
  <c r="AH443" i="33" s="1"/>
  <c r="AG443" i="33" a="1"/>
  <c r="AG443" i="33" s="1"/>
  <c r="AF443" i="33" a="1"/>
  <c r="AF443" i="33" s="1"/>
  <c r="AE443" i="33" a="1"/>
  <c r="AE443" i="33" s="1"/>
  <c r="AD443" i="33" a="1"/>
  <c r="AD443" i="33" s="1"/>
  <c r="AC443" i="33" a="1"/>
  <c r="AC443" i="33" s="1"/>
  <c r="AB443" i="33" a="1"/>
  <c r="AB443" i="33" s="1"/>
  <c r="AA443" i="33" a="1"/>
  <c r="AA443" i="33" s="1"/>
  <c r="Z443" i="33" a="1"/>
  <c r="Z443" i="33" s="1"/>
  <c r="Y443" i="33" a="1"/>
  <c r="Y443" i="33" s="1"/>
  <c r="X443" i="33" a="1"/>
  <c r="X443" i="33" s="1"/>
  <c r="W443" i="33" a="1"/>
  <c r="W443" i="33" s="1"/>
  <c r="V443" i="33" a="1"/>
  <c r="V443" i="33" s="1"/>
  <c r="U443" i="33" a="1"/>
  <c r="U443" i="33" s="1"/>
  <c r="T443" i="33" a="1"/>
  <c r="T443" i="33" s="1"/>
  <c r="S443" i="33" a="1"/>
  <c r="S443" i="33" s="1"/>
  <c r="P443" i="33"/>
  <c r="R443" i="33" s="1"/>
  <c r="AG442" i="33" a="1"/>
  <c r="AG442" i="33" s="1"/>
  <c r="AF442" i="33" a="1"/>
  <c r="AF442" i="33" s="1"/>
  <c r="AE442" i="33" a="1"/>
  <c r="AE442" i="33" s="1"/>
  <c r="AD442" i="33" a="1"/>
  <c r="AD442" i="33" s="1"/>
  <c r="AB442" i="33" a="1"/>
  <c r="AB442" i="33" s="1"/>
  <c r="AA442" i="33" a="1"/>
  <c r="AA442" i="33" s="1"/>
  <c r="Z442" i="33" a="1"/>
  <c r="Z442" i="33" s="1"/>
  <c r="Y442" i="33" a="1"/>
  <c r="Y442" i="33" s="1"/>
  <c r="W442" i="33" a="1"/>
  <c r="W442" i="33" s="1"/>
  <c r="V442" i="33" a="1"/>
  <c r="V442" i="33" s="1"/>
  <c r="U442" i="33" a="1"/>
  <c r="U442" i="33" s="1"/>
  <c r="T442" i="33" a="1"/>
  <c r="T442" i="33" s="1"/>
  <c r="R442" i="33"/>
  <c r="R438" i="33"/>
  <c r="AG437" i="33" a="1"/>
  <c r="AG437" i="33" s="1"/>
  <c r="AF437" i="33" a="1"/>
  <c r="AF437" i="33" s="1"/>
  <c r="AE437" i="33" a="1"/>
  <c r="AE437" i="33" s="1"/>
  <c r="AD437" i="33" a="1"/>
  <c r="AD437" i="33" s="1"/>
  <c r="AB437" i="33" a="1"/>
  <c r="AB437" i="33" s="1"/>
  <c r="AA437" i="33" a="1"/>
  <c r="AA437" i="33" s="1"/>
  <c r="Z437" i="33" a="1"/>
  <c r="Z437" i="33" s="1"/>
  <c r="Y437" i="33" a="1"/>
  <c r="Y437" i="33" s="1"/>
  <c r="W437" i="33" a="1"/>
  <c r="W437" i="33" s="1"/>
  <c r="V437" i="33" a="1"/>
  <c r="V437" i="33" s="1"/>
  <c r="U437" i="33" a="1"/>
  <c r="U437" i="33" s="1"/>
  <c r="T437" i="33" a="1"/>
  <c r="T437" i="33" s="1"/>
  <c r="R437" i="33"/>
  <c r="AG436" i="33" a="1"/>
  <c r="AG436" i="33" s="1"/>
  <c r="AF436" i="33" a="1"/>
  <c r="AF436" i="33" s="1"/>
  <c r="AE436" i="33" a="1"/>
  <c r="AE436" i="33" s="1"/>
  <c r="AD436" i="33" a="1"/>
  <c r="AD436" i="33" s="1"/>
  <c r="AB436" i="33" a="1"/>
  <c r="AB436" i="33" s="1"/>
  <c r="AA436" i="33" a="1"/>
  <c r="AA436" i="33" s="1"/>
  <c r="Z436" i="33" a="1"/>
  <c r="Z436" i="33" s="1"/>
  <c r="Y436" i="33" a="1"/>
  <c r="Y436" i="33" s="1"/>
  <c r="W436" i="33" a="1"/>
  <c r="W436" i="33" s="1"/>
  <c r="V436" i="33" a="1"/>
  <c r="V436" i="33" s="1"/>
  <c r="U436" i="33" a="1"/>
  <c r="U436" i="33" s="1"/>
  <c r="T436" i="33" a="1"/>
  <c r="T436" i="33" s="1"/>
  <c r="R436" i="33"/>
  <c r="AH435" i="33" a="1"/>
  <c r="AH435" i="33" s="1"/>
  <c r="AG435" i="33" a="1"/>
  <c r="AG435" i="33" s="1"/>
  <c r="AF435" i="33" a="1"/>
  <c r="AF435" i="33" s="1"/>
  <c r="AE435" i="33" a="1"/>
  <c r="AE435" i="33" s="1"/>
  <c r="AD435" i="33" a="1"/>
  <c r="AD435" i="33" s="1"/>
  <c r="AB435" i="33" a="1"/>
  <c r="AB435" i="33" s="1"/>
  <c r="AA435" i="33" a="1"/>
  <c r="AA435" i="33" s="1"/>
  <c r="Z435" i="33" a="1"/>
  <c r="Z435" i="33" s="1"/>
  <c r="Y435" i="33" a="1"/>
  <c r="Y435" i="33" s="1"/>
  <c r="X435" i="33" a="1"/>
  <c r="X435" i="33" s="1"/>
  <c r="W435" i="33" a="1"/>
  <c r="W435" i="33" s="1"/>
  <c r="V435" i="33" a="1"/>
  <c r="V435" i="33" s="1"/>
  <c r="U435" i="33" a="1"/>
  <c r="U435" i="33" s="1"/>
  <c r="T435" i="33" a="1"/>
  <c r="T435" i="33" s="1"/>
  <c r="R435" i="33"/>
  <c r="AG434" i="33" a="1"/>
  <c r="AG434" i="33" s="1"/>
  <c r="AF434" i="33" a="1"/>
  <c r="AF434" i="33" s="1"/>
  <c r="AE434" i="33" a="1"/>
  <c r="AE434" i="33" s="1"/>
  <c r="AD434" i="33" a="1"/>
  <c r="AD434" i="33" s="1"/>
  <c r="AC434" i="33" a="1"/>
  <c r="AC434" i="33" s="1"/>
  <c r="AB434" i="33" a="1"/>
  <c r="AB434" i="33" s="1"/>
  <c r="AA434" i="33" a="1"/>
  <c r="AA434" i="33" s="1"/>
  <c r="Z434" i="33" a="1"/>
  <c r="Z434" i="33" s="1"/>
  <c r="Y434" i="33" a="1"/>
  <c r="Y434" i="33" s="1"/>
  <c r="W434" i="33" a="1"/>
  <c r="W434" i="33" s="1"/>
  <c r="V434" i="33" a="1"/>
  <c r="V434" i="33" s="1"/>
  <c r="U434" i="33" a="1"/>
  <c r="U434" i="33" s="1"/>
  <c r="T434" i="33" a="1"/>
  <c r="T434" i="33" s="1"/>
  <c r="S434" i="33" a="1"/>
  <c r="S434" i="33" s="1"/>
  <c r="R434" i="33"/>
  <c r="AH433" i="33" a="1"/>
  <c r="AH433" i="33" s="1"/>
  <c r="AG433" i="33" a="1"/>
  <c r="AG433" i="33" s="1"/>
  <c r="AF433" i="33" a="1"/>
  <c r="AF433" i="33" s="1"/>
  <c r="AE433" i="33" a="1"/>
  <c r="AE433" i="33" s="1"/>
  <c r="AD433" i="33" a="1"/>
  <c r="AD433" i="33" s="1"/>
  <c r="AC433" i="33" a="1"/>
  <c r="AC433" i="33" s="1"/>
  <c r="AB433" i="33" a="1"/>
  <c r="AB433" i="33" s="1"/>
  <c r="AA433" i="33" a="1"/>
  <c r="AA433" i="33" s="1"/>
  <c r="Z433" i="33" a="1"/>
  <c r="Z433" i="33" s="1"/>
  <c r="Y433" i="33" a="1"/>
  <c r="Y433" i="33" s="1"/>
  <c r="X433" i="33" a="1"/>
  <c r="X433" i="33" s="1"/>
  <c r="W433" i="33" a="1"/>
  <c r="W433" i="33" s="1"/>
  <c r="V433" i="33" a="1"/>
  <c r="V433" i="33" s="1"/>
  <c r="U433" i="33" a="1"/>
  <c r="U433" i="33" s="1"/>
  <c r="T433" i="33" a="1"/>
  <c r="T433" i="33" s="1"/>
  <c r="S433" i="33" a="1"/>
  <c r="S433" i="33" s="1"/>
  <c r="P433" i="33"/>
  <c r="R433" i="33" s="1"/>
  <c r="R429" i="33"/>
  <c r="AH428" i="33" a="1"/>
  <c r="AH428" i="33" s="1"/>
  <c r="AG428" i="33" a="1"/>
  <c r="AG428" i="33" s="1"/>
  <c r="AF428" i="33" a="1"/>
  <c r="AF428" i="33" s="1"/>
  <c r="AE428" i="33" a="1"/>
  <c r="AE428" i="33" s="1"/>
  <c r="AD428" i="33" a="1"/>
  <c r="AD428" i="33" s="1"/>
  <c r="AC428" i="33" a="1"/>
  <c r="AC428" i="33" s="1"/>
  <c r="AB428" i="33" a="1"/>
  <c r="AB428" i="33" s="1"/>
  <c r="AA428" i="33" a="1"/>
  <c r="AA428" i="33" s="1"/>
  <c r="Z428" i="33" a="1"/>
  <c r="Z428" i="33" s="1"/>
  <c r="Y428" i="33" a="1"/>
  <c r="Y428" i="33" s="1"/>
  <c r="X428" i="33" a="1"/>
  <c r="X428" i="33" s="1"/>
  <c r="W428" i="33" a="1"/>
  <c r="W428" i="33" s="1"/>
  <c r="V428" i="33" a="1"/>
  <c r="V428" i="33" s="1"/>
  <c r="U428" i="33" a="1"/>
  <c r="U428" i="33" s="1"/>
  <c r="T428" i="33" a="1"/>
  <c r="T428" i="33" s="1"/>
  <c r="S428" i="33" a="1"/>
  <c r="S428" i="33" s="1"/>
  <c r="R428" i="33"/>
  <c r="AH427" i="33" a="1"/>
  <c r="AH427" i="33" s="1"/>
  <c r="AG427" i="33" a="1"/>
  <c r="AG427" i="33" s="1"/>
  <c r="AF427" i="33" a="1"/>
  <c r="AF427" i="33" s="1"/>
  <c r="AD427" i="33" a="1"/>
  <c r="AD427" i="33" s="1"/>
  <c r="AC427" i="33" a="1"/>
  <c r="AC427" i="33" s="1"/>
  <c r="AB427" i="33" a="1"/>
  <c r="AB427" i="33" s="1"/>
  <c r="AA427" i="33" a="1"/>
  <c r="AA427" i="33" s="1"/>
  <c r="Y427" i="33" a="1"/>
  <c r="Y427" i="33" s="1"/>
  <c r="X427" i="33" a="1"/>
  <c r="X427" i="33" s="1"/>
  <c r="W427" i="33" a="1"/>
  <c r="W427" i="33" s="1"/>
  <c r="V427" i="33" a="1"/>
  <c r="V427" i="33" s="1"/>
  <c r="T427" i="33" a="1"/>
  <c r="T427" i="33" s="1"/>
  <c r="S427" i="33" a="1"/>
  <c r="S427" i="33" s="1"/>
  <c r="R427" i="33"/>
  <c r="AG426" i="33" a="1"/>
  <c r="AG426" i="33" s="1"/>
  <c r="AF426" i="33" a="1"/>
  <c r="AF426" i="33" s="1"/>
  <c r="AD426" i="33" a="1"/>
  <c r="AD426" i="33" s="1"/>
  <c r="AC426" i="33" a="1"/>
  <c r="AC426" i="33" s="1"/>
  <c r="AA426" i="33" a="1"/>
  <c r="AA426" i="33" s="1"/>
  <c r="Z426" i="33" a="1"/>
  <c r="Z426" i="33" s="1"/>
  <c r="X426" i="33" a="1"/>
  <c r="X426" i="33" s="1"/>
  <c r="W426" i="33" a="1"/>
  <c r="W426" i="33" s="1"/>
  <c r="U426" i="33" a="1"/>
  <c r="U426" i="33" s="1"/>
  <c r="T426" i="33" a="1"/>
  <c r="T426" i="33" s="1"/>
  <c r="R426" i="33"/>
  <c r="AH425" i="33" a="1"/>
  <c r="AH425" i="33" s="1"/>
  <c r="AG425" i="33" a="1"/>
  <c r="AG425" i="33" s="1"/>
  <c r="AF425" i="33" a="1"/>
  <c r="AF425" i="33" s="1"/>
  <c r="AD425" i="33" a="1"/>
  <c r="AD425" i="33" s="1"/>
  <c r="AC425" i="33" a="1"/>
  <c r="AC425" i="33" s="1"/>
  <c r="AB425" i="33" a="1"/>
  <c r="AB425" i="33" s="1"/>
  <c r="AA425" i="33" a="1"/>
  <c r="AA425" i="33" s="1"/>
  <c r="Z425" i="33" a="1"/>
  <c r="Z425" i="33" s="1"/>
  <c r="Y425" i="33" a="1"/>
  <c r="Y425" i="33" s="1"/>
  <c r="X425" i="33" a="1"/>
  <c r="X425" i="33" s="1"/>
  <c r="W425" i="33" a="1"/>
  <c r="W425" i="33" s="1"/>
  <c r="V425" i="33" a="1"/>
  <c r="V425" i="33" s="1"/>
  <c r="T425" i="33" a="1"/>
  <c r="T425" i="33" s="1"/>
  <c r="S425" i="33" a="1"/>
  <c r="S425" i="33" s="1"/>
  <c r="R425" i="33"/>
  <c r="AG424" i="33" a="1"/>
  <c r="AG424" i="33" s="1"/>
  <c r="AF424" i="33" a="1"/>
  <c r="AF424" i="33" s="1"/>
  <c r="AE424" i="33" a="1"/>
  <c r="AE424" i="33" s="1"/>
  <c r="AD424" i="33" a="1"/>
  <c r="AD424" i="33" s="1"/>
  <c r="AC424" i="33" a="1"/>
  <c r="AC424" i="33" s="1"/>
  <c r="AB424" i="33" a="1"/>
  <c r="AB424" i="33" s="1"/>
  <c r="AA424" i="33" a="1"/>
  <c r="AA424" i="33" s="1"/>
  <c r="Z424" i="33" a="1"/>
  <c r="Z424" i="33" s="1"/>
  <c r="Y424" i="33" a="1"/>
  <c r="Y424" i="33" s="1"/>
  <c r="W424" i="33" a="1"/>
  <c r="W424" i="33" s="1"/>
  <c r="V424" i="33" a="1"/>
  <c r="V424" i="33" s="1"/>
  <c r="U424" i="33" a="1"/>
  <c r="U424" i="33" s="1"/>
  <c r="T424" i="33" a="1"/>
  <c r="T424" i="33" s="1"/>
  <c r="S424" i="33" a="1"/>
  <c r="S424" i="33" s="1"/>
  <c r="R424" i="33"/>
  <c r="AH423" i="33" a="1"/>
  <c r="AH423" i="33" s="1"/>
  <c r="AG423" i="33" a="1"/>
  <c r="AG423" i="33" s="1"/>
  <c r="AF423" i="33" a="1"/>
  <c r="AF423" i="33" s="1"/>
  <c r="AE423" i="33" a="1"/>
  <c r="AE423" i="33" s="1"/>
  <c r="AD423" i="33" a="1"/>
  <c r="AD423" i="33" s="1"/>
  <c r="AC423" i="33" a="1"/>
  <c r="AC423" i="33" s="1"/>
  <c r="AB423" i="33" a="1"/>
  <c r="AB423" i="33" s="1"/>
  <c r="AA423" i="33" a="1"/>
  <c r="AA423" i="33" s="1"/>
  <c r="Z423" i="33" a="1"/>
  <c r="Z423" i="33" s="1"/>
  <c r="Y423" i="33" a="1"/>
  <c r="Y423" i="33" s="1"/>
  <c r="X423" i="33" a="1"/>
  <c r="X423" i="33" s="1"/>
  <c r="W423" i="33" a="1"/>
  <c r="W423" i="33" s="1"/>
  <c r="V423" i="33" a="1"/>
  <c r="V423" i="33" s="1"/>
  <c r="U423" i="33" a="1"/>
  <c r="U423" i="33" s="1"/>
  <c r="T423" i="33" a="1"/>
  <c r="T423" i="33" s="1"/>
  <c r="S423" i="33" a="1"/>
  <c r="S423" i="33" s="1"/>
  <c r="P423" i="33"/>
  <c r="R423" i="33" s="1"/>
  <c r="AG422" i="33" a="1"/>
  <c r="AG422" i="33" s="1"/>
  <c r="AF422" i="33" a="1"/>
  <c r="AF422" i="33" s="1"/>
  <c r="AE422" i="33" a="1"/>
  <c r="AE422" i="33" s="1"/>
  <c r="AD422" i="33" a="1"/>
  <c r="AD422" i="33" s="1"/>
  <c r="AB422" i="33" a="1"/>
  <c r="AB422" i="33" s="1"/>
  <c r="AA422" i="33" a="1"/>
  <c r="AA422" i="33" s="1"/>
  <c r="Z422" i="33" a="1"/>
  <c r="Z422" i="33" s="1"/>
  <c r="Y422" i="33" a="1"/>
  <c r="Y422" i="33" s="1"/>
  <c r="W422" i="33" a="1"/>
  <c r="W422" i="33" s="1"/>
  <c r="V422" i="33" a="1"/>
  <c r="V422" i="33" s="1"/>
  <c r="U422" i="33" a="1"/>
  <c r="U422" i="33" s="1"/>
  <c r="T422" i="33" a="1"/>
  <c r="T422" i="33" s="1"/>
  <c r="R422" i="33"/>
  <c r="AH418" i="33" a="1"/>
  <c r="AH418" i="33" s="1"/>
  <c r="AG418" i="33" a="1"/>
  <c r="AG418" i="33" s="1"/>
  <c r="AF418" i="33" a="1"/>
  <c r="AF418" i="33" s="1"/>
  <c r="AE418" i="33" a="1"/>
  <c r="AE418" i="33" s="1"/>
  <c r="AD418" i="33" a="1"/>
  <c r="AD418" i="33" s="1"/>
  <c r="AC418" i="33" a="1"/>
  <c r="AC418" i="33" s="1"/>
  <c r="AB418" i="33" a="1"/>
  <c r="AB418" i="33" s="1"/>
  <c r="AA418" i="33" a="1"/>
  <c r="AA418" i="33" s="1"/>
  <c r="Z418" i="33" a="1"/>
  <c r="Z418" i="33" s="1"/>
  <c r="Y418" i="33" a="1"/>
  <c r="Y418" i="33" s="1"/>
  <c r="X418" i="33" a="1"/>
  <c r="X418" i="33" s="1"/>
  <c r="W418" i="33" a="1"/>
  <c r="W418" i="33" s="1"/>
  <c r="V418" i="33" a="1"/>
  <c r="V418" i="33" s="1"/>
  <c r="U418" i="33" a="1"/>
  <c r="U418" i="33" s="1"/>
  <c r="T418" i="33" a="1"/>
  <c r="T418" i="33" s="1"/>
  <c r="S418" i="33" a="1"/>
  <c r="S418" i="33" s="1"/>
  <c r="P418" i="33"/>
  <c r="R418" i="33" s="1"/>
  <c r="AG417" i="33" a="1"/>
  <c r="AG417" i="33" s="1"/>
  <c r="AF417" i="33" a="1"/>
  <c r="AF417" i="33" s="1"/>
  <c r="AE417" i="33" a="1"/>
  <c r="AE417" i="33" s="1"/>
  <c r="AD417" i="33" a="1"/>
  <c r="AD417" i="33" s="1"/>
  <c r="AB417" i="33" a="1"/>
  <c r="AB417" i="33" s="1"/>
  <c r="AA417" i="33" a="1"/>
  <c r="AA417" i="33" s="1"/>
  <c r="Z417" i="33" a="1"/>
  <c r="Z417" i="33" s="1"/>
  <c r="Y417" i="33" a="1"/>
  <c r="Y417" i="33" s="1"/>
  <c r="W417" i="33" a="1"/>
  <c r="W417" i="33" s="1"/>
  <c r="V417" i="33" a="1"/>
  <c r="V417" i="33" s="1"/>
  <c r="U417" i="33" a="1"/>
  <c r="U417" i="33" s="1"/>
  <c r="T417" i="33" a="1"/>
  <c r="T417" i="33" s="1"/>
  <c r="R417" i="33"/>
  <c r="AG416" i="33" a="1"/>
  <c r="AG416" i="33" s="1"/>
  <c r="AF416" i="33" a="1"/>
  <c r="AF416" i="33" s="1"/>
  <c r="AE416" i="33" a="1"/>
  <c r="AE416" i="33" s="1"/>
  <c r="AD416" i="33" a="1"/>
  <c r="AD416" i="33" s="1"/>
  <c r="AB416" i="33" a="1"/>
  <c r="AB416" i="33" s="1"/>
  <c r="AA416" i="33" a="1"/>
  <c r="AA416" i="33" s="1"/>
  <c r="Z416" i="33" a="1"/>
  <c r="Z416" i="33" s="1"/>
  <c r="Y416" i="33" a="1"/>
  <c r="Y416" i="33" s="1"/>
  <c r="W416" i="33" a="1"/>
  <c r="W416" i="33" s="1"/>
  <c r="V416" i="33" a="1"/>
  <c r="V416" i="33" s="1"/>
  <c r="U416" i="33" a="1"/>
  <c r="U416" i="33" s="1"/>
  <c r="T416" i="33" a="1"/>
  <c r="T416" i="33" s="1"/>
  <c r="R416" i="33"/>
  <c r="AH415" i="33" a="1"/>
  <c r="AH415" i="33" s="1"/>
  <c r="AG415" i="33" a="1"/>
  <c r="AG415" i="33" s="1"/>
  <c r="AF415" i="33" a="1"/>
  <c r="AF415" i="33" s="1"/>
  <c r="AD415" i="33" a="1"/>
  <c r="AD415" i="33" s="1"/>
  <c r="AC415" i="33" a="1"/>
  <c r="AC415" i="33" s="1"/>
  <c r="AB415" i="33" a="1"/>
  <c r="AB415" i="33" s="1"/>
  <c r="AA415" i="33" a="1"/>
  <c r="AA415" i="33" s="1"/>
  <c r="Y415" i="33" a="1"/>
  <c r="Y415" i="33" s="1"/>
  <c r="X415" i="33" a="1"/>
  <c r="X415" i="33" s="1"/>
  <c r="W415" i="33" a="1"/>
  <c r="W415" i="33" s="1"/>
  <c r="V415" i="33" a="1"/>
  <c r="V415" i="33" s="1"/>
  <c r="T415" i="33" a="1"/>
  <c r="T415" i="33" s="1"/>
  <c r="S415" i="33" a="1"/>
  <c r="S415" i="33" s="1"/>
  <c r="R415" i="33"/>
  <c r="AH414" i="33" a="1"/>
  <c r="AH414" i="33" s="1"/>
  <c r="AG414" i="33" a="1"/>
  <c r="AG414" i="33" s="1"/>
  <c r="AF414" i="33" a="1"/>
  <c r="AF414" i="33" s="1"/>
  <c r="AD414" i="33" a="1"/>
  <c r="AD414" i="33" s="1"/>
  <c r="AC414" i="33" a="1"/>
  <c r="AC414" i="33" s="1"/>
  <c r="AB414" i="33" a="1"/>
  <c r="AB414" i="33" s="1"/>
  <c r="AA414" i="33" a="1"/>
  <c r="AA414" i="33" s="1"/>
  <c r="Z414" i="33" a="1"/>
  <c r="Z414" i="33" s="1"/>
  <c r="Y414" i="33" a="1"/>
  <c r="Y414" i="33" s="1"/>
  <c r="X414" i="33" a="1"/>
  <c r="X414" i="33" s="1"/>
  <c r="W414" i="33" a="1"/>
  <c r="W414" i="33" s="1"/>
  <c r="V414" i="33" a="1"/>
  <c r="V414" i="33" s="1"/>
  <c r="T414" i="33" a="1"/>
  <c r="T414" i="33" s="1"/>
  <c r="S414" i="33" a="1"/>
  <c r="S414" i="33" s="1"/>
  <c r="R414" i="33"/>
  <c r="AH413" i="33" a="1"/>
  <c r="AH413" i="33" s="1"/>
  <c r="AG413" i="33" a="1"/>
  <c r="AG413" i="33" s="1"/>
  <c r="AF413" i="33" a="1"/>
  <c r="AF413" i="33" s="1"/>
  <c r="AE413" i="33" a="1"/>
  <c r="AE413" i="33" s="1"/>
  <c r="AD413" i="33" a="1"/>
  <c r="AD413" i="33" s="1"/>
  <c r="AC413" i="33" a="1"/>
  <c r="AC413" i="33" s="1"/>
  <c r="AB413" i="33" a="1"/>
  <c r="AB413" i="33" s="1"/>
  <c r="AA413" i="33" a="1"/>
  <c r="AA413" i="33" s="1"/>
  <c r="Z413" i="33" a="1"/>
  <c r="Z413" i="33" s="1"/>
  <c r="Y413" i="33" a="1"/>
  <c r="Y413" i="33" s="1"/>
  <c r="X413" i="33" a="1"/>
  <c r="X413" i="33" s="1"/>
  <c r="W413" i="33" a="1"/>
  <c r="W413" i="33" s="1"/>
  <c r="V413" i="33" a="1"/>
  <c r="V413" i="33" s="1"/>
  <c r="U413" i="33" a="1"/>
  <c r="U413" i="33" s="1"/>
  <c r="T413" i="33" a="1"/>
  <c r="T413" i="33" s="1"/>
  <c r="S413" i="33" a="1"/>
  <c r="S413" i="33" s="1"/>
  <c r="P413" i="33"/>
  <c r="R413" i="33" s="1"/>
  <c r="AG412" i="33" a="1"/>
  <c r="AG412" i="33" s="1"/>
  <c r="AF412" i="33" a="1"/>
  <c r="AF412" i="33" s="1"/>
  <c r="AE412" i="33" a="1"/>
  <c r="AE412" i="33" s="1"/>
  <c r="AD412" i="33" a="1"/>
  <c r="AD412" i="33" s="1"/>
  <c r="AB412" i="33" a="1"/>
  <c r="AB412" i="33" s="1"/>
  <c r="AA412" i="33" a="1"/>
  <c r="AA412" i="33" s="1"/>
  <c r="Z412" i="33" a="1"/>
  <c r="Z412" i="33" s="1"/>
  <c r="Y412" i="33" a="1"/>
  <c r="Y412" i="33" s="1"/>
  <c r="W412" i="33" a="1"/>
  <c r="W412" i="33" s="1"/>
  <c r="V412" i="33" a="1"/>
  <c r="V412" i="33" s="1"/>
  <c r="U412" i="33" a="1"/>
  <c r="U412" i="33" s="1"/>
  <c r="T412" i="33" a="1"/>
  <c r="T412" i="33" s="1"/>
  <c r="P412" i="33"/>
  <c r="R412" i="33" s="1"/>
  <c r="AG408" i="33" a="1"/>
  <c r="AG408" i="33" s="1"/>
  <c r="AF408" i="33" a="1"/>
  <c r="AF408" i="33" s="1"/>
  <c r="AE408" i="33" a="1"/>
  <c r="AE408" i="33" s="1"/>
  <c r="AD408" i="33" a="1"/>
  <c r="AD408" i="33" s="1"/>
  <c r="AB408" i="33" a="1"/>
  <c r="AB408" i="33" s="1"/>
  <c r="AA408" i="33" a="1"/>
  <c r="AA408" i="33" s="1"/>
  <c r="Z408" i="33" a="1"/>
  <c r="Z408" i="33" s="1"/>
  <c r="Y408" i="33" a="1"/>
  <c r="Y408" i="33" s="1"/>
  <c r="W408" i="33" a="1"/>
  <c r="W408" i="33" s="1"/>
  <c r="V408" i="33" a="1"/>
  <c r="V408" i="33" s="1"/>
  <c r="U408" i="33" a="1"/>
  <c r="U408" i="33" s="1"/>
  <c r="T408" i="33" a="1"/>
  <c r="T408" i="33" s="1"/>
  <c r="R408" i="33"/>
  <c r="AH407" i="33" a="1"/>
  <c r="AH407" i="33" s="1"/>
  <c r="AG407" i="33" a="1"/>
  <c r="AG407" i="33" s="1"/>
  <c r="AF407" i="33" a="1"/>
  <c r="AF407" i="33" s="1"/>
  <c r="AE407" i="33" a="1"/>
  <c r="AE407" i="33" s="1"/>
  <c r="AD407" i="33" a="1"/>
  <c r="AD407" i="33" s="1"/>
  <c r="AC407" i="33" a="1"/>
  <c r="AC407" i="33" s="1"/>
  <c r="AB407" i="33" a="1"/>
  <c r="AB407" i="33" s="1"/>
  <c r="AA407" i="33" a="1"/>
  <c r="AA407" i="33" s="1"/>
  <c r="Z407" i="33" a="1"/>
  <c r="Z407" i="33" s="1"/>
  <c r="Y407" i="33" a="1"/>
  <c r="Y407" i="33" s="1"/>
  <c r="X407" i="33" a="1"/>
  <c r="X407" i="33" s="1"/>
  <c r="W407" i="33" a="1"/>
  <c r="W407" i="33" s="1"/>
  <c r="V407" i="33" a="1"/>
  <c r="V407" i="33" s="1"/>
  <c r="U407" i="33" a="1"/>
  <c r="U407" i="33" s="1"/>
  <c r="T407" i="33" a="1"/>
  <c r="T407" i="33" s="1"/>
  <c r="S407" i="33" a="1"/>
  <c r="S407" i="33" s="1"/>
  <c r="P407" i="33"/>
  <c r="R407" i="33" s="1"/>
  <c r="AH406" i="33" a="1"/>
  <c r="AH406" i="33" s="1"/>
  <c r="AG406" i="33" a="1"/>
  <c r="AG406" i="33" s="1"/>
  <c r="AF406" i="33" a="1"/>
  <c r="AF406" i="33" s="1"/>
  <c r="AE406" i="33" a="1"/>
  <c r="AE406" i="33" s="1"/>
  <c r="AD406" i="33" a="1"/>
  <c r="AD406" i="33" s="1"/>
  <c r="AC406" i="33" a="1"/>
  <c r="AC406" i="33" s="1"/>
  <c r="AB406" i="33" a="1"/>
  <c r="AB406" i="33" s="1"/>
  <c r="AA406" i="33" a="1"/>
  <c r="AA406" i="33" s="1"/>
  <c r="Z406" i="33" a="1"/>
  <c r="Z406" i="33" s="1"/>
  <c r="Y406" i="33" a="1"/>
  <c r="Y406" i="33" s="1"/>
  <c r="X406" i="33" a="1"/>
  <c r="X406" i="33" s="1"/>
  <c r="W406" i="33" a="1"/>
  <c r="W406" i="33" s="1"/>
  <c r="V406" i="33" a="1"/>
  <c r="V406" i="33" s="1"/>
  <c r="U406" i="33" a="1"/>
  <c r="U406" i="33" s="1"/>
  <c r="T406" i="33" a="1"/>
  <c r="T406" i="33" s="1"/>
  <c r="S406" i="33" a="1"/>
  <c r="S406" i="33" s="1"/>
  <c r="P406" i="33"/>
  <c r="R406" i="33" s="1"/>
  <c r="AH405" i="33" a="1"/>
  <c r="AH405" i="33" s="1"/>
  <c r="AG405" i="33" a="1"/>
  <c r="AG405" i="33" s="1"/>
  <c r="AF405" i="33" a="1"/>
  <c r="AF405" i="33" s="1"/>
  <c r="AE405" i="33" a="1"/>
  <c r="AE405" i="33" s="1"/>
  <c r="AD405" i="33" a="1"/>
  <c r="AD405" i="33" s="1"/>
  <c r="AC405" i="33" a="1"/>
  <c r="AC405" i="33" s="1"/>
  <c r="AB405" i="33" a="1"/>
  <c r="AB405" i="33" s="1"/>
  <c r="AA405" i="33" a="1"/>
  <c r="AA405" i="33" s="1"/>
  <c r="Z405" i="33" a="1"/>
  <c r="Z405" i="33" s="1"/>
  <c r="Y405" i="33" a="1"/>
  <c r="Y405" i="33" s="1"/>
  <c r="X405" i="33" a="1"/>
  <c r="X405" i="33" s="1"/>
  <c r="W405" i="33" a="1"/>
  <c r="W405" i="33" s="1"/>
  <c r="V405" i="33" a="1"/>
  <c r="V405" i="33" s="1"/>
  <c r="U405" i="33" a="1"/>
  <c r="U405" i="33" s="1"/>
  <c r="T405" i="33" a="1"/>
  <c r="T405" i="33" s="1"/>
  <c r="S405" i="33" a="1"/>
  <c r="S405" i="33" s="1"/>
  <c r="P405" i="33"/>
  <c r="R405" i="33" s="1"/>
  <c r="AG401" i="33" a="1"/>
  <c r="AG401" i="33" s="1"/>
  <c r="AF401" i="33" a="1"/>
  <c r="AF401" i="33" s="1"/>
  <c r="AE401" i="33" a="1"/>
  <c r="AE401" i="33" s="1"/>
  <c r="AD401" i="33" a="1"/>
  <c r="AD401" i="33" s="1"/>
  <c r="AB401" i="33" a="1"/>
  <c r="AB401" i="33" s="1"/>
  <c r="AA401" i="33" a="1"/>
  <c r="AA401" i="33" s="1"/>
  <c r="Z401" i="33" a="1"/>
  <c r="Z401" i="33" s="1"/>
  <c r="Y401" i="33" a="1"/>
  <c r="Y401" i="33" s="1"/>
  <c r="W401" i="33" a="1"/>
  <c r="W401" i="33" s="1"/>
  <c r="V401" i="33" a="1"/>
  <c r="V401" i="33" s="1"/>
  <c r="U401" i="33" a="1"/>
  <c r="U401" i="33" s="1"/>
  <c r="T401" i="33" a="1"/>
  <c r="T401" i="33" s="1"/>
  <c r="R401" i="33"/>
  <c r="AH400" i="33" a="1"/>
  <c r="AH400" i="33" s="1"/>
  <c r="AG400" i="33" a="1"/>
  <c r="AG400" i="33" s="1"/>
  <c r="AF400" i="33" a="1"/>
  <c r="AF400" i="33" s="1"/>
  <c r="AE400" i="33" a="1"/>
  <c r="AE400" i="33" s="1"/>
  <c r="AD400" i="33" a="1"/>
  <c r="AD400" i="33" s="1"/>
  <c r="AC400" i="33" a="1"/>
  <c r="AC400" i="33" s="1"/>
  <c r="AB400" i="33" a="1"/>
  <c r="AB400" i="33" s="1"/>
  <c r="AA400" i="33" a="1"/>
  <c r="AA400" i="33" s="1"/>
  <c r="Z400" i="33" a="1"/>
  <c r="Z400" i="33" s="1"/>
  <c r="Y400" i="33" a="1"/>
  <c r="Y400" i="33" s="1"/>
  <c r="X400" i="33" a="1"/>
  <c r="X400" i="33" s="1"/>
  <c r="W400" i="33" a="1"/>
  <c r="W400" i="33" s="1"/>
  <c r="V400" i="33" a="1"/>
  <c r="V400" i="33" s="1"/>
  <c r="U400" i="33" a="1"/>
  <c r="U400" i="33" s="1"/>
  <c r="T400" i="33" a="1"/>
  <c r="T400" i="33" s="1"/>
  <c r="S400" i="33" a="1"/>
  <c r="S400" i="33" s="1"/>
  <c r="P400" i="33"/>
  <c r="R400" i="33" s="1"/>
  <c r="AH399" i="33" a="1"/>
  <c r="AH399" i="33" s="1"/>
  <c r="AG399" i="33" a="1"/>
  <c r="AG399" i="33" s="1"/>
  <c r="AF399" i="33" a="1"/>
  <c r="AF399" i="33" s="1"/>
  <c r="AE399" i="33" a="1"/>
  <c r="AE399" i="33" s="1"/>
  <c r="AD399" i="33" a="1"/>
  <c r="AD399" i="33" s="1"/>
  <c r="AC399" i="33" a="1"/>
  <c r="AC399" i="33" s="1"/>
  <c r="AB399" i="33" a="1"/>
  <c r="AB399" i="33" s="1"/>
  <c r="AA399" i="33" a="1"/>
  <c r="AA399" i="33" s="1"/>
  <c r="Z399" i="33" a="1"/>
  <c r="Z399" i="33" s="1"/>
  <c r="Y399" i="33" a="1"/>
  <c r="Y399" i="33" s="1"/>
  <c r="X399" i="33" a="1"/>
  <c r="X399" i="33" s="1"/>
  <c r="W399" i="33" a="1"/>
  <c r="W399" i="33" s="1"/>
  <c r="V399" i="33" a="1"/>
  <c r="V399" i="33" s="1"/>
  <c r="U399" i="33" a="1"/>
  <c r="U399" i="33" s="1"/>
  <c r="T399" i="33" a="1"/>
  <c r="T399" i="33" s="1"/>
  <c r="S399" i="33" a="1"/>
  <c r="S399" i="33" s="1"/>
  <c r="P399" i="33"/>
  <c r="R399" i="33" s="1"/>
  <c r="AH398" i="33" a="1"/>
  <c r="AH398" i="33" s="1"/>
  <c r="AG398" i="33" a="1"/>
  <c r="AG398" i="33" s="1"/>
  <c r="AF398" i="33" a="1"/>
  <c r="AF398" i="33" s="1"/>
  <c r="AE398" i="33" a="1"/>
  <c r="AE398" i="33" s="1"/>
  <c r="AD398" i="33" a="1"/>
  <c r="AD398" i="33" s="1"/>
  <c r="AC398" i="33" a="1"/>
  <c r="AC398" i="33" s="1"/>
  <c r="AB398" i="33" a="1"/>
  <c r="AB398" i="33" s="1"/>
  <c r="AA398" i="33" a="1"/>
  <c r="AA398" i="33" s="1"/>
  <c r="Z398" i="33" a="1"/>
  <c r="Z398" i="33" s="1"/>
  <c r="Y398" i="33" a="1"/>
  <c r="Y398" i="33" s="1"/>
  <c r="X398" i="33" a="1"/>
  <c r="X398" i="33" s="1"/>
  <c r="W398" i="33" a="1"/>
  <c r="W398" i="33" s="1"/>
  <c r="V398" i="33" a="1"/>
  <c r="V398" i="33" s="1"/>
  <c r="U398" i="33" a="1"/>
  <c r="U398" i="33" s="1"/>
  <c r="T398" i="33" a="1"/>
  <c r="T398" i="33" s="1"/>
  <c r="S398" i="33" a="1"/>
  <c r="S398" i="33" s="1"/>
  <c r="P398" i="33"/>
  <c r="R398" i="33" s="1"/>
  <c r="AH397" i="33" a="1"/>
  <c r="AH397" i="33" s="1"/>
  <c r="AG397" i="33" a="1"/>
  <c r="AG397" i="33" s="1"/>
  <c r="AF397" i="33" a="1"/>
  <c r="AF397" i="33" s="1"/>
  <c r="AE397" i="33" a="1"/>
  <c r="AE397" i="33" s="1"/>
  <c r="AD397" i="33" a="1"/>
  <c r="AD397" i="33" s="1"/>
  <c r="AC397" i="33" a="1"/>
  <c r="AC397" i="33" s="1"/>
  <c r="AB397" i="33" a="1"/>
  <c r="AB397" i="33" s="1"/>
  <c r="AA397" i="33" a="1"/>
  <c r="AA397" i="33" s="1"/>
  <c r="Z397" i="33" a="1"/>
  <c r="Z397" i="33" s="1"/>
  <c r="Y397" i="33" a="1"/>
  <c r="Y397" i="33" s="1"/>
  <c r="X397" i="33" a="1"/>
  <c r="X397" i="33" s="1"/>
  <c r="W397" i="33" a="1"/>
  <c r="W397" i="33" s="1"/>
  <c r="V397" i="33" a="1"/>
  <c r="V397" i="33" s="1"/>
  <c r="U397" i="33" a="1"/>
  <c r="U397" i="33" s="1"/>
  <c r="T397" i="33" a="1"/>
  <c r="T397" i="33" s="1"/>
  <c r="S397" i="33" a="1"/>
  <c r="S397" i="33" s="1"/>
  <c r="P397" i="33"/>
  <c r="R397" i="33" s="1"/>
  <c r="AG393" i="33" a="1"/>
  <c r="AG393" i="33" s="1"/>
  <c r="AF393" i="33" a="1"/>
  <c r="AF393" i="33" s="1"/>
  <c r="AE393" i="33" a="1"/>
  <c r="AE393" i="33" s="1"/>
  <c r="AD393" i="33" a="1"/>
  <c r="AD393" i="33" s="1"/>
  <c r="AB393" i="33" a="1"/>
  <c r="AB393" i="33" s="1"/>
  <c r="AA393" i="33" a="1"/>
  <c r="AA393" i="33" s="1"/>
  <c r="Z393" i="33" a="1"/>
  <c r="Z393" i="33" s="1"/>
  <c r="Y393" i="33" a="1"/>
  <c r="Y393" i="33" s="1"/>
  <c r="W393" i="33" a="1"/>
  <c r="W393" i="33" s="1"/>
  <c r="V393" i="33" a="1"/>
  <c r="V393" i="33" s="1"/>
  <c r="U393" i="33" a="1"/>
  <c r="U393" i="33" s="1"/>
  <c r="T393" i="33" a="1"/>
  <c r="T393" i="33" s="1"/>
  <c r="R393" i="33"/>
  <c r="AH392" i="33" a="1"/>
  <c r="AH392" i="33" s="1"/>
  <c r="AG392" i="33" a="1"/>
  <c r="AG392" i="33" s="1"/>
  <c r="AF392" i="33" a="1"/>
  <c r="AF392" i="33" s="1"/>
  <c r="AE392" i="33" a="1"/>
  <c r="AE392" i="33" s="1"/>
  <c r="AD392" i="33" a="1"/>
  <c r="AD392" i="33" s="1"/>
  <c r="AC392" i="33" a="1"/>
  <c r="AC392" i="33" s="1"/>
  <c r="AB392" i="33" a="1"/>
  <c r="AB392" i="33" s="1"/>
  <c r="AA392" i="33" a="1"/>
  <c r="AA392" i="33" s="1"/>
  <c r="Z392" i="33" a="1"/>
  <c r="Z392" i="33" s="1"/>
  <c r="Y392" i="33" a="1"/>
  <c r="Y392" i="33" s="1"/>
  <c r="X392" i="33" a="1"/>
  <c r="X392" i="33" s="1"/>
  <c r="W392" i="33" a="1"/>
  <c r="W392" i="33" s="1"/>
  <c r="V392" i="33" a="1"/>
  <c r="V392" i="33" s="1"/>
  <c r="U392" i="33" a="1"/>
  <c r="U392" i="33" s="1"/>
  <c r="T392" i="33" a="1"/>
  <c r="T392" i="33" s="1"/>
  <c r="S392" i="33" a="1"/>
  <c r="S392" i="33" s="1"/>
  <c r="P392" i="33"/>
  <c r="R392" i="33" s="1"/>
  <c r="AH391" i="33" a="1"/>
  <c r="AH391" i="33" s="1"/>
  <c r="AG391" i="33" a="1"/>
  <c r="AG391" i="33" s="1"/>
  <c r="AF391" i="33" a="1"/>
  <c r="AF391" i="33" s="1"/>
  <c r="AE391" i="33" a="1"/>
  <c r="AE391" i="33" s="1"/>
  <c r="AD391" i="33" a="1"/>
  <c r="AD391" i="33" s="1"/>
  <c r="AC391" i="33" a="1"/>
  <c r="AC391" i="33" s="1"/>
  <c r="AB391" i="33" a="1"/>
  <c r="AB391" i="33" s="1"/>
  <c r="AA391" i="33" a="1"/>
  <c r="AA391" i="33" s="1"/>
  <c r="Z391" i="33" a="1"/>
  <c r="Z391" i="33" s="1"/>
  <c r="Y391" i="33" a="1"/>
  <c r="Y391" i="33" s="1"/>
  <c r="X391" i="33" a="1"/>
  <c r="X391" i="33" s="1"/>
  <c r="W391" i="33" a="1"/>
  <c r="W391" i="33" s="1"/>
  <c r="V391" i="33" a="1"/>
  <c r="V391" i="33" s="1"/>
  <c r="U391" i="33" a="1"/>
  <c r="U391" i="33" s="1"/>
  <c r="T391" i="33" a="1"/>
  <c r="T391" i="33" s="1"/>
  <c r="S391" i="33" a="1"/>
  <c r="S391" i="33" s="1"/>
  <c r="P391" i="33"/>
  <c r="R391" i="33" s="1"/>
  <c r="AH390" i="33" a="1"/>
  <c r="AH390" i="33" s="1"/>
  <c r="AG390" i="33" a="1"/>
  <c r="AG390" i="33" s="1"/>
  <c r="AF390" i="33" a="1"/>
  <c r="AF390" i="33" s="1"/>
  <c r="AE390" i="33" a="1"/>
  <c r="AE390" i="33" s="1"/>
  <c r="AD390" i="33" a="1"/>
  <c r="AD390" i="33" s="1"/>
  <c r="AC390" i="33" a="1"/>
  <c r="AC390" i="33" s="1"/>
  <c r="AB390" i="33" a="1"/>
  <c r="AB390" i="33" s="1"/>
  <c r="AA390" i="33" a="1"/>
  <c r="AA390" i="33" s="1"/>
  <c r="Z390" i="33" a="1"/>
  <c r="Z390" i="33" s="1"/>
  <c r="Y390" i="33" a="1"/>
  <c r="Y390" i="33" s="1"/>
  <c r="X390" i="33" a="1"/>
  <c r="X390" i="33" s="1"/>
  <c r="W390" i="33" a="1"/>
  <c r="W390" i="33" s="1"/>
  <c r="V390" i="33" a="1"/>
  <c r="V390" i="33" s="1"/>
  <c r="U390" i="33" a="1"/>
  <c r="U390" i="33" s="1"/>
  <c r="T390" i="33" a="1"/>
  <c r="T390" i="33" s="1"/>
  <c r="S390" i="33" a="1"/>
  <c r="S390" i="33" s="1"/>
  <c r="P390" i="33"/>
  <c r="R390" i="33" s="1"/>
  <c r="AG386" i="33" a="1"/>
  <c r="AG386" i="33" s="1"/>
  <c r="AF386" i="33" a="1"/>
  <c r="AF386" i="33" s="1"/>
  <c r="AE386" i="33" a="1"/>
  <c r="AE386" i="33" s="1"/>
  <c r="AD386" i="33" a="1"/>
  <c r="AD386" i="33" s="1"/>
  <c r="AB386" i="33" a="1"/>
  <c r="AB386" i="33" s="1"/>
  <c r="AA386" i="33" a="1"/>
  <c r="AA386" i="33" s="1"/>
  <c r="Z386" i="33" a="1"/>
  <c r="Z386" i="33" s="1"/>
  <c r="Y386" i="33" a="1"/>
  <c r="Y386" i="33" s="1"/>
  <c r="W386" i="33" a="1"/>
  <c r="W386" i="33" s="1"/>
  <c r="V386" i="33" a="1"/>
  <c r="V386" i="33" s="1"/>
  <c r="U386" i="33" a="1"/>
  <c r="U386" i="33" s="1"/>
  <c r="T386" i="33" a="1"/>
  <c r="T386" i="33" s="1"/>
  <c r="R386" i="33"/>
  <c r="AG385" i="33" a="1"/>
  <c r="AG385" i="33" s="1"/>
  <c r="AF385" i="33" a="1"/>
  <c r="AF385" i="33" s="1"/>
  <c r="AE385" i="33" a="1"/>
  <c r="AE385" i="33" s="1"/>
  <c r="AD385" i="33" a="1"/>
  <c r="AD385" i="33" s="1"/>
  <c r="AB385" i="33" a="1"/>
  <c r="AB385" i="33" s="1"/>
  <c r="AA385" i="33" a="1"/>
  <c r="AA385" i="33" s="1"/>
  <c r="Z385" i="33" a="1"/>
  <c r="Z385" i="33" s="1"/>
  <c r="Y385" i="33" a="1"/>
  <c r="Y385" i="33" s="1"/>
  <c r="W385" i="33" a="1"/>
  <c r="W385" i="33" s="1"/>
  <c r="V385" i="33" a="1"/>
  <c r="V385" i="33" s="1"/>
  <c r="U385" i="33" a="1"/>
  <c r="U385" i="33" s="1"/>
  <c r="T385" i="33" a="1"/>
  <c r="T385" i="33" s="1"/>
  <c r="R385" i="33"/>
  <c r="AH384" i="33" a="1"/>
  <c r="AH384" i="33" s="1"/>
  <c r="AG384" i="33" a="1"/>
  <c r="AG384" i="33" s="1"/>
  <c r="AF384" i="33" a="1"/>
  <c r="AF384" i="33" s="1"/>
  <c r="AE384" i="33" a="1"/>
  <c r="AE384" i="33" s="1"/>
  <c r="AD384" i="33" a="1"/>
  <c r="AD384" i="33" s="1"/>
  <c r="AC384" i="33" a="1"/>
  <c r="AC384" i="33" s="1"/>
  <c r="AB384" i="33" a="1"/>
  <c r="AB384" i="33" s="1"/>
  <c r="AA384" i="33" a="1"/>
  <c r="AA384" i="33" s="1"/>
  <c r="Z384" i="33" a="1"/>
  <c r="Z384" i="33" s="1"/>
  <c r="Y384" i="33" a="1"/>
  <c r="Y384" i="33" s="1"/>
  <c r="X384" i="33" a="1"/>
  <c r="X384" i="33" s="1"/>
  <c r="W384" i="33" a="1"/>
  <c r="W384" i="33" s="1"/>
  <c r="V384" i="33" a="1"/>
  <c r="V384" i="33" s="1"/>
  <c r="U384" i="33" a="1"/>
  <c r="U384" i="33" s="1"/>
  <c r="T384" i="33" a="1"/>
  <c r="T384" i="33" s="1"/>
  <c r="S384" i="33" a="1"/>
  <c r="S384" i="33" s="1"/>
  <c r="P384" i="33"/>
  <c r="R384" i="33" s="1"/>
  <c r="AH383" i="33" a="1"/>
  <c r="AH383" i="33" s="1"/>
  <c r="AG383" i="33" a="1"/>
  <c r="AG383" i="33" s="1"/>
  <c r="AF383" i="33" a="1"/>
  <c r="AF383" i="33" s="1"/>
  <c r="AE383" i="33" a="1"/>
  <c r="AE383" i="33" s="1"/>
  <c r="AD383" i="33" a="1"/>
  <c r="AD383" i="33" s="1"/>
  <c r="AC383" i="33" a="1"/>
  <c r="AC383" i="33" s="1"/>
  <c r="AB383" i="33" a="1"/>
  <c r="AB383" i="33" s="1"/>
  <c r="AA383" i="33" a="1"/>
  <c r="AA383" i="33" s="1"/>
  <c r="Z383" i="33" a="1"/>
  <c r="Z383" i="33" s="1"/>
  <c r="Y383" i="33" a="1"/>
  <c r="Y383" i="33" s="1"/>
  <c r="X383" i="33" a="1"/>
  <c r="X383" i="33" s="1"/>
  <c r="W383" i="33" a="1"/>
  <c r="W383" i="33" s="1"/>
  <c r="V383" i="33" a="1"/>
  <c r="V383" i="33" s="1"/>
  <c r="U383" i="33" a="1"/>
  <c r="U383" i="33" s="1"/>
  <c r="T383" i="33" a="1"/>
  <c r="T383" i="33" s="1"/>
  <c r="S383" i="33" a="1"/>
  <c r="S383" i="33" s="1"/>
  <c r="P383" i="33"/>
  <c r="R383" i="33" s="1"/>
  <c r="AH382" i="33" a="1"/>
  <c r="AH382" i="33" s="1"/>
  <c r="AG382" i="33" a="1"/>
  <c r="AG382" i="33" s="1"/>
  <c r="AF382" i="33" a="1"/>
  <c r="AF382" i="33" s="1"/>
  <c r="AE382" i="33" a="1"/>
  <c r="AE382" i="33" s="1"/>
  <c r="AD382" i="33" a="1"/>
  <c r="AD382" i="33" s="1"/>
  <c r="AC382" i="33" a="1"/>
  <c r="AC382" i="33" s="1"/>
  <c r="AB382" i="33" a="1"/>
  <c r="AB382" i="33" s="1"/>
  <c r="AA382" i="33" a="1"/>
  <c r="AA382" i="33" s="1"/>
  <c r="Z382" i="33" a="1"/>
  <c r="Z382" i="33" s="1"/>
  <c r="Y382" i="33" a="1"/>
  <c r="Y382" i="33" s="1"/>
  <c r="X382" i="33" a="1"/>
  <c r="X382" i="33" s="1"/>
  <c r="W382" i="33" a="1"/>
  <c r="W382" i="33" s="1"/>
  <c r="V382" i="33" a="1"/>
  <c r="V382" i="33" s="1"/>
  <c r="U382" i="33" a="1"/>
  <c r="U382" i="33" s="1"/>
  <c r="T382" i="33" a="1"/>
  <c r="T382" i="33" s="1"/>
  <c r="S382" i="33" a="1"/>
  <c r="S382" i="33" s="1"/>
  <c r="P382" i="33"/>
  <c r="R382" i="33" s="1"/>
  <c r="AG378" i="33" a="1"/>
  <c r="AG378" i="33" s="1"/>
  <c r="AF378" i="33" a="1"/>
  <c r="AF378" i="33" s="1"/>
  <c r="AE378" i="33" a="1"/>
  <c r="AE378" i="33" s="1"/>
  <c r="AD378" i="33" a="1"/>
  <c r="AD378" i="33" s="1"/>
  <c r="AB378" i="33" a="1"/>
  <c r="AB378" i="33" s="1"/>
  <c r="AA378" i="33" a="1"/>
  <c r="AA378" i="33" s="1"/>
  <c r="Z378" i="33" a="1"/>
  <c r="Z378" i="33" s="1"/>
  <c r="Y378" i="33" a="1"/>
  <c r="Y378" i="33" s="1"/>
  <c r="W378" i="33" a="1"/>
  <c r="W378" i="33" s="1"/>
  <c r="V378" i="33" a="1"/>
  <c r="V378" i="33" s="1"/>
  <c r="U378" i="33" a="1"/>
  <c r="U378" i="33" s="1"/>
  <c r="T378" i="33" a="1"/>
  <c r="T378" i="33" s="1"/>
  <c r="R378" i="33"/>
  <c r="AH377" i="33" a="1"/>
  <c r="AH377" i="33" s="1"/>
  <c r="AG377" i="33" a="1"/>
  <c r="AG377" i="33" s="1"/>
  <c r="AF377" i="33" a="1"/>
  <c r="AF377" i="33" s="1"/>
  <c r="AE377" i="33" a="1"/>
  <c r="AE377" i="33" s="1"/>
  <c r="AD377" i="33" a="1"/>
  <c r="AD377" i="33" s="1"/>
  <c r="AC377" i="33" a="1"/>
  <c r="AC377" i="33" s="1"/>
  <c r="AB377" i="33" a="1"/>
  <c r="AB377" i="33" s="1"/>
  <c r="AA377" i="33" a="1"/>
  <c r="AA377" i="33" s="1"/>
  <c r="Z377" i="33" a="1"/>
  <c r="Z377" i="33" s="1"/>
  <c r="Y377" i="33" a="1"/>
  <c r="Y377" i="33" s="1"/>
  <c r="X377" i="33" a="1"/>
  <c r="X377" i="33" s="1"/>
  <c r="W377" i="33" a="1"/>
  <c r="W377" i="33" s="1"/>
  <c r="V377" i="33" a="1"/>
  <c r="V377" i="33" s="1"/>
  <c r="U377" i="33" a="1"/>
  <c r="U377" i="33" s="1"/>
  <c r="T377" i="33" a="1"/>
  <c r="T377" i="33" s="1"/>
  <c r="S377" i="33" a="1"/>
  <c r="S377" i="33" s="1"/>
  <c r="R377" i="33"/>
  <c r="AG376" i="33" a="1"/>
  <c r="AG376" i="33" s="1"/>
  <c r="AF376" i="33" a="1"/>
  <c r="AF376" i="33" s="1"/>
  <c r="AE376" i="33" a="1"/>
  <c r="AE376" i="33" s="1"/>
  <c r="AD376" i="33" a="1"/>
  <c r="AD376" i="33" s="1"/>
  <c r="AB376" i="33" a="1"/>
  <c r="AB376" i="33" s="1"/>
  <c r="AA376" i="33" a="1"/>
  <c r="AA376" i="33" s="1"/>
  <c r="Z376" i="33" a="1"/>
  <c r="Z376" i="33" s="1"/>
  <c r="Y376" i="33" a="1"/>
  <c r="Y376" i="33" s="1"/>
  <c r="W376" i="33" a="1"/>
  <c r="W376" i="33" s="1"/>
  <c r="V376" i="33" a="1"/>
  <c r="V376" i="33" s="1"/>
  <c r="U376" i="33" a="1"/>
  <c r="U376" i="33" s="1"/>
  <c r="T376" i="33" a="1"/>
  <c r="T376" i="33" s="1"/>
  <c r="P376" i="33"/>
  <c r="R376" i="33" s="1"/>
  <c r="AH375" i="33" a="1"/>
  <c r="AH375" i="33" s="1"/>
  <c r="AG375" i="33" a="1"/>
  <c r="AG375" i="33" s="1"/>
  <c r="AF375" i="33" a="1"/>
  <c r="AF375" i="33" s="1"/>
  <c r="AE375" i="33" a="1"/>
  <c r="AE375" i="33" s="1"/>
  <c r="AD375" i="33" a="1"/>
  <c r="AD375" i="33" s="1"/>
  <c r="AC375" i="33" a="1"/>
  <c r="AC375" i="33" s="1"/>
  <c r="AB375" i="33" a="1"/>
  <c r="AB375" i="33" s="1"/>
  <c r="AA375" i="33" a="1"/>
  <c r="AA375" i="33" s="1"/>
  <c r="Z375" i="33" a="1"/>
  <c r="Z375" i="33" s="1"/>
  <c r="Y375" i="33" a="1"/>
  <c r="Y375" i="33" s="1"/>
  <c r="X375" i="33" a="1"/>
  <c r="X375" i="33" s="1"/>
  <c r="W375" i="33" a="1"/>
  <c r="W375" i="33" s="1"/>
  <c r="V375" i="33" a="1"/>
  <c r="V375" i="33" s="1"/>
  <c r="U375" i="33" a="1"/>
  <c r="U375" i="33" s="1"/>
  <c r="T375" i="33" a="1"/>
  <c r="T375" i="33" s="1"/>
  <c r="S375" i="33" a="1"/>
  <c r="S375" i="33" s="1"/>
  <c r="P375" i="33"/>
  <c r="R375" i="33" s="1"/>
  <c r="AG374" i="33" a="1"/>
  <c r="AG374" i="33" s="1"/>
  <c r="AF374" i="33" a="1"/>
  <c r="AF374" i="33" s="1"/>
  <c r="AE374" i="33" a="1"/>
  <c r="AE374" i="33" s="1"/>
  <c r="AD374" i="33" a="1"/>
  <c r="AD374" i="33" s="1"/>
  <c r="AB374" i="33" a="1"/>
  <c r="AB374" i="33" s="1"/>
  <c r="AA374" i="33" a="1"/>
  <c r="AA374" i="33" s="1"/>
  <c r="Z374" i="33" a="1"/>
  <c r="Z374" i="33" s="1"/>
  <c r="Y374" i="33" a="1"/>
  <c r="Y374" i="33" s="1"/>
  <c r="W374" i="33" a="1"/>
  <c r="W374" i="33" s="1"/>
  <c r="V374" i="33" a="1"/>
  <c r="V374" i="33" s="1"/>
  <c r="U374" i="33" a="1"/>
  <c r="U374" i="33" s="1"/>
  <c r="T374" i="33" a="1"/>
  <c r="T374" i="33" s="1"/>
  <c r="P374" i="33"/>
  <c r="R374" i="33" s="1"/>
  <c r="AH373" i="33" a="1"/>
  <c r="AH373" i="33" s="1"/>
  <c r="AF373" i="33" a="1"/>
  <c r="AF373" i="33" s="1"/>
  <c r="AE373" i="33" a="1"/>
  <c r="AE373" i="33" s="1"/>
  <c r="AD373" i="33" a="1"/>
  <c r="AD373" i="33" s="1"/>
  <c r="AC373" i="33" a="1"/>
  <c r="AC373" i="33" s="1"/>
  <c r="AB373" i="33" a="1"/>
  <c r="AB373" i="33" s="1"/>
  <c r="AA373" i="33" a="1"/>
  <c r="AA373" i="33" s="1"/>
  <c r="Z373" i="33" a="1"/>
  <c r="Z373" i="33" s="1"/>
  <c r="Y373" i="33" a="1"/>
  <c r="Y373" i="33" s="1"/>
  <c r="X373" i="33" a="1"/>
  <c r="X373" i="33" s="1"/>
  <c r="V373" i="33" a="1"/>
  <c r="V373" i="33" s="1"/>
  <c r="U373" i="33" a="1"/>
  <c r="U373" i="33" s="1"/>
  <c r="T373" i="33" a="1"/>
  <c r="T373" i="33" s="1"/>
  <c r="S373" i="33" a="1"/>
  <c r="S373" i="33" s="1"/>
  <c r="P373" i="33"/>
  <c r="R373" i="33" s="1"/>
  <c r="AH369" i="33" a="1"/>
  <c r="AH369" i="33" s="1"/>
  <c r="AG369" i="33" a="1"/>
  <c r="AG369" i="33" s="1"/>
  <c r="AF369" i="33" a="1"/>
  <c r="AF369" i="33" s="1"/>
  <c r="AE369" i="33" a="1"/>
  <c r="AE369" i="33" s="1"/>
  <c r="AD369" i="33" a="1"/>
  <c r="AD369" i="33" s="1"/>
  <c r="AC369" i="33" a="1"/>
  <c r="AC369" i="33" s="1"/>
  <c r="AB369" i="33" a="1"/>
  <c r="AB369" i="33" s="1"/>
  <c r="AA369" i="33" a="1"/>
  <c r="AA369" i="33" s="1"/>
  <c r="Z369" i="33" a="1"/>
  <c r="Z369" i="33" s="1"/>
  <c r="Y369" i="33" a="1"/>
  <c r="Y369" i="33" s="1"/>
  <c r="X369" i="33" a="1"/>
  <c r="X369" i="33" s="1"/>
  <c r="W369" i="33" a="1"/>
  <c r="W369" i="33" s="1"/>
  <c r="V369" i="33" a="1"/>
  <c r="V369" i="33" s="1"/>
  <c r="U369" i="33" a="1"/>
  <c r="U369" i="33" s="1"/>
  <c r="T369" i="33" a="1"/>
  <c r="T369" i="33" s="1"/>
  <c r="S369" i="33" a="1"/>
  <c r="S369" i="33" s="1"/>
  <c r="P369" i="33"/>
  <c r="R369" i="33" s="1"/>
  <c r="AH368" i="33" a="1"/>
  <c r="AH368" i="33" s="1"/>
  <c r="AG368" i="33" a="1"/>
  <c r="AG368" i="33" s="1"/>
  <c r="AF368" i="33" a="1"/>
  <c r="AF368" i="33" s="1"/>
  <c r="AE368" i="33" a="1"/>
  <c r="AE368" i="33" s="1"/>
  <c r="AD368" i="33" a="1"/>
  <c r="AD368" i="33" s="1"/>
  <c r="AC368" i="33" a="1"/>
  <c r="AC368" i="33" s="1"/>
  <c r="AB368" i="33" a="1"/>
  <c r="AB368" i="33" s="1"/>
  <c r="AA368" i="33" a="1"/>
  <c r="AA368" i="33" s="1"/>
  <c r="Z368" i="33" a="1"/>
  <c r="Z368" i="33" s="1"/>
  <c r="Y368" i="33" a="1"/>
  <c r="Y368" i="33" s="1"/>
  <c r="X368" i="33" a="1"/>
  <c r="X368" i="33" s="1"/>
  <c r="W368" i="33" a="1"/>
  <c r="W368" i="33" s="1"/>
  <c r="V368" i="33" a="1"/>
  <c r="V368" i="33" s="1"/>
  <c r="U368" i="33" a="1"/>
  <c r="U368" i="33" s="1"/>
  <c r="T368" i="33" a="1"/>
  <c r="T368" i="33" s="1"/>
  <c r="S368" i="33" a="1"/>
  <c r="S368" i="33" s="1"/>
  <c r="P368" i="33"/>
  <c r="R368" i="33" s="1"/>
  <c r="AH367" i="33" a="1"/>
  <c r="AH367" i="33" s="1"/>
  <c r="AF367" i="33" a="1"/>
  <c r="AF367" i="33" s="1"/>
  <c r="AD367" i="33" a="1"/>
  <c r="AD367" i="33" s="1"/>
  <c r="AB367" i="33" a="1"/>
  <c r="AB367" i="33" s="1"/>
  <c r="Z367" i="33" a="1"/>
  <c r="Z367" i="33" s="1"/>
  <c r="X367" i="33" a="1"/>
  <c r="X367" i="33" s="1"/>
  <c r="V367" i="33" a="1"/>
  <c r="V367" i="33" s="1"/>
  <c r="T367" i="33" a="1"/>
  <c r="T367" i="33" s="1"/>
  <c r="R367" i="33"/>
  <c r="AG366" i="33" a="1"/>
  <c r="AG366" i="33" s="1"/>
  <c r="AF366" i="33" a="1"/>
  <c r="AF366" i="33" s="1"/>
  <c r="AE366" i="33" a="1"/>
  <c r="AE366" i="33" s="1"/>
  <c r="AD366" i="33" a="1"/>
  <c r="AD366" i="33" s="1"/>
  <c r="AB366" i="33" a="1"/>
  <c r="AB366" i="33" s="1"/>
  <c r="AA366" i="33" a="1"/>
  <c r="AA366" i="33" s="1"/>
  <c r="Z366" i="33" a="1"/>
  <c r="Z366" i="33" s="1"/>
  <c r="Y366" i="33" a="1"/>
  <c r="Y366" i="33" s="1"/>
  <c r="W366" i="33" a="1"/>
  <c r="W366" i="33" s="1"/>
  <c r="V366" i="33" a="1"/>
  <c r="V366" i="33" s="1"/>
  <c r="U366" i="33" a="1"/>
  <c r="U366" i="33" s="1"/>
  <c r="T366" i="33" a="1"/>
  <c r="T366" i="33" s="1"/>
  <c r="R366" i="33"/>
  <c r="AG365" i="33" a="1"/>
  <c r="AG365" i="33" s="1"/>
  <c r="AF365" i="33" a="1"/>
  <c r="AF365" i="33" s="1"/>
  <c r="AE365" i="33" a="1"/>
  <c r="AE365" i="33" s="1"/>
  <c r="AD365" i="33" a="1"/>
  <c r="AD365" i="33" s="1"/>
  <c r="AB365" i="33" a="1"/>
  <c r="AB365" i="33" s="1"/>
  <c r="AA365" i="33" a="1"/>
  <c r="AA365" i="33" s="1"/>
  <c r="Z365" i="33" a="1"/>
  <c r="Z365" i="33" s="1"/>
  <c r="Y365" i="33" a="1"/>
  <c r="Y365" i="33" s="1"/>
  <c r="W365" i="33" a="1"/>
  <c r="W365" i="33" s="1"/>
  <c r="V365" i="33" a="1"/>
  <c r="V365" i="33" s="1"/>
  <c r="U365" i="33" a="1"/>
  <c r="U365" i="33" s="1"/>
  <c r="T365" i="33" a="1"/>
  <c r="T365" i="33" s="1"/>
  <c r="P365" i="33"/>
  <c r="R365" i="33" s="1"/>
  <c r="AH364" i="33" a="1"/>
  <c r="AH364" i="33" s="1"/>
  <c r="AG364" i="33" a="1"/>
  <c r="AG364" i="33" s="1"/>
  <c r="AF364" i="33" a="1"/>
  <c r="AF364" i="33" s="1"/>
  <c r="AE364" i="33" a="1"/>
  <c r="AE364" i="33" s="1"/>
  <c r="AD364" i="33" a="1"/>
  <c r="AD364" i="33" s="1"/>
  <c r="AC364" i="33" a="1"/>
  <c r="AC364" i="33" s="1"/>
  <c r="AA364" i="33" a="1"/>
  <c r="AA364" i="33" s="1"/>
  <c r="Z364" i="33" a="1"/>
  <c r="Z364" i="33" s="1"/>
  <c r="Y364" i="33" a="1"/>
  <c r="Y364" i="33" s="1"/>
  <c r="X364" i="33" a="1"/>
  <c r="X364" i="33" s="1"/>
  <c r="W364" i="33" a="1"/>
  <c r="W364" i="33" s="1"/>
  <c r="V364" i="33" a="1"/>
  <c r="V364" i="33" s="1"/>
  <c r="U364" i="33" a="1"/>
  <c r="U364" i="33" s="1"/>
  <c r="T364" i="33" a="1"/>
  <c r="T364" i="33" s="1"/>
  <c r="S364" i="33" a="1"/>
  <c r="S364" i="33" s="1"/>
  <c r="P364" i="33"/>
  <c r="R364" i="33" s="1"/>
  <c r="R363" i="33"/>
  <c r="AG362" i="33" a="1"/>
  <c r="AG362" i="33" s="1"/>
  <c r="AF362" i="33" a="1"/>
  <c r="AF362" i="33" s="1"/>
  <c r="AE362" i="33" a="1"/>
  <c r="AE362" i="33" s="1"/>
  <c r="AD362" i="33" a="1"/>
  <c r="AD362" i="33" s="1"/>
  <c r="AC362" i="33" a="1"/>
  <c r="AC362" i="33" s="1"/>
  <c r="AB362" i="33" a="1"/>
  <c r="AB362" i="33" s="1"/>
  <c r="AA362" i="33" a="1"/>
  <c r="AA362" i="33" s="1"/>
  <c r="Z362" i="33" a="1"/>
  <c r="Z362" i="33" s="1"/>
  <c r="Y362" i="33" a="1"/>
  <c r="Y362" i="33" s="1"/>
  <c r="X362" i="33" a="1"/>
  <c r="X362" i="33" s="1"/>
  <c r="W362" i="33" a="1"/>
  <c r="W362" i="33" s="1"/>
  <c r="V362" i="33" a="1"/>
  <c r="V362" i="33" s="1"/>
  <c r="U362" i="33" a="1"/>
  <c r="U362" i="33" s="1"/>
  <c r="T362" i="33" a="1"/>
  <c r="T362" i="33" s="1"/>
  <c r="P362" i="33"/>
  <c r="R362" i="33" s="1"/>
  <c r="R361" i="33"/>
  <c r="AG357" i="33" a="1"/>
  <c r="AG357" i="33" s="1"/>
  <c r="AF357" i="33" a="1"/>
  <c r="AF357" i="33" s="1"/>
  <c r="AE357" i="33" a="1"/>
  <c r="AE357" i="33" s="1"/>
  <c r="AD357" i="33" a="1"/>
  <c r="AD357" i="33" s="1"/>
  <c r="AB357" i="33" a="1"/>
  <c r="AB357" i="33" s="1"/>
  <c r="AA357" i="33" a="1"/>
  <c r="AA357" i="33" s="1"/>
  <c r="Z357" i="33" a="1"/>
  <c r="Z357" i="33" s="1"/>
  <c r="Y357" i="33" a="1"/>
  <c r="Y357" i="33" s="1"/>
  <c r="W357" i="33" a="1"/>
  <c r="W357" i="33" s="1"/>
  <c r="V357" i="33" a="1"/>
  <c r="V357" i="33" s="1"/>
  <c r="U357" i="33" a="1"/>
  <c r="U357" i="33" s="1"/>
  <c r="T357" i="33" a="1"/>
  <c r="T357" i="33" s="1"/>
  <c r="R357" i="33"/>
  <c r="AH356" i="33" a="1"/>
  <c r="AH356" i="33" s="1"/>
  <c r="AG356" i="33" a="1"/>
  <c r="AG356" i="33" s="1"/>
  <c r="AF356" i="33" a="1"/>
  <c r="AF356" i="33" s="1"/>
  <c r="AE356" i="33" a="1"/>
  <c r="AE356" i="33" s="1"/>
  <c r="AD356" i="33" a="1"/>
  <c r="AD356" i="33" s="1"/>
  <c r="AC356" i="33" a="1"/>
  <c r="AC356" i="33" s="1"/>
  <c r="AB356" i="33" a="1"/>
  <c r="AB356" i="33" s="1"/>
  <c r="AA356" i="33" a="1"/>
  <c r="AA356" i="33" s="1"/>
  <c r="Z356" i="33" a="1"/>
  <c r="Z356" i="33" s="1"/>
  <c r="Y356" i="33" a="1"/>
  <c r="Y356" i="33" s="1"/>
  <c r="X356" i="33" a="1"/>
  <c r="X356" i="33" s="1"/>
  <c r="W356" i="33" a="1"/>
  <c r="W356" i="33" s="1"/>
  <c r="V356" i="33" a="1"/>
  <c r="V356" i="33" s="1"/>
  <c r="U356" i="33" a="1"/>
  <c r="U356" i="33" s="1"/>
  <c r="T356" i="33" a="1"/>
  <c r="T356" i="33" s="1"/>
  <c r="S356" i="33" a="1"/>
  <c r="S356" i="33" s="1"/>
  <c r="P356" i="33"/>
  <c r="R356" i="33" s="1"/>
  <c r="AH355" i="33" a="1"/>
  <c r="AH355" i="33" s="1"/>
  <c r="AG355" i="33" a="1"/>
  <c r="AG355" i="33" s="1"/>
  <c r="AF355" i="33" a="1"/>
  <c r="AF355" i="33" s="1"/>
  <c r="AE355" i="33" a="1"/>
  <c r="AE355" i="33" s="1"/>
  <c r="AD355" i="33" a="1"/>
  <c r="AD355" i="33" s="1"/>
  <c r="AC355" i="33" a="1"/>
  <c r="AC355" i="33" s="1"/>
  <c r="AB355" i="33" a="1"/>
  <c r="AB355" i="33" s="1"/>
  <c r="AA355" i="33" a="1"/>
  <c r="AA355" i="33" s="1"/>
  <c r="Z355" i="33" a="1"/>
  <c r="Z355" i="33" s="1"/>
  <c r="Y355" i="33" a="1"/>
  <c r="Y355" i="33" s="1"/>
  <c r="X355" i="33" a="1"/>
  <c r="X355" i="33" s="1"/>
  <c r="W355" i="33" a="1"/>
  <c r="W355" i="33" s="1"/>
  <c r="V355" i="33" a="1"/>
  <c r="V355" i="33" s="1"/>
  <c r="U355" i="33" a="1"/>
  <c r="U355" i="33" s="1"/>
  <c r="T355" i="33" a="1"/>
  <c r="T355" i="33" s="1"/>
  <c r="S355" i="33" a="1"/>
  <c r="S355" i="33" s="1"/>
  <c r="P355" i="33"/>
  <c r="R355" i="33" s="1"/>
  <c r="AH354" i="33" a="1"/>
  <c r="AH354" i="33" s="1"/>
  <c r="AG354" i="33" a="1"/>
  <c r="AG354" i="33" s="1"/>
  <c r="AF354" i="33" a="1"/>
  <c r="AF354" i="33" s="1"/>
  <c r="AE354" i="33" a="1"/>
  <c r="AE354" i="33" s="1"/>
  <c r="AD354" i="33" a="1"/>
  <c r="AD354" i="33" s="1"/>
  <c r="AC354" i="33" a="1"/>
  <c r="AC354" i="33" s="1"/>
  <c r="AB354" i="33" a="1"/>
  <c r="AB354" i="33" s="1"/>
  <c r="AA354" i="33" a="1"/>
  <c r="AA354" i="33" s="1"/>
  <c r="Z354" i="33" a="1"/>
  <c r="Z354" i="33" s="1"/>
  <c r="Y354" i="33" a="1"/>
  <c r="Y354" i="33" s="1"/>
  <c r="X354" i="33" a="1"/>
  <c r="X354" i="33" s="1"/>
  <c r="W354" i="33" a="1"/>
  <c r="W354" i="33" s="1"/>
  <c r="V354" i="33" a="1"/>
  <c r="V354" i="33" s="1"/>
  <c r="U354" i="33" a="1"/>
  <c r="U354" i="33" s="1"/>
  <c r="T354" i="33" a="1"/>
  <c r="T354" i="33" s="1"/>
  <c r="S354" i="33" a="1"/>
  <c r="S354" i="33" s="1"/>
  <c r="P354" i="33"/>
  <c r="R354" i="33" s="1"/>
  <c r="AH353" i="33" a="1"/>
  <c r="AH353" i="33" s="1"/>
  <c r="AF353" i="33" a="1"/>
  <c r="AF353" i="33" s="1"/>
  <c r="AE353" i="33" a="1"/>
  <c r="AE353" i="33" s="1"/>
  <c r="AD353" i="33" a="1"/>
  <c r="AD353" i="33" s="1"/>
  <c r="AC353" i="33" a="1"/>
  <c r="AC353" i="33" s="1"/>
  <c r="AB353" i="33" a="1"/>
  <c r="AB353" i="33" s="1"/>
  <c r="AA353" i="33" a="1"/>
  <c r="AA353" i="33" s="1"/>
  <c r="Z353" i="33" a="1"/>
  <c r="Z353" i="33" s="1"/>
  <c r="Y353" i="33" a="1"/>
  <c r="Y353" i="33" s="1"/>
  <c r="X353" i="33" a="1"/>
  <c r="X353" i="33" s="1"/>
  <c r="V353" i="33" a="1"/>
  <c r="V353" i="33" s="1"/>
  <c r="U353" i="33" a="1"/>
  <c r="U353" i="33" s="1"/>
  <c r="T353" i="33" a="1"/>
  <c r="T353" i="33" s="1"/>
  <c r="S353" i="33" a="1"/>
  <c r="S353" i="33" s="1"/>
  <c r="P353" i="33"/>
  <c r="R353" i="33" s="1"/>
  <c r="AG352" i="33" a="1"/>
  <c r="AG352" i="33" s="1"/>
  <c r="AF352" i="33" a="1"/>
  <c r="AF352" i="33" s="1"/>
  <c r="AE352" i="33" a="1"/>
  <c r="AE352" i="33" s="1"/>
  <c r="AD352" i="33" a="1"/>
  <c r="AD352" i="33" s="1"/>
  <c r="AB352" i="33" a="1"/>
  <c r="AB352" i="33" s="1"/>
  <c r="AA352" i="33" a="1"/>
  <c r="AA352" i="33" s="1"/>
  <c r="Z352" i="33" a="1"/>
  <c r="Z352" i="33" s="1"/>
  <c r="Y352" i="33" a="1"/>
  <c r="Y352" i="33" s="1"/>
  <c r="W352" i="33" a="1"/>
  <c r="W352" i="33" s="1"/>
  <c r="V352" i="33" a="1"/>
  <c r="V352" i="33" s="1"/>
  <c r="U352" i="33" a="1"/>
  <c r="U352" i="33" s="1"/>
  <c r="T352" i="33" a="1"/>
  <c r="T352" i="33" s="1"/>
  <c r="R352" i="33"/>
  <c r="AH351" i="33" a="1"/>
  <c r="AH351" i="33" s="1"/>
  <c r="AF351" i="33" a="1"/>
  <c r="AF351" i="33" s="1"/>
  <c r="AD351" i="33" a="1"/>
  <c r="AD351" i="33" s="1"/>
  <c r="AB351" i="33" a="1"/>
  <c r="AB351" i="33" s="1"/>
  <c r="Z351" i="33" a="1"/>
  <c r="Z351" i="33" s="1"/>
  <c r="X351" i="33" a="1"/>
  <c r="X351" i="33" s="1"/>
  <c r="V351" i="33" a="1"/>
  <c r="V351" i="33" s="1"/>
  <c r="T351" i="33" a="1"/>
  <c r="T351" i="33" s="1"/>
  <c r="R351" i="33"/>
  <c r="R347" i="33"/>
  <c r="R346" i="33"/>
  <c r="AG345" i="33" a="1"/>
  <c r="AG345" i="33" s="1"/>
  <c r="AF345" i="33" a="1"/>
  <c r="AF345" i="33" s="1"/>
  <c r="AE345" i="33" a="1"/>
  <c r="AE345" i="33" s="1"/>
  <c r="AD345" i="33" a="1"/>
  <c r="AD345" i="33" s="1"/>
  <c r="AB345" i="33" a="1"/>
  <c r="AB345" i="33" s="1"/>
  <c r="AA345" i="33" a="1"/>
  <c r="AA345" i="33" s="1"/>
  <c r="Z345" i="33" a="1"/>
  <c r="Z345" i="33" s="1"/>
  <c r="Y345" i="33" a="1"/>
  <c r="Y345" i="33" s="1"/>
  <c r="W345" i="33" a="1"/>
  <c r="W345" i="33" s="1"/>
  <c r="V345" i="33" a="1"/>
  <c r="V345" i="33" s="1"/>
  <c r="U345" i="33" a="1"/>
  <c r="U345" i="33" s="1"/>
  <c r="T345" i="33" a="1"/>
  <c r="T345" i="33" s="1"/>
  <c r="R345" i="33"/>
  <c r="AH344" i="33" a="1"/>
  <c r="AH344" i="33" s="1"/>
  <c r="AG344" i="33" a="1"/>
  <c r="AG344" i="33" s="1"/>
  <c r="AF344" i="33" a="1"/>
  <c r="AF344" i="33" s="1"/>
  <c r="AE344" i="33" a="1"/>
  <c r="AE344" i="33" s="1"/>
  <c r="AD344" i="33" a="1"/>
  <c r="AD344" i="33" s="1"/>
  <c r="AC344" i="33" a="1"/>
  <c r="AC344" i="33" s="1"/>
  <c r="AB344" i="33" a="1"/>
  <c r="AB344" i="33" s="1"/>
  <c r="AA344" i="33" a="1"/>
  <c r="AA344" i="33" s="1"/>
  <c r="Z344" i="33" a="1"/>
  <c r="Z344" i="33" s="1"/>
  <c r="Y344" i="33" a="1"/>
  <c r="Y344" i="33" s="1"/>
  <c r="X344" i="33" a="1"/>
  <c r="X344" i="33" s="1"/>
  <c r="W344" i="33" a="1"/>
  <c r="W344" i="33" s="1"/>
  <c r="V344" i="33" a="1"/>
  <c r="V344" i="33" s="1"/>
  <c r="U344" i="33" a="1"/>
  <c r="U344" i="33" s="1"/>
  <c r="T344" i="33" a="1"/>
  <c r="T344" i="33" s="1"/>
  <c r="S344" i="33" a="1"/>
  <c r="S344" i="33" s="1"/>
  <c r="P344" i="33"/>
  <c r="R344" i="33" s="1"/>
  <c r="AH343" i="33" a="1"/>
  <c r="AH343" i="33" s="1"/>
  <c r="AG343" i="33" a="1"/>
  <c r="AG343" i="33" s="1"/>
  <c r="AF343" i="33" a="1"/>
  <c r="AF343" i="33" s="1"/>
  <c r="AE343" i="33" a="1"/>
  <c r="AE343" i="33" s="1"/>
  <c r="AD343" i="33" a="1"/>
  <c r="AD343" i="33" s="1"/>
  <c r="AC343" i="33" a="1"/>
  <c r="AC343" i="33" s="1"/>
  <c r="AB343" i="33" a="1"/>
  <c r="AB343" i="33" s="1"/>
  <c r="AA343" i="33" a="1"/>
  <c r="AA343" i="33" s="1"/>
  <c r="Z343" i="33" a="1"/>
  <c r="Z343" i="33" s="1"/>
  <c r="Y343" i="33" a="1"/>
  <c r="Y343" i="33" s="1"/>
  <c r="X343" i="33" a="1"/>
  <c r="X343" i="33" s="1"/>
  <c r="W343" i="33" a="1"/>
  <c r="W343" i="33" s="1"/>
  <c r="V343" i="33" a="1"/>
  <c r="V343" i="33" s="1"/>
  <c r="U343" i="33" a="1"/>
  <c r="U343" i="33" s="1"/>
  <c r="T343" i="33" a="1"/>
  <c r="T343" i="33" s="1"/>
  <c r="S343" i="33" a="1"/>
  <c r="S343" i="33" s="1"/>
  <c r="P343" i="33"/>
  <c r="R343" i="33" s="1"/>
  <c r="AH342" i="33" a="1"/>
  <c r="AH342" i="33" s="1"/>
  <c r="AG342" i="33" a="1"/>
  <c r="AG342" i="33" s="1"/>
  <c r="AF342" i="33" a="1"/>
  <c r="AF342" i="33" s="1"/>
  <c r="AE342" i="33" a="1"/>
  <c r="AE342" i="33" s="1"/>
  <c r="AD342" i="33" a="1"/>
  <c r="AD342" i="33" s="1"/>
  <c r="AC342" i="33" a="1"/>
  <c r="AC342" i="33" s="1"/>
  <c r="AB342" i="33" a="1"/>
  <c r="AB342" i="33" s="1"/>
  <c r="AA342" i="33" a="1"/>
  <c r="AA342" i="33" s="1"/>
  <c r="Z342" i="33" a="1"/>
  <c r="Z342" i="33" s="1"/>
  <c r="Y342" i="33" a="1"/>
  <c r="Y342" i="33" s="1"/>
  <c r="X342" i="33" a="1"/>
  <c r="X342" i="33" s="1"/>
  <c r="W342" i="33" a="1"/>
  <c r="W342" i="33" s="1"/>
  <c r="V342" i="33" a="1"/>
  <c r="V342" i="33" s="1"/>
  <c r="U342" i="33" a="1"/>
  <c r="U342" i="33" s="1"/>
  <c r="T342" i="33" a="1"/>
  <c r="T342" i="33" s="1"/>
  <c r="S342" i="33" a="1"/>
  <c r="S342" i="33" s="1"/>
  <c r="P342" i="33"/>
  <c r="R342" i="33" s="1"/>
  <c r="AH341" i="33" a="1"/>
  <c r="AH341" i="33" s="1"/>
  <c r="AG341" i="33" a="1"/>
  <c r="AG341" i="33" s="1"/>
  <c r="AF341" i="33" a="1"/>
  <c r="AF341" i="33" s="1"/>
  <c r="AE341" i="33" a="1"/>
  <c r="AE341" i="33" s="1"/>
  <c r="AD341" i="33" a="1"/>
  <c r="AD341" i="33" s="1"/>
  <c r="AC341" i="33" a="1"/>
  <c r="AC341" i="33" s="1"/>
  <c r="AB341" i="33" a="1"/>
  <c r="AB341" i="33" s="1"/>
  <c r="AA341" i="33" a="1"/>
  <c r="AA341" i="33" s="1"/>
  <c r="Z341" i="33" a="1"/>
  <c r="Z341" i="33" s="1"/>
  <c r="Y341" i="33" a="1"/>
  <c r="Y341" i="33" s="1"/>
  <c r="X341" i="33" a="1"/>
  <c r="X341" i="33" s="1"/>
  <c r="W341" i="33" a="1"/>
  <c r="W341" i="33" s="1"/>
  <c r="V341" i="33" a="1"/>
  <c r="V341" i="33" s="1"/>
  <c r="U341" i="33" a="1"/>
  <c r="U341" i="33" s="1"/>
  <c r="T341" i="33" a="1"/>
  <c r="T341" i="33" s="1"/>
  <c r="S341" i="33" a="1"/>
  <c r="S341" i="33" s="1"/>
  <c r="P341" i="33"/>
  <c r="R341" i="33" s="1"/>
  <c r="AH340" i="33" a="1"/>
  <c r="AH340" i="33" s="1"/>
  <c r="AG340" i="33" a="1"/>
  <c r="AG340" i="33" s="1"/>
  <c r="AF340" i="33" a="1"/>
  <c r="AF340" i="33" s="1"/>
  <c r="AE340" i="33" a="1"/>
  <c r="AE340" i="33" s="1"/>
  <c r="AD340" i="33" a="1"/>
  <c r="AD340" i="33" s="1"/>
  <c r="AC340" i="33" a="1"/>
  <c r="AC340" i="33" s="1"/>
  <c r="AB340" i="33" a="1"/>
  <c r="AB340" i="33" s="1"/>
  <c r="AA340" i="33" a="1"/>
  <c r="AA340" i="33" s="1"/>
  <c r="Z340" i="33" a="1"/>
  <c r="Z340" i="33" s="1"/>
  <c r="Y340" i="33" a="1"/>
  <c r="Y340" i="33" s="1"/>
  <c r="X340" i="33" a="1"/>
  <c r="X340" i="33" s="1"/>
  <c r="W340" i="33" a="1"/>
  <c r="W340" i="33" s="1"/>
  <c r="V340" i="33" a="1"/>
  <c r="V340" i="33" s="1"/>
  <c r="U340" i="33" a="1"/>
  <c r="U340" i="33" s="1"/>
  <c r="T340" i="33" a="1"/>
  <c r="T340" i="33" s="1"/>
  <c r="S340" i="33" a="1"/>
  <c r="S340" i="33" s="1"/>
  <c r="P340" i="33"/>
  <c r="R340" i="33" s="1"/>
  <c r="AH339" i="33" a="1"/>
  <c r="AH339" i="33" s="1"/>
  <c r="AF339" i="33" a="1"/>
  <c r="AF339" i="33" s="1"/>
  <c r="AD339" i="33" a="1"/>
  <c r="AD339" i="33" s="1"/>
  <c r="AB339" i="33" a="1"/>
  <c r="AB339" i="33" s="1"/>
  <c r="Z339" i="33" a="1"/>
  <c r="Z339" i="33" s="1"/>
  <c r="X339" i="33" a="1"/>
  <c r="X339" i="33" s="1"/>
  <c r="V339" i="33" a="1"/>
  <c r="V339" i="33" s="1"/>
  <c r="T339" i="33" a="1"/>
  <c r="T339" i="33" s="1"/>
  <c r="R339" i="33"/>
  <c r="AH338" i="33" a="1"/>
  <c r="AH338" i="33" s="1"/>
  <c r="AF338" i="33" a="1"/>
  <c r="AF338" i="33" s="1"/>
  <c r="AE338" i="33" a="1"/>
  <c r="AE338" i="33" s="1"/>
  <c r="AD338" i="33" a="1"/>
  <c r="AD338" i="33" s="1"/>
  <c r="AC338" i="33" a="1"/>
  <c r="AC338" i="33" s="1"/>
  <c r="AB338" i="33" a="1"/>
  <c r="AB338" i="33" s="1"/>
  <c r="AA338" i="33" a="1"/>
  <c r="AA338" i="33" s="1"/>
  <c r="Z338" i="33" a="1"/>
  <c r="Z338" i="33" s="1"/>
  <c r="Y338" i="33" a="1"/>
  <c r="Y338" i="33" s="1"/>
  <c r="X338" i="33" a="1"/>
  <c r="X338" i="33" s="1"/>
  <c r="V338" i="33" a="1"/>
  <c r="V338" i="33" s="1"/>
  <c r="U338" i="33" a="1"/>
  <c r="U338" i="33" s="1"/>
  <c r="T338" i="33" a="1"/>
  <c r="T338" i="33" s="1"/>
  <c r="S338" i="33" a="1"/>
  <c r="S338" i="33" s="1"/>
  <c r="R338" i="33"/>
  <c r="AH337" i="33" a="1"/>
  <c r="AH337" i="33" s="1"/>
  <c r="AF337" i="33" a="1"/>
  <c r="AF337" i="33" s="1"/>
  <c r="AD337" i="33" a="1"/>
  <c r="AD337" i="33" s="1"/>
  <c r="AB337" i="33" a="1"/>
  <c r="AB337" i="33" s="1"/>
  <c r="Z337" i="33" a="1"/>
  <c r="Z337" i="33" s="1"/>
  <c r="X337" i="33" a="1"/>
  <c r="X337" i="33" s="1"/>
  <c r="V337" i="33" a="1"/>
  <c r="V337" i="33" s="1"/>
  <c r="T337" i="33" a="1"/>
  <c r="T337" i="33" s="1"/>
  <c r="R337" i="33"/>
  <c r="AH333" i="33" a="1"/>
  <c r="AH333" i="33" s="1"/>
  <c r="AG333" i="33" a="1"/>
  <c r="AG333" i="33" s="1"/>
  <c r="AF333" i="33" a="1"/>
  <c r="AF333" i="33" s="1"/>
  <c r="AE333" i="33" a="1"/>
  <c r="AE333" i="33" s="1"/>
  <c r="AD333" i="33" a="1"/>
  <c r="AD333" i="33" s="1"/>
  <c r="AC333" i="33" a="1"/>
  <c r="AC333" i="33" s="1"/>
  <c r="AB333" i="33" a="1"/>
  <c r="AB333" i="33" s="1"/>
  <c r="AA333" i="33" a="1"/>
  <c r="AA333" i="33" s="1"/>
  <c r="Z333" i="33" a="1"/>
  <c r="Z333" i="33" s="1"/>
  <c r="Y333" i="33" a="1"/>
  <c r="Y333" i="33" s="1"/>
  <c r="X333" i="33" a="1"/>
  <c r="X333" i="33" s="1"/>
  <c r="W333" i="33" a="1"/>
  <c r="W333" i="33" s="1"/>
  <c r="V333" i="33" a="1"/>
  <c r="V333" i="33" s="1"/>
  <c r="U333" i="33" a="1"/>
  <c r="U333" i="33" s="1"/>
  <c r="T333" i="33" a="1"/>
  <c r="T333" i="33" s="1"/>
  <c r="S333" i="33" a="1"/>
  <c r="S333" i="33" s="1"/>
  <c r="P333" i="33"/>
  <c r="R333" i="33" s="1"/>
  <c r="AG332" i="33" a="1"/>
  <c r="AG332" i="33" s="1"/>
  <c r="AF332" i="33" a="1"/>
  <c r="AF332" i="33" s="1"/>
  <c r="AE332" i="33" a="1"/>
  <c r="AE332" i="33" s="1"/>
  <c r="AD332" i="33" a="1"/>
  <c r="AD332" i="33" s="1"/>
  <c r="AB332" i="33" a="1"/>
  <c r="AB332" i="33" s="1"/>
  <c r="AA332" i="33" a="1"/>
  <c r="AA332" i="33" s="1"/>
  <c r="Z332" i="33" a="1"/>
  <c r="Z332" i="33" s="1"/>
  <c r="Y332" i="33" a="1"/>
  <c r="Y332" i="33" s="1"/>
  <c r="W332" i="33" a="1"/>
  <c r="W332" i="33" s="1"/>
  <c r="V332" i="33" a="1"/>
  <c r="V332" i="33" s="1"/>
  <c r="U332" i="33" a="1"/>
  <c r="U332" i="33" s="1"/>
  <c r="T332" i="33" a="1"/>
  <c r="T332" i="33" s="1"/>
  <c r="R332" i="33"/>
  <c r="R331" i="33"/>
  <c r="AH330" i="33" a="1"/>
  <c r="AH330" i="33" s="1"/>
  <c r="AG330" i="33" a="1"/>
  <c r="AG330" i="33" s="1"/>
  <c r="AF330" i="33" a="1"/>
  <c r="AF330" i="33" s="1"/>
  <c r="AE330" i="33" a="1"/>
  <c r="AE330" i="33" s="1"/>
  <c r="AD330" i="33" a="1"/>
  <c r="AD330" i="33" s="1"/>
  <c r="AC330" i="33" a="1"/>
  <c r="AC330" i="33" s="1"/>
  <c r="AB330" i="33" a="1"/>
  <c r="AB330" i="33" s="1"/>
  <c r="AA330" i="33" a="1"/>
  <c r="AA330" i="33" s="1"/>
  <c r="Z330" i="33" a="1"/>
  <c r="Z330" i="33" s="1"/>
  <c r="Y330" i="33" a="1"/>
  <c r="Y330" i="33" s="1"/>
  <c r="X330" i="33" a="1"/>
  <c r="X330" i="33" s="1"/>
  <c r="W330" i="33" a="1"/>
  <c r="W330" i="33" s="1"/>
  <c r="V330" i="33" a="1"/>
  <c r="V330" i="33" s="1"/>
  <c r="U330" i="33" a="1"/>
  <c r="U330" i="33" s="1"/>
  <c r="T330" i="33" a="1"/>
  <c r="T330" i="33" s="1"/>
  <c r="S330" i="33" a="1"/>
  <c r="S330" i="33" s="1"/>
  <c r="P330" i="33"/>
  <c r="R330" i="33" s="1"/>
  <c r="AH329" i="33" a="1"/>
  <c r="AH329" i="33" s="1"/>
  <c r="AG329" i="33" a="1"/>
  <c r="AG329" i="33" s="1"/>
  <c r="AF329" i="33" a="1"/>
  <c r="AF329" i="33" s="1"/>
  <c r="AE329" i="33" a="1"/>
  <c r="AE329" i="33" s="1"/>
  <c r="AD329" i="33" a="1"/>
  <c r="AD329" i="33" s="1"/>
  <c r="AC329" i="33" a="1"/>
  <c r="AC329" i="33" s="1"/>
  <c r="AB329" i="33" a="1"/>
  <c r="AB329" i="33" s="1"/>
  <c r="AA329" i="33" a="1"/>
  <c r="AA329" i="33" s="1"/>
  <c r="Z329" i="33" a="1"/>
  <c r="Z329" i="33" s="1"/>
  <c r="Y329" i="33" a="1"/>
  <c r="Y329" i="33" s="1"/>
  <c r="X329" i="33" a="1"/>
  <c r="X329" i="33" s="1"/>
  <c r="W329" i="33" a="1"/>
  <c r="W329" i="33" s="1"/>
  <c r="V329" i="33" a="1"/>
  <c r="V329" i="33" s="1"/>
  <c r="U329" i="33" a="1"/>
  <c r="U329" i="33" s="1"/>
  <c r="T329" i="33" a="1"/>
  <c r="T329" i="33" s="1"/>
  <c r="S329" i="33" a="1"/>
  <c r="S329" i="33" s="1"/>
  <c r="P329" i="33"/>
  <c r="R329" i="33" s="1"/>
  <c r="AH328" i="33" a="1"/>
  <c r="AH328" i="33" s="1"/>
  <c r="AG328" i="33" a="1"/>
  <c r="AG328" i="33" s="1"/>
  <c r="AF328" i="33" a="1"/>
  <c r="AF328" i="33" s="1"/>
  <c r="AE328" i="33" a="1"/>
  <c r="AE328" i="33" s="1"/>
  <c r="AD328" i="33" a="1"/>
  <c r="AD328" i="33" s="1"/>
  <c r="AC328" i="33" a="1"/>
  <c r="AC328" i="33" s="1"/>
  <c r="AB328" i="33" a="1"/>
  <c r="AB328" i="33" s="1"/>
  <c r="AA328" i="33" a="1"/>
  <c r="AA328" i="33" s="1"/>
  <c r="Z328" i="33" a="1"/>
  <c r="Z328" i="33" s="1"/>
  <c r="Y328" i="33" a="1"/>
  <c r="Y328" i="33" s="1"/>
  <c r="X328" i="33" a="1"/>
  <c r="X328" i="33" s="1"/>
  <c r="W328" i="33" a="1"/>
  <c r="W328" i="33" s="1"/>
  <c r="V328" i="33" a="1"/>
  <c r="V328" i="33" s="1"/>
  <c r="U328" i="33" a="1"/>
  <c r="U328" i="33" s="1"/>
  <c r="T328" i="33" a="1"/>
  <c r="T328" i="33" s="1"/>
  <c r="S328" i="33" a="1"/>
  <c r="S328" i="33" s="1"/>
  <c r="P328" i="33"/>
  <c r="R328" i="33" s="1"/>
  <c r="AH327" i="33" a="1"/>
  <c r="AH327" i="33" s="1"/>
  <c r="AG327" i="33" a="1"/>
  <c r="AG327" i="33" s="1"/>
  <c r="AF327" i="33" a="1"/>
  <c r="AF327" i="33" s="1"/>
  <c r="AE327" i="33" a="1"/>
  <c r="AE327" i="33" s="1"/>
  <c r="AD327" i="33" a="1"/>
  <c r="AD327" i="33" s="1"/>
  <c r="AC327" i="33" a="1"/>
  <c r="AC327" i="33" s="1"/>
  <c r="AB327" i="33" a="1"/>
  <c r="AB327" i="33" s="1"/>
  <c r="AA327" i="33" a="1"/>
  <c r="AA327" i="33" s="1"/>
  <c r="Z327" i="33" a="1"/>
  <c r="Z327" i="33" s="1"/>
  <c r="Y327" i="33" a="1"/>
  <c r="Y327" i="33" s="1"/>
  <c r="X327" i="33" a="1"/>
  <c r="X327" i="33" s="1"/>
  <c r="W327" i="33" a="1"/>
  <c r="W327" i="33" s="1"/>
  <c r="V327" i="33" a="1"/>
  <c r="V327" i="33" s="1"/>
  <c r="U327" i="33" a="1"/>
  <c r="U327" i="33" s="1"/>
  <c r="T327" i="33" a="1"/>
  <c r="T327" i="33" s="1"/>
  <c r="S327" i="33" a="1"/>
  <c r="S327" i="33" s="1"/>
  <c r="P327" i="33"/>
  <c r="R327" i="33" s="1"/>
  <c r="AH326" i="33" a="1"/>
  <c r="AH326" i="33" s="1"/>
  <c r="AG326" i="33" a="1"/>
  <c r="AG326" i="33" s="1"/>
  <c r="AF326" i="33" a="1"/>
  <c r="AF326" i="33" s="1"/>
  <c r="AE326" i="33" a="1"/>
  <c r="AE326" i="33" s="1"/>
  <c r="AD326" i="33" a="1"/>
  <c r="AD326" i="33" s="1"/>
  <c r="AC326" i="33" a="1"/>
  <c r="AC326" i="33" s="1"/>
  <c r="AB326" i="33" a="1"/>
  <c r="AB326" i="33" s="1"/>
  <c r="AA326" i="33" a="1"/>
  <c r="AA326" i="33" s="1"/>
  <c r="Z326" i="33" a="1"/>
  <c r="Z326" i="33" s="1"/>
  <c r="Y326" i="33" a="1"/>
  <c r="Y326" i="33" s="1"/>
  <c r="X326" i="33" a="1"/>
  <c r="X326" i="33" s="1"/>
  <c r="W326" i="33" a="1"/>
  <c r="W326" i="33" s="1"/>
  <c r="V326" i="33" a="1"/>
  <c r="V326" i="33" s="1"/>
  <c r="U326" i="33" a="1"/>
  <c r="U326" i="33" s="1"/>
  <c r="T326" i="33" a="1"/>
  <c r="T326" i="33" s="1"/>
  <c r="S326" i="33" a="1"/>
  <c r="S326" i="33" s="1"/>
  <c r="P326" i="33"/>
  <c r="R326" i="33" s="1"/>
  <c r="AH325" i="33" a="1"/>
  <c r="AH325" i="33" s="1"/>
  <c r="AG325" i="33" a="1"/>
  <c r="AG325" i="33" s="1"/>
  <c r="AF325" i="33" a="1"/>
  <c r="AF325" i="33" s="1"/>
  <c r="AE325" i="33" a="1"/>
  <c r="AE325" i="33" s="1"/>
  <c r="AD325" i="33" a="1"/>
  <c r="AD325" i="33" s="1"/>
  <c r="AC325" i="33" a="1"/>
  <c r="AC325" i="33" s="1"/>
  <c r="AB325" i="33" a="1"/>
  <c r="AB325" i="33" s="1"/>
  <c r="AA325" i="33" a="1"/>
  <c r="AA325" i="33" s="1"/>
  <c r="Z325" i="33" a="1"/>
  <c r="Z325" i="33" s="1"/>
  <c r="Y325" i="33" a="1"/>
  <c r="Y325" i="33" s="1"/>
  <c r="X325" i="33" a="1"/>
  <c r="X325" i="33" s="1"/>
  <c r="W325" i="33" a="1"/>
  <c r="W325" i="33" s="1"/>
  <c r="V325" i="33" a="1"/>
  <c r="V325" i="33" s="1"/>
  <c r="U325" i="33" a="1"/>
  <c r="U325" i="33" s="1"/>
  <c r="T325" i="33" a="1"/>
  <c r="T325" i="33" s="1"/>
  <c r="S325" i="33" a="1"/>
  <c r="S325" i="33" s="1"/>
  <c r="P325" i="33"/>
  <c r="R325" i="33" s="1"/>
  <c r="AH324" i="33" a="1"/>
  <c r="AH324" i="33" s="1"/>
  <c r="AG324" i="33" a="1"/>
  <c r="AG324" i="33" s="1"/>
  <c r="AF324" i="33" a="1"/>
  <c r="AF324" i="33" s="1"/>
  <c r="AE324" i="33" a="1"/>
  <c r="AE324" i="33" s="1"/>
  <c r="AD324" i="33" a="1"/>
  <c r="AD324" i="33" s="1"/>
  <c r="AC324" i="33" a="1"/>
  <c r="AC324" i="33" s="1"/>
  <c r="AB324" i="33" a="1"/>
  <c r="AB324" i="33" s="1"/>
  <c r="AA324" i="33" a="1"/>
  <c r="AA324" i="33" s="1"/>
  <c r="Z324" i="33" a="1"/>
  <c r="Z324" i="33" s="1"/>
  <c r="Y324" i="33" a="1"/>
  <c r="Y324" i="33" s="1"/>
  <c r="X324" i="33" a="1"/>
  <c r="X324" i="33" s="1"/>
  <c r="W324" i="33" a="1"/>
  <c r="W324" i="33" s="1"/>
  <c r="V324" i="33" a="1"/>
  <c r="V324" i="33" s="1"/>
  <c r="U324" i="33" a="1"/>
  <c r="U324" i="33" s="1"/>
  <c r="T324" i="33" a="1"/>
  <c r="T324" i="33" s="1"/>
  <c r="S324" i="33" a="1"/>
  <c r="S324" i="33" s="1"/>
  <c r="P324" i="33"/>
  <c r="R324" i="33" s="1"/>
  <c r="AH323" i="33" a="1"/>
  <c r="AH323" i="33" s="1"/>
  <c r="AG323" i="33" a="1"/>
  <c r="AG323" i="33" s="1"/>
  <c r="AF323" i="33" a="1"/>
  <c r="AF323" i="33" s="1"/>
  <c r="AE323" i="33" a="1"/>
  <c r="AE323" i="33" s="1"/>
  <c r="AD323" i="33" a="1"/>
  <c r="AD323" i="33" s="1"/>
  <c r="AC323" i="33" a="1"/>
  <c r="AC323" i="33" s="1"/>
  <c r="AB323" i="33" a="1"/>
  <c r="AB323" i="33" s="1"/>
  <c r="AA323" i="33" a="1"/>
  <c r="AA323" i="33" s="1"/>
  <c r="Z323" i="33" a="1"/>
  <c r="Z323" i="33" s="1"/>
  <c r="Y323" i="33" a="1"/>
  <c r="Y323" i="33" s="1"/>
  <c r="X323" i="33" a="1"/>
  <c r="X323" i="33" s="1"/>
  <c r="W323" i="33" a="1"/>
  <c r="W323" i="33" s="1"/>
  <c r="V323" i="33" a="1"/>
  <c r="V323" i="33" s="1"/>
  <c r="U323" i="33" a="1"/>
  <c r="U323" i="33" s="1"/>
  <c r="T323" i="33" a="1"/>
  <c r="T323" i="33" s="1"/>
  <c r="S323" i="33" a="1"/>
  <c r="S323" i="33" s="1"/>
  <c r="P323" i="33"/>
  <c r="R323" i="33" s="1"/>
  <c r="AH322" i="33" a="1"/>
  <c r="AH322" i="33" s="1"/>
  <c r="AF322" i="33" a="1"/>
  <c r="AF322" i="33" s="1"/>
  <c r="AE322" i="33" a="1"/>
  <c r="AE322" i="33" s="1"/>
  <c r="AD322" i="33" a="1"/>
  <c r="AD322" i="33" s="1"/>
  <c r="AC322" i="33" a="1"/>
  <c r="AC322" i="33" s="1"/>
  <c r="AB322" i="33" a="1"/>
  <c r="AB322" i="33" s="1"/>
  <c r="AA322" i="33" a="1"/>
  <c r="AA322" i="33" s="1"/>
  <c r="Z322" i="33" a="1"/>
  <c r="Z322" i="33" s="1"/>
  <c r="Y322" i="33" a="1"/>
  <c r="Y322" i="33" s="1"/>
  <c r="X322" i="33" a="1"/>
  <c r="X322" i="33" s="1"/>
  <c r="V322" i="33" a="1"/>
  <c r="V322" i="33" s="1"/>
  <c r="U322" i="33" a="1"/>
  <c r="U322" i="33" s="1"/>
  <c r="T322" i="33" a="1"/>
  <c r="T322" i="33" s="1"/>
  <c r="S322" i="33" a="1"/>
  <c r="S322" i="33" s="1"/>
  <c r="P322" i="33"/>
  <c r="R322" i="33" s="1"/>
  <c r="AG321" i="33" a="1"/>
  <c r="AG321" i="33" s="1"/>
  <c r="AF321" i="33" a="1"/>
  <c r="AF321" i="33" s="1"/>
  <c r="AE321" i="33" a="1"/>
  <c r="AE321" i="33" s="1"/>
  <c r="AD321" i="33" a="1"/>
  <c r="AD321" i="33" s="1"/>
  <c r="AB321" i="33" a="1"/>
  <c r="AB321" i="33" s="1"/>
  <c r="AA321" i="33" a="1"/>
  <c r="AA321" i="33" s="1"/>
  <c r="Z321" i="33" a="1"/>
  <c r="Z321" i="33" s="1"/>
  <c r="Y321" i="33" a="1"/>
  <c r="Y321" i="33" s="1"/>
  <c r="W321" i="33" a="1"/>
  <c r="W321" i="33" s="1"/>
  <c r="V321" i="33" a="1"/>
  <c r="V321" i="33" s="1"/>
  <c r="U321" i="33" a="1"/>
  <c r="U321" i="33" s="1"/>
  <c r="T321" i="33" a="1"/>
  <c r="T321" i="33" s="1"/>
  <c r="R321" i="33"/>
  <c r="AH320" i="33" a="1"/>
  <c r="AH320" i="33" s="1"/>
  <c r="AF320" i="33" a="1"/>
  <c r="AF320" i="33" s="1"/>
  <c r="AD320" i="33" a="1"/>
  <c r="AD320" i="33" s="1"/>
  <c r="AB320" i="33" a="1"/>
  <c r="AB320" i="33" s="1"/>
  <c r="Z320" i="33" a="1"/>
  <c r="Z320" i="33" s="1"/>
  <c r="X320" i="33" a="1"/>
  <c r="X320" i="33" s="1"/>
  <c r="V320" i="33" a="1"/>
  <c r="V320" i="33" s="1"/>
  <c r="T320" i="33" a="1"/>
  <c r="T320" i="33" s="1"/>
  <c r="P320" i="33"/>
  <c r="R320" i="33" s="1"/>
  <c r="AH316" i="33" a="1"/>
  <c r="AH316" i="33" s="1"/>
  <c r="AG316" i="33" a="1"/>
  <c r="AG316" i="33" s="1"/>
  <c r="AF316" i="33" a="1"/>
  <c r="AF316" i="33" s="1"/>
  <c r="AE316" i="33" a="1"/>
  <c r="AE316" i="33" s="1"/>
  <c r="AD316" i="33" a="1"/>
  <c r="AD316" i="33" s="1"/>
  <c r="AC316" i="33" a="1"/>
  <c r="AC316" i="33" s="1"/>
  <c r="AB316" i="33" a="1"/>
  <c r="AB316" i="33" s="1"/>
  <c r="AA316" i="33" a="1"/>
  <c r="AA316" i="33" s="1"/>
  <c r="Z316" i="33" a="1"/>
  <c r="Z316" i="33" s="1"/>
  <c r="Y316" i="33" a="1"/>
  <c r="Y316" i="33" s="1"/>
  <c r="X316" i="33" a="1"/>
  <c r="X316" i="33" s="1"/>
  <c r="W316" i="33" a="1"/>
  <c r="W316" i="33" s="1"/>
  <c r="V316" i="33" a="1"/>
  <c r="V316" i="33" s="1"/>
  <c r="U316" i="33" a="1"/>
  <c r="U316" i="33" s="1"/>
  <c r="T316" i="33" a="1"/>
  <c r="T316" i="33" s="1"/>
  <c r="S316" i="33" a="1"/>
  <c r="S316" i="33" s="1"/>
  <c r="P316" i="33"/>
  <c r="R316" i="33" s="1"/>
  <c r="AG315" i="33" a="1"/>
  <c r="AG315" i="33" s="1"/>
  <c r="AF315" i="33" a="1"/>
  <c r="AF315" i="33" s="1"/>
  <c r="AE315" i="33" a="1"/>
  <c r="AE315" i="33" s="1"/>
  <c r="AD315" i="33" a="1"/>
  <c r="AD315" i="33" s="1"/>
  <c r="AC315" i="33" a="1"/>
  <c r="AC315" i="33" s="1"/>
  <c r="AB315" i="33" a="1"/>
  <c r="AB315" i="33" s="1"/>
  <c r="AA315" i="33" a="1"/>
  <c r="AA315" i="33" s="1"/>
  <c r="Z315" i="33" a="1"/>
  <c r="Z315" i="33" s="1"/>
  <c r="Y315" i="33" a="1"/>
  <c r="Y315" i="33" s="1"/>
  <c r="W315" i="33" a="1"/>
  <c r="W315" i="33" s="1"/>
  <c r="V315" i="33" a="1"/>
  <c r="V315" i="33" s="1"/>
  <c r="U315" i="33" a="1"/>
  <c r="U315" i="33" s="1"/>
  <c r="T315" i="33" a="1"/>
  <c r="T315" i="33" s="1"/>
  <c r="S315" i="33" a="1"/>
  <c r="S315" i="33" s="1"/>
  <c r="R315" i="33"/>
  <c r="AH314" i="33" a="1"/>
  <c r="AH314" i="33" s="1"/>
  <c r="AF314" i="33" a="1"/>
  <c r="AF314" i="33" s="1"/>
  <c r="AD314" i="33" a="1"/>
  <c r="AD314" i="33" s="1"/>
  <c r="AB314" i="33" a="1"/>
  <c r="AB314" i="33" s="1"/>
  <c r="Z314" i="33" a="1"/>
  <c r="Z314" i="33" s="1"/>
  <c r="X314" i="33" a="1"/>
  <c r="X314" i="33" s="1"/>
  <c r="V314" i="33" a="1"/>
  <c r="V314" i="33" s="1"/>
  <c r="T314" i="33" a="1"/>
  <c r="T314" i="33" s="1"/>
  <c r="R314" i="33"/>
  <c r="AG313" i="33" a="1"/>
  <c r="AG313" i="33" s="1"/>
  <c r="AF313" i="33" a="1"/>
  <c r="AF313" i="33" s="1"/>
  <c r="AE313" i="33" a="1"/>
  <c r="AE313" i="33" s="1"/>
  <c r="AD313" i="33" a="1"/>
  <c r="AD313" i="33" s="1"/>
  <c r="AC313" i="33" a="1"/>
  <c r="AC313" i="33" s="1"/>
  <c r="AB313" i="33" a="1"/>
  <c r="AB313" i="33" s="1"/>
  <c r="AA313" i="33" a="1"/>
  <c r="AA313" i="33" s="1"/>
  <c r="Z313" i="33" a="1"/>
  <c r="Z313" i="33" s="1"/>
  <c r="Y313" i="33" a="1"/>
  <c r="Y313" i="33" s="1"/>
  <c r="W313" i="33" a="1"/>
  <c r="W313" i="33" s="1"/>
  <c r="V313" i="33" a="1"/>
  <c r="V313" i="33" s="1"/>
  <c r="U313" i="33" a="1"/>
  <c r="U313" i="33" s="1"/>
  <c r="T313" i="33" a="1"/>
  <c r="T313" i="33" s="1"/>
  <c r="S313" i="33" a="1"/>
  <c r="S313" i="33" s="1"/>
  <c r="R313" i="33"/>
  <c r="AH312" i="33" a="1"/>
  <c r="AH312" i="33" s="1"/>
  <c r="AF312" i="33" a="1"/>
  <c r="AF312" i="33" s="1"/>
  <c r="AD312" i="33" a="1"/>
  <c r="AD312" i="33" s="1"/>
  <c r="AB312" i="33" a="1"/>
  <c r="AB312" i="33" s="1"/>
  <c r="Z312" i="33" a="1"/>
  <c r="Z312" i="33" s="1"/>
  <c r="X312" i="33" a="1"/>
  <c r="X312" i="33" s="1"/>
  <c r="V312" i="33" a="1"/>
  <c r="V312" i="33" s="1"/>
  <c r="T312" i="33" a="1"/>
  <c r="T312" i="33" s="1"/>
  <c r="R312" i="33"/>
  <c r="AG311" i="33" a="1"/>
  <c r="AG311" i="33" s="1"/>
  <c r="AF311" i="33" a="1"/>
  <c r="AF311" i="33" s="1"/>
  <c r="AE311" i="33" a="1"/>
  <c r="AE311" i="33" s="1"/>
  <c r="AD311" i="33" a="1"/>
  <c r="AD311" i="33" s="1"/>
  <c r="AB311" i="33" a="1"/>
  <c r="AB311" i="33" s="1"/>
  <c r="AA311" i="33" a="1"/>
  <c r="AA311" i="33" s="1"/>
  <c r="Z311" i="33" a="1"/>
  <c r="Z311" i="33" s="1"/>
  <c r="Y311" i="33" a="1"/>
  <c r="Y311" i="33" s="1"/>
  <c r="W311" i="33" a="1"/>
  <c r="W311" i="33" s="1"/>
  <c r="V311" i="33" a="1"/>
  <c r="V311" i="33" s="1"/>
  <c r="U311" i="33" a="1"/>
  <c r="U311" i="33" s="1"/>
  <c r="T311" i="33" a="1"/>
  <c r="T311" i="33" s="1"/>
  <c r="R311" i="33"/>
  <c r="AG310" i="33" a="1"/>
  <c r="AG310" i="33" s="1"/>
  <c r="AF310" i="33" a="1"/>
  <c r="AF310" i="33" s="1"/>
  <c r="AE310" i="33" a="1"/>
  <c r="AE310" i="33" s="1"/>
  <c r="AD310" i="33" a="1"/>
  <c r="AD310" i="33" s="1"/>
  <c r="AB310" i="33" a="1"/>
  <c r="AB310" i="33" s="1"/>
  <c r="AA310" i="33" a="1"/>
  <c r="AA310" i="33" s="1"/>
  <c r="Z310" i="33" a="1"/>
  <c r="Z310" i="33" s="1"/>
  <c r="Y310" i="33" a="1"/>
  <c r="Y310" i="33" s="1"/>
  <c r="W310" i="33" a="1"/>
  <c r="W310" i="33" s="1"/>
  <c r="V310" i="33" a="1"/>
  <c r="V310" i="33" s="1"/>
  <c r="U310" i="33" a="1"/>
  <c r="U310" i="33" s="1"/>
  <c r="T310" i="33" a="1"/>
  <c r="T310" i="33" s="1"/>
  <c r="R310" i="33"/>
  <c r="AH309" i="33" a="1"/>
  <c r="AH309" i="33" s="1"/>
  <c r="AG309" i="33" a="1"/>
  <c r="AG309" i="33" s="1"/>
  <c r="AF309" i="33" a="1"/>
  <c r="AF309" i="33" s="1"/>
  <c r="AE309" i="33" a="1"/>
  <c r="AE309" i="33" s="1"/>
  <c r="AD309" i="33" a="1"/>
  <c r="AD309" i="33" s="1"/>
  <c r="AC309" i="33" a="1"/>
  <c r="AC309" i="33" s="1"/>
  <c r="AB309" i="33" a="1"/>
  <c r="AB309" i="33" s="1"/>
  <c r="AA309" i="33" a="1"/>
  <c r="AA309" i="33" s="1"/>
  <c r="Z309" i="33" a="1"/>
  <c r="Z309" i="33" s="1"/>
  <c r="Y309" i="33" a="1"/>
  <c r="Y309" i="33" s="1"/>
  <c r="X309" i="33" a="1"/>
  <c r="X309" i="33" s="1"/>
  <c r="W309" i="33" a="1"/>
  <c r="W309" i="33" s="1"/>
  <c r="V309" i="33" a="1"/>
  <c r="V309" i="33" s="1"/>
  <c r="U309" i="33" a="1"/>
  <c r="U309" i="33" s="1"/>
  <c r="T309" i="33" a="1"/>
  <c r="T309" i="33" s="1"/>
  <c r="S309" i="33" a="1"/>
  <c r="S309" i="33" s="1"/>
  <c r="P309" i="33"/>
  <c r="R309" i="33" s="1"/>
  <c r="AH308" i="33" a="1"/>
  <c r="AH308" i="33" s="1"/>
  <c r="AG308" i="33" a="1"/>
  <c r="AG308" i="33" s="1"/>
  <c r="AF308" i="33" a="1"/>
  <c r="AF308" i="33" s="1"/>
  <c r="AE308" i="33" a="1"/>
  <c r="AE308" i="33" s="1"/>
  <c r="AD308" i="33" a="1"/>
  <c r="AD308" i="33" s="1"/>
  <c r="AC308" i="33" a="1"/>
  <c r="AC308" i="33" s="1"/>
  <c r="AB308" i="33" a="1"/>
  <c r="AB308" i="33" s="1"/>
  <c r="AA308" i="33" a="1"/>
  <c r="AA308" i="33" s="1"/>
  <c r="Z308" i="33" a="1"/>
  <c r="Z308" i="33" s="1"/>
  <c r="Y308" i="33" a="1"/>
  <c r="Y308" i="33" s="1"/>
  <c r="X308" i="33" a="1"/>
  <c r="X308" i="33" s="1"/>
  <c r="W308" i="33" a="1"/>
  <c r="W308" i="33" s="1"/>
  <c r="V308" i="33" a="1"/>
  <c r="V308" i="33" s="1"/>
  <c r="U308" i="33" a="1"/>
  <c r="U308" i="33" s="1"/>
  <c r="T308" i="33" a="1"/>
  <c r="T308" i="33" s="1"/>
  <c r="S308" i="33" a="1"/>
  <c r="S308" i="33" s="1"/>
  <c r="P308" i="33"/>
  <c r="R308" i="33" s="1"/>
  <c r="AH307" i="33" a="1"/>
  <c r="AH307" i="33" s="1"/>
  <c r="AG307" i="33" a="1"/>
  <c r="AG307" i="33" s="1"/>
  <c r="AF307" i="33" a="1"/>
  <c r="AF307" i="33" s="1"/>
  <c r="AE307" i="33" a="1"/>
  <c r="AE307" i="33" s="1"/>
  <c r="AD307" i="33" a="1"/>
  <c r="AD307" i="33" s="1"/>
  <c r="AC307" i="33" a="1"/>
  <c r="AC307" i="33" s="1"/>
  <c r="AB307" i="33" a="1"/>
  <c r="AB307" i="33" s="1"/>
  <c r="AA307" i="33" a="1"/>
  <c r="AA307" i="33" s="1"/>
  <c r="Z307" i="33" a="1"/>
  <c r="Z307" i="33" s="1"/>
  <c r="Y307" i="33" a="1"/>
  <c r="Y307" i="33" s="1"/>
  <c r="X307" i="33" a="1"/>
  <c r="X307" i="33" s="1"/>
  <c r="W307" i="33" a="1"/>
  <c r="W307" i="33" s="1"/>
  <c r="V307" i="33" a="1"/>
  <c r="V307" i="33" s="1"/>
  <c r="U307" i="33" a="1"/>
  <c r="U307" i="33" s="1"/>
  <c r="T307" i="33" a="1"/>
  <c r="T307" i="33" s="1"/>
  <c r="S307" i="33" a="1"/>
  <c r="S307" i="33" s="1"/>
  <c r="P307" i="33"/>
  <c r="R307" i="33" s="1"/>
  <c r="AH306" i="33" a="1"/>
  <c r="AH306" i="33" s="1"/>
  <c r="AG306" i="33" a="1"/>
  <c r="AG306" i="33" s="1"/>
  <c r="AF306" i="33" a="1"/>
  <c r="AF306" i="33" s="1"/>
  <c r="AE306" i="33" a="1"/>
  <c r="AE306" i="33" s="1"/>
  <c r="AD306" i="33" a="1"/>
  <c r="AD306" i="33" s="1"/>
  <c r="AC306" i="33" a="1"/>
  <c r="AC306" i="33" s="1"/>
  <c r="AB306" i="33" a="1"/>
  <c r="AB306" i="33" s="1"/>
  <c r="AA306" i="33" a="1"/>
  <c r="AA306" i="33" s="1"/>
  <c r="Z306" i="33" a="1"/>
  <c r="Z306" i="33" s="1"/>
  <c r="Y306" i="33" a="1"/>
  <c r="Y306" i="33" s="1"/>
  <c r="X306" i="33" a="1"/>
  <c r="X306" i="33" s="1"/>
  <c r="W306" i="33" a="1"/>
  <c r="W306" i="33" s="1"/>
  <c r="V306" i="33" a="1"/>
  <c r="V306" i="33" s="1"/>
  <c r="U306" i="33" a="1"/>
  <c r="U306" i="33" s="1"/>
  <c r="T306" i="33" a="1"/>
  <c r="T306" i="33" s="1"/>
  <c r="S306" i="33" a="1"/>
  <c r="S306" i="33" s="1"/>
  <c r="P306" i="33"/>
  <c r="R306" i="33" s="1"/>
  <c r="AH305" i="33" a="1"/>
  <c r="AH305" i="33" s="1"/>
  <c r="AG305" i="33" a="1"/>
  <c r="AG305" i="33" s="1"/>
  <c r="AF305" i="33" a="1"/>
  <c r="AF305" i="33" s="1"/>
  <c r="AE305" i="33" a="1"/>
  <c r="AE305" i="33" s="1"/>
  <c r="AD305" i="33" a="1"/>
  <c r="AD305" i="33" s="1"/>
  <c r="AC305" i="33" a="1"/>
  <c r="AC305" i="33" s="1"/>
  <c r="AB305" i="33" a="1"/>
  <c r="AB305" i="33" s="1"/>
  <c r="AA305" i="33" a="1"/>
  <c r="AA305" i="33" s="1"/>
  <c r="Z305" i="33" a="1"/>
  <c r="Z305" i="33" s="1"/>
  <c r="Y305" i="33" a="1"/>
  <c r="Y305" i="33" s="1"/>
  <c r="X305" i="33" a="1"/>
  <c r="X305" i="33" s="1"/>
  <c r="W305" i="33" a="1"/>
  <c r="W305" i="33" s="1"/>
  <c r="V305" i="33" a="1"/>
  <c r="V305" i="33" s="1"/>
  <c r="U305" i="33" a="1"/>
  <c r="U305" i="33" s="1"/>
  <c r="T305" i="33" a="1"/>
  <c r="T305" i="33" s="1"/>
  <c r="S305" i="33" a="1"/>
  <c r="S305" i="33" s="1"/>
  <c r="P305" i="33"/>
  <c r="R305" i="33" s="1"/>
  <c r="AH304" i="33" a="1"/>
  <c r="AH304" i="33" s="1"/>
  <c r="AG304" i="33" a="1"/>
  <c r="AG304" i="33" s="1"/>
  <c r="AF304" i="33" a="1"/>
  <c r="AF304" i="33" s="1"/>
  <c r="AE304" i="33" a="1"/>
  <c r="AE304" i="33" s="1"/>
  <c r="AD304" i="33" a="1"/>
  <c r="AD304" i="33" s="1"/>
  <c r="AC304" i="33" a="1"/>
  <c r="AC304" i="33" s="1"/>
  <c r="AB304" i="33" a="1"/>
  <c r="AB304" i="33" s="1"/>
  <c r="AA304" i="33" a="1"/>
  <c r="AA304" i="33" s="1"/>
  <c r="Z304" i="33" a="1"/>
  <c r="Z304" i="33" s="1"/>
  <c r="Y304" i="33" a="1"/>
  <c r="Y304" i="33" s="1"/>
  <c r="X304" i="33" a="1"/>
  <c r="X304" i="33" s="1"/>
  <c r="W304" i="33" a="1"/>
  <c r="W304" i="33" s="1"/>
  <c r="V304" i="33" a="1"/>
  <c r="V304" i="33" s="1"/>
  <c r="U304" i="33" a="1"/>
  <c r="U304" i="33" s="1"/>
  <c r="T304" i="33" a="1"/>
  <c r="T304" i="33" s="1"/>
  <c r="S304" i="33" a="1"/>
  <c r="S304" i="33" s="1"/>
  <c r="P304" i="33"/>
  <c r="R304" i="33" s="1"/>
  <c r="AH300" i="33" a="1"/>
  <c r="AH300" i="33" s="1"/>
  <c r="AG300" i="33" a="1"/>
  <c r="AG300" i="33" s="1"/>
  <c r="AF300" i="33" a="1"/>
  <c r="AF300" i="33" s="1"/>
  <c r="AE300" i="33" a="1"/>
  <c r="AE300" i="33" s="1"/>
  <c r="AD300" i="33" a="1"/>
  <c r="AD300" i="33" s="1"/>
  <c r="AC300" i="33" a="1"/>
  <c r="AC300" i="33" s="1"/>
  <c r="AB300" i="33" a="1"/>
  <c r="AB300" i="33" s="1"/>
  <c r="AA300" i="33" a="1"/>
  <c r="AA300" i="33" s="1"/>
  <c r="Z300" i="33" a="1"/>
  <c r="Z300" i="33" s="1"/>
  <c r="Y300" i="33" a="1"/>
  <c r="Y300" i="33" s="1"/>
  <c r="X300" i="33" a="1"/>
  <c r="X300" i="33" s="1"/>
  <c r="W300" i="33" a="1"/>
  <c r="W300" i="33" s="1"/>
  <c r="V300" i="33" a="1"/>
  <c r="V300" i="33" s="1"/>
  <c r="U300" i="33" a="1"/>
  <c r="U300" i="33" s="1"/>
  <c r="T300" i="33" a="1"/>
  <c r="T300" i="33" s="1"/>
  <c r="S300" i="33" a="1"/>
  <c r="S300" i="33" s="1"/>
  <c r="P300" i="33"/>
  <c r="R300" i="33" s="1"/>
  <c r="AH299" i="33" a="1"/>
  <c r="AH299" i="33" s="1"/>
  <c r="AF299" i="33" a="1"/>
  <c r="AF299" i="33" s="1"/>
  <c r="AE299" i="33" a="1"/>
  <c r="AE299" i="33" s="1"/>
  <c r="AD299" i="33" a="1"/>
  <c r="AD299" i="33" s="1"/>
  <c r="AC299" i="33" a="1"/>
  <c r="AC299" i="33" s="1"/>
  <c r="AA299" i="33" a="1"/>
  <c r="AA299" i="33" s="1"/>
  <c r="Z299" i="33" a="1"/>
  <c r="Z299" i="33" s="1"/>
  <c r="Y299" i="33" a="1"/>
  <c r="Y299" i="33" s="1"/>
  <c r="X299" i="33" a="1"/>
  <c r="X299" i="33" s="1"/>
  <c r="V299" i="33" a="1"/>
  <c r="V299" i="33" s="1"/>
  <c r="U299" i="33" a="1"/>
  <c r="U299" i="33" s="1"/>
  <c r="T299" i="33" a="1"/>
  <c r="T299" i="33" s="1"/>
  <c r="S299" i="33" a="1"/>
  <c r="S299" i="33" s="1"/>
  <c r="R299" i="33"/>
  <c r="R298" i="33"/>
  <c r="R297" i="33"/>
  <c r="AH296" i="33" a="1"/>
  <c r="AH296" i="33" s="1"/>
  <c r="AG296" i="33" a="1"/>
  <c r="AG296" i="33" s="1"/>
  <c r="AF296" i="33" a="1"/>
  <c r="AF296" i="33" s="1"/>
  <c r="AE296" i="33" a="1"/>
  <c r="AE296" i="33" s="1"/>
  <c r="AD296" i="33" a="1"/>
  <c r="AD296" i="33" s="1"/>
  <c r="AC296" i="33" a="1"/>
  <c r="AC296" i="33" s="1"/>
  <c r="AB296" i="33" a="1"/>
  <c r="AB296" i="33" s="1"/>
  <c r="AA296" i="33" a="1"/>
  <c r="AA296" i="33" s="1"/>
  <c r="Z296" i="33" a="1"/>
  <c r="Z296" i="33" s="1"/>
  <c r="Y296" i="33" a="1"/>
  <c r="Y296" i="33" s="1"/>
  <c r="X296" i="33" a="1"/>
  <c r="X296" i="33" s="1"/>
  <c r="W296" i="33" a="1"/>
  <c r="W296" i="33" s="1"/>
  <c r="V296" i="33" a="1"/>
  <c r="V296" i="33" s="1"/>
  <c r="U296" i="33" a="1"/>
  <c r="U296" i="33" s="1"/>
  <c r="T296" i="33" a="1"/>
  <c r="T296" i="33" s="1"/>
  <c r="S296" i="33" a="1"/>
  <c r="S296" i="33" s="1"/>
  <c r="P296" i="33"/>
  <c r="R296" i="33" s="1"/>
  <c r="AG292" i="33" a="1"/>
  <c r="AG292" i="33" s="1"/>
  <c r="AF292" i="33" a="1"/>
  <c r="AF292" i="33" s="1"/>
  <c r="AE292" i="33" a="1"/>
  <c r="AE292" i="33" s="1"/>
  <c r="AD292" i="33" a="1"/>
  <c r="AD292" i="33" s="1"/>
  <c r="AB292" i="33" a="1"/>
  <c r="AB292" i="33" s="1"/>
  <c r="AA292" i="33" a="1"/>
  <c r="AA292" i="33" s="1"/>
  <c r="Z292" i="33" a="1"/>
  <c r="Z292" i="33" s="1"/>
  <c r="Y292" i="33" a="1"/>
  <c r="Y292" i="33" s="1"/>
  <c r="W292" i="33" a="1"/>
  <c r="W292" i="33" s="1"/>
  <c r="V292" i="33" a="1"/>
  <c r="V292" i="33" s="1"/>
  <c r="U292" i="33" a="1"/>
  <c r="U292" i="33" s="1"/>
  <c r="T292" i="33" a="1"/>
  <c r="T292" i="33" s="1"/>
  <c r="R292" i="33"/>
  <c r="AH291" i="33" a="1"/>
  <c r="AH291" i="33" s="1"/>
  <c r="AG291" i="33" a="1"/>
  <c r="AG291" i="33" s="1"/>
  <c r="AF291" i="33" a="1"/>
  <c r="AF291" i="33" s="1"/>
  <c r="AE291" i="33" a="1"/>
  <c r="AE291" i="33" s="1"/>
  <c r="AD291" i="33" a="1"/>
  <c r="AD291" i="33" s="1"/>
  <c r="AC291" i="33" a="1"/>
  <c r="AC291" i="33" s="1"/>
  <c r="AB291" i="33" a="1"/>
  <c r="AB291" i="33" s="1"/>
  <c r="AA291" i="33" a="1"/>
  <c r="AA291" i="33" s="1"/>
  <c r="Z291" i="33" a="1"/>
  <c r="Z291" i="33" s="1"/>
  <c r="Y291" i="33" a="1"/>
  <c r="Y291" i="33" s="1"/>
  <c r="X291" i="33" a="1"/>
  <c r="X291" i="33" s="1"/>
  <c r="W291" i="33" a="1"/>
  <c r="W291" i="33" s="1"/>
  <c r="V291" i="33" a="1"/>
  <c r="V291" i="33" s="1"/>
  <c r="U291" i="33" a="1"/>
  <c r="U291" i="33" s="1"/>
  <c r="T291" i="33" a="1"/>
  <c r="T291" i="33" s="1"/>
  <c r="S291" i="33" a="1"/>
  <c r="S291" i="33" s="1"/>
  <c r="P291" i="33"/>
  <c r="R291" i="33" s="1"/>
  <c r="AH290" i="33" a="1"/>
  <c r="AH290" i="33" s="1"/>
  <c r="AG290" i="33" a="1"/>
  <c r="AG290" i="33" s="1"/>
  <c r="AF290" i="33" a="1"/>
  <c r="AF290" i="33" s="1"/>
  <c r="AE290" i="33" a="1"/>
  <c r="AE290" i="33" s="1"/>
  <c r="AD290" i="33" a="1"/>
  <c r="AD290" i="33" s="1"/>
  <c r="AC290" i="33" a="1"/>
  <c r="AC290" i="33" s="1"/>
  <c r="AB290" i="33" a="1"/>
  <c r="AB290" i="33" s="1"/>
  <c r="AA290" i="33" a="1"/>
  <c r="AA290" i="33" s="1"/>
  <c r="Z290" i="33" a="1"/>
  <c r="Z290" i="33" s="1"/>
  <c r="Y290" i="33" a="1"/>
  <c r="Y290" i="33" s="1"/>
  <c r="X290" i="33" a="1"/>
  <c r="X290" i="33" s="1"/>
  <c r="W290" i="33" a="1"/>
  <c r="W290" i="33" s="1"/>
  <c r="V290" i="33" a="1"/>
  <c r="V290" i="33" s="1"/>
  <c r="U290" i="33" a="1"/>
  <c r="U290" i="33" s="1"/>
  <c r="T290" i="33" a="1"/>
  <c r="T290" i="33" s="1"/>
  <c r="S290" i="33" a="1"/>
  <c r="S290" i="33" s="1"/>
  <c r="P290" i="33"/>
  <c r="R290" i="33" s="1"/>
  <c r="AH289" i="33" a="1"/>
  <c r="AH289" i="33" s="1"/>
  <c r="AG289" i="33" a="1"/>
  <c r="AG289" i="33" s="1"/>
  <c r="AF289" i="33" a="1"/>
  <c r="AF289" i="33" s="1"/>
  <c r="AE289" i="33" a="1"/>
  <c r="AE289" i="33" s="1"/>
  <c r="AD289" i="33" a="1"/>
  <c r="AD289" i="33" s="1"/>
  <c r="AC289" i="33" a="1"/>
  <c r="AC289" i="33" s="1"/>
  <c r="AB289" i="33" a="1"/>
  <c r="AB289" i="33" s="1"/>
  <c r="AA289" i="33" a="1"/>
  <c r="AA289" i="33" s="1"/>
  <c r="Z289" i="33" a="1"/>
  <c r="Z289" i="33" s="1"/>
  <c r="Y289" i="33" a="1"/>
  <c r="Y289" i="33" s="1"/>
  <c r="X289" i="33" a="1"/>
  <c r="X289" i="33" s="1"/>
  <c r="W289" i="33" a="1"/>
  <c r="W289" i="33" s="1"/>
  <c r="V289" i="33" a="1"/>
  <c r="V289" i="33" s="1"/>
  <c r="U289" i="33" a="1"/>
  <c r="U289" i="33" s="1"/>
  <c r="T289" i="33" a="1"/>
  <c r="T289" i="33" s="1"/>
  <c r="S289" i="33" a="1"/>
  <c r="S289" i="33" s="1"/>
  <c r="P289" i="33"/>
  <c r="R289" i="33" s="1"/>
  <c r="AG285" i="33" a="1"/>
  <c r="AG285" i="33" s="1"/>
  <c r="AF285" i="33" a="1"/>
  <c r="AF285" i="33" s="1"/>
  <c r="AE285" i="33" a="1"/>
  <c r="AE285" i="33" s="1"/>
  <c r="AD285" i="33" a="1"/>
  <c r="AD285" i="33" s="1"/>
  <c r="AB285" i="33" a="1"/>
  <c r="AB285" i="33" s="1"/>
  <c r="AA285" i="33" a="1"/>
  <c r="AA285" i="33" s="1"/>
  <c r="Z285" i="33" a="1"/>
  <c r="Z285" i="33" s="1"/>
  <c r="Y285" i="33" a="1"/>
  <c r="Y285" i="33" s="1"/>
  <c r="W285" i="33" a="1"/>
  <c r="W285" i="33" s="1"/>
  <c r="V285" i="33" a="1"/>
  <c r="V285" i="33" s="1"/>
  <c r="U285" i="33" a="1"/>
  <c r="U285" i="33" s="1"/>
  <c r="T285" i="33" a="1"/>
  <c r="T285" i="33" s="1"/>
  <c r="R285" i="33"/>
  <c r="AG284" i="33" a="1"/>
  <c r="AG284" i="33" s="1"/>
  <c r="AF284" i="33" a="1"/>
  <c r="AF284" i="33" s="1"/>
  <c r="AE284" i="33" a="1"/>
  <c r="AE284" i="33" s="1"/>
  <c r="AD284" i="33" a="1"/>
  <c r="AD284" i="33" s="1"/>
  <c r="AB284" i="33" a="1"/>
  <c r="AB284" i="33" s="1"/>
  <c r="AA284" i="33" a="1"/>
  <c r="AA284" i="33" s="1"/>
  <c r="Z284" i="33" a="1"/>
  <c r="Z284" i="33" s="1"/>
  <c r="Y284" i="33" a="1"/>
  <c r="Y284" i="33" s="1"/>
  <c r="W284" i="33" a="1"/>
  <c r="W284" i="33" s="1"/>
  <c r="V284" i="33" a="1"/>
  <c r="V284" i="33" s="1"/>
  <c r="U284" i="33" a="1"/>
  <c r="U284" i="33" s="1"/>
  <c r="T284" i="33" a="1"/>
  <c r="T284" i="33" s="1"/>
  <c r="R284" i="33"/>
  <c r="AH283" i="33" a="1"/>
  <c r="AH283" i="33" s="1"/>
  <c r="AG283" i="33" a="1"/>
  <c r="AG283" i="33" s="1"/>
  <c r="AF283" i="33" a="1"/>
  <c r="AF283" i="33" s="1"/>
  <c r="AE283" i="33" a="1"/>
  <c r="AE283" i="33" s="1"/>
  <c r="AD283" i="33" a="1"/>
  <c r="AD283" i="33" s="1"/>
  <c r="AC283" i="33" a="1"/>
  <c r="AC283" i="33" s="1"/>
  <c r="AB283" i="33" a="1"/>
  <c r="AB283" i="33" s="1"/>
  <c r="AA283" i="33" a="1"/>
  <c r="AA283" i="33" s="1"/>
  <c r="Z283" i="33" a="1"/>
  <c r="Z283" i="33" s="1"/>
  <c r="Y283" i="33" a="1"/>
  <c r="Y283" i="33" s="1"/>
  <c r="X283" i="33" a="1"/>
  <c r="X283" i="33" s="1"/>
  <c r="W283" i="33" a="1"/>
  <c r="W283" i="33" s="1"/>
  <c r="V283" i="33" a="1"/>
  <c r="V283" i="33" s="1"/>
  <c r="U283" i="33" a="1"/>
  <c r="U283" i="33" s="1"/>
  <c r="T283" i="33" a="1"/>
  <c r="T283" i="33" s="1"/>
  <c r="S283" i="33" a="1"/>
  <c r="S283" i="33" s="1"/>
  <c r="P283" i="33"/>
  <c r="R283" i="33" s="1"/>
  <c r="AH282" i="33" a="1"/>
  <c r="AH282" i="33" s="1"/>
  <c r="AG282" i="33" a="1"/>
  <c r="AG282" i="33" s="1"/>
  <c r="AF282" i="33" a="1"/>
  <c r="AF282" i="33" s="1"/>
  <c r="AE282" i="33" a="1"/>
  <c r="AE282" i="33" s="1"/>
  <c r="AD282" i="33" a="1"/>
  <c r="AD282" i="33" s="1"/>
  <c r="AC282" i="33" a="1"/>
  <c r="AC282" i="33" s="1"/>
  <c r="AB282" i="33" a="1"/>
  <c r="AB282" i="33" s="1"/>
  <c r="AA282" i="33" a="1"/>
  <c r="AA282" i="33" s="1"/>
  <c r="Z282" i="33" a="1"/>
  <c r="Z282" i="33" s="1"/>
  <c r="Y282" i="33" a="1"/>
  <c r="Y282" i="33" s="1"/>
  <c r="X282" i="33" a="1"/>
  <c r="X282" i="33" s="1"/>
  <c r="W282" i="33" a="1"/>
  <c r="W282" i="33" s="1"/>
  <c r="V282" i="33" a="1"/>
  <c r="V282" i="33" s="1"/>
  <c r="U282" i="33" a="1"/>
  <c r="U282" i="33" s="1"/>
  <c r="T282" i="33" a="1"/>
  <c r="T282" i="33" s="1"/>
  <c r="S282" i="33" a="1"/>
  <c r="S282" i="33" s="1"/>
  <c r="P282" i="33"/>
  <c r="R282" i="33" s="1"/>
  <c r="AH281" i="33" a="1"/>
  <c r="AH281" i="33" s="1"/>
  <c r="AG281" i="33" a="1"/>
  <c r="AG281" i="33" s="1"/>
  <c r="AF281" i="33" a="1"/>
  <c r="AF281" i="33" s="1"/>
  <c r="AE281" i="33" a="1"/>
  <c r="AE281" i="33" s="1"/>
  <c r="AD281" i="33" a="1"/>
  <c r="AD281" i="33" s="1"/>
  <c r="AC281" i="33" a="1"/>
  <c r="AC281" i="33" s="1"/>
  <c r="AB281" i="33" a="1"/>
  <c r="AB281" i="33" s="1"/>
  <c r="AA281" i="33" a="1"/>
  <c r="AA281" i="33" s="1"/>
  <c r="Z281" i="33" a="1"/>
  <c r="Z281" i="33" s="1"/>
  <c r="Y281" i="33" a="1"/>
  <c r="Y281" i="33" s="1"/>
  <c r="X281" i="33" a="1"/>
  <c r="X281" i="33" s="1"/>
  <c r="W281" i="33" a="1"/>
  <c r="W281" i="33" s="1"/>
  <c r="V281" i="33" a="1"/>
  <c r="V281" i="33" s="1"/>
  <c r="U281" i="33" a="1"/>
  <c r="U281" i="33" s="1"/>
  <c r="T281" i="33" a="1"/>
  <c r="T281" i="33" s="1"/>
  <c r="S281" i="33" a="1"/>
  <c r="S281" i="33" s="1"/>
  <c r="P281" i="33"/>
  <c r="R281" i="33" s="1"/>
  <c r="AH280" i="33" a="1"/>
  <c r="AH280" i="33" s="1"/>
  <c r="AG280" i="33" a="1"/>
  <c r="AG280" i="33" s="1"/>
  <c r="AF280" i="33" a="1"/>
  <c r="AF280" i="33" s="1"/>
  <c r="AE280" i="33" a="1"/>
  <c r="AE280" i="33" s="1"/>
  <c r="AD280" i="33" a="1"/>
  <c r="AD280" i="33" s="1"/>
  <c r="AC280" i="33" a="1"/>
  <c r="AC280" i="33" s="1"/>
  <c r="AB280" i="33" a="1"/>
  <c r="AB280" i="33" s="1"/>
  <c r="AA280" i="33" a="1"/>
  <c r="AA280" i="33" s="1"/>
  <c r="Z280" i="33" a="1"/>
  <c r="Z280" i="33" s="1"/>
  <c r="Y280" i="33" a="1"/>
  <c r="Y280" i="33" s="1"/>
  <c r="X280" i="33" a="1"/>
  <c r="X280" i="33" s="1"/>
  <c r="W280" i="33" a="1"/>
  <c r="W280" i="33" s="1"/>
  <c r="V280" i="33" a="1"/>
  <c r="V280" i="33" s="1"/>
  <c r="U280" i="33" a="1"/>
  <c r="U280" i="33" s="1"/>
  <c r="T280" i="33" a="1"/>
  <c r="T280" i="33" s="1"/>
  <c r="S280" i="33" a="1"/>
  <c r="S280" i="33" s="1"/>
  <c r="P280" i="33"/>
  <c r="R280" i="33" s="1"/>
  <c r="AH279" i="33" a="1"/>
  <c r="AH279" i="33" s="1"/>
  <c r="AG279" i="33" a="1"/>
  <c r="AG279" i="33" s="1"/>
  <c r="AF279" i="33" a="1"/>
  <c r="AF279" i="33" s="1"/>
  <c r="AE279" i="33" a="1"/>
  <c r="AE279" i="33" s="1"/>
  <c r="AD279" i="33" a="1"/>
  <c r="AD279" i="33" s="1"/>
  <c r="AC279" i="33" a="1"/>
  <c r="AC279" i="33" s="1"/>
  <c r="AB279" i="33" a="1"/>
  <c r="AB279" i="33" s="1"/>
  <c r="AA279" i="33" a="1"/>
  <c r="AA279" i="33" s="1"/>
  <c r="Z279" i="33" a="1"/>
  <c r="Z279" i="33" s="1"/>
  <c r="Y279" i="33" a="1"/>
  <c r="Y279" i="33" s="1"/>
  <c r="X279" i="33" a="1"/>
  <c r="X279" i="33" s="1"/>
  <c r="W279" i="33" a="1"/>
  <c r="W279" i="33" s="1"/>
  <c r="V279" i="33" a="1"/>
  <c r="V279" i="33" s="1"/>
  <c r="U279" i="33" a="1"/>
  <c r="U279" i="33" s="1"/>
  <c r="T279" i="33" a="1"/>
  <c r="T279" i="33" s="1"/>
  <c r="S279" i="33" a="1"/>
  <c r="S279" i="33" s="1"/>
  <c r="P279" i="33"/>
  <c r="R279" i="33" s="1"/>
  <c r="AG275" i="33" a="1"/>
  <c r="AG275" i="33" s="1"/>
  <c r="AF275" i="33" a="1"/>
  <c r="AF275" i="33" s="1"/>
  <c r="AE275" i="33" a="1"/>
  <c r="AE275" i="33" s="1"/>
  <c r="AD275" i="33" a="1"/>
  <c r="AD275" i="33" s="1"/>
  <c r="AB275" i="33" a="1"/>
  <c r="AB275" i="33" s="1"/>
  <c r="AA275" i="33" a="1"/>
  <c r="AA275" i="33" s="1"/>
  <c r="Z275" i="33" a="1"/>
  <c r="Z275" i="33" s="1"/>
  <c r="Y275" i="33" a="1"/>
  <c r="Y275" i="33" s="1"/>
  <c r="W275" i="33" a="1"/>
  <c r="W275" i="33" s="1"/>
  <c r="V275" i="33" a="1"/>
  <c r="V275" i="33" s="1"/>
  <c r="U275" i="33" a="1"/>
  <c r="U275" i="33" s="1"/>
  <c r="T275" i="33" a="1"/>
  <c r="T275" i="33" s="1"/>
  <c r="R275" i="33"/>
  <c r="AH274" i="33" a="1"/>
  <c r="AH274" i="33" s="1"/>
  <c r="AG274" i="33" a="1"/>
  <c r="AG274" i="33" s="1"/>
  <c r="AF274" i="33" a="1"/>
  <c r="AF274" i="33" s="1"/>
  <c r="AE274" i="33" a="1"/>
  <c r="AE274" i="33" s="1"/>
  <c r="AD274" i="33" a="1"/>
  <c r="AD274" i="33" s="1"/>
  <c r="AC274" i="33" a="1"/>
  <c r="AC274" i="33" s="1"/>
  <c r="AB274" i="33" a="1"/>
  <c r="AB274" i="33" s="1"/>
  <c r="AA274" i="33" a="1"/>
  <c r="AA274" i="33" s="1"/>
  <c r="Z274" i="33" a="1"/>
  <c r="Z274" i="33" s="1"/>
  <c r="Y274" i="33" a="1"/>
  <c r="Y274" i="33" s="1"/>
  <c r="X274" i="33" a="1"/>
  <c r="X274" i="33" s="1"/>
  <c r="W274" i="33" a="1"/>
  <c r="W274" i="33" s="1"/>
  <c r="V274" i="33" a="1"/>
  <c r="V274" i="33" s="1"/>
  <c r="U274" i="33" a="1"/>
  <c r="U274" i="33" s="1"/>
  <c r="T274" i="33" a="1"/>
  <c r="T274" i="33" s="1"/>
  <c r="S274" i="33" a="1"/>
  <c r="S274" i="33" s="1"/>
  <c r="P274" i="33"/>
  <c r="R274" i="33" s="1"/>
  <c r="AH273" i="33" a="1"/>
  <c r="AH273" i="33" s="1"/>
  <c r="AG273" i="33" a="1"/>
  <c r="AG273" i="33" s="1"/>
  <c r="AF273" i="33" a="1"/>
  <c r="AF273" i="33" s="1"/>
  <c r="AE273" i="33" a="1"/>
  <c r="AE273" i="33" s="1"/>
  <c r="AD273" i="33" a="1"/>
  <c r="AD273" i="33" s="1"/>
  <c r="AC273" i="33" a="1"/>
  <c r="AC273" i="33" s="1"/>
  <c r="AB273" i="33" a="1"/>
  <c r="AB273" i="33" s="1"/>
  <c r="AA273" i="33" a="1"/>
  <c r="AA273" i="33" s="1"/>
  <c r="Z273" i="33" a="1"/>
  <c r="Z273" i="33" s="1"/>
  <c r="Y273" i="33" a="1"/>
  <c r="Y273" i="33" s="1"/>
  <c r="X273" i="33" a="1"/>
  <c r="X273" i="33" s="1"/>
  <c r="W273" i="33" a="1"/>
  <c r="W273" i="33" s="1"/>
  <c r="V273" i="33" a="1"/>
  <c r="V273" i="33" s="1"/>
  <c r="U273" i="33" a="1"/>
  <c r="U273" i="33" s="1"/>
  <c r="T273" i="33" a="1"/>
  <c r="T273" i="33" s="1"/>
  <c r="S273" i="33" a="1"/>
  <c r="S273" i="33" s="1"/>
  <c r="P273" i="33"/>
  <c r="R273" i="33" s="1"/>
  <c r="AH272" i="33" a="1"/>
  <c r="AH272" i="33" s="1"/>
  <c r="AG272" i="33" a="1"/>
  <c r="AG272" i="33" s="1"/>
  <c r="AF272" i="33" a="1"/>
  <c r="AF272" i="33" s="1"/>
  <c r="AE272" i="33" a="1"/>
  <c r="AE272" i="33" s="1"/>
  <c r="AD272" i="33" a="1"/>
  <c r="AD272" i="33" s="1"/>
  <c r="AC272" i="33" a="1"/>
  <c r="AC272" i="33" s="1"/>
  <c r="AB272" i="33" a="1"/>
  <c r="AB272" i="33" s="1"/>
  <c r="AA272" i="33" a="1"/>
  <c r="AA272" i="33" s="1"/>
  <c r="Z272" i="33" a="1"/>
  <c r="Z272" i="33" s="1"/>
  <c r="Y272" i="33" a="1"/>
  <c r="Y272" i="33" s="1"/>
  <c r="X272" i="33" a="1"/>
  <c r="X272" i="33" s="1"/>
  <c r="W272" i="33" a="1"/>
  <c r="W272" i="33" s="1"/>
  <c r="V272" i="33" a="1"/>
  <c r="V272" i="33" s="1"/>
  <c r="U272" i="33" a="1"/>
  <c r="U272" i="33" s="1"/>
  <c r="T272" i="33" a="1"/>
  <c r="T272" i="33" s="1"/>
  <c r="S272" i="33" a="1"/>
  <c r="S272" i="33" s="1"/>
  <c r="P272" i="33"/>
  <c r="R272" i="33" s="1"/>
  <c r="AG268" i="33" a="1"/>
  <c r="AG268" i="33" s="1"/>
  <c r="AF268" i="33" a="1"/>
  <c r="AF268" i="33" s="1"/>
  <c r="AE268" i="33" a="1"/>
  <c r="AE268" i="33" s="1"/>
  <c r="AD268" i="33" a="1"/>
  <c r="AD268" i="33" s="1"/>
  <c r="AB268" i="33" a="1"/>
  <c r="AB268" i="33" s="1"/>
  <c r="AA268" i="33" a="1"/>
  <c r="AA268" i="33" s="1"/>
  <c r="Z268" i="33" a="1"/>
  <c r="Z268" i="33" s="1"/>
  <c r="Y268" i="33" a="1"/>
  <c r="Y268" i="33" s="1"/>
  <c r="W268" i="33" a="1"/>
  <c r="W268" i="33" s="1"/>
  <c r="V268" i="33" a="1"/>
  <c r="V268" i="33" s="1"/>
  <c r="U268" i="33" a="1"/>
  <c r="U268" i="33" s="1"/>
  <c r="T268" i="33" a="1"/>
  <c r="T268" i="33" s="1"/>
  <c r="R268" i="33"/>
  <c r="AH267" i="33" a="1"/>
  <c r="AH267" i="33" s="1"/>
  <c r="AG267" i="33" a="1"/>
  <c r="AG267" i="33" s="1"/>
  <c r="AF267" i="33" a="1"/>
  <c r="AF267" i="33" s="1"/>
  <c r="AE267" i="33" a="1"/>
  <c r="AE267" i="33" s="1"/>
  <c r="AD267" i="33" a="1"/>
  <c r="AD267" i="33" s="1"/>
  <c r="AC267" i="33" a="1"/>
  <c r="AC267" i="33" s="1"/>
  <c r="AB267" i="33" a="1"/>
  <c r="AB267" i="33" s="1"/>
  <c r="AA267" i="33" a="1"/>
  <c r="AA267" i="33" s="1"/>
  <c r="Z267" i="33" a="1"/>
  <c r="Z267" i="33" s="1"/>
  <c r="Y267" i="33" a="1"/>
  <c r="Y267" i="33" s="1"/>
  <c r="X267" i="33" a="1"/>
  <c r="X267" i="33" s="1"/>
  <c r="W267" i="33" a="1"/>
  <c r="W267" i="33" s="1"/>
  <c r="V267" i="33" a="1"/>
  <c r="V267" i="33" s="1"/>
  <c r="U267" i="33" a="1"/>
  <c r="U267" i="33" s="1"/>
  <c r="T267" i="33" a="1"/>
  <c r="T267" i="33" s="1"/>
  <c r="S267" i="33" a="1"/>
  <c r="S267" i="33" s="1"/>
  <c r="P267" i="33"/>
  <c r="R267" i="33" s="1"/>
  <c r="AH266" i="33" a="1"/>
  <c r="AH266" i="33" s="1"/>
  <c r="AG266" i="33" a="1"/>
  <c r="AG266" i="33" s="1"/>
  <c r="AF266" i="33" a="1"/>
  <c r="AF266" i="33" s="1"/>
  <c r="AE266" i="33" a="1"/>
  <c r="AE266" i="33" s="1"/>
  <c r="AD266" i="33" a="1"/>
  <c r="AD266" i="33" s="1"/>
  <c r="AC266" i="33" a="1"/>
  <c r="AC266" i="33" s="1"/>
  <c r="AB266" i="33" a="1"/>
  <c r="AB266" i="33" s="1"/>
  <c r="AA266" i="33" a="1"/>
  <c r="AA266" i="33" s="1"/>
  <c r="Z266" i="33" a="1"/>
  <c r="Z266" i="33" s="1"/>
  <c r="Y266" i="33" a="1"/>
  <c r="Y266" i="33" s="1"/>
  <c r="X266" i="33" a="1"/>
  <c r="X266" i="33" s="1"/>
  <c r="W266" i="33" a="1"/>
  <c r="W266" i="33" s="1"/>
  <c r="V266" i="33" a="1"/>
  <c r="V266" i="33" s="1"/>
  <c r="U266" i="33" a="1"/>
  <c r="U266" i="33" s="1"/>
  <c r="T266" i="33" a="1"/>
  <c r="T266" i="33" s="1"/>
  <c r="S266" i="33" a="1"/>
  <c r="S266" i="33" s="1"/>
  <c r="P266" i="33"/>
  <c r="R266" i="33" s="1"/>
  <c r="AH265" i="33" a="1"/>
  <c r="AH265" i="33" s="1"/>
  <c r="AG265" i="33" a="1"/>
  <c r="AG265" i="33" s="1"/>
  <c r="AF265" i="33" a="1"/>
  <c r="AF265" i="33" s="1"/>
  <c r="AE265" i="33" a="1"/>
  <c r="AE265" i="33" s="1"/>
  <c r="AD265" i="33" a="1"/>
  <c r="AD265" i="33" s="1"/>
  <c r="AC265" i="33" a="1"/>
  <c r="AC265" i="33" s="1"/>
  <c r="AB265" i="33" a="1"/>
  <c r="AB265" i="33" s="1"/>
  <c r="AA265" i="33" a="1"/>
  <c r="AA265" i="33" s="1"/>
  <c r="Z265" i="33" a="1"/>
  <c r="Z265" i="33" s="1"/>
  <c r="Y265" i="33" a="1"/>
  <c r="Y265" i="33" s="1"/>
  <c r="X265" i="33" a="1"/>
  <c r="X265" i="33" s="1"/>
  <c r="W265" i="33" a="1"/>
  <c r="W265" i="33" s="1"/>
  <c r="V265" i="33" a="1"/>
  <c r="V265" i="33" s="1"/>
  <c r="U265" i="33" a="1"/>
  <c r="U265" i="33" s="1"/>
  <c r="T265" i="33" a="1"/>
  <c r="T265" i="33" s="1"/>
  <c r="S265" i="33" a="1"/>
  <c r="S265" i="33" s="1"/>
  <c r="P265" i="33"/>
  <c r="R265" i="33" s="1"/>
  <c r="AH264" i="33" a="1"/>
  <c r="AH264" i="33" s="1"/>
  <c r="AG264" i="33" a="1"/>
  <c r="AG264" i="33" s="1"/>
  <c r="AF264" i="33" a="1"/>
  <c r="AF264" i="33" s="1"/>
  <c r="AE264" i="33" a="1"/>
  <c r="AE264" i="33" s="1"/>
  <c r="AD264" i="33" a="1"/>
  <c r="AD264" i="33" s="1"/>
  <c r="AC264" i="33" a="1"/>
  <c r="AC264" i="33" s="1"/>
  <c r="AB264" i="33" a="1"/>
  <c r="AB264" i="33" s="1"/>
  <c r="AA264" i="33" a="1"/>
  <c r="AA264" i="33" s="1"/>
  <c r="Z264" i="33" a="1"/>
  <c r="Z264" i="33" s="1"/>
  <c r="Y264" i="33" a="1"/>
  <c r="Y264" i="33" s="1"/>
  <c r="X264" i="33" a="1"/>
  <c r="X264" i="33" s="1"/>
  <c r="W264" i="33" a="1"/>
  <c r="W264" i="33" s="1"/>
  <c r="V264" i="33" a="1"/>
  <c r="V264" i="33" s="1"/>
  <c r="U264" i="33" a="1"/>
  <c r="U264" i="33" s="1"/>
  <c r="T264" i="33" a="1"/>
  <c r="T264" i="33" s="1"/>
  <c r="S264" i="33" a="1"/>
  <c r="S264" i="33" s="1"/>
  <c r="P264" i="33"/>
  <c r="R264" i="33" s="1"/>
  <c r="AH263" i="33" a="1"/>
  <c r="AH263" i="33" s="1"/>
  <c r="AG263" i="33" a="1"/>
  <c r="AG263" i="33" s="1"/>
  <c r="AF263" i="33" a="1"/>
  <c r="AF263" i="33" s="1"/>
  <c r="AE263" i="33" a="1"/>
  <c r="AE263" i="33" s="1"/>
  <c r="AD263" i="33" a="1"/>
  <c r="AD263" i="33" s="1"/>
  <c r="AC263" i="33" a="1"/>
  <c r="AC263" i="33" s="1"/>
  <c r="AB263" i="33" a="1"/>
  <c r="AB263" i="33" s="1"/>
  <c r="AA263" i="33" a="1"/>
  <c r="AA263" i="33" s="1"/>
  <c r="Z263" i="33" a="1"/>
  <c r="Z263" i="33" s="1"/>
  <c r="Y263" i="33" a="1"/>
  <c r="Y263" i="33" s="1"/>
  <c r="X263" i="33" a="1"/>
  <c r="X263" i="33" s="1"/>
  <c r="W263" i="33" a="1"/>
  <c r="W263" i="33" s="1"/>
  <c r="V263" i="33" a="1"/>
  <c r="V263" i="33" s="1"/>
  <c r="U263" i="33" a="1"/>
  <c r="U263" i="33" s="1"/>
  <c r="T263" i="33" a="1"/>
  <c r="T263" i="33" s="1"/>
  <c r="S263" i="33" a="1"/>
  <c r="S263" i="33" s="1"/>
  <c r="P263" i="33"/>
  <c r="R263" i="33" s="1"/>
  <c r="AG259" i="33" a="1"/>
  <c r="AG259" i="33" s="1"/>
  <c r="AF259" i="33" a="1"/>
  <c r="AF259" i="33" s="1"/>
  <c r="AE259" i="33" a="1"/>
  <c r="AE259" i="33" s="1"/>
  <c r="AD259" i="33" a="1"/>
  <c r="AD259" i="33" s="1"/>
  <c r="AB259" i="33" a="1"/>
  <c r="AB259" i="33" s="1"/>
  <c r="AA259" i="33" a="1"/>
  <c r="AA259" i="33" s="1"/>
  <c r="Z259" i="33" a="1"/>
  <c r="Z259" i="33" s="1"/>
  <c r="Y259" i="33" a="1"/>
  <c r="Y259" i="33" s="1"/>
  <c r="W259" i="33" a="1"/>
  <c r="W259" i="33" s="1"/>
  <c r="V259" i="33" a="1"/>
  <c r="V259" i="33" s="1"/>
  <c r="U259" i="33" a="1"/>
  <c r="U259" i="33" s="1"/>
  <c r="T259" i="33" a="1"/>
  <c r="T259" i="33" s="1"/>
  <c r="R259" i="33"/>
  <c r="AH258" i="33" a="1"/>
  <c r="AH258" i="33" s="1"/>
  <c r="AG258" i="33" a="1"/>
  <c r="AG258" i="33" s="1"/>
  <c r="AF258" i="33" a="1"/>
  <c r="AF258" i="33" s="1"/>
  <c r="AD258" i="33" a="1"/>
  <c r="AD258" i="33" s="1"/>
  <c r="AC258" i="33" a="1"/>
  <c r="AC258" i="33" s="1"/>
  <c r="AB258" i="33" a="1"/>
  <c r="AB258" i="33" s="1"/>
  <c r="AA258" i="33" a="1"/>
  <c r="AA258" i="33" s="1"/>
  <c r="Y258" i="33" a="1"/>
  <c r="Y258" i="33" s="1"/>
  <c r="X258" i="33" a="1"/>
  <c r="X258" i="33" s="1"/>
  <c r="W258" i="33" a="1"/>
  <c r="W258" i="33" s="1"/>
  <c r="V258" i="33" a="1"/>
  <c r="V258" i="33" s="1"/>
  <c r="T258" i="33" a="1"/>
  <c r="T258" i="33" s="1"/>
  <c r="S258" i="33" a="1"/>
  <c r="S258" i="33" s="1"/>
  <c r="R258" i="33"/>
  <c r="AG257" i="33" a="1"/>
  <c r="AG257" i="33" s="1"/>
  <c r="AF257" i="33" a="1"/>
  <c r="AF257" i="33" s="1"/>
  <c r="AD257" i="33" a="1"/>
  <c r="AD257" i="33" s="1"/>
  <c r="AC257" i="33" a="1"/>
  <c r="AC257" i="33" s="1"/>
  <c r="AA257" i="33" a="1"/>
  <c r="AA257" i="33" s="1"/>
  <c r="Z257" i="33" a="1"/>
  <c r="Z257" i="33" s="1"/>
  <c r="X257" i="33" a="1"/>
  <c r="X257" i="33" s="1"/>
  <c r="W257" i="33" a="1"/>
  <c r="W257" i="33" s="1"/>
  <c r="U257" i="33" a="1"/>
  <c r="U257" i="33" s="1"/>
  <c r="T257" i="33" a="1"/>
  <c r="T257" i="33" s="1"/>
  <c r="R257" i="33"/>
  <c r="AH256" i="33" a="1"/>
  <c r="AH256" i="33" s="1"/>
  <c r="AG256" i="33" a="1"/>
  <c r="AG256" i="33" s="1"/>
  <c r="AF256" i="33" a="1"/>
  <c r="AF256" i="33" s="1"/>
  <c r="AE256" i="33" a="1"/>
  <c r="AE256" i="33" s="1"/>
  <c r="AD256" i="33" a="1"/>
  <c r="AD256" i="33" s="1"/>
  <c r="AC256" i="33" a="1"/>
  <c r="AC256" i="33" s="1"/>
  <c r="AB256" i="33" a="1"/>
  <c r="AB256" i="33" s="1"/>
  <c r="AA256" i="33" a="1"/>
  <c r="AA256" i="33" s="1"/>
  <c r="Z256" i="33" a="1"/>
  <c r="Z256" i="33" s="1"/>
  <c r="Y256" i="33" a="1"/>
  <c r="Y256" i="33" s="1"/>
  <c r="X256" i="33" a="1"/>
  <c r="X256" i="33" s="1"/>
  <c r="W256" i="33" a="1"/>
  <c r="W256" i="33" s="1"/>
  <c r="V256" i="33" a="1"/>
  <c r="V256" i="33" s="1"/>
  <c r="U256" i="33" a="1"/>
  <c r="U256" i="33" s="1"/>
  <c r="T256" i="33" a="1"/>
  <c r="T256" i="33" s="1"/>
  <c r="S256" i="33" a="1"/>
  <c r="S256" i="33" s="1"/>
  <c r="P256" i="33"/>
  <c r="R256" i="33" s="1"/>
  <c r="AH255" i="33" a="1"/>
  <c r="AH255" i="33" s="1"/>
  <c r="AG255" i="33" a="1"/>
  <c r="AG255" i="33" s="1"/>
  <c r="AF255" i="33" a="1"/>
  <c r="AF255" i="33" s="1"/>
  <c r="AE255" i="33" a="1"/>
  <c r="AE255" i="33" s="1"/>
  <c r="AD255" i="33" a="1"/>
  <c r="AD255" i="33" s="1"/>
  <c r="AC255" i="33" a="1"/>
  <c r="AC255" i="33" s="1"/>
  <c r="AB255" i="33" a="1"/>
  <c r="AB255" i="33" s="1"/>
  <c r="AA255" i="33" a="1"/>
  <c r="AA255" i="33" s="1"/>
  <c r="Z255" i="33" a="1"/>
  <c r="Z255" i="33" s="1"/>
  <c r="Y255" i="33" a="1"/>
  <c r="Y255" i="33" s="1"/>
  <c r="X255" i="33" a="1"/>
  <c r="X255" i="33" s="1"/>
  <c r="W255" i="33" a="1"/>
  <c r="W255" i="33" s="1"/>
  <c r="V255" i="33" a="1"/>
  <c r="V255" i="33" s="1"/>
  <c r="U255" i="33" a="1"/>
  <c r="U255" i="33" s="1"/>
  <c r="T255" i="33" a="1"/>
  <c r="T255" i="33" s="1"/>
  <c r="S255" i="33" a="1"/>
  <c r="S255" i="33" s="1"/>
  <c r="P255" i="33"/>
  <c r="R255" i="33" s="1"/>
  <c r="AH254" i="33" a="1"/>
  <c r="AH254" i="33" s="1"/>
  <c r="AG254" i="33" a="1"/>
  <c r="AG254" i="33" s="1"/>
  <c r="AF254" i="33" a="1"/>
  <c r="AF254" i="33" s="1"/>
  <c r="AE254" i="33" a="1"/>
  <c r="AE254" i="33" s="1"/>
  <c r="AD254" i="33" a="1"/>
  <c r="AD254" i="33" s="1"/>
  <c r="AC254" i="33" a="1"/>
  <c r="AC254" i="33" s="1"/>
  <c r="AB254" i="33" a="1"/>
  <c r="AB254" i="33" s="1"/>
  <c r="AA254" i="33" a="1"/>
  <c r="AA254" i="33" s="1"/>
  <c r="Z254" i="33" a="1"/>
  <c r="Z254" i="33" s="1"/>
  <c r="Y254" i="33" a="1"/>
  <c r="Y254" i="33" s="1"/>
  <c r="X254" i="33" a="1"/>
  <c r="X254" i="33" s="1"/>
  <c r="W254" i="33" a="1"/>
  <c r="W254" i="33" s="1"/>
  <c r="V254" i="33" a="1"/>
  <c r="V254" i="33" s="1"/>
  <c r="U254" i="33" a="1"/>
  <c r="U254" i="33" s="1"/>
  <c r="T254" i="33" a="1"/>
  <c r="T254" i="33" s="1"/>
  <c r="S254" i="33" a="1"/>
  <c r="S254" i="33" s="1"/>
  <c r="P254" i="33"/>
  <c r="R254" i="33" s="1"/>
  <c r="AH253" i="33" a="1"/>
  <c r="AH253" i="33" s="1"/>
  <c r="AG253" i="33" a="1"/>
  <c r="AG253" i="33" s="1"/>
  <c r="AF253" i="33" a="1"/>
  <c r="AF253" i="33" s="1"/>
  <c r="AE253" i="33" a="1"/>
  <c r="AE253" i="33" s="1"/>
  <c r="AD253" i="33" a="1"/>
  <c r="AD253" i="33" s="1"/>
  <c r="AC253" i="33" a="1"/>
  <c r="AC253" i="33" s="1"/>
  <c r="AB253" i="33" a="1"/>
  <c r="AB253" i="33" s="1"/>
  <c r="AA253" i="33" a="1"/>
  <c r="AA253" i="33" s="1"/>
  <c r="Z253" i="33" a="1"/>
  <c r="Z253" i="33" s="1"/>
  <c r="Y253" i="33" a="1"/>
  <c r="Y253" i="33" s="1"/>
  <c r="X253" i="33" a="1"/>
  <c r="X253" i="33" s="1"/>
  <c r="W253" i="33" a="1"/>
  <c r="W253" i="33" s="1"/>
  <c r="V253" i="33" a="1"/>
  <c r="V253" i="33" s="1"/>
  <c r="U253" i="33" a="1"/>
  <c r="U253" i="33" s="1"/>
  <c r="T253" i="33" a="1"/>
  <c r="T253" i="33" s="1"/>
  <c r="S253" i="33" a="1"/>
  <c r="S253" i="33" s="1"/>
  <c r="P253" i="33"/>
  <c r="R253" i="33" s="1"/>
  <c r="AH252" i="33" a="1"/>
  <c r="AH252" i="33" s="1"/>
  <c r="AG252" i="33" a="1"/>
  <c r="AG252" i="33" s="1"/>
  <c r="AF252" i="33" a="1"/>
  <c r="AF252" i="33" s="1"/>
  <c r="AE252" i="33" a="1"/>
  <c r="AE252" i="33" s="1"/>
  <c r="AD252" i="33" a="1"/>
  <c r="AD252" i="33" s="1"/>
  <c r="AC252" i="33" a="1"/>
  <c r="AC252" i="33" s="1"/>
  <c r="AB252" i="33" a="1"/>
  <c r="AB252" i="33" s="1"/>
  <c r="AA252" i="33" a="1"/>
  <c r="AA252" i="33" s="1"/>
  <c r="Z252" i="33" a="1"/>
  <c r="Z252" i="33" s="1"/>
  <c r="Y252" i="33" a="1"/>
  <c r="Y252" i="33" s="1"/>
  <c r="X252" i="33" a="1"/>
  <c r="X252" i="33" s="1"/>
  <c r="W252" i="33" a="1"/>
  <c r="W252" i="33" s="1"/>
  <c r="V252" i="33" a="1"/>
  <c r="V252" i="33" s="1"/>
  <c r="U252" i="33" a="1"/>
  <c r="U252" i="33" s="1"/>
  <c r="T252" i="33" a="1"/>
  <c r="T252" i="33" s="1"/>
  <c r="S252" i="33" a="1"/>
  <c r="S252" i="33" s="1"/>
  <c r="P252" i="33"/>
  <c r="R252" i="33" s="1"/>
  <c r="AH248" i="33" a="1"/>
  <c r="AH248" i="33" s="1"/>
  <c r="AG248" i="33" a="1"/>
  <c r="AG248" i="33" s="1"/>
  <c r="AF248" i="33" a="1"/>
  <c r="AF248" i="33" s="1"/>
  <c r="AE248" i="33" a="1"/>
  <c r="AE248" i="33" s="1"/>
  <c r="AD248" i="33" a="1"/>
  <c r="AD248" i="33" s="1"/>
  <c r="AC248" i="33" a="1"/>
  <c r="AC248" i="33" s="1"/>
  <c r="AB248" i="33" a="1"/>
  <c r="AB248" i="33" s="1"/>
  <c r="AA248" i="33" a="1"/>
  <c r="AA248" i="33" s="1"/>
  <c r="Z248" i="33" a="1"/>
  <c r="Z248" i="33" s="1"/>
  <c r="Y248" i="33" a="1"/>
  <c r="Y248" i="33" s="1"/>
  <c r="W248" i="33" a="1"/>
  <c r="W248" i="33" s="1"/>
  <c r="V248" i="33" a="1"/>
  <c r="V248" i="33" s="1"/>
  <c r="U248" i="33" a="1"/>
  <c r="U248" i="33" s="1"/>
  <c r="T248" i="33" a="1"/>
  <c r="T248" i="33" s="1"/>
  <c r="S248" i="33" a="1"/>
  <c r="S248" i="33" s="1"/>
  <c r="R248" i="33"/>
  <c r="AG247" i="33" a="1"/>
  <c r="AG247" i="33" s="1"/>
  <c r="AF247" i="33" a="1"/>
  <c r="AF247" i="33" s="1"/>
  <c r="AE247" i="33" a="1"/>
  <c r="AE247" i="33" s="1"/>
  <c r="AD247" i="33" a="1"/>
  <c r="AD247" i="33" s="1"/>
  <c r="AB247" i="33" a="1"/>
  <c r="AB247" i="33" s="1"/>
  <c r="AA247" i="33" a="1"/>
  <c r="AA247" i="33" s="1"/>
  <c r="Z247" i="33" a="1"/>
  <c r="Z247" i="33" s="1"/>
  <c r="Y247" i="33" a="1"/>
  <c r="Y247" i="33" s="1"/>
  <c r="W247" i="33" a="1"/>
  <c r="W247" i="33" s="1"/>
  <c r="V247" i="33" a="1"/>
  <c r="V247" i="33" s="1"/>
  <c r="U247" i="33" a="1"/>
  <c r="U247" i="33" s="1"/>
  <c r="T247" i="33" a="1"/>
  <c r="T247" i="33" s="1"/>
  <c r="P247" i="33"/>
  <c r="R247" i="33" s="1"/>
  <c r="AG246" i="33" a="1"/>
  <c r="AG246" i="33" s="1"/>
  <c r="AF246" i="33" a="1"/>
  <c r="AF246" i="33" s="1"/>
  <c r="AE246" i="33" a="1"/>
  <c r="AE246" i="33" s="1"/>
  <c r="AD246" i="33" a="1"/>
  <c r="AD246" i="33" s="1"/>
  <c r="AB246" i="33" a="1"/>
  <c r="AB246" i="33" s="1"/>
  <c r="AA246" i="33" a="1"/>
  <c r="AA246" i="33" s="1"/>
  <c r="Z246" i="33" a="1"/>
  <c r="Z246" i="33" s="1"/>
  <c r="Y246" i="33" a="1"/>
  <c r="Y246" i="33" s="1"/>
  <c r="W246" i="33" a="1"/>
  <c r="W246" i="33" s="1"/>
  <c r="V246" i="33" a="1"/>
  <c r="V246" i="33" s="1"/>
  <c r="U246" i="33" a="1"/>
  <c r="U246" i="33" s="1"/>
  <c r="T246" i="33" a="1"/>
  <c r="T246" i="33" s="1"/>
  <c r="R246" i="33"/>
  <c r="AG245" i="33" a="1"/>
  <c r="AG245" i="33" s="1"/>
  <c r="AF245" i="33" a="1"/>
  <c r="AF245" i="33" s="1"/>
  <c r="AE245" i="33" a="1"/>
  <c r="AE245" i="33" s="1"/>
  <c r="AD245" i="33" a="1"/>
  <c r="AD245" i="33" s="1"/>
  <c r="AB245" i="33" a="1"/>
  <c r="AB245" i="33" s="1"/>
  <c r="AA245" i="33" a="1"/>
  <c r="AA245" i="33" s="1"/>
  <c r="Z245" i="33" a="1"/>
  <c r="Z245" i="33" s="1"/>
  <c r="Y245" i="33" a="1"/>
  <c r="Y245" i="33" s="1"/>
  <c r="W245" i="33" a="1"/>
  <c r="W245" i="33" s="1"/>
  <c r="V245" i="33" a="1"/>
  <c r="V245" i="33" s="1"/>
  <c r="U245" i="33" a="1"/>
  <c r="U245" i="33" s="1"/>
  <c r="T245" i="33" a="1"/>
  <c r="T245" i="33" s="1"/>
  <c r="R245" i="33"/>
  <c r="AH244" i="33" a="1"/>
  <c r="AH244" i="33" s="1"/>
  <c r="AF244" i="33" a="1"/>
  <c r="AF244" i="33" s="1"/>
  <c r="AD244" i="33" a="1"/>
  <c r="AD244" i="33" s="1"/>
  <c r="AB244" i="33" a="1"/>
  <c r="AB244" i="33" s="1"/>
  <c r="Z244" i="33" a="1"/>
  <c r="Z244" i="33" s="1"/>
  <c r="X244" i="33" a="1"/>
  <c r="X244" i="33" s="1"/>
  <c r="V244" i="33" a="1"/>
  <c r="V244" i="33" s="1"/>
  <c r="T244" i="33" a="1"/>
  <c r="T244" i="33" s="1"/>
  <c r="R244" i="33"/>
  <c r="AG243" i="33" a="1"/>
  <c r="AG243" i="33" s="1"/>
  <c r="AF243" i="33" a="1"/>
  <c r="AF243" i="33" s="1"/>
  <c r="AE243" i="33" a="1"/>
  <c r="AE243" i="33" s="1"/>
  <c r="AD243" i="33" a="1"/>
  <c r="AD243" i="33" s="1"/>
  <c r="AB243" i="33" a="1"/>
  <c r="AB243" i="33" s="1"/>
  <c r="AA243" i="33" a="1"/>
  <c r="AA243" i="33" s="1"/>
  <c r="Z243" i="33" a="1"/>
  <c r="Z243" i="33" s="1"/>
  <c r="Y243" i="33" a="1"/>
  <c r="Y243" i="33" s="1"/>
  <c r="W243" i="33" a="1"/>
  <c r="W243" i="33" s="1"/>
  <c r="V243" i="33" a="1"/>
  <c r="V243" i="33" s="1"/>
  <c r="U243" i="33" a="1"/>
  <c r="U243" i="33" s="1"/>
  <c r="T243" i="33" a="1"/>
  <c r="T243" i="33" s="1"/>
  <c r="R243" i="33"/>
  <c r="AG242" i="33" a="1"/>
  <c r="AG242" i="33" s="1"/>
  <c r="AF242" i="33" a="1"/>
  <c r="AF242" i="33" s="1"/>
  <c r="AE242" i="33" a="1"/>
  <c r="AE242" i="33" s="1"/>
  <c r="AD242" i="33" a="1"/>
  <c r="AD242" i="33" s="1"/>
  <c r="AB242" i="33" a="1"/>
  <c r="AB242" i="33" s="1"/>
  <c r="AA242" i="33" a="1"/>
  <c r="AA242" i="33" s="1"/>
  <c r="Z242" i="33" a="1"/>
  <c r="Z242" i="33" s="1"/>
  <c r="Y242" i="33" a="1"/>
  <c r="Y242" i="33" s="1"/>
  <c r="W242" i="33" a="1"/>
  <c r="W242" i="33" s="1"/>
  <c r="V242" i="33" a="1"/>
  <c r="V242" i="33" s="1"/>
  <c r="U242" i="33" a="1"/>
  <c r="U242" i="33" s="1"/>
  <c r="T242" i="33" a="1"/>
  <c r="T242" i="33" s="1"/>
  <c r="R242" i="33"/>
  <c r="AG241" i="33" a="1"/>
  <c r="AG241" i="33" s="1"/>
  <c r="AF241" i="33" a="1"/>
  <c r="AF241" i="33" s="1"/>
  <c r="AD241" i="33" a="1"/>
  <c r="AD241" i="33" s="1"/>
  <c r="AC241" i="33" a="1"/>
  <c r="AC241" i="33" s="1"/>
  <c r="AA241" i="33" a="1"/>
  <c r="AA241" i="33" s="1"/>
  <c r="Z241" i="33" a="1"/>
  <c r="Z241" i="33" s="1"/>
  <c r="X241" i="33" a="1"/>
  <c r="X241" i="33" s="1"/>
  <c r="W241" i="33" a="1"/>
  <c r="W241" i="33" s="1"/>
  <c r="U241" i="33" a="1"/>
  <c r="U241" i="33" s="1"/>
  <c r="T241" i="33" a="1"/>
  <c r="T241" i="33" s="1"/>
  <c r="R241" i="33"/>
  <c r="AH240" i="33" a="1"/>
  <c r="AH240" i="33" s="1"/>
  <c r="AG240" i="33" a="1"/>
  <c r="AG240" i="33" s="1"/>
  <c r="AF240" i="33" a="1"/>
  <c r="AF240" i="33" s="1"/>
  <c r="AE240" i="33" a="1"/>
  <c r="AE240" i="33" s="1"/>
  <c r="AD240" i="33" a="1"/>
  <c r="AD240" i="33" s="1"/>
  <c r="AC240" i="33" a="1"/>
  <c r="AC240" i="33" s="1"/>
  <c r="AB240" i="33" a="1"/>
  <c r="AB240" i="33" s="1"/>
  <c r="AA240" i="33" a="1"/>
  <c r="AA240" i="33" s="1"/>
  <c r="Z240" i="33" a="1"/>
  <c r="Z240" i="33" s="1"/>
  <c r="Y240" i="33" a="1"/>
  <c r="Y240" i="33" s="1"/>
  <c r="X240" i="33" a="1"/>
  <c r="X240" i="33" s="1"/>
  <c r="W240" i="33" a="1"/>
  <c r="W240" i="33" s="1"/>
  <c r="V240" i="33" a="1"/>
  <c r="V240" i="33" s="1"/>
  <c r="U240" i="33" a="1"/>
  <c r="U240" i="33" s="1"/>
  <c r="T240" i="33" a="1"/>
  <c r="T240" i="33" s="1"/>
  <c r="S240" i="33" a="1"/>
  <c r="S240" i="33" s="1"/>
  <c r="P240" i="33"/>
  <c r="R240" i="33" s="1"/>
  <c r="AH239" i="33" a="1"/>
  <c r="AH239" i="33" s="1"/>
  <c r="AG239" i="33" a="1"/>
  <c r="AG239" i="33" s="1"/>
  <c r="AF239" i="33" a="1"/>
  <c r="AF239" i="33" s="1"/>
  <c r="AE239" i="33" a="1"/>
  <c r="AE239" i="33" s="1"/>
  <c r="AD239" i="33" a="1"/>
  <c r="AD239" i="33" s="1"/>
  <c r="AC239" i="33" a="1"/>
  <c r="AC239" i="33" s="1"/>
  <c r="AB239" i="33" a="1"/>
  <c r="AB239" i="33" s="1"/>
  <c r="AA239" i="33" a="1"/>
  <c r="AA239" i="33" s="1"/>
  <c r="Z239" i="33" a="1"/>
  <c r="Z239" i="33" s="1"/>
  <c r="Y239" i="33" a="1"/>
  <c r="Y239" i="33" s="1"/>
  <c r="X239" i="33" a="1"/>
  <c r="X239" i="33" s="1"/>
  <c r="W239" i="33" a="1"/>
  <c r="W239" i="33" s="1"/>
  <c r="V239" i="33" a="1"/>
  <c r="V239" i="33" s="1"/>
  <c r="U239" i="33" a="1"/>
  <c r="U239" i="33" s="1"/>
  <c r="T239" i="33" a="1"/>
  <c r="T239" i="33" s="1"/>
  <c r="S239" i="33" a="1"/>
  <c r="S239" i="33" s="1"/>
  <c r="P239" i="33"/>
  <c r="R239" i="33" s="1"/>
  <c r="AH238" i="33" a="1"/>
  <c r="AH238" i="33" s="1"/>
  <c r="AG238" i="33" a="1"/>
  <c r="AG238" i="33" s="1"/>
  <c r="AF238" i="33" a="1"/>
  <c r="AF238" i="33" s="1"/>
  <c r="AD238" i="33" a="1"/>
  <c r="AD238" i="33" s="1"/>
  <c r="AC238" i="33" a="1"/>
  <c r="AC238" i="33" s="1"/>
  <c r="AB238" i="33" a="1"/>
  <c r="AB238" i="33" s="1"/>
  <c r="AA238" i="33" a="1"/>
  <c r="AA238" i="33" s="1"/>
  <c r="Y238" i="33" a="1"/>
  <c r="Y238" i="33" s="1"/>
  <c r="X238" i="33" a="1"/>
  <c r="X238" i="33" s="1"/>
  <c r="W238" i="33" a="1"/>
  <c r="W238" i="33" s="1"/>
  <c r="V238" i="33" a="1"/>
  <c r="V238" i="33" s="1"/>
  <c r="T238" i="33" a="1"/>
  <c r="T238" i="33" s="1"/>
  <c r="S238" i="33" a="1"/>
  <c r="S238" i="33" s="1"/>
  <c r="R238" i="33"/>
  <c r="AH237" i="33" a="1"/>
  <c r="AH237" i="33" s="1"/>
  <c r="AG237" i="33" a="1"/>
  <c r="AG237" i="33" s="1"/>
  <c r="AF237" i="33" a="1"/>
  <c r="AF237" i="33" s="1"/>
  <c r="AE237" i="33" a="1"/>
  <c r="AE237" i="33" s="1"/>
  <c r="AD237" i="33" a="1"/>
  <c r="AD237" i="33" s="1"/>
  <c r="AC237" i="33" a="1"/>
  <c r="AC237" i="33" s="1"/>
  <c r="AB237" i="33" a="1"/>
  <c r="AB237" i="33" s="1"/>
  <c r="AA237" i="33" a="1"/>
  <c r="AA237" i="33" s="1"/>
  <c r="Z237" i="33" a="1"/>
  <c r="Z237" i="33" s="1"/>
  <c r="Y237" i="33" a="1"/>
  <c r="Y237" i="33" s="1"/>
  <c r="X237" i="33" a="1"/>
  <c r="X237" i="33" s="1"/>
  <c r="W237" i="33" a="1"/>
  <c r="W237" i="33" s="1"/>
  <c r="V237" i="33" a="1"/>
  <c r="V237" i="33" s="1"/>
  <c r="U237" i="33" a="1"/>
  <c r="U237" i="33" s="1"/>
  <c r="T237" i="33" a="1"/>
  <c r="T237" i="33" s="1"/>
  <c r="S237" i="33" a="1"/>
  <c r="S237" i="33" s="1"/>
  <c r="P237" i="33"/>
  <c r="R237" i="33" s="1"/>
  <c r="AH236" i="33" a="1"/>
  <c r="AH236" i="33" s="1"/>
  <c r="AG236" i="33" a="1"/>
  <c r="AG236" i="33" s="1"/>
  <c r="AF236" i="33" a="1"/>
  <c r="AF236" i="33" s="1"/>
  <c r="AE236" i="33" a="1"/>
  <c r="AE236" i="33" s="1"/>
  <c r="AD236" i="33" a="1"/>
  <c r="AD236" i="33" s="1"/>
  <c r="AC236" i="33" a="1"/>
  <c r="AC236" i="33" s="1"/>
  <c r="AB236" i="33" a="1"/>
  <c r="AB236" i="33" s="1"/>
  <c r="AA236" i="33" a="1"/>
  <c r="AA236" i="33" s="1"/>
  <c r="Z236" i="33" a="1"/>
  <c r="Z236" i="33" s="1"/>
  <c r="Y236" i="33" a="1"/>
  <c r="Y236" i="33" s="1"/>
  <c r="X236" i="33" a="1"/>
  <c r="X236" i="33" s="1"/>
  <c r="W236" i="33" a="1"/>
  <c r="W236" i="33" s="1"/>
  <c r="V236" i="33" a="1"/>
  <c r="V236" i="33" s="1"/>
  <c r="U236" i="33" a="1"/>
  <c r="U236" i="33" s="1"/>
  <c r="T236" i="33" a="1"/>
  <c r="T236" i="33" s="1"/>
  <c r="S236" i="33" a="1"/>
  <c r="S236" i="33" s="1"/>
  <c r="P236" i="33"/>
  <c r="R236" i="33" s="1"/>
  <c r="AG235" i="33" a="1"/>
  <c r="AG235" i="33" s="1"/>
  <c r="AF235" i="33" a="1"/>
  <c r="AF235" i="33" s="1"/>
  <c r="AD235" i="33" a="1"/>
  <c r="AD235" i="33" s="1"/>
  <c r="AC235" i="33" a="1"/>
  <c r="AC235" i="33" s="1"/>
  <c r="AA235" i="33" a="1"/>
  <c r="AA235" i="33" s="1"/>
  <c r="Z235" i="33" a="1"/>
  <c r="Z235" i="33" s="1"/>
  <c r="X235" i="33" a="1"/>
  <c r="X235" i="33" s="1"/>
  <c r="W235" i="33" a="1"/>
  <c r="W235" i="33" s="1"/>
  <c r="U235" i="33" a="1"/>
  <c r="U235" i="33" s="1"/>
  <c r="T235" i="33" a="1"/>
  <c r="T235" i="33" s="1"/>
  <c r="R235" i="33"/>
  <c r="AH234" i="33" a="1"/>
  <c r="AH234" i="33" s="1"/>
  <c r="AF234" i="33" a="1"/>
  <c r="AF234" i="33" s="1"/>
  <c r="AE234" i="33" a="1"/>
  <c r="AE234" i="33" s="1"/>
  <c r="AD234" i="33" a="1"/>
  <c r="AD234" i="33" s="1"/>
  <c r="AC234" i="33" a="1"/>
  <c r="AC234" i="33" s="1"/>
  <c r="AB234" i="33" a="1"/>
  <c r="AB234" i="33" s="1"/>
  <c r="AA234" i="33" a="1"/>
  <c r="AA234" i="33" s="1"/>
  <c r="Z234" i="33" a="1"/>
  <c r="Z234" i="33" s="1"/>
  <c r="Y234" i="33" a="1"/>
  <c r="Y234" i="33" s="1"/>
  <c r="X234" i="33" a="1"/>
  <c r="X234" i="33" s="1"/>
  <c r="V234" i="33" a="1"/>
  <c r="V234" i="33" s="1"/>
  <c r="U234" i="33" a="1"/>
  <c r="U234" i="33" s="1"/>
  <c r="T234" i="33" a="1"/>
  <c r="T234" i="33" s="1"/>
  <c r="S234" i="33" a="1"/>
  <c r="S234" i="33" s="1"/>
  <c r="P234" i="33"/>
  <c r="R234" i="33" s="1"/>
  <c r="AG233" i="33" a="1"/>
  <c r="AG233" i="33" s="1"/>
  <c r="AF233" i="33" a="1"/>
  <c r="AF233" i="33" s="1"/>
  <c r="AE233" i="33" a="1"/>
  <c r="AE233" i="33" s="1"/>
  <c r="AD233" i="33" a="1"/>
  <c r="AD233" i="33" s="1"/>
  <c r="AB233" i="33" a="1"/>
  <c r="AB233" i="33" s="1"/>
  <c r="AA233" i="33" a="1"/>
  <c r="AA233" i="33" s="1"/>
  <c r="Z233" i="33" a="1"/>
  <c r="Z233" i="33" s="1"/>
  <c r="Y233" i="33" a="1"/>
  <c r="Y233" i="33" s="1"/>
  <c r="W233" i="33" a="1"/>
  <c r="W233" i="33" s="1"/>
  <c r="V233" i="33" a="1"/>
  <c r="V233" i="33" s="1"/>
  <c r="U233" i="33" a="1"/>
  <c r="U233" i="33" s="1"/>
  <c r="T233" i="33" a="1"/>
  <c r="T233" i="33" s="1"/>
  <c r="R233" i="33"/>
  <c r="AG232" i="33" a="1"/>
  <c r="AG232" i="33" s="1"/>
  <c r="AF232" i="33" a="1"/>
  <c r="AF232" i="33" s="1"/>
  <c r="AE232" i="33" a="1"/>
  <c r="AE232" i="33" s="1"/>
  <c r="AD232" i="33" a="1"/>
  <c r="AD232" i="33" s="1"/>
  <c r="AB232" i="33" a="1"/>
  <c r="AB232" i="33" s="1"/>
  <c r="AA232" i="33" a="1"/>
  <c r="AA232" i="33" s="1"/>
  <c r="Z232" i="33" a="1"/>
  <c r="Z232" i="33" s="1"/>
  <c r="Y232" i="33" a="1"/>
  <c r="Y232" i="33" s="1"/>
  <c r="W232" i="33" a="1"/>
  <c r="W232" i="33" s="1"/>
  <c r="V232" i="33" a="1"/>
  <c r="V232" i="33" s="1"/>
  <c r="U232" i="33" a="1"/>
  <c r="U232" i="33" s="1"/>
  <c r="T232" i="33" a="1"/>
  <c r="T232" i="33" s="1"/>
  <c r="P232" i="33"/>
  <c r="R232" i="33" s="1"/>
  <c r="AH228" i="33" a="1"/>
  <c r="AH228" i="33" s="1"/>
  <c r="AG228" i="33" a="1"/>
  <c r="AG228" i="33" s="1"/>
  <c r="AF228" i="33" a="1"/>
  <c r="AF228" i="33" s="1"/>
  <c r="AD228" i="33" a="1"/>
  <c r="AD228" i="33" s="1"/>
  <c r="AC228" i="33" a="1"/>
  <c r="AC228" i="33" s="1"/>
  <c r="AB228" i="33" a="1"/>
  <c r="AB228" i="33" s="1"/>
  <c r="AA228" i="33" a="1"/>
  <c r="AA228" i="33" s="1"/>
  <c r="Z228" i="33" a="1"/>
  <c r="Z228" i="33" s="1"/>
  <c r="Y228" i="33" a="1"/>
  <c r="Y228" i="33" s="1"/>
  <c r="X228" i="33" a="1"/>
  <c r="X228" i="33" s="1"/>
  <c r="W228" i="33" a="1"/>
  <c r="W228" i="33" s="1"/>
  <c r="V228" i="33" a="1"/>
  <c r="V228" i="33" s="1"/>
  <c r="T228" i="33" a="1"/>
  <c r="T228" i="33" s="1"/>
  <c r="S228" i="33" a="1"/>
  <c r="S228" i="33" s="1"/>
  <c r="R228" i="33"/>
  <c r="AH227" i="33" a="1"/>
  <c r="AH227" i="33" s="1"/>
  <c r="AG227" i="33" a="1"/>
  <c r="AG227" i="33" s="1"/>
  <c r="AF227" i="33" a="1"/>
  <c r="AF227" i="33" s="1"/>
  <c r="AD227" i="33" a="1"/>
  <c r="AD227" i="33" s="1"/>
  <c r="AC227" i="33" a="1"/>
  <c r="AC227" i="33" s="1"/>
  <c r="AB227" i="33" a="1"/>
  <c r="AB227" i="33" s="1"/>
  <c r="AA227" i="33" a="1"/>
  <c r="AA227" i="33" s="1"/>
  <c r="Y227" i="33" a="1"/>
  <c r="Y227" i="33" s="1"/>
  <c r="X227" i="33" a="1"/>
  <c r="X227" i="33" s="1"/>
  <c r="W227" i="33" a="1"/>
  <c r="W227" i="33" s="1"/>
  <c r="V227" i="33" a="1"/>
  <c r="V227" i="33" s="1"/>
  <c r="T227" i="33" a="1"/>
  <c r="T227" i="33" s="1"/>
  <c r="S227" i="33" a="1"/>
  <c r="S227" i="33" s="1"/>
  <c r="R227" i="33"/>
  <c r="AH226" i="33" a="1"/>
  <c r="AH226" i="33" s="1"/>
  <c r="AG226" i="33" a="1"/>
  <c r="AG226" i="33" s="1"/>
  <c r="AF226" i="33" a="1"/>
  <c r="AF226" i="33" s="1"/>
  <c r="AE226" i="33" a="1"/>
  <c r="AE226" i="33" s="1"/>
  <c r="AC226" i="33" a="1"/>
  <c r="AC226" i="33" s="1"/>
  <c r="AB226" i="33" a="1"/>
  <c r="AB226" i="33" s="1"/>
  <c r="AA226" i="33" a="1"/>
  <c r="AA226" i="33" s="1"/>
  <c r="Z226" i="33" a="1"/>
  <c r="Z226" i="33" s="1"/>
  <c r="X226" i="33" a="1"/>
  <c r="X226" i="33" s="1"/>
  <c r="W226" i="33" a="1"/>
  <c r="W226" i="33" s="1"/>
  <c r="V226" i="33" a="1"/>
  <c r="V226" i="33" s="1"/>
  <c r="U226" i="33" a="1"/>
  <c r="U226" i="33" s="1"/>
  <c r="S226" i="33" a="1"/>
  <c r="S226" i="33" s="1"/>
  <c r="R226" i="33"/>
  <c r="AH225" i="33" a="1"/>
  <c r="AH225" i="33" s="1"/>
  <c r="AG225" i="33" a="1"/>
  <c r="AG225" i="33" s="1"/>
  <c r="AF225" i="33" a="1"/>
  <c r="AF225" i="33" s="1"/>
  <c r="AD225" i="33" a="1"/>
  <c r="AD225" i="33" s="1"/>
  <c r="AC225" i="33" a="1"/>
  <c r="AC225" i="33" s="1"/>
  <c r="AB225" i="33" a="1"/>
  <c r="AB225" i="33" s="1"/>
  <c r="AA225" i="33" a="1"/>
  <c r="AA225" i="33" s="1"/>
  <c r="Y225" i="33" a="1"/>
  <c r="Y225" i="33" s="1"/>
  <c r="X225" i="33" a="1"/>
  <c r="X225" i="33" s="1"/>
  <c r="W225" i="33" a="1"/>
  <c r="W225" i="33" s="1"/>
  <c r="V225" i="33" a="1"/>
  <c r="V225" i="33" s="1"/>
  <c r="T225" i="33" a="1"/>
  <c r="T225" i="33" s="1"/>
  <c r="S225" i="33" a="1"/>
  <c r="S225" i="33" s="1"/>
  <c r="R225" i="33"/>
  <c r="AC224" i="33" a="1"/>
  <c r="AC224" i="33" s="1"/>
  <c r="AB224" i="33" a="1"/>
  <c r="AB224" i="33" s="1"/>
  <c r="Z224" i="33" a="1"/>
  <c r="Z224" i="33" s="1"/>
  <c r="Y224" i="33" a="1"/>
  <c r="Y224" i="33" s="1"/>
  <c r="X224" i="33" a="1"/>
  <c r="X224" i="33" s="1"/>
  <c r="W224" i="33" a="1"/>
  <c r="W224" i="33" s="1"/>
  <c r="V224" i="33" a="1"/>
  <c r="V224" i="33" s="1"/>
  <c r="U224" i="33" a="1"/>
  <c r="U224" i="33" s="1"/>
  <c r="T224" i="33" a="1"/>
  <c r="T224" i="33" s="1"/>
  <c r="AC223" i="33" a="1"/>
  <c r="AC223" i="33" s="1"/>
  <c r="AB223" i="33" a="1"/>
  <c r="AB223" i="33" s="1"/>
  <c r="AA223" i="33" a="1"/>
  <c r="AA223" i="33" s="1"/>
  <c r="Z223" i="33" a="1"/>
  <c r="Z223" i="33" s="1"/>
  <c r="Y223" i="33" a="1"/>
  <c r="Y223" i="33" s="1"/>
  <c r="W223" i="33" a="1"/>
  <c r="W223" i="33" s="1"/>
  <c r="V223" i="33" a="1"/>
  <c r="V223" i="33" s="1"/>
  <c r="U223" i="33" a="1"/>
  <c r="U223" i="33" s="1"/>
  <c r="T223" i="33" a="1"/>
  <c r="T223" i="33" s="1"/>
  <c r="S223" i="33" a="1"/>
  <c r="S223" i="33" s="1"/>
  <c r="R222" i="33"/>
  <c r="AG221" i="33" a="1"/>
  <c r="AG221" i="33" s="1"/>
  <c r="AF221" i="33" a="1"/>
  <c r="AF221" i="33" s="1"/>
  <c r="AD221" i="33" a="1"/>
  <c r="AD221" i="33" s="1"/>
  <c r="AC221" i="33" a="1"/>
  <c r="AC221" i="33" s="1"/>
  <c r="AA221" i="33" a="1"/>
  <c r="AA221" i="33" s="1"/>
  <c r="Z221" i="33" a="1"/>
  <c r="Z221" i="33" s="1"/>
  <c r="X221" i="33" a="1"/>
  <c r="X221" i="33" s="1"/>
  <c r="W221" i="33" a="1"/>
  <c r="W221" i="33" s="1"/>
  <c r="U221" i="33" a="1"/>
  <c r="U221" i="33" s="1"/>
  <c r="T221" i="33" a="1"/>
  <c r="T221" i="33" s="1"/>
  <c r="P221" i="33"/>
  <c r="R221" i="33" s="1"/>
  <c r="AG220" i="33" a="1"/>
  <c r="AG220" i="33" s="1"/>
  <c r="AF220" i="33" a="1"/>
  <c r="AF220" i="33" s="1"/>
  <c r="AD220" i="33" a="1"/>
  <c r="AD220" i="33" s="1"/>
  <c r="AC220" i="33" a="1"/>
  <c r="AC220" i="33" s="1"/>
  <c r="AA220" i="33" a="1"/>
  <c r="AA220" i="33" s="1"/>
  <c r="Z220" i="33" a="1"/>
  <c r="Z220" i="33" s="1"/>
  <c r="X220" i="33" a="1"/>
  <c r="X220" i="33" s="1"/>
  <c r="W220" i="33" a="1"/>
  <c r="W220" i="33" s="1"/>
  <c r="U220" i="33" a="1"/>
  <c r="U220" i="33" s="1"/>
  <c r="T220" i="33" a="1"/>
  <c r="T220" i="33" s="1"/>
  <c r="R220" i="33"/>
  <c r="AH219" i="33" a="1"/>
  <c r="AH219" i="33" s="1"/>
  <c r="AF219" i="33" a="1"/>
  <c r="AF219" i="33" s="1"/>
  <c r="AE219" i="33" a="1"/>
  <c r="AE219" i="33" s="1"/>
  <c r="AD219" i="33" a="1"/>
  <c r="AD219" i="33" s="1"/>
  <c r="AC219" i="33" a="1"/>
  <c r="AC219" i="33" s="1"/>
  <c r="AB219" i="33" a="1"/>
  <c r="AB219" i="33" s="1"/>
  <c r="AA219" i="33" a="1"/>
  <c r="AA219" i="33" s="1"/>
  <c r="Z219" i="33" a="1"/>
  <c r="Z219" i="33" s="1"/>
  <c r="Y219" i="33" a="1"/>
  <c r="Y219" i="33" s="1"/>
  <c r="X219" i="33" a="1"/>
  <c r="X219" i="33" s="1"/>
  <c r="V219" i="33" a="1"/>
  <c r="V219" i="33" s="1"/>
  <c r="U219" i="33" a="1"/>
  <c r="U219" i="33" s="1"/>
  <c r="T219" i="33" a="1"/>
  <c r="T219" i="33" s="1"/>
  <c r="S219" i="33" a="1"/>
  <c r="S219" i="33" s="1"/>
  <c r="R219" i="33"/>
  <c r="AG218" i="33" a="1"/>
  <c r="AG218" i="33" s="1"/>
  <c r="AF218" i="33" a="1"/>
  <c r="AF218" i="33" s="1"/>
  <c r="AE218" i="33" a="1"/>
  <c r="AE218" i="33" s="1"/>
  <c r="AD218" i="33" a="1"/>
  <c r="AD218" i="33" s="1"/>
  <c r="AC218" i="33" a="1"/>
  <c r="AC218" i="33" s="1"/>
  <c r="AB218" i="33" a="1"/>
  <c r="AB218" i="33" s="1"/>
  <c r="AA218" i="33" a="1"/>
  <c r="AA218" i="33" s="1"/>
  <c r="Z218" i="33" a="1"/>
  <c r="Z218" i="33" s="1"/>
  <c r="Y218" i="33" a="1"/>
  <c r="Y218" i="33" s="1"/>
  <c r="W218" i="33" a="1"/>
  <c r="W218" i="33" s="1"/>
  <c r="V218" i="33" a="1"/>
  <c r="V218" i="33" s="1"/>
  <c r="U218" i="33" a="1"/>
  <c r="U218" i="33" s="1"/>
  <c r="T218" i="33" a="1"/>
  <c r="T218" i="33" s="1"/>
  <c r="S218" i="33" a="1"/>
  <c r="S218" i="33" s="1"/>
  <c r="R218" i="33"/>
  <c r="R217" i="33"/>
  <c r="AH213" i="33" a="1"/>
  <c r="AH213" i="33" s="1"/>
  <c r="AG213" i="33" a="1"/>
  <c r="AG213" i="33" s="1"/>
  <c r="AF213" i="33" a="1"/>
  <c r="AF213" i="33" s="1"/>
  <c r="AE213" i="33" a="1"/>
  <c r="AE213" i="33" s="1"/>
  <c r="AC213" i="33" a="1"/>
  <c r="AC213" i="33" s="1"/>
  <c r="AB213" i="33" a="1"/>
  <c r="AB213" i="33" s="1"/>
  <c r="AA213" i="33" a="1"/>
  <c r="AA213" i="33" s="1"/>
  <c r="Z213" i="33" a="1"/>
  <c r="Z213" i="33" s="1"/>
  <c r="Y213" i="33" a="1"/>
  <c r="Y213" i="33" s="1"/>
  <c r="X213" i="33" a="1"/>
  <c r="X213" i="33" s="1"/>
  <c r="W213" i="33" a="1"/>
  <c r="W213" i="33" s="1"/>
  <c r="V213" i="33" a="1"/>
  <c r="V213" i="33" s="1"/>
  <c r="U213" i="33" a="1"/>
  <c r="U213" i="33" s="1"/>
  <c r="S213" i="33" a="1"/>
  <c r="S213" i="33" s="1"/>
  <c r="R213" i="33"/>
  <c r="AH212" i="33" a="1"/>
  <c r="AH212" i="33" s="1"/>
  <c r="AG212" i="33" a="1"/>
  <c r="AG212" i="33" s="1"/>
  <c r="AF212" i="33" a="1"/>
  <c r="AF212" i="33" s="1"/>
  <c r="AD212" i="33" a="1"/>
  <c r="AD212" i="33" s="1"/>
  <c r="AC212" i="33" a="1"/>
  <c r="AC212" i="33" s="1"/>
  <c r="AB212" i="33" a="1"/>
  <c r="AB212" i="33" s="1"/>
  <c r="AA212" i="33" a="1"/>
  <c r="AA212" i="33" s="1"/>
  <c r="Y212" i="33" a="1"/>
  <c r="Y212" i="33" s="1"/>
  <c r="X212" i="33" a="1"/>
  <c r="X212" i="33" s="1"/>
  <c r="W212" i="33" a="1"/>
  <c r="W212" i="33" s="1"/>
  <c r="V212" i="33" a="1"/>
  <c r="V212" i="33" s="1"/>
  <c r="T212" i="33" a="1"/>
  <c r="T212" i="33" s="1"/>
  <c r="S212" i="33" a="1"/>
  <c r="S212" i="33" s="1"/>
  <c r="R212" i="33"/>
  <c r="AH211" i="33" a="1"/>
  <c r="AH211" i="33" s="1"/>
  <c r="AG211" i="33" a="1"/>
  <c r="AG211" i="33" s="1"/>
  <c r="AF211" i="33" a="1"/>
  <c r="AF211" i="33" s="1"/>
  <c r="AD211" i="33" a="1"/>
  <c r="AD211" i="33" s="1"/>
  <c r="AC211" i="33" a="1"/>
  <c r="AC211" i="33" s="1"/>
  <c r="AB211" i="33" a="1"/>
  <c r="AB211" i="33" s="1"/>
  <c r="AA211" i="33" a="1"/>
  <c r="AA211" i="33" s="1"/>
  <c r="Z211" i="33" a="1"/>
  <c r="Z211" i="33" s="1"/>
  <c r="Y211" i="33" a="1"/>
  <c r="Y211" i="33" s="1"/>
  <c r="W211" i="33" a="1"/>
  <c r="W211" i="33" s="1"/>
  <c r="V211" i="33" a="1"/>
  <c r="V211" i="33" s="1"/>
  <c r="U211" i="33" a="1"/>
  <c r="U211" i="33" s="1"/>
  <c r="T211" i="33" a="1"/>
  <c r="T211" i="33" s="1"/>
  <c r="S211" i="33" a="1"/>
  <c r="S211" i="33" s="1"/>
  <c r="R211" i="33"/>
  <c r="AH210" i="33" a="1"/>
  <c r="AH210" i="33" s="1"/>
  <c r="AF210" i="33" a="1"/>
  <c r="AF210" i="33" s="1"/>
  <c r="AD210" i="33" a="1"/>
  <c r="AD210" i="33" s="1"/>
  <c r="AB210" i="33" a="1"/>
  <c r="AB210" i="33" s="1"/>
  <c r="Z210" i="33" a="1"/>
  <c r="Z210" i="33" s="1"/>
  <c r="X210" i="33" a="1"/>
  <c r="X210" i="33" s="1"/>
  <c r="V210" i="33" a="1"/>
  <c r="V210" i="33" s="1"/>
  <c r="T210" i="33" a="1"/>
  <c r="T210" i="33" s="1"/>
  <c r="R210" i="33"/>
  <c r="AH209" i="33" a="1"/>
  <c r="AH209" i="33" s="1"/>
  <c r="AG209" i="33" a="1"/>
  <c r="AG209" i="33" s="1"/>
  <c r="AF209" i="33" a="1"/>
  <c r="AF209" i="33" s="1"/>
  <c r="AE209" i="33" a="1"/>
  <c r="AE209" i="33" s="1"/>
  <c r="AD209" i="33" a="1"/>
  <c r="AD209" i="33" s="1"/>
  <c r="AC209" i="33" a="1"/>
  <c r="AC209" i="33" s="1"/>
  <c r="AA209" i="33" a="1"/>
  <c r="AA209" i="33" s="1"/>
  <c r="Z209" i="33" a="1"/>
  <c r="Z209" i="33" s="1"/>
  <c r="Y209" i="33" a="1"/>
  <c r="Y209" i="33" s="1"/>
  <c r="X209" i="33" a="1"/>
  <c r="X209" i="33" s="1"/>
  <c r="W209" i="33" a="1"/>
  <c r="W209" i="33" s="1"/>
  <c r="V209" i="33" a="1"/>
  <c r="V209" i="33" s="1"/>
  <c r="T209" i="33" a="1"/>
  <c r="T209" i="33" s="1"/>
  <c r="S209" i="33" a="1"/>
  <c r="S209" i="33" s="1"/>
  <c r="R209" i="33"/>
  <c r="AH208" i="33" a="1"/>
  <c r="AH208" i="33" s="1"/>
  <c r="AF208" i="33" a="1"/>
  <c r="AF208" i="33" s="1"/>
  <c r="AE208" i="33" a="1"/>
  <c r="AE208" i="33" s="1"/>
  <c r="AC208" i="33" a="1"/>
  <c r="AC208" i="33" s="1"/>
  <c r="AB208" i="33" a="1"/>
  <c r="AB208" i="33" s="1"/>
  <c r="Z208" i="33" a="1"/>
  <c r="Z208" i="33" s="1"/>
  <c r="Y208" i="33" a="1"/>
  <c r="Y208" i="33" s="1"/>
  <c r="W208" i="33" a="1"/>
  <c r="W208" i="33" s="1"/>
  <c r="V208" i="33" a="1"/>
  <c r="V208" i="33" s="1"/>
  <c r="T208" i="33" a="1"/>
  <c r="T208" i="33" s="1"/>
  <c r="S208" i="33" a="1"/>
  <c r="S208" i="33" s="1"/>
  <c r="R208" i="33"/>
  <c r="AG204" i="33" a="1"/>
  <c r="AG204" i="33" s="1"/>
  <c r="AF204" i="33" a="1"/>
  <c r="AF204" i="33" s="1"/>
  <c r="AE204" i="33" a="1"/>
  <c r="AE204" i="33" s="1"/>
  <c r="AD204" i="33" a="1"/>
  <c r="AD204" i="33" s="1"/>
  <c r="AC204" i="33" a="1"/>
  <c r="AC204" i="33" s="1"/>
  <c r="AB204" i="33" a="1"/>
  <c r="AB204" i="33" s="1"/>
  <c r="AA204" i="33" a="1"/>
  <c r="AA204" i="33" s="1"/>
  <c r="Z204" i="33" a="1"/>
  <c r="Z204" i="33" s="1"/>
  <c r="Y204" i="33" a="1"/>
  <c r="Y204" i="33" s="1"/>
  <c r="W204" i="33" a="1"/>
  <c r="W204" i="33" s="1"/>
  <c r="V204" i="33" a="1"/>
  <c r="V204" i="33" s="1"/>
  <c r="U204" i="33" a="1"/>
  <c r="U204" i="33" s="1"/>
  <c r="T204" i="33" a="1"/>
  <c r="T204" i="33" s="1"/>
  <c r="S204" i="33" a="1"/>
  <c r="S204" i="33" s="1"/>
  <c r="R204" i="33"/>
  <c r="AH203" i="33" a="1"/>
  <c r="AH203" i="33" s="1"/>
  <c r="AG203" i="33" a="1"/>
  <c r="AG203" i="33" s="1"/>
  <c r="AF203" i="33" a="1"/>
  <c r="AF203" i="33" s="1"/>
  <c r="AE203" i="33" a="1"/>
  <c r="AE203" i="33" s="1"/>
  <c r="AC203" i="33" a="1"/>
  <c r="AC203" i="33" s="1"/>
  <c r="AB203" i="33" a="1"/>
  <c r="AB203" i="33" s="1"/>
  <c r="AA203" i="33" a="1"/>
  <c r="AA203" i="33" s="1"/>
  <c r="Z203" i="33" a="1"/>
  <c r="Z203" i="33" s="1"/>
  <c r="W203" i="33" a="1"/>
  <c r="W203" i="33" s="1"/>
  <c r="V203" i="33" a="1"/>
  <c r="V203" i="33" s="1"/>
  <c r="U203" i="33" a="1"/>
  <c r="U203" i="33" s="1"/>
  <c r="S203" i="33" a="1"/>
  <c r="S203" i="33" s="1"/>
  <c r="R203" i="33"/>
  <c r="AH202" i="33" a="1"/>
  <c r="AH202" i="33" s="1"/>
  <c r="AF202" i="33" a="1"/>
  <c r="AF202" i="33" s="1"/>
  <c r="AD202" i="33" a="1"/>
  <c r="AD202" i="33" s="1"/>
  <c r="AB202" i="33" a="1"/>
  <c r="AB202" i="33" s="1"/>
  <c r="Z202" i="33" a="1"/>
  <c r="Z202" i="33" s="1"/>
  <c r="X202" i="33" a="1"/>
  <c r="X202" i="33" s="1"/>
  <c r="V202" i="33" a="1"/>
  <c r="V202" i="33" s="1"/>
  <c r="T202" i="33" a="1"/>
  <c r="T202" i="33" s="1"/>
  <c r="R202" i="33"/>
  <c r="AH201" i="33" a="1"/>
  <c r="AH201" i="33" s="1"/>
  <c r="AG201" i="33" a="1"/>
  <c r="AG201" i="33" s="1"/>
  <c r="AF201" i="33" a="1"/>
  <c r="AF201" i="33" s="1"/>
  <c r="AE201" i="33" a="1"/>
  <c r="AE201" i="33" s="1"/>
  <c r="AD201" i="33" a="1"/>
  <c r="AD201" i="33" s="1"/>
  <c r="AC201" i="33" a="1"/>
  <c r="AC201" i="33" s="1"/>
  <c r="AA201" i="33" a="1"/>
  <c r="AA201" i="33" s="1"/>
  <c r="Z201" i="33" a="1"/>
  <c r="Z201" i="33" s="1"/>
  <c r="Y201" i="33" a="1"/>
  <c r="Y201" i="33" s="1"/>
  <c r="X201" i="33" a="1"/>
  <c r="X201" i="33" s="1"/>
  <c r="W201" i="33" a="1"/>
  <c r="W201" i="33" s="1"/>
  <c r="V201" i="33" a="1"/>
  <c r="V201" i="33" s="1"/>
  <c r="T201" i="33" a="1"/>
  <c r="T201" i="33" s="1"/>
  <c r="S201" i="33" a="1"/>
  <c r="S201" i="33" s="1"/>
  <c r="R201" i="33"/>
  <c r="AG200" i="33" a="1"/>
  <c r="AG200" i="33" s="1"/>
  <c r="AF200" i="33" a="1"/>
  <c r="AF200" i="33" s="1"/>
  <c r="AD200" i="33" a="1"/>
  <c r="AD200" i="33" s="1"/>
  <c r="AC200" i="33" a="1"/>
  <c r="AC200" i="33" s="1"/>
  <c r="AA200" i="33" a="1"/>
  <c r="AA200" i="33" s="1"/>
  <c r="Z200" i="33" a="1"/>
  <c r="Z200" i="33" s="1"/>
  <c r="X200" i="33" a="1"/>
  <c r="X200" i="33" s="1"/>
  <c r="W200" i="33" a="1"/>
  <c r="W200" i="33" s="1"/>
  <c r="U200" i="33" a="1"/>
  <c r="U200" i="33" s="1"/>
  <c r="T200" i="33" a="1"/>
  <c r="T200" i="33" s="1"/>
  <c r="R200" i="33"/>
  <c r="AH199" i="33" a="1"/>
  <c r="AH199" i="33" s="1"/>
  <c r="AF199" i="33" a="1"/>
  <c r="AF199" i="33" s="1"/>
  <c r="AD199" i="33" a="1"/>
  <c r="AD199" i="33" s="1"/>
  <c r="AB199" i="33" a="1"/>
  <c r="AB199" i="33" s="1"/>
  <c r="Z199" i="33" a="1"/>
  <c r="Z199" i="33" s="1"/>
  <c r="X199" i="33" a="1"/>
  <c r="X199" i="33" s="1"/>
  <c r="V199" i="33" a="1"/>
  <c r="V199" i="33" s="1"/>
  <c r="T199" i="33" a="1"/>
  <c r="T199" i="33" s="1"/>
  <c r="R199" i="33"/>
  <c r="AH195" i="33" a="1"/>
  <c r="AH195" i="33" s="1"/>
  <c r="AF195" i="33" a="1"/>
  <c r="AF195" i="33" s="1"/>
  <c r="AD195" i="33" a="1"/>
  <c r="AD195" i="33" s="1"/>
  <c r="AB195" i="33" a="1"/>
  <c r="AB195" i="33" s="1"/>
  <c r="Z195" i="33" a="1"/>
  <c r="Z195" i="33" s="1"/>
  <c r="X195" i="33" a="1"/>
  <c r="X195" i="33" s="1"/>
  <c r="V195" i="33" a="1"/>
  <c r="V195" i="33" s="1"/>
  <c r="T195" i="33" a="1"/>
  <c r="T195" i="33" s="1"/>
  <c r="R195" i="33"/>
  <c r="AH194" i="33" a="1"/>
  <c r="AH194" i="33" s="1"/>
  <c r="AG194" i="33" a="1"/>
  <c r="AG194" i="33" s="1"/>
  <c r="AF194" i="33" a="1"/>
  <c r="AF194" i="33" s="1"/>
  <c r="AE194" i="33" a="1"/>
  <c r="AE194" i="33" s="1"/>
  <c r="AD194" i="33" a="1"/>
  <c r="AD194" i="33" s="1"/>
  <c r="AB194" i="33" a="1"/>
  <c r="AB194" i="33" s="1"/>
  <c r="AA194" i="33" a="1"/>
  <c r="AA194" i="33" s="1"/>
  <c r="Z194" i="33" a="1"/>
  <c r="Z194" i="33" s="1"/>
  <c r="Y194" i="33" a="1"/>
  <c r="Y194" i="33" s="1"/>
  <c r="X194" i="33" a="1"/>
  <c r="X194" i="33" s="1"/>
  <c r="W194" i="33" a="1"/>
  <c r="W194" i="33" s="1"/>
  <c r="V194" i="33" a="1"/>
  <c r="V194" i="33" s="1"/>
  <c r="U194" i="33" a="1"/>
  <c r="U194" i="33" s="1"/>
  <c r="T194" i="33" a="1"/>
  <c r="T194" i="33" s="1"/>
  <c r="R194" i="33"/>
  <c r="AG193" i="33" a="1"/>
  <c r="AG193" i="33" s="1"/>
  <c r="AF193" i="33" a="1"/>
  <c r="AF193" i="33" s="1"/>
  <c r="AE193" i="33" a="1"/>
  <c r="AE193" i="33" s="1"/>
  <c r="AD193" i="33" a="1"/>
  <c r="AD193" i="33" s="1"/>
  <c r="AC193" i="33" a="1"/>
  <c r="AC193" i="33" s="1"/>
  <c r="AB193" i="33" a="1"/>
  <c r="AB193" i="33" s="1"/>
  <c r="AA193" i="33" a="1"/>
  <c r="AA193" i="33" s="1"/>
  <c r="Z193" i="33" a="1"/>
  <c r="Z193" i="33" s="1"/>
  <c r="Y193" i="33" a="1"/>
  <c r="Y193" i="33" s="1"/>
  <c r="W193" i="33" a="1"/>
  <c r="W193" i="33" s="1"/>
  <c r="V193" i="33" a="1"/>
  <c r="V193" i="33" s="1"/>
  <c r="U193" i="33" a="1"/>
  <c r="U193" i="33" s="1"/>
  <c r="T193" i="33" a="1"/>
  <c r="T193" i="33" s="1"/>
  <c r="S193" i="33" a="1"/>
  <c r="S193" i="33" s="1"/>
  <c r="R193" i="33"/>
  <c r="R192" i="33"/>
  <c r="AH191" i="33" a="1"/>
  <c r="AH191" i="33" s="1"/>
  <c r="AG191" i="33" a="1"/>
  <c r="AG191" i="33" s="1"/>
  <c r="AF191" i="33" a="1"/>
  <c r="AF191" i="33" s="1"/>
  <c r="AD191" i="33" a="1"/>
  <c r="AD191" i="33" s="1"/>
  <c r="AC191" i="33" a="1"/>
  <c r="AC191" i="33" s="1"/>
  <c r="AB191" i="33" a="1"/>
  <c r="AB191" i="33" s="1"/>
  <c r="AA191" i="33" a="1"/>
  <c r="AA191" i="33" s="1"/>
  <c r="Y191" i="33" a="1"/>
  <c r="Y191" i="33" s="1"/>
  <c r="X191" i="33" a="1"/>
  <c r="X191" i="33" s="1"/>
  <c r="W191" i="33" a="1"/>
  <c r="W191" i="33" s="1"/>
  <c r="V191" i="33" a="1"/>
  <c r="V191" i="33" s="1"/>
  <c r="T191" i="33" a="1"/>
  <c r="T191" i="33" s="1"/>
  <c r="S191" i="33" a="1"/>
  <c r="S191" i="33" s="1"/>
  <c r="P191" i="33"/>
  <c r="R191" i="33" s="1"/>
  <c r="AH190" i="33" a="1"/>
  <c r="AH190" i="33" s="1"/>
  <c r="AG190" i="33" a="1"/>
  <c r="AG190" i="33" s="1"/>
  <c r="AF190" i="33" a="1"/>
  <c r="AF190" i="33" s="1"/>
  <c r="AE190" i="33" a="1"/>
  <c r="AE190" i="33" s="1"/>
  <c r="AD190" i="33" a="1"/>
  <c r="AD190" i="33" s="1"/>
  <c r="AC190" i="33" a="1"/>
  <c r="AC190" i="33" s="1"/>
  <c r="AB190" i="33" a="1"/>
  <c r="AB190" i="33" s="1"/>
  <c r="AA190" i="33" a="1"/>
  <c r="AA190" i="33" s="1"/>
  <c r="Z190" i="33" a="1"/>
  <c r="Z190" i="33" s="1"/>
  <c r="Y190" i="33" a="1"/>
  <c r="Y190" i="33" s="1"/>
  <c r="X190" i="33" a="1"/>
  <c r="X190" i="33" s="1"/>
  <c r="W190" i="33" a="1"/>
  <c r="W190" i="33" s="1"/>
  <c r="V190" i="33" a="1"/>
  <c r="V190" i="33" s="1"/>
  <c r="U190" i="33" a="1"/>
  <c r="U190" i="33" s="1"/>
  <c r="T190" i="33" a="1"/>
  <c r="T190" i="33" s="1"/>
  <c r="S190" i="33" a="1"/>
  <c r="S190" i="33" s="1"/>
  <c r="P190" i="33"/>
  <c r="R190" i="33" s="1"/>
  <c r="AH189" i="33" a="1"/>
  <c r="AH189" i="33" s="1"/>
  <c r="AG189" i="33" a="1"/>
  <c r="AG189" i="33" s="1"/>
  <c r="AF189" i="33" a="1"/>
  <c r="AF189" i="33" s="1"/>
  <c r="AE189" i="33" a="1"/>
  <c r="AE189" i="33" s="1"/>
  <c r="AD189" i="33" a="1"/>
  <c r="AD189" i="33" s="1"/>
  <c r="AC189" i="33" a="1"/>
  <c r="AC189" i="33" s="1"/>
  <c r="AA189" i="33" a="1"/>
  <c r="AA189" i="33" s="1"/>
  <c r="Z189" i="33" a="1"/>
  <c r="Z189" i="33" s="1"/>
  <c r="Y189" i="33" a="1"/>
  <c r="Y189" i="33" s="1"/>
  <c r="X189" i="33" a="1"/>
  <c r="X189" i="33" s="1"/>
  <c r="W189" i="33" a="1"/>
  <c r="W189" i="33" s="1"/>
  <c r="V189" i="33" a="1"/>
  <c r="V189" i="33" s="1"/>
  <c r="U189" i="33" a="1"/>
  <c r="U189" i="33" s="1"/>
  <c r="T189" i="33" a="1"/>
  <c r="T189" i="33" s="1"/>
  <c r="S189" i="33" a="1"/>
  <c r="S189" i="33" s="1"/>
  <c r="P189" i="33"/>
  <c r="R189" i="33" s="1"/>
  <c r="AH188" i="33" a="1"/>
  <c r="AH188" i="33" s="1"/>
  <c r="AG188" i="33" a="1"/>
  <c r="AG188" i="33" s="1"/>
  <c r="AF188" i="33" a="1"/>
  <c r="AF188" i="33" s="1"/>
  <c r="AE188" i="33" a="1"/>
  <c r="AE188" i="33" s="1"/>
  <c r="AD188" i="33" a="1"/>
  <c r="AD188" i="33" s="1"/>
  <c r="AB188" i="33" a="1"/>
  <c r="AB188" i="33" s="1"/>
  <c r="AA188" i="33" a="1"/>
  <c r="AA188" i="33" s="1"/>
  <c r="Z188" i="33" a="1"/>
  <c r="Z188" i="33" s="1"/>
  <c r="Y188" i="33" a="1"/>
  <c r="Y188" i="33" s="1"/>
  <c r="X188" i="33" a="1"/>
  <c r="X188" i="33" s="1"/>
  <c r="W188" i="33" a="1"/>
  <c r="W188" i="33" s="1"/>
  <c r="V188" i="33" a="1"/>
  <c r="V188" i="33" s="1"/>
  <c r="U188" i="33" a="1"/>
  <c r="U188" i="33" s="1"/>
  <c r="T188" i="33" a="1"/>
  <c r="T188" i="33" s="1"/>
  <c r="R188" i="33"/>
  <c r="R187" i="33"/>
  <c r="AH186" i="33" a="1"/>
  <c r="AH186" i="33" s="1"/>
  <c r="AG186" i="33" a="1"/>
  <c r="AG186" i="33" s="1"/>
  <c r="AF186" i="33" a="1"/>
  <c r="AF186" i="33" s="1"/>
  <c r="AD186" i="33" a="1"/>
  <c r="AD186" i="33" s="1"/>
  <c r="AC186" i="33" a="1"/>
  <c r="AC186" i="33" s="1"/>
  <c r="AB186" i="33" a="1"/>
  <c r="AB186" i="33" s="1"/>
  <c r="AA186" i="33" a="1"/>
  <c r="AA186" i="33" s="1"/>
  <c r="Y186" i="33" a="1"/>
  <c r="Y186" i="33" s="1"/>
  <c r="X186" i="33" a="1"/>
  <c r="X186" i="33" s="1"/>
  <c r="W186" i="33" a="1"/>
  <c r="W186" i="33" s="1"/>
  <c r="V186" i="33" a="1"/>
  <c r="V186" i="33" s="1"/>
  <c r="T186" i="33" a="1"/>
  <c r="T186" i="33" s="1"/>
  <c r="S186" i="33" a="1"/>
  <c r="S186" i="33" s="1"/>
  <c r="R186" i="33"/>
  <c r="AH185" i="33" a="1"/>
  <c r="AH185" i="33" s="1"/>
  <c r="AG185" i="33" a="1"/>
  <c r="AG185" i="33" s="1"/>
  <c r="AF185" i="33" a="1"/>
  <c r="AF185" i="33" s="1"/>
  <c r="AD185" i="33" a="1"/>
  <c r="AD185" i="33" s="1"/>
  <c r="AC185" i="33" a="1"/>
  <c r="AC185" i="33" s="1"/>
  <c r="AB185" i="33" a="1"/>
  <c r="AB185" i="33" s="1"/>
  <c r="AA185" i="33" a="1"/>
  <c r="AA185" i="33" s="1"/>
  <c r="Y185" i="33" a="1"/>
  <c r="Y185" i="33" s="1"/>
  <c r="X185" i="33" a="1"/>
  <c r="X185" i="33" s="1"/>
  <c r="W185" i="33" a="1"/>
  <c r="W185" i="33" s="1"/>
  <c r="V185" i="33" a="1"/>
  <c r="V185" i="33" s="1"/>
  <c r="T185" i="33" a="1"/>
  <c r="T185" i="33" s="1"/>
  <c r="S185" i="33" a="1"/>
  <c r="S185" i="33" s="1"/>
  <c r="R185" i="33"/>
  <c r="AH184" i="33" a="1"/>
  <c r="AH184" i="33" s="1"/>
  <c r="AG184" i="33" a="1"/>
  <c r="AG184" i="33" s="1"/>
  <c r="AF184" i="33" a="1"/>
  <c r="AF184" i="33" s="1"/>
  <c r="AE184" i="33" a="1"/>
  <c r="AE184" i="33" s="1"/>
  <c r="AD184" i="33" a="1"/>
  <c r="AD184" i="33" s="1"/>
  <c r="AC184" i="33" a="1"/>
  <c r="AC184" i="33" s="1"/>
  <c r="AB184" i="33" a="1"/>
  <c r="AB184" i="33" s="1"/>
  <c r="AA184" i="33" a="1"/>
  <c r="AA184" i="33" s="1"/>
  <c r="Z184" i="33" a="1"/>
  <c r="Z184" i="33" s="1"/>
  <c r="Y184" i="33" a="1"/>
  <c r="Y184" i="33" s="1"/>
  <c r="X184" i="33" a="1"/>
  <c r="X184" i="33" s="1"/>
  <c r="W184" i="33" a="1"/>
  <c r="W184" i="33" s="1"/>
  <c r="V184" i="33" a="1"/>
  <c r="V184" i="33" s="1"/>
  <c r="U184" i="33" a="1"/>
  <c r="U184" i="33" s="1"/>
  <c r="T184" i="33" a="1"/>
  <c r="T184" i="33" s="1"/>
  <c r="R184" i="33"/>
  <c r="AH183" i="33" a="1"/>
  <c r="AH183" i="33" s="1"/>
  <c r="AG183" i="33" a="1"/>
  <c r="AG183" i="33" s="1"/>
  <c r="AF183" i="33" a="1"/>
  <c r="AF183" i="33" s="1"/>
  <c r="AE183" i="33" a="1"/>
  <c r="AE183" i="33" s="1"/>
  <c r="AD183" i="33" a="1"/>
  <c r="AD183" i="33" s="1"/>
  <c r="AC183" i="33" a="1"/>
  <c r="AC183" i="33" s="1"/>
  <c r="AB183" i="33" a="1"/>
  <c r="AB183" i="33" s="1"/>
  <c r="AA183" i="33" a="1"/>
  <c r="AA183" i="33" s="1"/>
  <c r="Y183" i="33" a="1"/>
  <c r="Y183" i="33" s="1"/>
  <c r="X183" i="33" a="1"/>
  <c r="X183" i="33" s="1"/>
  <c r="W183" i="33" a="1"/>
  <c r="W183" i="33" s="1"/>
  <c r="V183" i="33" a="1"/>
  <c r="V183" i="33" s="1"/>
  <c r="U183" i="33" a="1"/>
  <c r="U183" i="33" s="1"/>
  <c r="T183" i="33" a="1"/>
  <c r="T183" i="33" s="1"/>
  <c r="S183" i="33" a="1"/>
  <c r="S183" i="33" s="1"/>
  <c r="P183" i="33"/>
  <c r="R183" i="33" s="1"/>
  <c r="R182" i="33"/>
  <c r="AH178" i="33" a="1"/>
  <c r="AH178" i="33" s="1"/>
  <c r="AF178" i="33" a="1"/>
  <c r="AF178" i="33" s="1"/>
  <c r="AD178" i="33" a="1"/>
  <c r="AD178" i="33" s="1"/>
  <c r="AB178" i="33" a="1"/>
  <c r="AB178" i="33" s="1"/>
  <c r="Z178" i="33" a="1"/>
  <c r="Z178" i="33" s="1"/>
  <c r="X178" i="33" a="1"/>
  <c r="X178" i="33" s="1"/>
  <c r="V178" i="33" a="1"/>
  <c r="V178" i="33" s="1"/>
  <c r="T178" i="33" a="1"/>
  <c r="T178" i="33" s="1"/>
  <c r="R178" i="33"/>
  <c r="AH177" i="33" a="1"/>
  <c r="AH177" i="33" s="1"/>
  <c r="AG177" i="33" a="1"/>
  <c r="AG177" i="33" s="1"/>
  <c r="AF177" i="33" a="1"/>
  <c r="AF177" i="33" s="1"/>
  <c r="AE177" i="33" a="1"/>
  <c r="AE177" i="33" s="1"/>
  <c r="AD177" i="33" a="1"/>
  <c r="AD177" i="33" s="1"/>
  <c r="AB177" i="33" a="1"/>
  <c r="AB177" i="33" s="1"/>
  <c r="AA177" i="33" a="1"/>
  <c r="AA177" i="33" s="1"/>
  <c r="Z177" i="33" a="1"/>
  <c r="Z177" i="33" s="1"/>
  <c r="Y177" i="33" a="1"/>
  <c r="Y177" i="33" s="1"/>
  <c r="X177" i="33" a="1"/>
  <c r="X177" i="33" s="1"/>
  <c r="W177" i="33" a="1"/>
  <c r="W177" i="33" s="1"/>
  <c r="V177" i="33" a="1"/>
  <c r="V177" i="33" s="1"/>
  <c r="U177" i="33" a="1"/>
  <c r="U177" i="33" s="1"/>
  <c r="T177" i="33" a="1"/>
  <c r="T177" i="33" s="1"/>
  <c r="R177" i="33"/>
  <c r="AG176" i="33" a="1"/>
  <c r="AG176" i="33" s="1"/>
  <c r="AF176" i="33" a="1"/>
  <c r="AF176" i="33" s="1"/>
  <c r="AE176" i="33" a="1"/>
  <c r="AE176" i="33" s="1"/>
  <c r="AD176" i="33" a="1"/>
  <c r="AD176" i="33" s="1"/>
  <c r="AC176" i="33" a="1"/>
  <c r="AC176" i="33" s="1"/>
  <c r="AB176" i="33" a="1"/>
  <c r="AB176" i="33" s="1"/>
  <c r="AA176" i="33" a="1"/>
  <c r="AA176" i="33" s="1"/>
  <c r="Z176" i="33" a="1"/>
  <c r="Z176" i="33" s="1"/>
  <c r="Y176" i="33" a="1"/>
  <c r="Y176" i="33" s="1"/>
  <c r="W176" i="33" a="1"/>
  <c r="W176" i="33" s="1"/>
  <c r="V176" i="33" a="1"/>
  <c r="V176" i="33" s="1"/>
  <c r="U176" i="33" a="1"/>
  <c r="U176" i="33" s="1"/>
  <c r="T176" i="33" a="1"/>
  <c r="T176" i="33" s="1"/>
  <c r="S176" i="33" a="1"/>
  <c r="S176" i="33" s="1"/>
  <c r="R176" i="33"/>
  <c r="R175" i="33"/>
  <c r="AH174" i="33" a="1"/>
  <c r="AH174" i="33" s="1"/>
  <c r="AG174" i="33" a="1"/>
  <c r="AG174" i="33" s="1"/>
  <c r="AF174" i="33" a="1"/>
  <c r="AF174" i="33" s="1"/>
  <c r="AD174" i="33" a="1"/>
  <c r="AD174" i="33" s="1"/>
  <c r="AC174" i="33" a="1"/>
  <c r="AC174" i="33" s="1"/>
  <c r="AB174" i="33" a="1"/>
  <c r="AB174" i="33" s="1"/>
  <c r="AA174" i="33" a="1"/>
  <c r="AA174" i="33" s="1"/>
  <c r="Y174" i="33" a="1"/>
  <c r="Y174" i="33" s="1"/>
  <c r="X174" i="33" a="1"/>
  <c r="X174" i="33" s="1"/>
  <c r="W174" i="33" a="1"/>
  <c r="W174" i="33" s="1"/>
  <c r="V174" i="33" a="1"/>
  <c r="V174" i="33" s="1"/>
  <c r="T174" i="33" a="1"/>
  <c r="T174" i="33" s="1"/>
  <c r="S174" i="33" a="1"/>
  <c r="S174" i="33" s="1"/>
  <c r="P174" i="33"/>
  <c r="R174" i="33" s="1"/>
  <c r="AH173" i="33" a="1"/>
  <c r="AH173" i="33" s="1"/>
  <c r="AG173" i="33" a="1"/>
  <c r="AG173" i="33" s="1"/>
  <c r="AF173" i="33" a="1"/>
  <c r="AF173" i="33" s="1"/>
  <c r="AE173" i="33" a="1"/>
  <c r="AE173" i="33" s="1"/>
  <c r="AD173" i="33" a="1"/>
  <c r="AD173" i="33" s="1"/>
  <c r="AC173" i="33" a="1"/>
  <c r="AC173" i="33" s="1"/>
  <c r="AB173" i="33" a="1"/>
  <c r="AB173" i="33" s="1"/>
  <c r="AA173" i="33" a="1"/>
  <c r="AA173" i="33" s="1"/>
  <c r="Z173" i="33" a="1"/>
  <c r="Z173" i="33" s="1"/>
  <c r="Y173" i="33" a="1"/>
  <c r="Y173" i="33" s="1"/>
  <c r="X173" i="33" a="1"/>
  <c r="X173" i="33" s="1"/>
  <c r="W173" i="33" a="1"/>
  <c r="W173" i="33" s="1"/>
  <c r="V173" i="33" a="1"/>
  <c r="V173" i="33" s="1"/>
  <c r="U173" i="33" a="1"/>
  <c r="U173" i="33" s="1"/>
  <c r="T173" i="33" a="1"/>
  <c r="T173" i="33" s="1"/>
  <c r="S173" i="33" a="1"/>
  <c r="S173" i="33" s="1"/>
  <c r="P173" i="33"/>
  <c r="R173" i="33" s="1"/>
  <c r="AH172" i="33" a="1"/>
  <c r="AH172" i="33" s="1"/>
  <c r="AG172" i="33" a="1"/>
  <c r="AG172" i="33" s="1"/>
  <c r="AF172" i="33" a="1"/>
  <c r="AF172" i="33" s="1"/>
  <c r="AE172" i="33" a="1"/>
  <c r="AE172" i="33" s="1"/>
  <c r="AD172" i="33" a="1"/>
  <c r="AD172" i="33" s="1"/>
  <c r="AC172" i="33" a="1"/>
  <c r="AC172" i="33" s="1"/>
  <c r="AA172" i="33" a="1"/>
  <c r="AA172" i="33" s="1"/>
  <c r="Z172" i="33" a="1"/>
  <c r="Z172" i="33" s="1"/>
  <c r="Y172" i="33" a="1"/>
  <c r="Y172" i="33" s="1"/>
  <c r="X172" i="33" a="1"/>
  <c r="X172" i="33" s="1"/>
  <c r="W172" i="33" a="1"/>
  <c r="W172" i="33" s="1"/>
  <c r="V172" i="33" a="1"/>
  <c r="V172" i="33" s="1"/>
  <c r="U172" i="33" a="1"/>
  <c r="U172" i="33" s="1"/>
  <c r="T172" i="33" a="1"/>
  <c r="T172" i="33" s="1"/>
  <c r="S172" i="33" a="1"/>
  <c r="S172" i="33" s="1"/>
  <c r="P172" i="33"/>
  <c r="R172" i="33" s="1"/>
  <c r="AH171" i="33" a="1"/>
  <c r="AH171" i="33" s="1"/>
  <c r="AG171" i="33" a="1"/>
  <c r="AG171" i="33" s="1"/>
  <c r="AF171" i="33" a="1"/>
  <c r="AF171" i="33" s="1"/>
  <c r="AE171" i="33" a="1"/>
  <c r="AE171" i="33" s="1"/>
  <c r="AD171" i="33" a="1"/>
  <c r="AD171" i="33" s="1"/>
  <c r="AB171" i="33" a="1"/>
  <c r="AB171" i="33" s="1"/>
  <c r="AA171" i="33" a="1"/>
  <c r="AA171" i="33" s="1"/>
  <c r="Z171" i="33" a="1"/>
  <c r="Z171" i="33" s="1"/>
  <c r="Y171" i="33" a="1"/>
  <c r="Y171" i="33" s="1"/>
  <c r="X171" i="33" a="1"/>
  <c r="X171" i="33" s="1"/>
  <c r="W171" i="33" a="1"/>
  <c r="W171" i="33" s="1"/>
  <c r="V171" i="33" a="1"/>
  <c r="V171" i="33" s="1"/>
  <c r="U171" i="33" a="1"/>
  <c r="U171" i="33" s="1"/>
  <c r="T171" i="33" a="1"/>
  <c r="T171" i="33" s="1"/>
  <c r="R171" i="33"/>
  <c r="R170" i="33"/>
  <c r="AH169" i="33" a="1"/>
  <c r="AH169" i="33" s="1"/>
  <c r="AG169" i="33" a="1"/>
  <c r="AG169" i="33" s="1"/>
  <c r="AF169" i="33" a="1"/>
  <c r="AF169" i="33" s="1"/>
  <c r="AD169" i="33" a="1"/>
  <c r="AD169" i="33" s="1"/>
  <c r="AC169" i="33" a="1"/>
  <c r="AC169" i="33" s="1"/>
  <c r="AB169" i="33" a="1"/>
  <c r="AB169" i="33" s="1"/>
  <c r="AA169" i="33" a="1"/>
  <c r="AA169" i="33" s="1"/>
  <c r="Y169" i="33" a="1"/>
  <c r="Y169" i="33" s="1"/>
  <c r="X169" i="33" a="1"/>
  <c r="X169" i="33" s="1"/>
  <c r="W169" i="33" a="1"/>
  <c r="W169" i="33" s="1"/>
  <c r="V169" i="33" a="1"/>
  <c r="V169" i="33" s="1"/>
  <c r="T169" i="33" a="1"/>
  <c r="T169" i="33" s="1"/>
  <c r="S169" i="33" a="1"/>
  <c r="S169" i="33" s="1"/>
  <c r="R169" i="33"/>
  <c r="AH168" i="33" a="1"/>
  <c r="AH168" i="33" s="1"/>
  <c r="AG168" i="33" a="1"/>
  <c r="AG168" i="33" s="1"/>
  <c r="AF168" i="33" a="1"/>
  <c r="AF168" i="33" s="1"/>
  <c r="AD168" i="33" a="1"/>
  <c r="AD168" i="33" s="1"/>
  <c r="AC168" i="33" a="1"/>
  <c r="AC168" i="33" s="1"/>
  <c r="AB168" i="33" a="1"/>
  <c r="AB168" i="33" s="1"/>
  <c r="AA168" i="33" a="1"/>
  <c r="AA168" i="33" s="1"/>
  <c r="Y168" i="33" a="1"/>
  <c r="Y168" i="33" s="1"/>
  <c r="X168" i="33" a="1"/>
  <c r="X168" i="33" s="1"/>
  <c r="W168" i="33" a="1"/>
  <c r="W168" i="33" s="1"/>
  <c r="V168" i="33" a="1"/>
  <c r="V168" i="33" s="1"/>
  <c r="T168" i="33" a="1"/>
  <c r="T168" i="33" s="1"/>
  <c r="S168" i="33" a="1"/>
  <c r="S168" i="33" s="1"/>
  <c r="R168" i="33"/>
  <c r="AH167" i="33" a="1"/>
  <c r="AH167" i="33" s="1"/>
  <c r="AG167" i="33" a="1"/>
  <c r="AG167" i="33" s="1"/>
  <c r="AF167" i="33" a="1"/>
  <c r="AF167" i="33" s="1"/>
  <c r="AE167" i="33" a="1"/>
  <c r="AE167" i="33" s="1"/>
  <c r="AD167" i="33" a="1"/>
  <c r="AD167" i="33" s="1"/>
  <c r="AC167" i="33" a="1"/>
  <c r="AC167" i="33" s="1"/>
  <c r="AB167" i="33" a="1"/>
  <c r="AB167" i="33" s="1"/>
  <c r="AA167" i="33" a="1"/>
  <c r="AA167" i="33" s="1"/>
  <c r="Z167" i="33" a="1"/>
  <c r="Z167" i="33" s="1"/>
  <c r="Y167" i="33" a="1"/>
  <c r="Y167" i="33" s="1"/>
  <c r="X167" i="33" a="1"/>
  <c r="X167" i="33" s="1"/>
  <c r="W167" i="33" a="1"/>
  <c r="W167" i="33" s="1"/>
  <c r="V167" i="33" a="1"/>
  <c r="V167" i="33" s="1"/>
  <c r="U167" i="33" a="1"/>
  <c r="U167" i="33" s="1"/>
  <c r="T167" i="33" a="1"/>
  <c r="T167" i="33" s="1"/>
  <c r="R167" i="33"/>
  <c r="AH166" i="33" a="1"/>
  <c r="AH166" i="33" s="1"/>
  <c r="AG166" i="33" a="1"/>
  <c r="AG166" i="33" s="1"/>
  <c r="AF166" i="33" a="1"/>
  <c r="AF166" i="33" s="1"/>
  <c r="AE166" i="33" a="1"/>
  <c r="AE166" i="33" s="1"/>
  <c r="AD166" i="33" a="1"/>
  <c r="AD166" i="33" s="1"/>
  <c r="AC166" i="33" a="1"/>
  <c r="AC166" i="33" s="1"/>
  <c r="AB166" i="33" a="1"/>
  <c r="AB166" i="33" s="1"/>
  <c r="AA166" i="33" a="1"/>
  <c r="AA166" i="33" s="1"/>
  <c r="Y166" i="33" a="1"/>
  <c r="Y166" i="33" s="1"/>
  <c r="X166" i="33" a="1"/>
  <c r="X166" i="33" s="1"/>
  <c r="W166" i="33" a="1"/>
  <c r="W166" i="33" s="1"/>
  <c r="V166" i="33" a="1"/>
  <c r="V166" i="33" s="1"/>
  <c r="U166" i="33" a="1"/>
  <c r="U166" i="33" s="1"/>
  <c r="T166" i="33" a="1"/>
  <c r="T166" i="33" s="1"/>
  <c r="S166" i="33" a="1"/>
  <c r="S166" i="33" s="1"/>
  <c r="P166" i="33"/>
  <c r="R166" i="33" s="1"/>
  <c r="R165" i="33"/>
  <c r="AH161" i="33" a="1"/>
  <c r="AH161" i="33" s="1"/>
  <c r="AG161" i="33" a="1"/>
  <c r="AG161" i="33" s="1"/>
  <c r="AF161" i="33" a="1"/>
  <c r="AF161" i="33" s="1"/>
  <c r="AE161" i="33" a="1"/>
  <c r="AE161" i="33" s="1"/>
  <c r="AC161" i="33" a="1"/>
  <c r="AC161" i="33" s="1"/>
  <c r="AB161" i="33" a="1"/>
  <c r="AB161" i="33" s="1"/>
  <c r="AA161" i="33" a="1"/>
  <c r="AA161" i="33" s="1"/>
  <c r="Z161" i="33" a="1"/>
  <c r="Z161" i="33" s="1"/>
  <c r="X161" i="33" a="1"/>
  <c r="X161" i="33" s="1"/>
  <c r="W161" i="33" a="1"/>
  <c r="W161" i="33" s="1"/>
  <c r="V161" i="33" a="1"/>
  <c r="V161" i="33" s="1"/>
  <c r="U161" i="33" a="1"/>
  <c r="U161" i="33" s="1"/>
  <c r="S161" i="33" a="1"/>
  <c r="S161" i="33" s="1"/>
  <c r="R161" i="33"/>
  <c r="AG160" i="33" a="1"/>
  <c r="AG160" i="33" s="1"/>
  <c r="AF160" i="33" a="1"/>
  <c r="AF160" i="33" s="1"/>
  <c r="AE160" i="33" a="1"/>
  <c r="AE160" i="33" s="1"/>
  <c r="AD160" i="33" a="1"/>
  <c r="AD160" i="33" s="1"/>
  <c r="AB160" i="33" a="1"/>
  <c r="AB160" i="33" s="1"/>
  <c r="AA160" i="33" a="1"/>
  <c r="AA160" i="33" s="1"/>
  <c r="Z160" i="33" a="1"/>
  <c r="Z160" i="33" s="1"/>
  <c r="Y160" i="33" a="1"/>
  <c r="Y160" i="33" s="1"/>
  <c r="W160" i="33" a="1"/>
  <c r="W160" i="33" s="1"/>
  <c r="V160" i="33" a="1"/>
  <c r="V160" i="33" s="1"/>
  <c r="U160" i="33" a="1"/>
  <c r="U160" i="33" s="1"/>
  <c r="T160" i="33" a="1"/>
  <c r="T160" i="33" s="1"/>
  <c r="R160" i="33"/>
  <c r="AH159" i="33" a="1"/>
  <c r="AH159" i="33" s="1"/>
  <c r="AF159" i="33" a="1"/>
  <c r="AF159" i="33" s="1"/>
  <c r="AE159" i="33" a="1"/>
  <c r="AE159" i="33" s="1"/>
  <c r="AD159" i="33" a="1"/>
  <c r="AD159" i="33" s="1"/>
  <c r="AC159" i="33" a="1"/>
  <c r="AC159" i="33" s="1"/>
  <c r="AB159" i="33" a="1"/>
  <c r="AB159" i="33" s="1"/>
  <c r="AA159" i="33" a="1"/>
  <c r="AA159" i="33" s="1"/>
  <c r="Z159" i="33" a="1"/>
  <c r="Z159" i="33" s="1"/>
  <c r="Y159" i="33" a="1"/>
  <c r="Y159" i="33" s="1"/>
  <c r="X159" i="33" a="1"/>
  <c r="X159" i="33" s="1"/>
  <c r="V159" i="33" a="1"/>
  <c r="V159" i="33" s="1"/>
  <c r="U159" i="33" a="1"/>
  <c r="U159" i="33" s="1"/>
  <c r="T159" i="33" a="1"/>
  <c r="T159" i="33" s="1"/>
  <c r="S159" i="33" a="1"/>
  <c r="S159" i="33" s="1"/>
  <c r="R159" i="33"/>
  <c r="AH158" i="33" a="1"/>
  <c r="AH158" i="33" s="1"/>
  <c r="AF158" i="33" a="1"/>
  <c r="AF158" i="33" s="1"/>
  <c r="AD158" i="33" a="1"/>
  <c r="AD158" i="33" s="1"/>
  <c r="AB158" i="33" a="1"/>
  <c r="AB158" i="33" s="1"/>
  <c r="Z158" i="33" a="1"/>
  <c r="Z158" i="33" s="1"/>
  <c r="X158" i="33" a="1"/>
  <c r="X158" i="33" s="1"/>
  <c r="V158" i="33" a="1"/>
  <c r="V158" i="33" s="1"/>
  <c r="T158" i="33" a="1"/>
  <c r="T158" i="33" s="1"/>
  <c r="P158" i="33"/>
  <c r="R158" i="33" s="1"/>
  <c r="AH157" i="33" a="1"/>
  <c r="AH157" i="33" s="1"/>
  <c r="AG157" i="33" a="1"/>
  <c r="AG157" i="33" s="1"/>
  <c r="AF157" i="33" a="1"/>
  <c r="AF157" i="33" s="1"/>
  <c r="AD157" i="33" a="1"/>
  <c r="AD157" i="33" s="1"/>
  <c r="AC157" i="33" a="1"/>
  <c r="AC157" i="33" s="1"/>
  <c r="AB157" i="33" a="1"/>
  <c r="AB157" i="33" s="1"/>
  <c r="AA157" i="33" a="1"/>
  <c r="AA157" i="33" s="1"/>
  <c r="Y157" i="33" a="1"/>
  <c r="Y157" i="33" s="1"/>
  <c r="X157" i="33" a="1"/>
  <c r="X157" i="33" s="1"/>
  <c r="W157" i="33" a="1"/>
  <c r="W157" i="33" s="1"/>
  <c r="V157" i="33" a="1"/>
  <c r="V157" i="33" s="1"/>
  <c r="T157" i="33" a="1"/>
  <c r="T157" i="33" s="1"/>
  <c r="S157" i="33" a="1"/>
  <c r="S157" i="33" s="1"/>
  <c r="R157" i="33"/>
  <c r="AH156" i="33" a="1"/>
  <c r="AH156" i="33" s="1"/>
  <c r="AG156" i="33" a="1"/>
  <c r="AG156" i="33" s="1"/>
  <c r="AF156" i="33" a="1"/>
  <c r="AF156" i="33" s="1"/>
  <c r="AE156" i="33" a="1"/>
  <c r="AE156" i="33" s="1"/>
  <c r="AD156" i="33" a="1"/>
  <c r="AD156" i="33" s="1"/>
  <c r="AC156" i="33" a="1"/>
  <c r="AC156" i="33" s="1"/>
  <c r="AB156" i="33" a="1"/>
  <c r="AB156" i="33" s="1"/>
  <c r="AA156" i="33" a="1"/>
  <c r="AA156" i="33" s="1"/>
  <c r="Z156" i="33" a="1"/>
  <c r="Z156" i="33" s="1"/>
  <c r="Y156" i="33" a="1"/>
  <c r="Y156" i="33" s="1"/>
  <c r="X156" i="33" a="1"/>
  <c r="X156" i="33" s="1"/>
  <c r="W156" i="33" a="1"/>
  <c r="W156" i="33" s="1"/>
  <c r="V156" i="33" a="1"/>
  <c r="V156" i="33" s="1"/>
  <c r="U156" i="33" a="1"/>
  <c r="U156" i="33" s="1"/>
  <c r="T156" i="33" a="1"/>
  <c r="T156" i="33" s="1"/>
  <c r="S156" i="33" a="1"/>
  <c r="S156" i="33" s="1"/>
  <c r="P156" i="33"/>
  <c r="R156" i="33" s="1"/>
  <c r="AH155" i="33" a="1"/>
  <c r="AH155" i="33" s="1"/>
  <c r="AF155" i="33" a="1"/>
  <c r="AF155" i="33" s="1"/>
  <c r="AE155" i="33" a="1"/>
  <c r="AE155" i="33" s="1"/>
  <c r="AD155" i="33" a="1"/>
  <c r="AD155" i="33" s="1"/>
  <c r="AC155" i="33" a="1"/>
  <c r="AC155" i="33" s="1"/>
  <c r="AB155" i="33" a="1"/>
  <c r="AB155" i="33" s="1"/>
  <c r="AA155" i="33" a="1"/>
  <c r="AA155" i="33" s="1"/>
  <c r="Z155" i="33" a="1"/>
  <c r="Z155" i="33" s="1"/>
  <c r="Y155" i="33" a="1"/>
  <c r="Y155" i="33" s="1"/>
  <c r="X155" i="33" a="1"/>
  <c r="X155" i="33" s="1"/>
  <c r="V155" i="33" a="1"/>
  <c r="V155" i="33" s="1"/>
  <c r="U155" i="33" a="1"/>
  <c r="U155" i="33" s="1"/>
  <c r="T155" i="33" a="1"/>
  <c r="T155" i="33" s="1"/>
  <c r="S155" i="33" a="1"/>
  <c r="S155" i="33" s="1"/>
  <c r="P155" i="33"/>
  <c r="R155" i="33" s="1"/>
  <c r="AH154" i="33" a="1"/>
  <c r="AH154" i="33" s="1"/>
  <c r="AG154" i="33" a="1"/>
  <c r="AG154" i="33" s="1"/>
  <c r="AF154" i="33" a="1"/>
  <c r="AF154" i="33" s="1"/>
  <c r="AE154" i="33" a="1"/>
  <c r="AE154" i="33" s="1"/>
  <c r="AD154" i="33" a="1"/>
  <c r="AD154" i="33" s="1"/>
  <c r="AB154" i="33" a="1"/>
  <c r="AB154" i="33" s="1"/>
  <c r="AA154" i="33" a="1"/>
  <c r="AA154" i="33" s="1"/>
  <c r="Z154" i="33" a="1"/>
  <c r="Z154" i="33" s="1"/>
  <c r="Y154" i="33" a="1"/>
  <c r="Y154" i="33" s="1"/>
  <c r="X154" i="33" a="1"/>
  <c r="X154" i="33" s="1"/>
  <c r="W154" i="33" a="1"/>
  <c r="W154" i="33" s="1"/>
  <c r="V154" i="33" a="1"/>
  <c r="V154" i="33" s="1"/>
  <c r="U154" i="33" a="1"/>
  <c r="U154" i="33" s="1"/>
  <c r="T154" i="33" a="1"/>
  <c r="T154" i="33" s="1"/>
  <c r="S154" i="33" a="1"/>
  <c r="S154" i="33" s="1"/>
  <c r="R154" i="33"/>
  <c r="AG153" i="33" a="1"/>
  <c r="AG153" i="33" s="1"/>
  <c r="AF153" i="33" a="1"/>
  <c r="AF153" i="33" s="1"/>
  <c r="AE153" i="33" a="1"/>
  <c r="AE153" i="33" s="1"/>
  <c r="AD153" i="33" a="1"/>
  <c r="AD153" i="33" s="1"/>
  <c r="AB153" i="33" a="1"/>
  <c r="AB153" i="33" s="1"/>
  <c r="AA153" i="33" a="1"/>
  <c r="AA153" i="33" s="1"/>
  <c r="Z153" i="33" a="1"/>
  <c r="Z153" i="33" s="1"/>
  <c r="Y153" i="33" a="1"/>
  <c r="Y153" i="33" s="1"/>
  <c r="W153" i="33" a="1"/>
  <c r="W153" i="33" s="1"/>
  <c r="V153" i="33" a="1"/>
  <c r="V153" i="33" s="1"/>
  <c r="U153" i="33" a="1"/>
  <c r="U153" i="33" s="1"/>
  <c r="T153" i="33" a="1"/>
  <c r="T153" i="33" s="1"/>
  <c r="R153" i="33"/>
  <c r="AG152" i="33" a="1"/>
  <c r="AG152" i="33" s="1"/>
  <c r="AF152" i="33" a="1"/>
  <c r="AF152" i="33" s="1"/>
  <c r="AE152" i="33" a="1"/>
  <c r="AE152" i="33" s="1"/>
  <c r="AD152" i="33" a="1"/>
  <c r="AD152" i="33" s="1"/>
  <c r="AC152" i="33" a="1"/>
  <c r="AC152" i="33" s="1"/>
  <c r="AB152" i="33" a="1"/>
  <c r="AB152" i="33" s="1"/>
  <c r="AA152" i="33" a="1"/>
  <c r="AA152" i="33" s="1"/>
  <c r="Z152" i="33" a="1"/>
  <c r="Z152" i="33" s="1"/>
  <c r="Y152" i="33" a="1"/>
  <c r="Y152" i="33" s="1"/>
  <c r="W152" i="33" a="1"/>
  <c r="W152" i="33" s="1"/>
  <c r="V152" i="33" a="1"/>
  <c r="V152" i="33" s="1"/>
  <c r="U152" i="33" a="1"/>
  <c r="U152" i="33" s="1"/>
  <c r="T152" i="33" a="1"/>
  <c r="T152" i="33" s="1"/>
  <c r="S152" i="33" a="1"/>
  <c r="S152" i="33" s="1"/>
  <c r="P152" i="33"/>
  <c r="R152" i="33" s="1"/>
  <c r="R151" i="33"/>
  <c r="AH147" i="33" a="1"/>
  <c r="AH147" i="33" s="1"/>
  <c r="AG147" i="33" a="1"/>
  <c r="AG147" i="33" s="1"/>
  <c r="AF147" i="33" a="1"/>
  <c r="AF147" i="33" s="1"/>
  <c r="AE147" i="33" a="1"/>
  <c r="AE147" i="33" s="1"/>
  <c r="AD147" i="33" a="1"/>
  <c r="AD147" i="33" s="1"/>
  <c r="AC147" i="33" a="1"/>
  <c r="AC147" i="33" s="1"/>
  <c r="AB147" i="33" a="1"/>
  <c r="AB147" i="33" s="1"/>
  <c r="AA147" i="33" a="1"/>
  <c r="AA147" i="33" s="1"/>
  <c r="Z147" i="33" a="1"/>
  <c r="Z147" i="33" s="1"/>
  <c r="Y147" i="33" a="1"/>
  <c r="Y147" i="33" s="1"/>
  <c r="X147" i="33" a="1"/>
  <c r="X147" i="33" s="1"/>
  <c r="W147" i="33" a="1"/>
  <c r="W147" i="33" s="1"/>
  <c r="V147" i="33" a="1"/>
  <c r="V147" i="33" s="1"/>
  <c r="U147" i="33" a="1"/>
  <c r="U147" i="33" s="1"/>
  <c r="T147" i="33" a="1"/>
  <c r="T147" i="33" s="1"/>
  <c r="S147" i="33" a="1"/>
  <c r="S147" i="33" s="1"/>
  <c r="P147" i="33"/>
  <c r="R147" i="33" s="1"/>
  <c r="AH146" i="33" a="1"/>
  <c r="AH146" i="33" s="1"/>
  <c r="AF146" i="33" a="1"/>
  <c r="AF146" i="33" s="1"/>
  <c r="AE146" i="33" a="1"/>
  <c r="AE146" i="33" s="1"/>
  <c r="AD146" i="33" a="1"/>
  <c r="AD146" i="33" s="1"/>
  <c r="AC146" i="33" a="1"/>
  <c r="AC146" i="33" s="1"/>
  <c r="AB146" i="33" a="1"/>
  <c r="AB146" i="33" s="1"/>
  <c r="AA146" i="33" a="1"/>
  <c r="AA146" i="33" s="1"/>
  <c r="Z146" i="33" a="1"/>
  <c r="Z146" i="33" s="1"/>
  <c r="Y146" i="33" a="1"/>
  <c r="Y146" i="33" s="1"/>
  <c r="X146" i="33" a="1"/>
  <c r="X146" i="33" s="1"/>
  <c r="V146" i="33" a="1"/>
  <c r="V146" i="33" s="1"/>
  <c r="U146" i="33" a="1"/>
  <c r="U146" i="33" s="1"/>
  <c r="T146" i="33" a="1"/>
  <c r="T146" i="33" s="1"/>
  <c r="S146" i="33" a="1"/>
  <c r="S146" i="33" s="1"/>
  <c r="R146" i="33"/>
  <c r="AG145" i="33" a="1"/>
  <c r="AG145" i="33" s="1"/>
  <c r="AF145" i="33" a="1"/>
  <c r="AF145" i="33" s="1"/>
  <c r="AD145" i="33" a="1"/>
  <c r="AD145" i="33" s="1"/>
  <c r="AC145" i="33" a="1"/>
  <c r="AC145" i="33" s="1"/>
  <c r="AA145" i="33" a="1"/>
  <c r="AA145" i="33" s="1"/>
  <c r="Z145" i="33" a="1"/>
  <c r="Z145" i="33" s="1"/>
  <c r="X145" i="33" a="1"/>
  <c r="X145" i="33" s="1"/>
  <c r="W145" i="33" a="1"/>
  <c r="W145" i="33" s="1"/>
  <c r="U145" i="33" a="1"/>
  <c r="U145" i="33" s="1"/>
  <c r="T145" i="33" a="1"/>
  <c r="T145" i="33" s="1"/>
  <c r="R145" i="33"/>
  <c r="AH144" i="33" a="1"/>
  <c r="AH144" i="33" s="1"/>
  <c r="AG144" i="33" a="1"/>
  <c r="AG144" i="33" s="1"/>
  <c r="AF144" i="33" a="1"/>
  <c r="AF144" i="33" s="1"/>
  <c r="AD144" i="33" a="1"/>
  <c r="AD144" i="33" s="1"/>
  <c r="AC144" i="33" a="1"/>
  <c r="AC144" i="33" s="1"/>
  <c r="AB144" i="33" a="1"/>
  <c r="AB144" i="33" s="1"/>
  <c r="AA144" i="33" a="1"/>
  <c r="AA144" i="33" s="1"/>
  <c r="Y144" i="33" a="1"/>
  <c r="Y144" i="33" s="1"/>
  <c r="X144" i="33" a="1"/>
  <c r="X144" i="33" s="1"/>
  <c r="W144" i="33" a="1"/>
  <c r="W144" i="33" s="1"/>
  <c r="V144" i="33" a="1"/>
  <c r="V144" i="33" s="1"/>
  <c r="T144" i="33" a="1"/>
  <c r="T144" i="33" s="1"/>
  <c r="S144" i="33" a="1"/>
  <c r="S144" i="33" s="1"/>
  <c r="R144" i="33"/>
  <c r="AH143" i="33" a="1"/>
  <c r="AH143" i="33" s="1"/>
  <c r="AG143" i="33" a="1"/>
  <c r="AG143" i="33" s="1"/>
  <c r="AF143" i="33" a="1"/>
  <c r="AF143" i="33" s="1"/>
  <c r="AE143" i="33" a="1"/>
  <c r="AE143" i="33" s="1"/>
  <c r="AD143" i="33" a="1"/>
  <c r="AD143" i="33" s="1"/>
  <c r="AC143" i="33" a="1"/>
  <c r="AC143" i="33" s="1"/>
  <c r="AB143" i="33" a="1"/>
  <c r="AB143" i="33" s="1"/>
  <c r="AA143" i="33" a="1"/>
  <c r="AA143" i="33" s="1"/>
  <c r="Z143" i="33" a="1"/>
  <c r="Z143" i="33" s="1"/>
  <c r="Y143" i="33" a="1"/>
  <c r="Y143" i="33" s="1"/>
  <c r="X143" i="33" a="1"/>
  <c r="X143" i="33" s="1"/>
  <c r="W143" i="33" a="1"/>
  <c r="W143" i="33" s="1"/>
  <c r="V143" i="33" a="1"/>
  <c r="V143" i="33" s="1"/>
  <c r="U143" i="33" a="1"/>
  <c r="U143" i="33" s="1"/>
  <c r="T143" i="33" a="1"/>
  <c r="T143" i="33" s="1"/>
  <c r="S143" i="33" a="1"/>
  <c r="S143" i="33" s="1"/>
  <c r="P143" i="33"/>
  <c r="R143" i="33" s="1"/>
  <c r="AH142" i="33" a="1"/>
  <c r="AH142" i="33" s="1"/>
  <c r="AG142" i="33" a="1"/>
  <c r="AG142" i="33" s="1"/>
  <c r="AF142" i="33" a="1"/>
  <c r="AF142" i="33" s="1"/>
  <c r="AE142" i="33" a="1"/>
  <c r="AE142" i="33" s="1"/>
  <c r="AD142" i="33" a="1"/>
  <c r="AD142" i="33" s="1"/>
  <c r="AC142" i="33" a="1"/>
  <c r="AC142" i="33" s="1"/>
  <c r="AA142" i="33" a="1"/>
  <c r="AA142" i="33" s="1"/>
  <c r="Z142" i="33" a="1"/>
  <c r="Z142" i="33" s="1"/>
  <c r="Y142" i="33" a="1"/>
  <c r="Y142" i="33" s="1"/>
  <c r="X142" i="33" a="1"/>
  <c r="X142" i="33" s="1"/>
  <c r="W142" i="33" a="1"/>
  <c r="W142" i="33" s="1"/>
  <c r="V142" i="33" a="1"/>
  <c r="V142" i="33" s="1"/>
  <c r="U142" i="33" a="1"/>
  <c r="U142" i="33" s="1"/>
  <c r="T142" i="33" a="1"/>
  <c r="T142" i="33" s="1"/>
  <c r="S142" i="33" a="1"/>
  <c r="S142" i="33" s="1"/>
  <c r="P142" i="33"/>
  <c r="R142" i="33" s="1"/>
  <c r="AG141" i="33" a="1"/>
  <c r="AG141" i="33" s="1"/>
  <c r="AF141" i="33" a="1"/>
  <c r="AF141" i="33" s="1"/>
  <c r="AE141" i="33" a="1"/>
  <c r="AE141" i="33" s="1"/>
  <c r="AD141" i="33" a="1"/>
  <c r="AD141" i="33" s="1"/>
  <c r="AC141" i="33" a="1"/>
  <c r="AC141" i="33" s="1"/>
  <c r="AB141" i="33" a="1"/>
  <c r="AB141" i="33" s="1"/>
  <c r="AA141" i="33" a="1"/>
  <c r="AA141" i="33" s="1"/>
  <c r="Z141" i="33" a="1"/>
  <c r="Z141" i="33" s="1"/>
  <c r="Y141" i="33" a="1"/>
  <c r="Y141" i="33" s="1"/>
  <c r="W141" i="33" a="1"/>
  <c r="W141" i="33" s="1"/>
  <c r="V141" i="33" a="1"/>
  <c r="V141" i="33" s="1"/>
  <c r="U141" i="33" a="1"/>
  <c r="U141" i="33" s="1"/>
  <c r="T141" i="33" a="1"/>
  <c r="T141" i="33" s="1"/>
  <c r="S141" i="33" a="1"/>
  <c r="S141" i="33" s="1"/>
  <c r="P141" i="33"/>
  <c r="R141" i="33" s="1"/>
  <c r="R140" i="33"/>
  <c r="AH139" i="33" a="1"/>
  <c r="AH139" i="33" s="1"/>
  <c r="AG139" i="33" a="1"/>
  <c r="AG139" i="33" s="1"/>
  <c r="AF139" i="33" a="1"/>
  <c r="AF139" i="33" s="1"/>
  <c r="AE139" i="33" a="1"/>
  <c r="AE139" i="33" s="1"/>
  <c r="AD139" i="33" a="1"/>
  <c r="AD139" i="33" s="1"/>
  <c r="AC139" i="33" a="1"/>
  <c r="AC139" i="33" s="1"/>
  <c r="AB139" i="33" a="1"/>
  <c r="AB139" i="33" s="1"/>
  <c r="AA139" i="33" a="1"/>
  <c r="AA139" i="33" s="1"/>
  <c r="Z139" i="33" a="1"/>
  <c r="Z139" i="33" s="1"/>
  <c r="Y139" i="33" a="1"/>
  <c r="Y139" i="33" s="1"/>
  <c r="X139" i="33" a="1"/>
  <c r="X139" i="33" s="1"/>
  <c r="W139" i="33" a="1"/>
  <c r="W139" i="33" s="1"/>
  <c r="V139" i="33" a="1"/>
  <c r="V139" i="33" s="1"/>
  <c r="U139" i="33" a="1"/>
  <c r="U139" i="33" s="1"/>
  <c r="T139" i="33" a="1"/>
  <c r="T139" i="33" s="1"/>
  <c r="S139" i="33" a="1"/>
  <c r="S139" i="33" s="1"/>
  <c r="P139" i="33"/>
  <c r="R139" i="33" s="1"/>
  <c r="AH138" i="33" a="1"/>
  <c r="AH138" i="33" s="1"/>
  <c r="AF138" i="33" a="1"/>
  <c r="AF138" i="33" s="1"/>
  <c r="AE138" i="33" a="1"/>
  <c r="AE138" i="33" s="1"/>
  <c r="AD138" i="33" a="1"/>
  <c r="AD138" i="33" s="1"/>
  <c r="AC138" i="33" a="1"/>
  <c r="AC138" i="33" s="1"/>
  <c r="AA138" i="33" a="1"/>
  <c r="AA138" i="33" s="1"/>
  <c r="Z138" i="33" a="1"/>
  <c r="Z138" i="33" s="1"/>
  <c r="Y138" i="33" a="1"/>
  <c r="Y138" i="33" s="1"/>
  <c r="X138" i="33" a="1"/>
  <c r="X138" i="33" s="1"/>
  <c r="V138" i="33" a="1"/>
  <c r="V138" i="33" s="1"/>
  <c r="U138" i="33" a="1"/>
  <c r="U138" i="33" s="1"/>
  <c r="T138" i="33" a="1"/>
  <c r="T138" i="33" s="1"/>
  <c r="S138" i="33" a="1"/>
  <c r="S138" i="33" s="1"/>
  <c r="P138" i="33"/>
  <c r="R138" i="33" s="1"/>
  <c r="AH137" i="33" a="1"/>
  <c r="AH137" i="33" s="1"/>
  <c r="AG137" i="33" a="1"/>
  <c r="AG137" i="33" s="1"/>
  <c r="AF137" i="33" a="1"/>
  <c r="AF137" i="33" s="1"/>
  <c r="AE137" i="33" a="1"/>
  <c r="AE137" i="33" s="1"/>
  <c r="AD137" i="33" a="1"/>
  <c r="AD137" i="33" s="1"/>
  <c r="AC137" i="33" a="1"/>
  <c r="AC137" i="33" s="1"/>
  <c r="AA137" i="33" a="1"/>
  <c r="AA137" i="33" s="1"/>
  <c r="Z137" i="33" a="1"/>
  <c r="Z137" i="33" s="1"/>
  <c r="Y137" i="33" a="1"/>
  <c r="Y137" i="33" s="1"/>
  <c r="X137" i="33" a="1"/>
  <c r="X137" i="33" s="1"/>
  <c r="W137" i="33" a="1"/>
  <c r="W137" i="33" s="1"/>
  <c r="V137" i="33" a="1"/>
  <c r="V137" i="33" s="1"/>
  <c r="U137" i="33" a="1"/>
  <c r="U137" i="33" s="1"/>
  <c r="T137" i="33" a="1"/>
  <c r="T137" i="33" s="1"/>
  <c r="S137" i="33" a="1"/>
  <c r="S137" i="33" s="1"/>
  <c r="P137" i="33"/>
  <c r="R137" i="33" s="1"/>
  <c r="R136" i="33"/>
  <c r="AH132" i="33" a="1"/>
  <c r="AH132" i="33" s="1"/>
  <c r="AG132" i="33" a="1"/>
  <c r="AG132" i="33" s="1"/>
  <c r="AF132" i="33" a="1"/>
  <c r="AF132" i="33" s="1"/>
  <c r="AD132" i="33" a="1"/>
  <c r="AD132" i="33" s="1"/>
  <c r="AC132" i="33" a="1"/>
  <c r="AC132" i="33" s="1"/>
  <c r="AB132" i="33" a="1"/>
  <c r="AB132" i="33" s="1"/>
  <c r="AA132" i="33" a="1"/>
  <c r="AA132" i="33" s="1"/>
  <c r="Y132" i="33" a="1"/>
  <c r="Y132" i="33" s="1"/>
  <c r="X132" i="33" a="1"/>
  <c r="X132" i="33" s="1"/>
  <c r="W132" i="33" a="1"/>
  <c r="W132" i="33" s="1"/>
  <c r="V132" i="33" a="1"/>
  <c r="V132" i="33" s="1"/>
  <c r="T132" i="33" a="1"/>
  <c r="T132" i="33" s="1"/>
  <c r="S132" i="33" a="1"/>
  <c r="S132" i="33" s="1"/>
  <c r="R132" i="33"/>
  <c r="AH131" i="33" a="1"/>
  <c r="AH131" i="33" s="1"/>
  <c r="AG131" i="33" a="1"/>
  <c r="AG131" i="33" s="1"/>
  <c r="AF131" i="33" a="1"/>
  <c r="AF131" i="33" s="1"/>
  <c r="AE131" i="33" a="1"/>
  <c r="AE131" i="33" s="1"/>
  <c r="AD131" i="33" a="1"/>
  <c r="AD131" i="33" s="1"/>
  <c r="AC131" i="33" a="1"/>
  <c r="AC131" i="33" s="1"/>
  <c r="AB131" i="33" a="1"/>
  <c r="AB131" i="33" s="1"/>
  <c r="AA131" i="33" a="1"/>
  <c r="AA131" i="33" s="1"/>
  <c r="Z131" i="33" a="1"/>
  <c r="Z131" i="33" s="1"/>
  <c r="Y131" i="33" a="1"/>
  <c r="Y131" i="33" s="1"/>
  <c r="X131" i="33" a="1"/>
  <c r="X131" i="33" s="1"/>
  <c r="W131" i="33" a="1"/>
  <c r="W131" i="33" s="1"/>
  <c r="V131" i="33" a="1"/>
  <c r="V131" i="33" s="1"/>
  <c r="U131" i="33" a="1"/>
  <c r="U131" i="33" s="1"/>
  <c r="T131" i="33" a="1"/>
  <c r="T131" i="33" s="1"/>
  <c r="S131" i="33" a="1"/>
  <c r="S131" i="33" s="1"/>
  <c r="P131" i="33"/>
  <c r="R131" i="33" s="1"/>
  <c r="AH130" i="33" a="1"/>
  <c r="AH130" i="33" s="1"/>
  <c r="AF130" i="33" a="1"/>
  <c r="AF130" i="33" s="1"/>
  <c r="AE130" i="33" a="1"/>
  <c r="AE130" i="33" s="1"/>
  <c r="AD130" i="33" a="1"/>
  <c r="AD130" i="33" s="1"/>
  <c r="AC130" i="33" a="1"/>
  <c r="AC130" i="33" s="1"/>
  <c r="AB130" i="33" a="1"/>
  <c r="AB130" i="33" s="1"/>
  <c r="AA130" i="33" a="1"/>
  <c r="AA130" i="33" s="1"/>
  <c r="Z130" i="33" a="1"/>
  <c r="Z130" i="33" s="1"/>
  <c r="Y130" i="33" a="1"/>
  <c r="Y130" i="33" s="1"/>
  <c r="X130" i="33" a="1"/>
  <c r="X130" i="33" s="1"/>
  <c r="V130" i="33" a="1"/>
  <c r="V130" i="33" s="1"/>
  <c r="U130" i="33" a="1"/>
  <c r="U130" i="33" s="1"/>
  <c r="T130" i="33" a="1"/>
  <c r="T130" i="33" s="1"/>
  <c r="S130" i="33" a="1"/>
  <c r="S130" i="33" s="1"/>
  <c r="P130" i="33"/>
  <c r="R130" i="33" s="1"/>
  <c r="AH129" i="33" a="1"/>
  <c r="AH129" i="33" s="1"/>
  <c r="AG129" i="33" a="1"/>
  <c r="AG129" i="33" s="1"/>
  <c r="AF129" i="33" a="1"/>
  <c r="AF129" i="33" s="1"/>
  <c r="AD129" i="33" a="1"/>
  <c r="AD129" i="33" s="1"/>
  <c r="AC129" i="33" a="1"/>
  <c r="AC129" i="33" s="1"/>
  <c r="AB129" i="33" a="1"/>
  <c r="AB129" i="33" s="1"/>
  <c r="Z129" i="33" a="1"/>
  <c r="Z129" i="33" s="1"/>
  <c r="Y129" i="33" a="1"/>
  <c r="Y129" i="33" s="1"/>
  <c r="X129" i="33" a="1"/>
  <c r="X129" i="33" s="1"/>
  <c r="V129" i="33" a="1"/>
  <c r="V129" i="33" s="1"/>
  <c r="U129" i="33" a="1"/>
  <c r="U129" i="33" s="1"/>
  <c r="T129" i="33" a="1"/>
  <c r="T129" i="33" s="1"/>
  <c r="P129" i="33"/>
  <c r="R129" i="33" s="1"/>
  <c r="AG128" i="33" a="1"/>
  <c r="AG128" i="33" s="1"/>
  <c r="AE128" i="33" a="1"/>
  <c r="AE128" i="33" s="1"/>
  <c r="AC128" i="33" a="1"/>
  <c r="AC128" i="33" s="1"/>
  <c r="AA128" i="33" a="1"/>
  <c r="AA128" i="33" s="1"/>
  <c r="Y128" i="33" a="1"/>
  <c r="Y128" i="33" s="1"/>
  <c r="W128" i="33" a="1"/>
  <c r="W128" i="33" s="1"/>
  <c r="U128" i="33" a="1"/>
  <c r="U128" i="33" s="1"/>
  <c r="S128" i="33" a="1"/>
  <c r="S128" i="33" s="1"/>
  <c r="AH127" i="33" a="1"/>
  <c r="AH127" i="33" s="1"/>
  <c r="AF127" i="33" a="1"/>
  <c r="AF127" i="33" s="1"/>
  <c r="AE127" i="33" a="1"/>
  <c r="AE127" i="33" s="1"/>
  <c r="AD127" i="33" a="1"/>
  <c r="AD127" i="33" s="1"/>
  <c r="AC127" i="33" a="1"/>
  <c r="AC127" i="33" s="1"/>
  <c r="AB127" i="33" a="1"/>
  <c r="AB127" i="33" s="1"/>
  <c r="AA127" i="33" a="1"/>
  <c r="AA127" i="33" s="1"/>
  <c r="Z127" i="33" a="1"/>
  <c r="Z127" i="33" s="1"/>
  <c r="Y127" i="33" a="1"/>
  <c r="Y127" i="33" s="1"/>
  <c r="X127" i="33" a="1"/>
  <c r="X127" i="33" s="1"/>
  <c r="V127" i="33" a="1"/>
  <c r="V127" i="33" s="1"/>
  <c r="U127" i="33" a="1"/>
  <c r="U127" i="33" s="1"/>
  <c r="T127" i="33" a="1"/>
  <c r="T127" i="33" s="1"/>
  <c r="S127" i="33" a="1"/>
  <c r="S127" i="33" s="1"/>
  <c r="P127" i="33"/>
  <c r="R127" i="33" s="1"/>
  <c r="AH126" i="33" a="1"/>
  <c r="AH126" i="33" s="1"/>
  <c r="AG126" i="33" a="1"/>
  <c r="AG126" i="33" s="1"/>
  <c r="AF126" i="33" a="1"/>
  <c r="AF126" i="33" s="1"/>
  <c r="AE126" i="33" a="1"/>
  <c r="AE126" i="33" s="1"/>
  <c r="AD126" i="33" a="1"/>
  <c r="AD126" i="33" s="1"/>
  <c r="AC126" i="33" a="1"/>
  <c r="AC126" i="33" s="1"/>
  <c r="AA126" i="33" a="1"/>
  <c r="AA126" i="33" s="1"/>
  <c r="Z126" i="33" a="1"/>
  <c r="Z126" i="33" s="1"/>
  <c r="Y126" i="33" a="1"/>
  <c r="Y126" i="33" s="1"/>
  <c r="X126" i="33" a="1"/>
  <c r="X126" i="33" s="1"/>
  <c r="W126" i="33" a="1"/>
  <c r="W126" i="33" s="1"/>
  <c r="V126" i="33" a="1"/>
  <c r="V126" i="33" s="1"/>
  <c r="U126" i="33" a="1"/>
  <c r="U126" i="33" s="1"/>
  <c r="T126" i="33" a="1"/>
  <c r="T126" i="33" s="1"/>
  <c r="S126" i="33" a="1"/>
  <c r="S126" i="33" s="1"/>
  <c r="P126" i="33"/>
  <c r="R126" i="33" s="1"/>
  <c r="R125" i="33"/>
  <c r="AG121" i="33" a="1"/>
  <c r="AG121" i="33" s="1"/>
  <c r="AF121" i="33" a="1"/>
  <c r="AF121" i="33" s="1"/>
  <c r="AE121" i="33" a="1"/>
  <c r="AE121" i="33" s="1"/>
  <c r="AD121" i="33" a="1"/>
  <c r="AD121" i="33" s="1"/>
  <c r="AC121" i="33" a="1"/>
  <c r="AC121" i="33" s="1"/>
  <c r="AB121" i="33" a="1"/>
  <c r="AB121" i="33" s="1"/>
  <c r="AA121" i="33" a="1"/>
  <c r="AA121" i="33" s="1"/>
  <c r="Z121" i="33" a="1"/>
  <c r="Z121" i="33" s="1"/>
  <c r="Y121" i="33" a="1"/>
  <c r="Y121" i="33" s="1"/>
  <c r="X121" i="33" a="1"/>
  <c r="X121" i="33" s="1"/>
  <c r="W121" i="33" a="1"/>
  <c r="W121" i="33" s="1"/>
  <c r="V121" i="33" a="1"/>
  <c r="V121" i="33" s="1"/>
  <c r="U121" i="33" a="1"/>
  <c r="U121" i="33" s="1"/>
  <c r="T121" i="33" a="1"/>
  <c r="T121" i="33" s="1"/>
  <c r="S121" i="33" a="1"/>
  <c r="S121" i="33" s="1"/>
  <c r="R121" i="33"/>
  <c r="AG120" i="33" a="1"/>
  <c r="AG120" i="33" s="1"/>
  <c r="AF120" i="33" a="1"/>
  <c r="AF120" i="33" s="1"/>
  <c r="AE120" i="33" a="1"/>
  <c r="AE120" i="33" s="1"/>
  <c r="AD120" i="33" a="1"/>
  <c r="AD120" i="33" s="1"/>
  <c r="AB120" i="33" a="1"/>
  <c r="AB120" i="33" s="1"/>
  <c r="AA120" i="33" a="1"/>
  <c r="AA120" i="33" s="1"/>
  <c r="Z120" i="33" a="1"/>
  <c r="Z120" i="33" s="1"/>
  <c r="Y120" i="33" a="1"/>
  <c r="Y120" i="33" s="1"/>
  <c r="W120" i="33" a="1"/>
  <c r="W120" i="33" s="1"/>
  <c r="V120" i="33" a="1"/>
  <c r="V120" i="33" s="1"/>
  <c r="U120" i="33" a="1"/>
  <c r="U120" i="33" s="1"/>
  <c r="T120" i="33" a="1"/>
  <c r="T120" i="33" s="1"/>
  <c r="R120" i="33"/>
  <c r="P119" i="33"/>
  <c r="R119" i="33" s="1"/>
  <c r="AH118" i="33" a="1"/>
  <c r="AH118" i="33" s="1"/>
  <c r="AG118" i="33" a="1"/>
  <c r="AG118" i="33" s="1"/>
  <c r="AF118" i="33" a="1"/>
  <c r="AF118" i="33" s="1"/>
  <c r="AE118" i="33" a="1"/>
  <c r="AE118" i="33" s="1"/>
  <c r="AD118" i="33" a="1"/>
  <c r="AD118" i="33" s="1"/>
  <c r="AC118" i="33" a="1"/>
  <c r="AC118" i="33" s="1"/>
  <c r="AB118" i="33" a="1"/>
  <c r="AB118" i="33" s="1"/>
  <c r="AA118" i="33" a="1"/>
  <c r="AA118" i="33" s="1"/>
  <c r="Z118" i="33" a="1"/>
  <c r="Z118" i="33" s="1"/>
  <c r="Y118" i="33" a="1"/>
  <c r="Y118" i="33" s="1"/>
  <c r="X118" i="33" a="1"/>
  <c r="X118" i="33" s="1"/>
  <c r="W118" i="33" a="1"/>
  <c r="W118" i="33" s="1"/>
  <c r="V118" i="33" a="1"/>
  <c r="V118" i="33" s="1"/>
  <c r="U118" i="33" a="1"/>
  <c r="U118" i="33" s="1"/>
  <c r="T118" i="33" a="1"/>
  <c r="T118" i="33" s="1"/>
  <c r="S118" i="33" a="1"/>
  <c r="S118" i="33" s="1"/>
  <c r="R118" i="33"/>
  <c r="AH117" i="33" a="1"/>
  <c r="AH117" i="33" s="1"/>
  <c r="AG117" i="33" a="1"/>
  <c r="AG117" i="33" s="1"/>
  <c r="AF117" i="33" a="1"/>
  <c r="AF117" i="33" s="1"/>
  <c r="AE117" i="33" a="1"/>
  <c r="AE117" i="33" s="1"/>
  <c r="AD117" i="33" a="1"/>
  <c r="AD117" i="33" s="1"/>
  <c r="AC117" i="33" a="1"/>
  <c r="AC117" i="33" s="1"/>
  <c r="AA117" i="33" a="1"/>
  <c r="AA117" i="33" s="1"/>
  <c r="Z117" i="33" a="1"/>
  <c r="Z117" i="33" s="1"/>
  <c r="Y117" i="33" a="1"/>
  <c r="Y117" i="33" s="1"/>
  <c r="X117" i="33" a="1"/>
  <c r="X117" i="33" s="1"/>
  <c r="W117" i="33" a="1"/>
  <c r="W117" i="33" s="1"/>
  <c r="V117" i="33" a="1"/>
  <c r="V117" i="33" s="1"/>
  <c r="U117" i="33" a="1"/>
  <c r="U117" i="33" s="1"/>
  <c r="T117" i="33" a="1"/>
  <c r="T117" i="33" s="1"/>
  <c r="S117" i="33" a="1"/>
  <c r="S117" i="33" s="1"/>
  <c r="P117" i="33"/>
  <c r="R117" i="33" s="1"/>
  <c r="AH116" i="33" a="1"/>
  <c r="AH116" i="33" s="1"/>
  <c r="AG116" i="33" a="1"/>
  <c r="AG116" i="33" s="1"/>
  <c r="AF116" i="33" a="1"/>
  <c r="AF116" i="33" s="1"/>
  <c r="AE116" i="33" a="1"/>
  <c r="AE116" i="33" s="1"/>
  <c r="AD116" i="33" a="1"/>
  <c r="AD116" i="33" s="1"/>
  <c r="AC116" i="33" a="1"/>
  <c r="AC116" i="33" s="1"/>
  <c r="AA116" i="33" a="1"/>
  <c r="AA116" i="33" s="1"/>
  <c r="Z116" i="33" a="1"/>
  <c r="Z116" i="33" s="1"/>
  <c r="Y116" i="33" a="1"/>
  <c r="Y116" i="33" s="1"/>
  <c r="X116" i="33" a="1"/>
  <c r="X116" i="33" s="1"/>
  <c r="W116" i="33" a="1"/>
  <c r="W116" i="33" s="1"/>
  <c r="V116" i="33" a="1"/>
  <c r="V116" i="33" s="1"/>
  <c r="U116" i="33" a="1"/>
  <c r="U116" i="33" s="1"/>
  <c r="T116" i="33" a="1"/>
  <c r="T116" i="33" s="1"/>
  <c r="S116" i="33" a="1"/>
  <c r="S116" i="33" s="1"/>
  <c r="P116" i="33"/>
  <c r="R116" i="33" s="1"/>
  <c r="AH115" i="33" a="1"/>
  <c r="AH115" i="33" s="1"/>
  <c r="AG115" i="33" a="1"/>
  <c r="AG115" i="33" s="1"/>
  <c r="AE115" i="33" a="1"/>
  <c r="AE115" i="33" s="1"/>
  <c r="AD115" i="33" a="1"/>
  <c r="AD115" i="33" s="1"/>
  <c r="AB115" i="33" a="1"/>
  <c r="AB115" i="33" s="1"/>
  <c r="AA115" i="33" a="1"/>
  <c r="AA115" i="33" s="1"/>
  <c r="Y115" i="33" a="1"/>
  <c r="Y115" i="33" s="1"/>
  <c r="X115" i="33" a="1"/>
  <c r="X115" i="33" s="1"/>
  <c r="V115" i="33" a="1"/>
  <c r="V115" i="33" s="1"/>
  <c r="U115" i="33" a="1"/>
  <c r="U115" i="33" s="1"/>
  <c r="S115" i="33" a="1"/>
  <c r="S115" i="33" s="1"/>
  <c r="P115" i="33"/>
  <c r="R115" i="33" s="1"/>
  <c r="AH111" i="33" a="1"/>
  <c r="AH111" i="33" s="1"/>
  <c r="AG111" i="33" a="1"/>
  <c r="AG111" i="33" s="1"/>
  <c r="AF111" i="33" a="1"/>
  <c r="AF111" i="33" s="1"/>
  <c r="AE111" i="33" a="1"/>
  <c r="AE111" i="33" s="1"/>
  <c r="AD111" i="33" a="1"/>
  <c r="AD111" i="33" s="1"/>
  <c r="AC111" i="33" a="1"/>
  <c r="AC111" i="33" s="1"/>
  <c r="AB111" i="33" a="1"/>
  <c r="AB111" i="33" s="1"/>
  <c r="AA111" i="33" a="1"/>
  <c r="AA111" i="33" s="1"/>
  <c r="Z111" i="33" a="1"/>
  <c r="Z111" i="33" s="1"/>
  <c r="Y111" i="33" a="1"/>
  <c r="Y111" i="33" s="1"/>
  <c r="X111" i="33" a="1"/>
  <c r="X111" i="33" s="1"/>
  <c r="W111" i="33" a="1"/>
  <c r="W111" i="33" s="1"/>
  <c r="V111" i="33" a="1"/>
  <c r="V111" i="33" s="1"/>
  <c r="U111" i="33" a="1"/>
  <c r="U111" i="33" s="1"/>
  <c r="T111" i="33" a="1"/>
  <c r="T111" i="33" s="1"/>
  <c r="S111" i="33" a="1"/>
  <c r="S111" i="33" s="1"/>
  <c r="R111" i="33"/>
  <c r="AH110" i="33" a="1"/>
  <c r="AH110" i="33" s="1"/>
  <c r="AF110" i="33" a="1"/>
  <c r="AF110" i="33" s="1"/>
  <c r="AE110" i="33" a="1"/>
  <c r="AE110" i="33" s="1"/>
  <c r="AD110" i="33" a="1"/>
  <c r="AD110" i="33" s="1"/>
  <c r="AC110" i="33" a="1"/>
  <c r="AC110" i="33" s="1"/>
  <c r="AB110" i="33" a="1"/>
  <c r="AB110" i="33" s="1"/>
  <c r="AA110" i="33" a="1"/>
  <c r="AA110" i="33" s="1"/>
  <c r="Z110" i="33" a="1"/>
  <c r="Z110" i="33" s="1"/>
  <c r="Y110" i="33" a="1"/>
  <c r="Y110" i="33" s="1"/>
  <c r="X110" i="33" a="1"/>
  <c r="X110" i="33" s="1"/>
  <c r="V110" i="33" a="1"/>
  <c r="V110" i="33" s="1"/>
  <c r="U110" i="33" a="1"/>
  <c r="U110" i="33" s="1"/>
  <c r="T110" i="33" a="1"/>
  <c r="T110" i="33" s="1"/>
  <c r="S110" i="33" a="1"/>
  <c r="S110" i="33" s="1"/>
  <c r="R110" i="33"/>
  <c r="AH109" i="33" a="1"/>
  <c r="AH109" i="33" s="1"/>
  <c r="AG109" i="33" a="1"/>
  <c r="AG109" i="33" s="1"/>
  <c r="AF109" i="33" a="1"/>
  <c r="AF109" i="33" s="1"/>
  <c r="AE109" i="33" a="1"/>
  <c r="AE109" i="33" s="1"/>
  <c r="AD109" i="33" a="1"/>
  <c r="AD109" i="33" s="1"/>
  <c r="AC109" i="33" a="1"/>
  <c r="AC109" i="33" s="1"/>
  <c r="AB109" i="33" a="1"/>
  <c r="AB109" i="33" s="1"/>
  <c r="AA109" i="33" a="1"/>
  <c r="AA109" i="33" s="1"/>
  <c r="Z109" i="33" a="1"/>
  <c r="Z109" i="33" s="1"/>
  <c r="Y109" i="33" a="1"/>
  <c r="Y109" i="33" s="1"/>
  <c r="X109" i="33" a="1"/>
  <c r="X109" i="33" s="1"/>
  <c r="W109" i="33" a="1"/>
  <c r="W109" i="33" s="1"/>
  <c r="V109" i="33" a="1"/>
  <c r="V109" i="33" s="1"/>
  <c r="U109" i="33" a="1"/>
  <c r="U109" i="33" s="1"/>
  <c r="T109" i="33" a="1"/>
  <c r="T109" i="33" s="1"/>
  <c r="S109" i="33" a="1"/>
  <c r="S109" i="33" s="1"/>
  <c r="P109" i="33"/>
  <c r="R109" i="33" s="1"/>
  <c r="AH108" i="33" a="1"/>
  <c r="AH108" i="33" s="1"/>
  <c r="AG108" i="33" a="1"/>
  <c r="AG108" i="33" s="1"/>
  <c r="AF108" i="33" a="1"/>
  <c r="AF108" i="33" s="1"/>
  <c r="AE108" i="33" a="1"/>
  <c r="AE108" i="33" s="1"/>
  <c r="AD108" i="33" a="1"/>
  <c r="AD108" i="33" s="1"/>
  <c r="AC108" i="33" a="1"/>
  <c r="AC108" i="33" s="1"/>
  <c r="AB108" i="33" a="1"/>
  <c r="AB108" i="33" s="1"/>
  <c r="AA108" i="33" a="1"/>
  <c r="AA108" i="33" s="1"/>
  <c r="Z108" i="33" a="1"/>
  <c r="Z108" i="33" s="1"/>
  <c r="Y108" i="33" a="1"/>
  <c r="Y108" i="33" s="1"/>
  <c r="X108" i="33" a="1"/>
  <c r="X108" i="33" s="1"/>
  <c r="W108" i="33" a="1"/>
  <c r="W108" i="33" s="1"/>
  <c r="V108" i="33" a="1"/>
  <c r="V108" i="33" s="1"/>
  <c r="U108" i="33" a="1"/>
  <c r="U108" i="33" s="1"/>
  <c r="T108" i="33" a="1"/>
  <c r="T108" i="33" s="1"/>
  <c r="S108" i="33" a="1"/>
  <c r="S108" i="33" s="1"/>
  <c r="P108" i="33"/>
  <c r="R108" i="33" s="1"/>
  <c r="AH107" i="33" a="1"/>
  <c r="AH107" i="33" s="1"/>
  <c r="AG107" i="33" a="1"/>
  <c r="AG107" i="33" s="1"/>
  <c r="AF107" i="33" a="1"/>
  <c r="AF107" i="33" s="1"/>
  <c r="AE107" i="33" a="1"/>
  <c r="AE107" i="33" s="1"/>
  <c r="AD107" i="33" a="1"/>
  <c r="AD107" i="33" s="1"/>
  <c r="AC107" i="33" a="1"/>
  <c r="AC107" i="33" s="1"/>
  <c r="AB107" i="33" a="1"/>
  <c r="AB107" i="33" s="1"/>
  <c r="AA107" i="33" a="1"/>
  <c r="AA107" i="33" s="1"/>
  <c r="Z107" i="33" a="1"/>
  <c r="Z107" i="33" s="1"/>
  <c r="Y107" i="33" a="1"/>
  <c r="Y107" i="33" s="1"/>
  <c r="X107" i="33" a="1"/>
  <c r="X107" i="33" s="1"/>
  <c r="W107" i="33" a="1"/>
  <c r="W107" i="33" s="1"/>
  <c r="V107" i="33" a="1"/>
  <c r="V107" i="33" s="1"/>
  <c r="U107" i="33" a="1"/>
  <c r="U107" i="33" s="1"/>
  <c r="T107" i="33" a="1"/>
  <c r="T107" i="33" s="1"/>
  <c r="S107" i="33" a="1"/>
  <c r="S107" i="33" s="1"/>
  <c r="P107" i="33"/>
  <c r="R107" i="33" s="1"/>
  <c r="AG103" i="33" a="1"/>
  <c r="AG103" i="33" s="1"/>
  <c r="AF103" i="33" a="1"/>
  <c r="AF103" i="33" s="1"/>
  <c r="AE103" i="33" a="1"/>
  <c r="AE103" i="33" s="1"/>
  <c r="AD103" i="33" a="1"/>
  <c r="AD103" i="33" s="1"/>
  <c r="AB103" i="33" a="1"/>
  <c r="AB103" i="33" s="1"/>
  <c r="AA103" i="33" a="1"/>
  <c r="AA103" i="33" s="1"/>
  <c r="Z103" i="33" a="1"/>
  <c r="Z103" i="33" s="1"/>
  <c r="Y103" i="33" a="1"/>
  <c r="Y103" i="33" s="1"/>
  <c r="W103" i="33" a="1"/>
  <c r="W103" i="33" s="1"/>
  <c r="V103" i="33" a="1"/>
  <c r="V103" i="33" s="1"/>
  <c r="U103" i="33" a="1"/>
  <c r="U103" i="33" s="1"/>
  <c r="T103" i="33" a="1"/>
  <c r="T103" i="33" s="1"/>
  <c r="R103" i="33"/>
  <c r="AH102" i="33" a="1"/>
  <c r="AH102" i="33" s="1"/>
  <c r="AG102" i="33" a="1"/>
  <c r="AG102" i="33" s="1"/>
  <c r="AF102" i="33" a="1"/>
  <c r="AF102" i="33" s="1"/>
  <c r="AE102" i="33" a="1"/>
  <c r="AE102" i="33" s="1"/>
  <c r="AD102" i="33" a="1"/>
  <c r="AD102" i="33" s="1"/>
  <c r="AC102" i="33" a="1"/>
  <c r="AC102" i="33" s="1"/>
  <c r="AB102" i="33" a="1"/>
  <c r="AB102" i="33" s="1"/>
  <c r="AA102" i="33" a="1"/>
  <c r="AA102" i="33" s="1"/>
  <c r="Z102" i="33" a="1"/>
  <c r="Z102" i="33" s="1"/>
  <c r="Y102" i="33" a="1"/>
  <c r="Y102" i="33" s="1"/>
  <c r="X102" i="33" a="1"/>
  <c r="X102" i="33" s="1"/>
  <c r="W102" i="33" a="1"/>
  <c r="W102" i="33" s="1"/>
  <c r="V102" i="33" a="1"/>
  <c r="V102" i="33" s="1"/>
  <c r="U102" i="33" a="1"/>
  <c r="U102" i="33" s="1"/>
  <c r="T102" i="33" a="1"/>
  <c r="T102" i="33" s="1"/>
  <c r="S102" i="33" a="1"/>
  <c r="S102" i="33" s="1"/>
  <c r="P102" i="33"/>
  <c r="R102" i="33" s="1"/>
  <c r="AH101" i="33" a="1"/>
  <c r="AH101" i="33" s="1"/>
  <c r="AG101" i="33" a="1"/>
  <c r="AG101" i="33" s="1"/>
  <c r="AF101" i="33" a="1"/>
  <c r="AF101" i="33" s="1"/>
  <c r="AE101" i="33" a="1"/>
  <c r="AE101" i="33" s="1"/>
  <c r="AD101" i="33" a="1"/>
  <c r="AD101" i="33" s="1"/>
  <c r="AB101" i="33" a="1"/>
  <c r="AB101" i="33" s="1"/>
  <c r="AA101" i="33" a="1"/>
  <c r="AA101" i="33" s="1"/>
  <c r="Z101" i="33" a="1"/>
  <c r="Z101" i="33" s="1"/>
  <c r="Y101" i="33" a="1"/>
  <c r="Y101" i="33" s="1"/>
  <c r="X101" i="33" a="1"/>
  <c r="X101" i="33" s="1"/>
  <c r="W101" i="33" a="1"/>
  <c r="W101" i="33" s="1"/>
  <c r="V101" i="33" a="1"/>
  <c r="V101" i="33" s="1"/>
  <c r="U101" i="33" a="1"/>
  <c r="U101" i="33" s="1"/>
  <c r="T101" i="33" a="1"/>
  <c r="T101" i="33" s="1"/>
  <c r="S101" i="33" a="1"/>
  <c r="S101" i="33" s="1"/>
  <c r="P101" i="33"/>
  <c r="R101" i="33" s="1"/>
  <c r="AH100" i="33" a="1"/>
  <c r="AH100" i="33" s="1"/>
  <c r="AG100" i="33" a="1"/>
  <c r="AG100" i="33" s="1"/>
  <c r="AF100" i="33" a="1"/>
  <c r="AF100" i="33" s="1"/>
  <c r="AE100" i="33" a="1"/>
  <c r="AE100" i="33" s="1"/>
  <c r="AD100" i="33" a="1"/>
  <c r="AD100" i="33" s="1"/>
  <c r="AB100" i="33" a="1"/>
  <c r="AB100" i="33" s="1"/>
  <c r="AA100" i="33" a="1"/>
  <c r="AA100" i="33" s="1"/>
  <c r="Z100" i="33" a="1"/>
  <c r="Z100" i="33" s="1"/>
  <c r="Y100" i="33" a="1"/>
  <c r="Y100" i="33" s="1"/>
  <c r="X100" i="33" a="1"/>
  <c r="X100" i="33" s="1"/>
  <c r="W100" i="33" a="1"/>
  <c r="W100" i="33" s="1"/>
  <c r="V100" i="33" a="1"/>
  <c r="V100" i="33" s="1"/>
  <c r="U100" i="33" a="1"/>
  <c r="U100" i="33" s="1"/>
  <c r="T100" i="33" a="1"/>
  <c r="T100" i="33" s="1"/>
  <c r="S100" i="33" a="1"/>
  <c r="S100" i="33" s="1"/>
  <c r="P100" i="33"/>
  <c r="R100" i="33" s="1"/>
  <c r="AG99" i="33" a="1"/>
  <c r="AG99" i="33" s="1"/>
  <c r="AF99" i="33" a="1"/>
  <c r="AF99" i="33" s="1"/>
  <c r="AE99" i="33" a="1"/>
  <c r="AE99" i="33" s="1"/>
  <c r="AD99" i="33" a="1"/>
  <c r="AD99" i="33" s="1"/>
  <c r="AC99" i="33" a="1"/>
  <c r="AC99" i="33" s="1"/>
  <c r="AB99" i="33" a="1"/>
  <c r="AB99" i="33" s="1"/>
  <c r="AA99" i="33" a="1"/>
  <c r="AA99" i="33" s="1"/>
  <c r="Z99" i="33" a="1"/>
  <c r="Z99" i="33" s="1"/>
  <c r="Y99" i="33" a="1"/>
  <c r="Y99" i="33" s="1"/>
  <c r="W99" i="33" a="1"/>
  <c r="W99" i="33" s="1"/>
  <c r="V99" i="33" a="1"/>
  <c r="V99" i="33" s="1"/>
  <c r="U99" i="33" a="1"/>
  <c r="U99" i="33" s="1"/>
  <c r="T99" i="33" a="1"/>
  <c r="T99" i="33" s="1"/>
  <c r="S99" i="33" a="1"/>
  <c r="S99" i="33" s="1"/>
  <c r="P99" i="33"/>
  <c r="R99" i="33" s="1"/>
  <c r="AH95" i="33" a="1"/>
  <c r="AH95" i="33" s="1"/>
  <c r="AG95" i="33" a="1"/>
  <c r="AG95" i="33" s="1"/>
  <c r="AF95" i="33" a="1"/>
  <c r="AF95" i="33" s="1"/>
  <c r="AE95" i="33" a="1"/>
  <c r="AE95" i="33" s="1"/>
  <c r="AD95" i="33" a="1"/>
  <c r="AD95" i="33" s="1"/>
  <c r="AC95" i="33" a="1"/>
  <c r="AC95" i="33" s="1"/>
  <c r="AB95" i="33" a="1"/>
  <c r="AB95" i="33" s="1"/>
  <c r="AA95" i="33" a="1"/>
  <c r="AA95" i="33" s="1"/>
  <c r="Z95" i="33" a="1"/>
  <c r="Z95" i="33" s="1"/>
  <c r="Y95" i="33" a="1"/>
  <c r="Y95" i="33" s="1"/>
  <c r="X95" i="33" a="1"/>
  <c r="X95" i="33" s="1"/>
  <c r="W95" i="33" a="1"/>
  <c r="W95" i="33" s="1"/>
  <c r="V95" i="33" a="1"/>
  <c r="V95" i="33" s="1"/>
  <c r="U95" i="33" a="1"/>
  <c r="U95" i="33" s="1"/>
  <c r="T95" i="33" a="1"/>
  <c r="T95" i="33" s="1"/>
  <c r="S95" i="33" a="1"/>
  <c r="S95" i="33" s="1"/>
  <c r="P95" i="33"/>
  <c r="R95" i="33" s="1"/>
  <c r="AG94" i="33" a="1"/>
  <c r="AG94" i="33" s="1"/>
  <c r="AF94" i="33" a="1"/>
  <c r="AF94" i="33" s="1"/>
  <c r="AE94" i="33" a="1"/>
  <c r="AE94" i="33" s="1"/>
  <c r="AD94" i="33" a="1"/>
  <c r="AD94" i="33" s="1"/>
  <c r="AB94" i="33" a="1"/>
  <c r="AB94" i="33" s="1"/>
  <c r="AA94" i="33" a="1"/>
  <c r="AA94" i="33" s="1"/>
  <c r="Z94" i="33" a="1"/>
  <c r="Z94" i="33" s="1"/>
  <c r="Y94" i="33" a="1"/>
  <c r="Y94" i="33" s="1"/>
  <c r="W94" i="33" a="1"/>
  <c r="W94" i="33" s="1"/>
  <c r="V94" i="33" a="1"/>
  <c r="V94" i="33" s="1"/>
  <c r="U94" i="33" a="1"/>
  <c r="U94" i="33" s="1"/>
  <c r="T94" i="33" a="1"/>
  <c r="T94" i="33" s="1"/>
  <c r="R94" i="33"/>
  <c r="AG93" i="33" a="1"/>
  <c r="AG93" i="33" s="1"/>
  <c r="AF93" i="33" a="1"/>
  <c r="AF93" i="33" s="1"/>
  <c r="AE93" i="33" a="1"/>
  <c r="AE93" i="33" s="1"/>
  <c r="AD93" i="33" a="1"/>
  <c r="AD93" i="33" s="1"/>
  <c r="AC93" i="33" a="1"/>
  <c r="AC93" i="33" s="1"/>
  <c r="AB93" i="33" a="1"/>
  <c r="AB93" i="33" s="1"/>
  <c r="AA93" i="33" a="1"/>
  <c r="AA93" i="33" s="1"/>
  <c r="Z93" i="33" a="1"/>
  <c r="Z93" i="33" s="1"/>
  <c r="Y93" i="33" a="1"/>
  <c r="Y93" i="33" s="1"/>
  <c r="W93" i="33" a="1"/>
  <c r="W93" i="33" s="1"/>
  <c r="V93" i="33" a="1"/>
  <c r="V93" i="33" s="1"/>
  <c r="U93" i="33" a="1"/>
  <c r="U93" i="33" s="1"/>
  <c r="T93" i="33" a="1"/>
  <c r="T93" i="33" s="1"/>
  <c r="S93" i="33" a="1"/>
  <c r="S93" i="33" s="1"/>
  <c r="P93" i="33"/>
  <c r="R93" i="33" s="1"/>
  <c r="AH92" i="33" a="1"/>
  <c r="AH92" i="33" s="1"/>
  <c r="AG92" i="33" a="1"/>
  <c r="AG92" i="33" s="1"/>
  <c r="AF92" i="33" a="1"/>
  <c r="AF92" i="33" s="1"/>
  <c r="AE92" i="33" a="1"/>
  <c r="AE92" i="33" s="1"/>
  <c r="AD92" i="33" a="1"/>
  <c r="AD92" i="33" s="1"/>
  <c r="AC92" i="33" a="1"/>
  <c r="AC92" i="33" s="1"/>
  <c r="AB92" i="33" a="1"/>
  <c r="AB92" i="33" s="1"/>
  <c r="AA92" i="33" a="1"/>
  <c r="AA92" i="33" s="1"/>
  <c r="Z92" i="33" a="1"/>
  <c r="Z92" i="33" s="1"/>
  <c r="Y92" i="33" a="1"/>
  <c r="Y92" i="33" s="1"/>
  <c r="X92" i="33" a="1"/>
  <c r="X92" i="33" s="1"/>
  <c r="V92" i="33" a="1"/>
  <c r="V92" i="33" s="1"/>
  <c r="U92" i="33" a="1"/>
  <c r="U92" i="33" s="1"/>
  <c r="T92" i="33" a="1"/>
  <c r="T92" i="33" s="1"/>
  <c r="S92" i="33" a="1"/>
  <c r="S92" i="33" s="1"/>
  <c r="P92" i="33"/>
  <c r="R92" i="33" s="1"/>
  <c r="AH91" i="33" a="1"/>
  <c r="AH91" i="33" s="1"/>
  <c r="AG91" i="33" a="1"/>
  <c r="AG91" i="33" s="1"/>
  <c r="AF91" i="33" a="1"/>
  <c r="AF91" i="33" s="1"/>
  <c r="AE91" i="33" a="1"/>
  <c r="AE91" i="33" s="1"/>
  <c r="AD91" i="33" a="1"/>
  <c r="AD91" i="33" s="1"/>
  <c r="AC91" i="33" a="1"/>
  <c r="AC91" i="33" s="1"/>
  <c r="AB91" i="33" a="1"/>
  <c r="AB91" i="33" s="1"/>
  <c r="AA91" i="33" a="1"/>
  <c r="AA91" i="33" s="1"/>
  <c r="Z91" i="33" a="1"/>
  <c r="Z91" i="33" s="1"/>
  <c r="Y91" i="33" a="1"/>
  <c r="Y91" i="33" s="1"/>
  <c r="X91" i="33" a="1"/>
  <c r="X91" i="33" s="1"/>
  <c r="W91" i="33" a="1"/>
  <c r="W91" i="33" s="1"/>
  <c r="V91" i="33" a="1"/>
  <c r="V91" i="33" s="1"/>
  <c r="U91" i="33" a="1"/>
  <c r="U91" i="33" s="1"/>
  <c r="T91" i="33" a="1"/>
  <c r="T91" i="33" s="1"/>
  <c r="S91" i="33" a="1"/>
  <c r="S91" i="33" s="1"/>
  <c r="P91" i="33"/>
  <c r="R91" i="33" s="1"/>
  <c r="AH90" i="33" a="1"/>
  <c r="AH90" i="33" s="1"/>
  <c r="AF90" i="33" a="1"/>
  <c r="AF90" i="33" s="1"/>
  <c r="AE90" i="33" a="1"/>
  <c r="AE90" i="33" s="1"/>
  <c r="AD90" i="33" a="1"/>
  <c r="AD90" i="33" s="1"/>
  <c r="AC90" i="33" a="1"/>
  <c r="AC90" i="33" s="1"/>
  <c r="AB90" i="33" a="1"/>
  <c r="AB90" i="33" s="1"/>
  <c r="AA90" i="33" a="1"/>
  <c r="AA90" i="33" s="1"/>
  <c r="Z90" i="33" a="1"/>
  <c r="Z90" i="33" s="1"/>
  <c r="Y90" i="33" a="1"/>
  <c r="Y90" i="33" s="1"/>
  <c r="X90" i="33" a="1"/>
  <c r="X90" i="33" s="1"/>
  <c r="V90" i="33" a="1"/>
  <c r="V90" i="33" s="1"/>
  <c r="U90" i="33" a="1"/>
  <c r="U90" i="33" s="1"/>
  <c r="T90" i="33" a="1"/>
  <c r="T90" i="33" s="1"/>
  <c r="S90" i="33" a="1"/>
  <c r="S90" i="33" s="1"/>
  <c r="P90" i="33"/>
  <c r="R90" i="33" s="1"/>
  <c r="AH83" i="33" a="1"/>
  <c r="AH83" i="33" s="1"/>
  <c r="AG83" i="33" a="1"/>
  <c r="AG83" i="33" s="1"/>
  <c r="AF83" i="33" a="1"/>
  <c r="AF83" i="33" s="1"/>
  <c r="AE83" i="33" a="1"/>
  <c r="AE83" i="33" s="1"/>
  <c r="AD83" i="33" a="1"/>
  <c r="AD83" i="33" s="1"/>
  <c r="AC83" i="33" a="1"/>
  <c r="AC83" i="33" s="1"/>
  <c r="AA83" i="33" a="1"/>
  <c r="AA83" i="33" s="1"/>
  <c r="Z83" i="33" a="1"/>
  <c r="Z83" i="33" s="1"/>
  <c r="Y83" i="33" a="1"/>
  <c r="Y83" i="33" s="1"/>
  <c r="X83" i="33" a="1"/>
  <c r="X83" i="33" s="1"/>
  <c r="W83" i="33" a="1"/>
  <c r="W83" i="33" s="1"/>
  <c r="V83" i="33" a="1"/>
  <c r="V83" i="33" s="1"/>
  <c r="U83" i="33" a="1"/>
  <c r="U83" i="33" s="1"/>
  <c r="T83" i="33" a="1"/>
  <c r="T83" i="33" s="1"/>
  <c r="S83" i="33" a="1"/>
  <c r="S83" i="33" s="1"/>
  <c r="R83" i="33"/>
  <c r="R82" i="33"/>
  <c r="AG81" i="33" a="1"/>
  <c r="AG81" i="33" s="1"/>
  <c r="AF81" i="33" a="1"/>
  <c r="AF81" i="33" s="1"/>
  <c r="AE81" i="33" a="1"/>
  <c r="AE81" i="33" s="1"/>
  <c r="AD81" i="33" a="1"/>
  <c r="AD81" i="33" s="1"/>
  <c r="AB81" i="33" a="1"/>
  <c r="AB81" i="33" s="1"/>
  <c r="AA81" i="33" a="1"/>
  <c r="AA81" i="33" s="1"/>
  <c r="Z81" i="33" a="1"/>
  <c r="Z81" i="33" s="1"/>
  <c r="Y81" i="33" a="1"/>
  <c r="Y81" i="33" s="1"/>
  <c r="W81" i="33" a="1"/>
  <c r="W81" i="33" s="1"/>
  <c r="V81" i="33" a="1"/>
  <c r="V81" i="33" s="1"/>
  <c r="U81" i="33" a="1"/>
  <c r="U81" i="33" s="1"/>
  <c r="T81" i="33" a="1"/>
  <c r="T81" i="33" s="1"/>
  <c r="R81" i="33"/>
  <c r="AH80" i="33" a="1"/>
  <c r="AH80" i="33" s="1"/>
  <c r="AG80" i="33" a="1"/>
  <c r="AG80" i="33" s="1"/>
  <c r="AF80" i="33" a="1"/>
  <c r="AF80" i="33" s="1"/>
  <c r="AE80" i="33" a="1"/>
  <c r="AE80" i="33" s="1"/>
  <c r="AD80" i="33" a="1"/>
  <c r="AD80" i="33" s="1"/>
  <c r="AC80" i="33" a="1"/>
  <c r="AC80" i="33" s="1"/>
  <c r="AA80" i="33" a="1"/>
  <c r="AA80" i="33" s="1"/>
  <c r="Z80" i="33" a="1"/>
  <c r="Z80" i="33" s="1"/>
  <c r="Y80" i="33" a="1"/>
  <c r="Y80" i="33" s="1"/>
  <c r="X80" i="33" a="1"/>
  <c r="X80" i="33" s="1"/>
  <c r="W80" i="33" a="1"/>
  <c r="W80" i="33" s="1"/>
  <c r="V80" i="33" a="1"/>
  <c r="V80" i="33" s="1"/>
  <c r="U80" i="33" a="1"/>
  <c r="U80" i="33" s="1"/>
  <c r="T80" i="33" a="1"/>
  <c r="T80" i="33" s="1"/>
  <c r="S80" i="33" a="1"/>
  <c r="S80" i="33" s="1"/>
  <c r="P80" i="33"/>
  <c r="R80" i="33" s="1"/>
  <c r="AH79" i="33" a="1"/>
  <c r="AH79" i="33" s="1"/>
  <c r="AF79" i="33" a="1"/>
  <c r="AF79" i="33" s="1"/>
  <c r="AE79" i="33" a="1"/>
  <c r="AE79" i="33" s="1"/>
  <c r="AC79" i="33" a="1"/>
  <c r="AC79" i="33" s="1"/>
  <c r="AB79" i="33" a="1"/>
  <c r="AB79" i="33" s="1"/>
  <c r="Z79" i="33" a="1"/>
  <c r="Z79" i="33" s="1"/>
  <c r="Y79" i="33" a="1"/>
  <c r="Y79" i="33" s="1"/>
  <c r="W79" i="33" a="1"/>
  <c r="W79" i="33" s="1"/>
  <c r="V79" i="33" a="1"/>
  <c r="V79" i="33" s="1"/>
  <c r="T79" i="33" a="1"/>
  <c r="T79" i="33" s="1"/>
  <c r="S79" i="33" a="1"/>
  <c r="S79" i="33" s="1"/>
  <c r="R79" i="33"/>
  <c r="AH78" i="33" a="1"/>
  <c r="AH78" i="33" s="1"/>
  <c r="AG78" i="33" a="1"/>
  <c r="AG78" i="33" s="1"/>
  <c r="AF78" i="33" a="1"/>
  <c r="AF78" i="33" s="1"/>
  <c r="AE78" i="33" a="1"/>
  <c r="AE78" i="33" s="1"/>
  <c r="AD78" i="33" a="1"/>
  <c r="AD78" i="33" s="1"/>
  <c r="AC78" i="33" a="1"/>
  <c r="AC78" i="33" s="1"/>
  <c r="AA78" i="33" a="1"/>
  <c r="AA78" i="33" s="1"/>
  <c r="Z78" i="33" a="1"/>
  <c r="Z78" i="33" s="1"/>
  <c r="Y78" i="33" a="1"/>
  <c r="Y78" i="33" s="1"/>
  <c r="X78" i="33" a="1"/>
  <c r="X78" i="33" s="1"/>
  <c r="W78" i="33" a="1"/>
  <c r="W78" i="33" s="1"/>
  <c r="V78" i="33" a="1"/>
  <c r="V78" i="33" s="1"/>
  <c r="U78" i="33" a="1"/>
  <c r="U78" i="33" s="1"/>
  <c r="T78" i="33" a="1"/>
  <c r="T78" i="33" s="1"/>
  <c r="S78" i="33" a="1"/>
  <c r="S78" i="33" s="1"/>
  <c r="P78" i="33"/>
  <c r="R78" i="33" s="1"/>
  <c r="R77" i="33"/>
  <c r="AH72" i="33" a="1"/>
  <c r="AH72" i="33" s="1"/>
  <c r="AG72" i="33" a="1"/>
  <c r="AG72" i="33" s="1"/>
  <c r="AF72" i="33" a="1"/>
  <c r="AF72" i="33" s="1"/>
  <c r="AD72" i="33" a="1"/>
  <c r="AD72" i="33" s="1"/>
  <c r="AC72" i="33" a="1"/>
  <c r="AC72" i="33" s="1"/>
  <c r="AB72" i="33" a="1"/>
  <c r="AB72" i="33" s="1"/>
  <c r="AA72" i="33" a="1"/>
  <c r="AA72" i="33" s="1"/>
  <c r="Y72" i="33" a="1"/>
  <c r="Y72" i="33" s="1"/>
  <c r="X72" i="33" a="1"/>
  <c r="X72" i="33" s="1"/>
  <c r="W72" i="33" a="1"/>
  <c r="W72" i="33" s="1"/>
  <c r="V72" i="33" a="1"/>
  <c r="V72" i="33" s="1"/>
  <c r="T72" i="33" a="1"/>
  <c r="T72" i="33" s="1"/>
  <c r="S72" i="33" a="1"/>
  <c r="S72" i="33" s="1"/>
  <c r="AH71" i="33" a="1"/>
  <c r="AH71" i="33" s="1"/>
  <c r="AG71" i="33" a="1"/>
  <c r="AG71" i="33" s="1"/>
  <c r="AF71" i="33" a="1"/>
  <c r="AF71" i="33" s="1"/>
  <c r="AE71" i="33" a="1"/>
  <c r="AE71" i="33" s="1"/>
  <c r="AD71" i="33" a="1"/>
  <c r="AD71" i="33" s="1"/>
  <c r="AC71" i="33" a="1"/>
  <c r="AC71" i="33" s="1"/>
  <c r="AB71" i="33" a="1"/>
  <c r="AB71" i="33" s="1"/>
  <c r="AA71" i="33" a="1"/>
  <c r="AA71" i="33" s="1"/>
  <c r="Z71" i="33" a="1"/>
  <c r="Z71" i="33" s="1"/>
  <c r="Y71" i="33" a="1"/>
  <c r="Y71" i="33" s="1"/>
  <c r="X71" i="33" a="1"/>
  <c r="X71" i="33" s="1"/>
  <c r="V71" i="33" a="1"/>
  <c r="V71" i="33" s="1"/>
  <c r="U71" i="33" a="1"/>
  <c r="U71" i="33" s="1"/>
  <c r="T71" i="33" a="1"/>
  <c r="T71" i="33" s="1"/>
  <c r="S71" i="33" a="1"/>
  <c r="S71" i="33" s="1"/>
  <c r="AH70" i="33" a="1"/>
  <c r="AH70" i="33" s="1"/>
  <c r="AG70" i="33" a="1"/>
  <c r="AG70" i="33" s="1"/>
  <c r="AF70" i="33" a="1"/>
  <c r="AF70" i="33" s="1"/>
  <c r="AE70" i="33" a="1"/>
  <c r="AE70" i="33" s="1"/>
  <c r="AD70" i="33" a="1"/>
  <c r="AD70" i="33" s="1"/>
  <c r="AC70" i="33" a="1"/>
  <c r="AC70" i="33" s="1"/>
  <c r="AB70" i="33" a="1"/>
  <c r="AB70" i="33" s="1"/>
  <c r="AA70" i="33" a="1"/>
  <c r="AA70" i="33" s="1"/>
  <c r="Z70" i="33" a="1"/>
  <c r="Z70" i="33" s="1"/>
  <c r="Y70" i="33" a="1"/>
  <c r="Y70" i="33" s="1"/>
  <c r="X70" i="33" a="1"/>
  <c r="X70" i="33" s="1"/>
  <c r="W70" i="33" a="1"/>
  <c r="W70" i="33" s="1"/>
  <c r="V70" i="33" a="1"/>
  <c r="V70" i="33" s="1"/>
  <c r="U70" i="33" a="1"/>
  <c r="U70" i="33" s="1"/>
  <c r="T70" i="33" a="1"/>
  <c r="T70" i="33" s="1"/>
  <c r="S70" i="33" a="1"/>
  <c r="S70" i="33" s="1"/>
  <c r="AH69" i="33" a="1"/>
  <c r="AH69" i="33" s="1"/>
  <c r="AF69" i="33" a="1"/>
  <c r="AF69" i="33" s="1"/>
  <c r="AE69" i="33" a="1"/>
  <c r="AE69" i="33" s="1"/>
  <c r="AC69" i="33" a="1"/>
  <c r="AC69" i="33" s="1"/>
  <c r="AB69" i="33" a="1"/>
  <c r="AB69" i="33" s="1"/>
  <c r="Z69" i="33" a="1"/>
  <c r="Z69" i="33" s="1"/>
  <c r="Y69" i="33" a="1"/>
  <c r="Y69" i="33" s="1"/>
  <c r="W69" i="33" a="1"/>
  <c r="W69" i="33" s="1"/>
  <c r="V69" i="33" a="1"/>
  <c r="V69" i="33" s="1"/>
  <c r="T69" i="33" a="1"/>
  <c r="T69" i="33" s="1"/>
  <c r="S69" i="33" a="1"/>
  <c r="S69" i="33" s="1"/>
  <c r="AH68" i="33" a="1"/>
  <c r="AH68" i="33" s="1"/>
  <c r="AG68" i="33" a="1"/>
  <c r="AG68" i="33" s="1"/>
  <c r="AF68" i="33" a="1"/>
  <c r="AF68" i="33" s="1"/>
  <c r="AE68" i="33" a="1"/>
  <c r="AE68" i="33" s="1"/>
  <c r="AD68" i="33" a="1"/>
  <c r="AD68" i="33" s="1"/>
  <c r="AC68" i="33" a="1"/>
  <c r="AC68" i="33" s="1"/>
  <c r="AA68" i="33" a="1"/>
  <c r="AA68" i="33" s="1"/>
  <c r="Z68" i="33" a="1"/>
  <c r="Z68" i="33" s="1"/>
  <c r="Y68" i="33" a="1"/>
  <c r="Y68" i="33" s="1"/>
  <c r="X68" i="33" a="1"/>
  <c r="X68" i="33" s="1"/>
  <c r="W68" i="33" a="1"/>
  <c r="W68" i="33" s="1"/>
  <c r="V68" i="33" a="1"/>
  <c r="V68" i="33" s="1"/>
  <c r="U68" i="33" a="1"/>
  <c r="U68" i="33" s="1"/>
  <c r="T68" i="33" a="1"/>
  <c r="T68" i="33" s="1"/>
  <c r="S68" i="33" a="1"/>
  <c r="S68" i="33" s="1"/>
  <c r="AH61" i="33" a="1"/>
  <c r="AH61" i="33" s="1"/>
  <c r="AG61" i="33" a="1"/>
  <c r="AG61" i="33" s="1"/>
  <c r="AF61" i="33" a="1"/>
  <c r="AF61" i="33" s="1"/>
  <c r="AE61" i="33" a="1"/>
  <c r="AE61" i="33" s="1"/>
  <c r="AD61" i="33" a="1"/>
  <c r="AD61" i="33" s="1"/>
  <c r="AC61" i="33" a="1"/>
  <c r="AC61" i="33" s="1"/>
  <c r="AA61" i="33" a="1"/>
  <c r="AA61" i="33" s="1"/>
  <c r="Z61" i="33" a="1"/>
  <c r="Z61" i="33" s="1"/>
  <c r="Y61" i="33" a="1"/>
  <c r="Y61" i="33" s="1"/>
  <c r="X61" i="33" a="1"/>
  <c r="X61" i="33" s="1"/>
  <c r="W61" i="33" a="1"/>
  <c r="W61" i="33" s="1"/>
  <c r="V61" i="33" a="1"/>
  <c r="V61" i="33" s="1"/>
  <c r="U61" i="33" a="1"/>
  <c r="U61" i="33" s="1"/>
  <c r="T61" i="33" a="1"/>
  <c r="T61" i="33" s="1"/>
  <c r="S61" i="33" a="1"/>
  <c r="S61" i="33" s="1"/>
  <c r="AH60" i="33" a="1"/>
  <c r="AH60" i="33" s="1"/>
  <c r="AG60" i="33" a="1"/>
  <c r="AG60" i="33" s="1"/>
  <c r="AF60" i="33" a="1"/>
  <c r="AF60" i="33" s="1"/>
  <c r="AD60" i="33" a="1"/>
  <c r="AD60" i="33" s="1"/>
  <c r="AC60" i="33" a="1"/>
  <c r="AC60" i="33" s="1"/>
  <c r="AB60" i="33" a="1"/>
  <c r="AB60" i="33" s="1"/>
  <c r="AA60" i="33" a="1"/>
  <c r="AA60" i="33" s="1"/>
  <c r="Y60" i="33" a="1"/>
  <c r="Y60" i="33" s="1"/>
  <c r="X60" i="33" a="1"/>
  <c r="X60" i="33" s="1"/>
  <c r="W60" i="33" a="1"/>
  <c r="W60" i="33" s="1"/>
  <c r="V60" i="33" a="1"/>
  <c r="V60" i="33" s="1"/>
  <c r="T60" i="33" a="1"/>
  <c r="T60" i="33" s="1"/>
  <c r="S60" i="33" a="1"/>
  <c r="S60" i="33" s="1"/>
  <c r="AH59" i="33" a="1"/>
  <c r="AH59" i="33" s="1"/>
  <c r="AF59" i="33" a="1"/>
  <c r="AF59" i="33" s="1"/>
  <c r="AE59" i="33" a="1"/>
  <c r="AE59" i="33" s="1"/>
  <c r="AD59" i="33" a="1"/>
  <c r="AD59" i="33" s="1"/>
  <c r="AC59" i="33" a="1"/>
  <c r="AC59" i="33" s="1"/>
  <c r="AB59" i="33" a="1"/>
  <c r="AB59" i="33" s="1"/>
  <c r="AA59" i="33" a="1"/>
  <c r="AA59" i="33" s="1"/>
  <c r="Z59" i="33" a="1"/>
  <c r="Z59" i="33" s="1"/>
  <c r="Y59" i="33" a="1"/>
  <c r="Y59" i="33" s="1"/>
  <c r="X59" i="33" a="1"/>
  <c r="X59" i="33" s="1"/>
  <c r="V59" i="33" a="1"/>
  <c r="V59" i="33" s="1"/>
  <c r="U59" i="33" a="1"/>
  <c r="U59" i="33" s="1"/>
  <c r="T59" i="33" a="1"/>
  <c r="T59" i="33" s="1"/>
  <c r="S59" i="33" a="1"/>
  <c r="S59" i="33" s="1"/>
  <c r="AH58" i="33" a="1"/>
  <c r="AH58" i="33" s="1"/>
  <c r="AG58" i="33" a="1"/>
  <c r="AG58" i="33" s="1"/>
  <c r="AF58" i="33" a="1"/>
  <c r="AF58" i="33" s="1"/>
  <c r="AD58" i="33" a="1"/>
  <c r="AD58" i="33" s="1"/>
  <c r="AC58" i="33" a="1"/>
  <c r="AC58" i="33" s="1"/>
  <c r="AB58" i="33" a="1"/>
  <c r="AB58" i="33" s="1"/>
  <c r="AA58" i="33" a="1"/>
  <c r="AA58" i="33" s="1"/>
  <c r="Y58" i="33" a="1"/>
  <c r="Y58" i="33" s="1"/>
  <c r="X58" i="33" a="1"/>
  <c r="X58" i="33" s="1"/>
  <c r="W58" i="33" a="1"/>
  <c r="W58" i="33" s="1"/>
  <c r="V58" i="33" a="1"/>
  <c r="V58" i="33" s="1"/>
  <c r="T58" i="33" a="1"/>
  <c r="T58" i="33" s="1"/>
  <c r="S58" i="33" a="1"/>
  <c r="S58" i="33" s="1"/>
  <c r="AH57" i="33" a="1"/>
  <c r="AH57" i="33" s="1"/>
  <c r="AF57" i="33" a="1"/>
  <c r="AF57" i="33" s="1"/>
  <c r="AE57" i="33" a="1"/>
  <c r="AE57" i="33" s="1"/>
  <c r="AD57" i="33" a="1"/>
  <c r="AD57" i="33" s="1"/>
  <c r="AC57" i="33" a="1"/>
  <c r="AC57" i="33" s="1"/>
  <c r="AB57" i="33" a="1"/>
  <c r="AB57" i="33" s="1"/>
  <c r="AA57" i="33" a="1"/>
  <c r="AA57" i="33" s="1"/>
  <c r="Z57" i="33" a="1"/>
  <c r="Z57" i="33" s="1"/>
  <c r="Y57" i="33" a="1"/>
  <c r="Y57" i="33" s="1"/>
  <c r="X57" i="33" a="1"/>
  <c r="X57" i="33" s="1"/>
  <c r="V57" i="33" a="1"/>
  <c r="V57" i="33" s="1"/>
  <c r="U57" i="33" a="1"/>
  <c r="U57" i="33" s="1"/>
  <c r="T57" i="33" a="1"/>
  <c r="T57" i="33" s="1"/>
  <c r="S57" i="33" a="1"/>
  <c r="S57" i="33" s="1"/>
  <c r="AH52" i="33" a="1"/>
  <c r="AH52" i="33" s="1"/>
  <c r="AG52" i="33" a="1"/>
  <c r="AG52" i="33" s="1"/>
  <c r="AF52" i="33" a="1"/>
  <c r="AF52" i="33" s="1"/>
  <c r="AE52" i="33" a="1"/>
  <c r="AE52" i="33" s="1"/>
  <c r="AD52" i="33" a="1"/>
  <c r="AD52" i="33" s="1"/>
  <c r="AB52" i="33" a="1"/>
  <c r="AB52" i="33" s="1"/>
  <c r="AA52" i="33" a="1"/>
  <c r="AA52" i="33" s="1"/>
  <c r="Z52" i="33" a="1"/>
  <c r="Z52" i="33" s="1"/>
  <c r="Y52" i="33" a="1"/>
  <c r="Y52" i="33" s="1"/>
  <c r="X52" i="33" a="1"/>
  <c r="X52" i="33" s="1"/>
  <c r="W52" i="33" a="1"/>
  <c r="W52" i="33" s="1"/>
  <c r="V52" i="33" a="1"/>
  <c r="V52" i="33" s="1"/>
  <c r="U52" i="33" a="1"/>
  <c r="U52" i="33" s="1"/>
  <c r="T52" i="33" a="1"/>
  <c r="T52" i="33" s="1"/>
  <c r="S52" i="33" a="1"/>
  <c r="S52" i="33" s="1"/>
  <c r="R52" i="33"/>
  <c r="AH51" i="33" a="1"/>
  <c r="AH51" i="33" s="1"/>
  <c r="AG51" i="33" a="1"/>
  <c r="AG51" i="33" s="1"/>
  <c r="AF51" i="33" a="1"/>
  <c r="AF51" i="33" s="1"/>
  <c r="AE51" i="33" a="1"/>
  <c r="AE51" i="33" s="1"/>
  <c r="AD51" i="33" a="1"/>
  <c r="AD51" i="33" s="1"/>
  <c r="AC51" i="33" a="1"/>
  <c r="AC51" i="33" s="1"/>
  <c r="AA51" i="33" a="1"/>
  <c r="AA51" i="33" s="1"/>
  <c r="Z51" i="33" a="1"/>
  <c r="Z51" i="33" s="1"/>
  <c r="Y51" i="33" a="1"/>
  <c r="Y51" i="33" s="1"/>
  <c r="X51" i="33" a="1"/>
  <c r="X51" i="33" s="1"/>
  <c r="W51" i="33" a="1"/>
  <c r="W51" i="33" s="1"/>
  <c r="V51" i="33" a="1"/>
  <c r="V51" i="33" s="1"/>
  <c r="U51" i="33" a="1"/>
  <c r="U51" i="33" s="1"/>
  <c r="T51" i="33" a="1"/>
  <c r="T51" i="33" s="1"/>
  <c r="S51" i="33" a="1"/>
  <c r="S51" i="33" s="1"/>
  <c r="R51" i="33"/>
  <c r="AG50" i="33" a="1"/>
  <c r="AG50" i="33" s="1"/>
  <c r="AF50" i="33" a="1"/>
  <c r="AF50" i="33" s="1"/>
  <c r="AE50" i="33" a="1"/>
  <c r="AE50" i="33" s="1"/>
  <c r="AD50" i="33" a="1"/>
  <c r="AD50" i="33" s="1"/>
  <c r="AB50" i="33" a="1"/>
  <c r="AB50" i="33" s="1"/>
  <c r="AA50" i="33" a="1"/>
  <c r="AA50" i="33" s="1"/>
  <c r="Z50" i="33" a="1"/>
  <c r="Z50" i="33" s="1"/>
  <c r="Y50" i="33" a="1"/>
  <c r="Y50" i="33" s="1"/>
  <c r="W50" i="33" a="1"/>
  <c r="W50" i="33" s="1"/>
  <c r="V50" i="33" a="1"/>
  <c r="V50" i="33" s="1"/>
  <c r="U50" i="33" a="1"/>
  <c r="U50" i="33" s="1"/>
  <c r="T50" i="33" a="1"/>
  <c r="T50" i="33" s="1"/>
  <c r="R50" i="33"/>
  <c r="AH49" i="33" a="1"/>
  <c r="AH49" i="33" s="1"/>
  <c r="AG49" i="33" a="1"/>
  <c r="AG49" i="33" s="1"/>
  <c r="AF49" i="33" a="1"/>
  <c r="AF49" i="33" s="1"/>
  <c r="AE49" i="33" a="1"/>
  <c r="AE49" i="33" s="1"/>
  <c r="AD49" i="33" a="1"/>
  <c r="AD49" i="33" s="1"/>
  <c r="AC49" i="33" a="1"/>
  <c r="AC49" i="33" s="1"/>
  <c r="AB49" i="33" a="1"/>
  <c r="AB49" i="33" s="1"/>
  <c r="AA49" i="33" a="1"/>
  <c r="AA49" i="33" s="1"/>
  <c r="Z49" i="33" a="1"/>
  <c r="Z49" i="33" s="1"/>
  <c r="Y49" i="33" a="1"/>
  <c r="Y49" i="33" s="1"/>
  <c r="X49" i="33" a="1"/>
  <c r="X49" i="33" s="1"/>
  <c r="V49" i="33" a="1"/>
  <c r="V49" i="33" s="1"/>
  <c r="U49" i="33" a="1"/>
  <c r="U49" i="33" s="1"/>
  <c r="T49" i="33" a="1"/>
  <c r="T49" i="33" s="1"/>
  <c r="S49" i="33" a="1"/>
  <c r="S49" i="33" s="1"/>
  <c r="R49" i="33"/>
  <c r="AH48" i="33" a="1"/>
  <c r="AH48" i="33" s="1"/>
  <c r="AF48" i="33" a="1"/>
  <c r="AF48" i="33" s="1"/>
  <c r="AE48" i="33" a="1"/>
  <c r="AE48" i="33" s="1"/>
  <c r="AD48" i="33" a="1"/>
  <c r="AD48" i="33" s="1"/>
  <c r="AC48" i="33" a="1"/>
  <c r="AC48" i="33" s="1"/>
  <c r="AB48" i="33" a="1"/>
  <c r="AB48" i="33" s="1"/>
  <c r="AA48" i="33" a="1"/>
  <c r="AA48" i="33" s="1"/>
  <c r="Z48" i="33" a="1"/>
  <c r="Z48" i="33" s="1"/>
  <c r="Y48" i="33" a="1"/>
  <c r="Y48" i="33" s="1"/>
  <c r="X48" i="33" a="1"/>
  <c r="X48" i="33" s="1"/>
  <c r="V48" i="33" a="1"/>
  <c r="V48" i="33" s="1"/>
  <c r="U48" i="33" a="1"/>
  <c r="U48" i="33" s="1"/>
  <c r="T48" i="33" a="1"/>
  <c r="T48" i="33" s="1"/>
  <c r="S48" i="33" a="1"/>
  <c r="S48" i="33" s="1"/>
  <c r="R48" i="33"/>
  <c r="AH47" i="33" a="1"/>
  <c r="AH47" i="33" s="1"/>
  <c r="AG47" i="33" a="1"/>
  <c r="AG47" i="33" s="1"/>
  <c r="AF47" i="33" a="1"/>
  <c r="AF47" i="33" s="1"/>
  <c r="AE47" i="33" a="1"/>
  <c r="AE47" i="33" s="1"/>
  <c r="AD47" i="33" a="1"/>
  <c r="AD47" i="33" s="1"/>
  <c r="AB47" i="33" a="1"/>
  <c r="AB47" i="33" s="1"/>
  <c r="AA47" i="33" a="1"/>
  <c r="AA47" i="33" s="1"/>
  <c r="Z47" i="33" a="1"/>
  <c r="Z47" i="33" s="1"/>
  <c r="Y47" i="33" a="1"/>
  <c r="Y47" i="33" s="1"/>
  <c r="X47" i="33" a="1"/>
  <c r="X47" i="33" s="1"/>
  <c r="W47" i="33" a="1"/>
  <c r="W47" i="33" s="1"/>
  <c r="V47" i="33" a="1"/>
  <c r="V47" i="33" s="1"/>
  <c r="U47" i="33" a="1"/>
  <c r="U47" i="33" s="1"/>
  <c r="T47" i="33" a="1"/>
  <c r="T47" i="33" s="1"/>
  <c r="S47" i="33" a="1"/>
  <c r="S47" i="33" s="1"/>
  <c r="R47" i="33"/>
  <c r="R46" i="33"/>
  <c r="AH42" i="33" a="1"/>
  <c r="AH42" i="33" s="1"/>
  <c r="AF42" i="33" a="1"/>
  <c r="AF42" i="33" s="1"/>
  <c r="AE42" i="33" a="1"/>
  <c r="AE42" i="33" s="1"/>
  <c r="AD42" i="33" a="1"/>
  <c r="AD42" i="33" s="1"/>
  <c r="AC42" i="33" a="1"/>
  <c r="AC42" i="33" s="1"/>
  <c r="AB42" i="33" a="1"/>
  <c r="AB42" i="33" s="1"/>
  <c r="AA42" i="33" a="1"/>
  <c r="AA42" i="33" s="1"/>
  <c r="Z42" i="33" a="1"/>
  <c r="Z42" i="33" s="1"/>
  <c r="Y42" i="33" a="1"/>
  <c r="Y42" i="33" s="1"/>
  <c r="X42" i="33" a="1"/>
  <c r="X42" i="33" s="1"/>
  <c r="V42" i="33" a="1"/>
  <c r="V42" i="33" s="1"/>
  <c r="U42" i="33" a="1"/>
  <c r="U42" i="33" s="1"/>
  <c r="T42" i="33" a="1"/>
  <c r="T42" i="33" s="1"/>
  <c r="S42" i="33" a="1"/>
  <c r="S42" i="33" s="1"/>
  <c r="AH41" i="33" a="1"/>
  <c r="AH41" i="33" s="1"/>
  <c r="AF41" i="33" a="1"/>
  <c r="AF41" i="33" s="1"/>
  <c r="AE41" i="33" a="1"/>
  <c r="AE41" i="33" s="1"/>
  <c r="AD41" i="33" a="1"/>
  <c r="AD41" i="33" s="1"/>
  <c r="AC41" i="33" a="1"/>
  <c r="AC41" i="33" s="1"/>
  <c r="AB41" i="33" a="1"/>
  <c r="AB41" i="33" s="1"/>
  <c r="AA41" i="33" a="1"/>
  <c r="AA41" i="33" s="1"/>
  <c r="Z41" i="33" a="1"/>
  <c r="Z41" i="33" s="1"/>
  <c r="Y41" i="33" a="1"/>
  <c r="Y41" i="33" s="1"/>
  <c r="X41" i="33" a="1"/>
  <c r="X41" i="33" s="1"/>
  <c r="V41" i="33" a="1"/>
  <c r="V41" i="33" s="1"/>
  <c r="U41" i="33" a="1"/>
  <c r="U41" i="33" s="1"/>
  <c r="T41" i="33" a="1"/>
  <c r="T41" i="33" s="1"/>
  <c r="S41" i="33" a="1"/>
  <c r="S41" i="33" s="1"/>
  <c r="AH40" i="33" a="1"/>
  <c r="AH40" i="33" s="1"/>
  <c r="AG40" i="33" a="1"/>
  <c r="AG40" i="33" s="1"/>
  <c r="AF40" i="33" a="1"/>
  <c r="AF40" i="33" s="1"/>
  <c r="AE40" i="33" a="1"/>
  <c r="AE40" i="33" s="1"/>
  <c r="AD40" i="33" a="1"/>
  <c r="AD40" i="33" s="1"/>
  <c r="AC40" i="33" a="1"/>
  <c r="AC40" i="33" s="1"/>
  <c r="AB40" i="33" a="1"/>
  <c r="AB40" i="33" s="1"/>
  <c r="AA40" i="33" a="1"/>
  <c r="AA40" i="33" s="1"/>
  <c r="Z40" i="33" a="1"/>
  <c r="Z40" i="33" s="1"/>
  <c r="Y40" i="33" a="1"/>
  <c r="Y40" i="33" s="1"/>
  <c r="X40" i="33" a="1"/>
  <c r="X40" i="33" s="1"/>
  <c r="W40" i="33" a="1"/>
  <c r="W40" i="33" s="1"/>
  <c r="V40" i="33" a="1"/>
  <c r="V40" i="33" s="1"/>
  <c r="U40" i="33" a="1"/>
  <c r="U40" i="33" s="1"/>
  <c r="T40" i="33" a="1"/>
  <c r="T40" i="33" s="1"/>
  <c r="S40" i="33" a="1"/>
  <c r="S40" i="33" s="1"/>
  <c r="AH39" i="33" a="1"/>
  <c r="AH39" i="33" s="1"/>
  <c r="AG39" i="33" a="1"/>
  <c r="AG39" i="33" s="1"/>
  <c r="AF39" i="33" a="1"/>
  <c r="AF39" i="33" s="1"/>
  <c r="AE39" i="33" a="1"/>
  <c r="AE39" i="33" s="1"/>
  <c r="AD39" i="33" a="1"/>
  <c r="AD39" i="33" s="1"/>
  <c r="AC39" i="33" a="1"/>
  <c r="AC39" i="33" s="1"/>
  <c r="AB39" i="33" a="1"/>
  <c r="AB39" i="33" s="1"/>
  <c r="AA39" i="33" a="1"/>
  <c r="AA39" i="33" s="1"/>
  <c r="Z39" i="33" a="1"/>
  <c r="Z39" i="33" s="1"/>
  <c r="Y39" i="33" a="1"/>
  <c r="Y39" i="33" s="1"/>
  <c r="X39" i="33" a="1"/>
  <c r="X39" i="33" s="1"/>
  <c r="V39" i="33" a="1"/>
  <c r="V39" i="33" s="1"/>
  <c r="U39" i="33" a="1"/>
  <c r="U39" i="33" s="1"/>
  <c r="T39" i="33" a="1"/>
  <c r="T39" i="33" s="1"/>
  <c r="S39" i="33" a="1"/>
  <c r="S39" i="33" s="1"/>
  <c r="AH38" i="33" a="1"/>
  <c r="AH38" i="33" s="1"/>
  <c r="AF38" i="33" a="1"/>
  <c r="AF38" i="33" s="1"/>
  <c r="AE38" i="33" a="1"/>
  <c r="AE38" i="33" s="1"/>
  <c r="AD38" i="33" a="1"/>
  <c r="AD38" i="33" s="1"/>
  <c r="AC38" i="33" a="1"/>
  <c r="AC38" i="33" s="1"/>
  <c r="AB38" i="33" a="1"/>
  <c r="AB38" i="33" s="1"/>
  <c r="AA38" i="33" a="1"/>
  <c r="AA38" i="33" s="1"/>
  <c r="Z38" i="33" a="1"/>
  <c r="Z38" i="33" s="1"/>
  <c r="Y38" i="33" a="1"/>
  <c r="Y38" i="33" s="1"/>
  <c r="X38" i="33" a="1"/>
  <c r="X38" i="33" s="1"/>
  <c r="V38" i="33" a="1"/>
  <c r="V38" i="33" s="1"/>
  <c r="U38" i="33" a="1"/>
  <c r="U38" i="33" s="1"/>
  <c r="T38" i="33" a="1"/>
  <c r="T38" i="33" s="1"/>
  <c r="S38" i="33" a="1"/>
  <c r="S38" i="33" s="1"/>
  <c r="AH37" i="33" a="1"/>
  <c r="AH37" i="33" s="1"/>
  <c r="AF37" i="33" a="1"/>
  <c r="AF37" i="33" s="1"/>
  <c r="AE37" i="33" a="1"/>
  <c r="AE37" i="33" s="1"/>
  <c r="AD37" i="33" a="1"/>
  <c r="AD37" i="33" s="1"/>
  <c r="AC37" i="33" a="1"/>
  <c r="AC37" i="33" s="1"/>
  <c r="AB37" i="33" a="1"/>
  <c r="AB37" i="33" s="1"/>
  <c r="AA37" i="33" a="1"/>
  <c r="AA37" i="33" s="1"/>
  <c r="Z37" i="33" a="1"/>
  <c r="Z37" i="33" s="1"/>
  <c r="Y37" i="33" a="1"/>
  <c r="Y37" i="33" s="1"/>
  <c r="X37" i="33" a="1"/>
  <c r="X37" i="33" s="1"/>
  <c r="V37" i="33" a="1"/>
  <c r="V37" i="33" s="1"/>
  <c r="U37" i="33" a="1"/>
  <c r="U37" i="33" s="1"/>
  <c r="T37" i="33" a="1"/>
  <c r="T37" i="33" s="1"/>
  <c r="S37" i="33" a="1"/>
  <c r="S37" i="33" s="1"/>
  <c r="AH33" i="33" a="1"/>
  <c r="AH33" i="33" s="1"/>
  <c r="AH32" i="33" a="1"/>
  <c r="AH32" i="33" s="1"/>
  <c r="AH31" i="33" a="1"/>
  <c r="AH31" i="33" s="1"/>
  <c r="AH30" i="33" a="1"/>
  <c r="AH30" i="33" s="1"/>
  <c r="AH29" i="33" a="1"/>
  <c r="AH29" i="33" s="1"/>
  <c r="AH25" i="33" a="1"/>
  <c r="AH25" i="33" s="1"/>
  <c r="AG25" i="33" a="1"/>
  <c r="AG25" i="33" s="1"/>
  <c r="AF25" i="33" a="1"/>
  <c r="AF25" i="33" s="1"/>
  <c r="AE25" i="33" a="1"/>
  <c r="AE25" i="33" s="1"/>
  <c r="AD25" i="33" a="1"/>
  <c r="AD25" i="33" s="1"/>
  <c r="AB25" i="33" a="1"/>
  <c r="AB25" i="33" s="1"/>
  <c r="AA25" i="33" a="1"/>
  <c r="AA25" i="33" s="1"/>
  <c r="Z25" i="33" a="1"/>
  <c r="Z25" i="33" s="1"/>
  <c r="Y25" i="33" a="1"/>
  <c r="Y25" i="33" s="1"/>
  <c r="X25" i="33" a="1"/>
  <c r="X25" i="33" s="1"/>
  <c r="W25" i="33" a="1"/>
  <c r="W25" i="33" s="1"/>
  <c r="V25" i="33" a="1"/>
  <c r="V25" i="33" s="1"/>
  <c r="U25" i="33" a="1"/>
  <c r="U25" i="33" s="1"/>
  <c r="T25" i="33" a="1"/>
  <c r="T25" i="33" s="1"/>
  <c r="S25" i="33" a="1"/>
  <c r="S25" i="33" s="1"/>
  <c r="R25" i="33"/>
  <c r="AH24" i="33" a="1"/>
  <c r="AH24" i="33" s="1"/>
  <c r="AG24" i="33" a="1"/>
  <c r="AG24" i="33" s="1"/>
  <c r="AF24" i="33" a="1"/>
  <c r="AF24" i="33" s="1"/>
  <c r="AE24" i="33" a="1"/>
  <c r="AE24" i="33" s="1"/>
  <c r="AD24" i="33" a="1"/>
  <c r="AD24" i="33" s="1"/>
  <c r="AB24" i="33" a="1"/>
  <c r="AB24" i="33" s="1"/>
  <c r="AA24" i="33" a="1"/>
  <c r="AA24" i="33" s="1"/>
  <c r="Z24" i="33" a="1"/>
  <c r="Z24" i="33" s="1"/>
  <c r="Y24" i="33" a="1"/>
  <c r="Y24" i="33" s="1"/>
  <c r="X24" i="33" a="1"/>
  <c r="X24" i="33" s="1"/>
  <c r="W24" i="33" a="1"/>
  <c r="W24" i="33" s="1"/>
  <c r="V24" i="33" a="1"/>
  <c r="V24" i="33" s="1"/>
  <c r="U24" i="33" a="1"/>
  <c r="U24" i="33" s="1"/>
  <c r="T24" i="33" a="1"/>
  <c r="T24" i="33" s="1"/>
  <c r="S24" i="33" a="1"/>
  <c r="S24" i="33" s="1"/>
  <c r="R24" i="33"/>
  <c r="AH23" i="33" a="1"/>
  <c r="AH23" i="33" s="1"/>
  <c r="AG23" i="33" a="1"/>
  <c r="AG23" i="33" s="1"/>
  <c r="AF23" i="33" a="1"/>
  <c r="AF23" i="33" s="1"/>
  <c r="AE23" i="33" a="1"/>
  <c r="AE23" i="33" s="1"/>
  <c r="AD23" i="33" a="1"/>
  <c r="AD23" i="33" s="1"/>
  <c r="AC23" i="33" a="1"/>
  <c r="AC23" i="33" s="1"/>
  <c r="AB23" i="33" a="1"/>
  <c r="AB23" i="33" s="1"/>
  <c r="AA23" i="33" a="1"/>
  <c r="AA23" i="33" s="1"/>
  <c r="Z23" i="33" a="1"/>
  <c r="Z23" i="33" s="1"/>
  <c r="Y23" i="33" a="1"/>
  <c r="Y23" i="33" s="1"/>
  <c r="X23" i="33" a="1"/>
  <c r="X23" i="33" s="1"/>
  <c r="W23" i="33" a="1"/>
  <c r="W23" i="33" s="1"/>
  <c r="V23" i="33" a="1"/>
  <c r="V23" i="33" s="1"/>
  <c r="U23" i="33" a="1"/>
  <c r="U23" i="33" s="1"/>
  <c r="T23" i="33" a="1"/>
  <c r="T23" i="33" s="1"/>
  <c r="S23" i="33" a="1"/>
  <c r="S23" i="33" s="1"/>
  <c r="R23" i="33"/>
  <c r="AH22" i="33" a="1"/>
  <c r="AH22" i="33" s="1"/>
  <c r="AF22" i="33" a="1"/>
  <c r="AF22" i="33" s="1"/>
  <c r="AE22" i="33" a="1"/>
  <c r="AE22" i="33" s="1"/>
  <c r="AD22" i="33" a="1"/>
  <c r="AD22" i="33" s="1"/>
  <c r="AC22" i="33" a="1"/>
  <c r="AC22" i="33" s="1"/>
  <c r="AB22" i="33" a="1"/>
  <c r="AB22" i="33" s="1"/>
  <c r="AA22" i="33" a="1"/>
  <c r="AA22" i="33" s="1"/>
  <c r="Z22" i="33" a="1"/>
  <c r="Z22" i="33" s="1"/>
  <c r="Y22" i="33" a="1"/>
  <c r="Y22" i="33" s="1"/>
  <c r="X22" i="33" a="1"/>
  <c r="X22" i="33" s="1"/>
  <c r="V22" i="33" a="1"/>
  <c r="V22" i="33" s="1"/>
  <c r="U22" i="33" a="1"/>
  <c r="U22" i="33" s="1"/>
  <c r="T22" i="33" a="1"/>
  <c r="T22" i="33" s="1"/>
  <c r="S22" i="33" a="1"/>
  <c r="S22" i="33" s="1"/>
  <c r="R22" i="33"/>
  <c r="W22" i="33" s="1" a="1"/>
  <c r="W22" i="33" s="1"/>
  <c r="AH20" i="33" a="1"/>
  <c r="AH20" i="33" s="1"/>
  <c r="AG20" i="33" a="1"/>
  <c r="AG20" i="33" s="1"/>
  <c r="AF20" i="33" a="1"/>
  <c r="AF20" i="33" s="1"/>
  <c r="AE20" i="33" a="1"/>
  <c r="AE20" i="33" s="1"/>
  <c r="AD20" i="33" a="1"/>
  <c r="AD20" i="33" s="1"/>
  <c r="AC20" i="33" a="1"/>
  <c r="AC20" i="33" s="1"/>
  <c r="AB20" i="33" a="1"/>
  <c r="AB20" i="33" s="1"/>
  <c r="AA20" i="33" a="1"/>
  <c r="AA20" i="33" s="1"/>
  <c r="Z20" i="33" a="1"/>
  <c r="Z20" i="33" s="1"/>
  <c r="Y20" i="33" a="1"/>
  <c r="Y20" i="33" s="1"/>
  <c r="X20" i="33" a="1"/>
  <c r="X20" i="33" s="1"/>
  <c r="W20" i="33" a="1"/>
  <c r="W20" i="33" s="1"/>
  <c r="V20" i="33" a="1"/>
  <c r="V20" i="33" s="1"/>
  <c r="U20" i="33" a="1"/>
  <c r="U20" i="33" s="1"/>
  <c r="T20" i="33" a="1"/>
  <c r="T20" i="33" s="1"/>
  <c r="S20" i="33" a="1"/>
  <c r="S20" i="33" s="1"/>
  <c r="R20" i="33"/>
  <c r="AH19" i="33" a="1"/>
  <c r="AH19" i="33" s="1"/>
  <c r="AG19" i="33" a="1"/>
  <c r="AG19" i="33" s="1"/>
  <c r="AF19" i="33" a="1"/>
  <c r="AF19" i="33" s="1"/>
  <c r="AE19" i="33" a="1"/>
  <c r="AE19" i="33" s="1"/>
  <c r="AD19" i="33" a="1"/>
  <c r="AD19" i="33" s="1"/>
  <c r="AC19" i="33" a="1"/>
  <c r="AC19" i="33" s="1"/>
  <c r="AB19" i="33" a="1"/>
  <c r="AB19" i="33" s="1"/>
  <c r="AA19" i="33" a="1"/>
  <c r="AA19" i="33" s="1"/>
  <c r="Z19" i="33" a="1"/>
  <c r="Z19" i="33" s="1"/>
  <c r="Y19" i="33" a="1"/>
  <c r="Y19" i="33" s="1"/>
  <c r="X19" i="33" a="1"/>
  <c r="X19" i="33" s="1"/>
  <c r="W19" i="33" a="1"/>
  <c r="W19" i="33" s="1"/>
  <c r="V19" i="33" a="1"/>
  <c r="V19" i="33" s="1"/>
  <c r="U19" i="33" a="1"/>
  <c r="U19" i="33" s="1"/>
  <c r="T19" i="33" a="1"/>
  <c r="T19" i="33" s="1"/>
  <c r="R19" i="33"/>
  <c r="S19" i="33" s="1" a="1"/>
  <c r="S19" i="33" s="1"/>
  <c r="AH18" i="33" a="1"/>
  <c r="AH18" i="33" s="1"/>
  <c r="AG18" i="33" a="1"/>
  <c r="AG18" i="33" s="1"/>
  <c r="AE18" i="33" a="1"/>
  <c r="AE18" i="33" s="1"/>
  <c r="AD18" i="33" a="1"/>
  <c r="AD18" i="33" s="1"/>
  <c r="AB18" i="33" a="1"/>
  <c r="AB18" i="33" s="1"/>
  <c r="AA18" i="33" a="1"/>
  <c r="AA18" i="33" s="1"/>
  <c r="Y18" i="33" a="1"/>
  <c r="Y18" i="33" s="1"/>
  <c r="X18" i="33" a="1"/>
  <c r="X18" i="33" s="1"/>
  <c r="V18" i="33" a="1"/>
  <c r="V18" i="33" s="1"/>
  <c r="U18" i="33" a="1"/>
  <c r="U18" i="33" s="1"/>
  <c r="S18" i="33" a="1"/>
  <c r="S18" i="33" s="1"/>
  <c r="R18" i="33"/>
  <c r="AH17" i="33" a="1"/>
  <c r="AH17" i="33" s="1"/>
  <c r="AF17" i="33" a="1"/>
  <c r="AF17" i="33" s="1"/>
  <c r="AE17" i="33" a="1"/>
  <c r="AE17" i="33" s="1"/>
  <c r="AD17" i="33" a="1"/>
  <c r="AD17" i="33" s="1"/>
  <c r="AC17" i="33" a="1"/>
  <c r="AC17" i="33" s="1"/>
  <c r="AB17" i="33" a="1"/>
  <c r="AB17" i="33" s="1"/>
  <c r="AA17" i="33" a="1"/>
  <c r="AA17" i="33" s="1"/>
  <c r="Z17" i="33" a="1"/>
  <c r="Z17" i="33" s="1"/>
  <c r="Y17" i="33" a="1"/>
  <c r="Y17" i="33" s="1"/>
  <c r="X17" i="33" a="1"/>
  <c r="X17" i="33" s="1"/>
  <c r="V17" i="33" a="1"/>
  <c r="V17" i="33" s="1"/>
  <c r="U17" i="33" a="1"/>
  <c r="U17" i="33" s="1"/>
  <c r="T17" i="33" a="1"/>
  <c r="T17" i="33" s="1"/>
  <c r="S17" i="33" a="1"/>
  <c r="S17" i="33" s="1"/>
  <c r="R17" i="33"/>
  <c r="W17" i="33" s="1" a="1"/>
  <c r="W17" i="33" s="1"/>
  <c r="AH16" i="33" a="1"/>
  <c r="AH16" i="33" s="1"/>
  <c r="AF16" i="33" a="1"/>
  <c r="AF16" i="33" s="1"/>
  <c r="AE16" i="33" a="1"/>
  <c r="AE16" i="33" s="1"/>
  <c r="AD16" i="33" a="1"/>
  <c r="AD16" i="33" s="1"/>
  <c r="AC16" i="33" a="1"/>
  <c r="AC16" i="33" s="1"/>
  <c r="AB16" i="33" a="1"/>
  <c r="AB16" i="33" s="1"/>
  <c r="AA16" i="33" a="1"/>
  <c r="AA16" i="33" s="1"/>
  <c r="Z16" i="33" a="1"/>
  <c r="Z16" i="33" s="1"/>
  <c r="Y16" i="33" a="1"/>
  <c r="Y16" i="33" s="1"/>
  <c r="X16" i="33" a="1"/>
  <c r="X16" i="33" s="1"/>
  <c r="V16" i="33" a="1"/>
  <c r="V16" i="33" s="1"/>
  <c r="U16" i="33" a="1"/>
  <c r="U16" i="33" s="1"/>
  <c r="T16" i="33" a="1"/>
  <c r="T16" i="33" s="1"/>
  <c r="S16" i="33" a="1"/>
  <c r="S16" i="33" s="1"/>
  <c r="R16" i="33"/>
  <c r="AH15" i="33" a="1"/>
  <c r="AH15" i="33" s="1"/>
  <c r="AG15" i="33" a="1"/>
  <c r="AG15" i="33" s="1"/>
  <c r="AE15" i="33" a="1"/>
  <c r="AE15" i="33" s="1"/>
  <c r="AD15" i="33" a="1"/>
  <c r="AD15" i="33" s="1"/>
  <c r="AB15" i="33" a="1"/>
  <c r="AB15" i="33" s="1"/>
  <c r="AA15" i="33" a="1"/>
  <c r="AA15" i="33" s="1"/>
  <c r="Y15" i="33" a="1"/>
  <c r="Y15" i="33" s="1"/>
  <c r="X15" i="33" a="1"/>
  <c r="X15" i="33" s="1"/>
  <c r="V15" i="33" a="1"/>
  <c r="V15" i="33" s="1"/>
  <c r="U15" i="33" a="1"/>
  <c r="U15" i="33" s="1"/>
  <c r="T15" i="33" a="1"/>
  <c r="T15" i="33" s="1"/>
  <c r="S15" i="33" a="1"/>
  <c r="S15" i="33" s="1"/>
  <c r="R15" i="33"/>
  <c r="AF15" i="33" s="1" a="1"/>
  <c r="AF15" i="33" s="1"/>
  <c r="AG14" i="33" a="1"/>
  <c r="AG14" i="33" s="1"/>
  <c r="AF14" i="33" a="1"/>
  <c r="AF14" i="33" s="1"/>
  <c r="AE14" i="33" a="1"/>
  <c r="AE14" i="33" s="1"/>
  <c r="AD14" i="33" a="1"/>
  <c r="AD14" i="33" s="1"/>
  <c r="AB14" i="33" a="1"/>
  <c r="AB14" i="33" s="1"/>
  <c r="AA14" i="33" a="1"/>
  <c r="AA14" i="33" s="1"/>
  <c r="Z14" i="33" a="1"/>
  <c r="Z14" i="33" s="1"/>
  <c r="Y14" i="33" a="1"/>
  <c r="Y14" i="33" s="1"/>
  <c r="W14" i="33" a="1"/>
  <c r="W14" i="33" s="1"/>
  <c r="V14" i="33" a="1"/>
  <c r="V14" i="33" s="1"/>
  <c r="U14" i="33" a="1"/>
  <c r="U14" i="33" s="1"/>
  <c r="T14" i="33" a="1"/>
  <c r="T14" i="33" s="1"/>
  <c r="R14" i="33"/>
  <c r="AC14" i="33" s="1" a="1"/>
  <c r="AC14" i="33" s="1"/>
  <c r="AH13" i="33" a="1"/>
  <c r="AH13" i="33" s="1"/>
  <c r="AF13" i="33" a="1"/>
  <c r="AF13" i="33" s="1"/>
  <c r="AE13" i="33" a="1"/>
  <c r="AE13" i="33" s="1"/>
  <c r="AD13" i="33" a="1"/>
  <c r="AD13" i="33" s="1"/>
  <c r="AC13" i="33" a="1"/>
  <c r="AC13" i="33" s="1"/>
  <c r="AB13" i="33" a="1"/>
  <c r="AB13" i="33" s="1"/>
  <c r="AA13" i="33" a="1"/>
  <c r="AA13" i="33" s="1"/>
  <c r="Z13" i="33" a="1"/>
  <c r="Z13" i="33" s="1"/>
  <c r="Y13" i="33" a="1"/>
  <c r="Y13" i="33" s="1"/>
  <c r="X13" i="33" a="1"/>
  <c r="X13" i="33" s="1"/>
  <c r="V13" i="33" a="1"/>
  <c r="V13" i="33" s="1"/>
  <c r="U13" i="33" a="1"/>
  <c r="U13" i="33" s="1"/>
  <c r="T13" i="33" a="1"/>
  <c r="T13" i="33" s="1"/>
  <c r="S13" i="33" a="1"/>
  <c r="S13" i="33" s="1"/>
  <c r="R13" i="33"/>
  <c r="AG13" i="33" s="1" a="1"/>
  <c r="AG13" i="33" s="1"/>
  <c r="R12" i="33"/>
  <c r="AF12" i="33" s="1" a="1"/>
  <c r="AF12" i="33" s="1"/>
  <c r="AH11" i="33" a="1"/>
  <c r="AH11" i="33" s="1"/>
  <c r="AF11" i="33" a="1"/>
  <c r="AF11" i="33" s="1"/>
  <c r="AE11" i="33" a="1"/>
  <c r="AE11" i="33" s="1"/>
  <c r="AD11" i="33" a="1"/>
  <c r="AD11" i="33" s="1"/>
  <c r="AC11" i="33" a="1"/>
  <c r="AC11" i="33" s="1"/>
  <c r="AB11" i="33" a="1"/>
  <c r="AB11" i="33" s="1"/>
  <c r="AA11" i="33" a="1"/>
  <c r="AA11" i="33" s="1"/>
  <c r="Z11" i="33" a="1"/>
  <c r="Z11" i="33" s="1"/>
  <c r="Y11" i="33" a="1"/>
  <c r="Y11" i="33" s="1"/>
  <c r="X11" i="33" a="1"/>
  <c r="X11" i="33" s="1"/>
  <c r="V11" i="33" a="1"/>
  <c r="V11" i="33" s="1"/>
  <c r="U11" i="33" a="1"/>
  <c r="U11" i="33" s="1"/>
  <c r="T11" i="33" a="1"/>
  <c r="T11" i="33" s="1"/>
  <c r="S11" i="33" a="1"/>
  <c r="S11" i="33" s="1"/>
  <c r="R11" i="33"/>
  <c r="AG10" i="33" a="1"/>
  <c r="AG10" i="33" s="1"/>
  <c r="AF10" i="33" a="1"/>
  <c r="AF10" i="33" s="1"/>
  <c r="AD10" i="33" a="1"/>
  <c r="AD10" i="33" s="1"/>
  <c r="AC10" i="33" a="1"/>
  <c r="AC10" i="33" s="1"/>
  <c r="AA10" i="33" a="1"/>
  <c r="AA10" i="33" s="1"/>
  <c r="Z10" i="33" a="1"/>
  <c r="Z10" i="33" s="1"/>
  <c r="X10" i="33" a="1"/>
  <c r="X10" i="33" s="1"/>
  <c r="W10" i="33" a="1"/>
  <c r="W10" i="33" s="1"/>
  <c r="U10" i="33" a="1"/>
  <c r="U10" i="33" s="1"/>
  <c r="T10" i="33" a="1"/>
  <c r="T10" i="33" s="1"/>
  <c r="R10" i="33"/>
  <c r="AH9" i="33" a="1"/>
  <c r="AH9" i="33" s="1"/>
  <c r="AG9" i="33" a="1"/>
  <c r="AG9" i="33" s="1"/>
  <c r="AF9" i="33" a="1"/>
  <c r="AF9" i="33" s="1"/>
  <c r="AE9" i="33" a="1"/>
  <c r="AE9" i="33" s="1"/>
  <c r="AD9" i="33" a="1"/>
  <c r="AD9" i="33" s="1"/>
  <c r="AC9" i="33" a="1"/>
  <c r="AC9" i="33" s="1"/>
  <c r="AA9" i="33" a="1"/>
  <c r="AA9" i="33" s="1"/>
  <c r="Z9" i="33" a="1"/>
  <c r="Z9" i="33" s="1"/>
  <c r="Y9" i="33" a="1"/>
  <c r="Y9" i="33" s="1"/>
  <c r="X9" i="33" a="1"/>
  <c r="X9" i="33" s="1"/>
  <c r="W9" i="33" a="1"/>
  <c r="W9" i="33" s="1"/>
  <c r="V9" i="33" a="1"/>
  <c r="V9" i="33" s="1"/>
  <c r="U9" i="33" a="1"/>
  <c r="U9" i="33" s="1"/>
  <c r="T9" i="33" a="1"/>
  <c r="T9" i="33" s="1"/>
  <c r="S9" i="33" a="1"/>
  <c r="S9" i="33" s="1"/>
  <c r="R9" i="33"/>
  <c r="AB9" i="33" s="1" a="1"/>
  <c r="AB9" i="33" s="1"/>
  <c r="AE8" i="33" a="1"/>
  <c r="AE8" i="33" s="1"/>
  <c r="AB8" i="33" a="1"/>
  <c r="AB8" i="33" s="1"/>
  <c r="W8" i="33" a="1"/>
  <c r="W8" i="33" s="1"/>
  <c r="T8" i="33" a="1"/>
  <c r="T8" i="33" s="1"/>
  <c r="R8" i="33"/>
  <c r="AC8" i="33" s="1" a="1"/>
  <c r="AC8" i="33" s="1"/>
  <c r="AH5" i="33"/>
  <c r="AH12" i="33" s="1" a="1"/>
  <c r="AH12" i="33" s="1"/>
  <c r="AG5" i="33"/>
  <c r="AF5" i="33"/>
  <c r="AE5" i="33"/>
  <c r="AD5" i="33"/>
  <c r="AD12" i="33" s="1" a="1"/>
  <c r="AD12" i="33" s="1"/>
  <c r="AC5" i="33"/>
  <c r="AC24" i="33" s="1" a="1"/>
  <c r="AC24" i="33" s="1"/>
  <c r="AB5" i="33"/>
  <c r="AA5" i="33"/>
  <c r="Z5" i="33"/>
  <c r="Z8" i="33" s="1" a="1"/>
  <c r="Z8" i="33" s="1"/>
  <c r="Y5" i="33"/>
  <c r="Y8" i="33" s="1" a="1"/>
  <c r="Y8" i="33" s="1"/>
  <c r="X5" i="33"/>
  <c r="W5" i="33"/>
  <c r="V5" i="33"/>
  <c r="V12" i="33" s="1" a="1"/>
  <c r="V12" i="33" s="1"/>
  <c r="U5" i="33"/>
  <c r="T5" i="33"/>
  <c r="S5" i="33"/>
  <c r="T471" i="33"/>
  <c r="AA471" i="33"/>
  <c r="V471" i="33"/>
  <c r="Y471" i="33"/>
  <c r="AH221" i="33" l="1" a="1"/>
  <c r="AH221" i="33" s="1"/>
  <c r="Y221" i="33" a="1"/>
  <c r="Y221" i="33" s="1"/>
  <c r="AE221" i="33" a="1"/>
  <c r="AE221" i="33" s="1"/>
  <c r="S221" i="33" a="1"/>
  <c r="S221" i="33" s="1"/>
  <c r="AE394" i="33"/>
  <c r="AI101" i="33"/>
  <c r="AA43" i="33"/>
  <c r="AF293" i="33"/>
  <c r="AI91" i="33"/>
  <c r="S43" i="33"/>
  <c r="AD293" i="33"/>
  <c r="Y387" i="33"/>
  <c r="AI400" i="33"/>
  <c r="AI126" i="33"/>
  <c r="AI209" i="33"/>
  <c r="AI111" i="33"/>
  <c r="AI117" i="33"/>
  <c r="AI78" i="33"/>
  <c r="Y104" i="33"/>
  <c r="AI102" i="33"/>
  <c r="T112" i="33"/>
  <c r="X112" i="33"/>
  <c r="AB112" i="33"/>
  <c r="AF112" i="33"/>
  <c r="AI118" i="33"/>
  <c r="AI131" i="33"/>
  <c r="S112" i="33"/>
  <c r="AI20" i="33"/>
  <c r="AI15" i="33"/>
  <c r="Z112" i="33"/>
  <c r="Z205" i="33"/>
  <c r="W260" i="33"/>
  <c r="AI264" i="33"/>
  <c r="V293" i="33"/>
  <c r="Z293" i="33"/>
  <c r="AI406" i="33"/>
  <c r="V269" i="33"/>
  <c r="AB276" i="33"/>
  <c r="W293" i="33"/>
  <c r="AA293" i="33"/>
  <c r="AI323" i="33"/>
  <c r="AI327" i="33"/>
  <c r="U276" i="33"/>
  <c r="AE293" i="33"/>
  <c r="AI300" i="33"/>
  <c r="AD317" i="33"/>
  <c r="V387" i="33"/>
  <c r="Z387" i="33"/>
  <c r="AI392" i="33"/>
  <c r="AI377" i="33"/>
  <c r="AG394" i="33"/>
  <c r="AI443" i="33"/>
  <c r="AI39" i="33"/>
  <c r="AI137" i="33"/>
  <c r="AI139" i="33"/>
  <c r="AI83" i="33"/>
  <c r="AF96" i="33"/>
  <c r="V112" i="33"/>
  <c r="AH112" i="33"/>
  <c r="AI100" i="33"/>
  <c r="AI109" i="33"/>
  <c r="AI24" i="33"/>
  <c r="V96" i="33"/>
  <c r="AB96" i="33"/>
  <c r="AB43" i="33"/>
  <c r="V104" i="33"/>
  <c r="AI173" i="33"/>
  <c r="AI255" i="33"/>
  <c r="AF286" i="33"/>
  <c r="AA104" i="33"/>
  <c r="V43" i="33"/>
  <c r="Z43" i="33"/>
  <c r="AH43" i="33"/>
  <c r="AI47" i="33"/>
  <c r="AI80" i="33"/>
  <c r="AA96" i="33"/>
  <c r="T96" i="33"/>
  <c r="AE112" i="33"/>
  <c r="AI116" i="33"/>
  <c r="AI143" i="33"/>
  <c r="AI184" i="33"/>
  <c r="AI188" i="33"/>
  <c r="AI253" i="33"/>
  <c r="Y286" i="33"/>
  <c r="AI70" i="33"/>
  <c r="AG104" i="33"/>
  <c r="AA112" i="33"/>
  <c r="AI31" i="33"/>
  <c r="AD96" i="33"/>
  <c r="AF104" i="33"/>
  <c r="U104" i="33"/>
  <c r="AF260" i="33"/>
  <c r="AD269" i="33"/>
  <c r="V276" i="33"/>
  <c r="AI273" i="33"/>
  <c r="AI154" i="33"/>
  <c r="AI166" i="33"/>
  <c r="AI167" i="33"/>
  <c r="AI189" i="33"/>
  <c r="V214" i="33"/>
  <c r="V286" i="33"/>
  <c r="AI283" i="33"/>
  <c r="AI190" i="33"/>
  <c r="AF214" i="33"/>
  <c r="AI248" i="33"/>
  <c r="AA260" i="33"/>
  <c r="T260" i="33"/>
  <c r="T269" i="33"/>
  <c r="W269" i="33"/>
  <c r="AA269" i="33"/>
  <c r="AI265" i="33"/>
  <c r="W276" i="33"/>
  <c r="Z276" i="33"/>
  <c r="T286" i="33"/>
  <c r="W286" i="33"/>
  <c r="AA286" i="33"/>
  <c r="AD286" i="33"/>
  <c r="U293" i="33"/>
  <c r="T293" i="33"/>
  <c r="AB293" i="33"/>
  <c r="AI306" i="33"/>
  <c r="AI329" i="33"/>
  <c r="AI342" i="33"/>
  <c r="AI343" i="33"/>
  <c r="AI171" i="33"/>
  <c r="AI172" i="33"/>
  <c r="AD260" i="33"/>
  <c r="AG260" i="33"/>
  <c r="AI267" i="33"/>
  <c r="T276" i="33"/>
  <c r="AA276" i="33"/>
  <c r="AB286" i="33"/>
  <c r="Z286" i="33"/>
  <c r="Y293" i="33"/>
  <c r="T317" i="33"/>
  <c r="V317" i="33"/>
  <c r="Z317" i="33"/>
  <c r="AB317" i="33"/>
  <c r="AF317" i="33"/>
  <c r="AI308" i="33"/>
  <c r="AI324" i="33"/>
  <c r="AI368" i="33"/>
  <c r="AI369" i="33"/>
  <c r="AD387" i="33"/>
  <c r="W394" i="33"/>
  <c r="AI307" i="33"/>
  <c r="AI316" i="33"/>
  <c r="AI325" i="33"/>
  <c r="AI333" i="33"/>
  <c r="AI356" i="33"/>
  <c r="T379" i="33"/>
  <c r="AF358" i="33"/>
  <c r="U387" i="33"/>
  <c r="AG387" i="33"/>
  <c r="T394" i="33"/>
  <c r="AI413" i="33"/>
  <c r="T358" i="33"/>
  <c r="AB358" i="33"/>
  <c r="AI364" i="33"/>
  <c r="W387" i="33"/>
  <c r="AE387" i="33"/>
  <c r="AA419" i="33"/>
  <c r="AI354" i="33"/>
  <c r="AF379" i="33"/>
  <c r="AB379" i="33"/>
  <c r="T387" i="33"/>
  <c r="AB387" i="33"/>
  <c r="V394" i="33"/>
  <c r="AI391" i="33"/>
  <c r="AF409" i="33"/>
  <c r="AI447" i="33"/>
  <c r="AI461" i="33"/>
  <c r="Y402" i="33"/>
  <c r="AG402" i="33"/>
  <c r="AI407" i="33"/>
  <c r="AI418" i="33"/>
  <c r="AI428" i="33"/>
  <c r="AI449" i="33"/>
  <c r="T402" i="33"/>
  <c r="W402" i="33"/>
  <c r="AB402" i="33"/>
  <c r="AE402" i="33"/>
  <c r="Y409" i="33"/>
  <c r="AB409" i="33"/>
  <c r="AG409" i="33"/>
  <c r="V419" i="33"/>
  <c r="AB419" i="33"/>
  <c r="AI423" i="33"/>
  <c r="AI462" i="33"/>
  <c r="U394" i="33"/>
  <c r="Y394" i="33"/>
  <c r="U402" i="33"/>
  <c r="AI399" i="33"/>
  <c r="T419" i="33"/>
  <c r="AI433" i="33"/>
  <c r="AI455" i="33"/>
  <c r="AI13" i="33"/>
  <c r="AI9" i="33"/>
  <c r="AH8" i="33" a="1"/>
  <c r="AH8" i="33" s="1"/>
  <c r="S449" i="33" a="1"/>
  <c r="S449" i="33" s="1"/>
  <c r="S448" i="33" a="1"/>
  <c r="S448" i="33" s="1"/>
  <c r="S446" i="33" a="1"/>
  <c r="S446" i="33" s="1"/>
  <c r="S437" i="33" a="1"/>
  <c r="S437" i="33" s="1"/>
  <c r="S444" i="33" a="1"/>
  <c r="S444" i="33" s="1"/>
  <c r="S435" i="33" a="1"/>
  <c r="S435" i="33" s="1"/>
  <c r="S429" i="33" a="1"/>
  <c r="S429" i="33" s="1"/>
  <c r="S408" i="33" a="1"/>
  <c r="S408" i="33" s="1"/>
  <c r="S409" i="33" s="1"/>
  <c r="S401" i="33" a="1"/>
  <c r="S401" i="33" s="1"/>
  <c r="S402" i="33" s="1"/>
  <c r="S426" i="33" a="1"/>
  <c r="S426" i="33" s="1"/>
  <c r="S374" i="33" a="1"/>
  <c r="S374" i="33" s="1"/>
  <c r="S357" i="33" a="1"/>
  <c r="S357" i="33" s="1"/>
  <c r="S351" i="33" a="1"/>
  <c r="S351" i="33" s="1"/>
  <c r="S386" i="33" a="1"/>
  <c r="S386" i="33" s="1"/>
  <c r="S361" i="33" a="1"/>
  <c r="S361" i="33" s="1"/>
  <c r="S346" i="33" a="1"/>
  <c r="S346" i="33" s="1"/>
  <c r="S347" i="33" a="1"/>
  <c r="S347" i="33" s="1"/>
  <c r="S321" i="33" a="1"/>
  <c r="S321" i="33" s="1"/>
  <c r="S311" i="33" a="1"/>
  <c r="S311" i="33" s="1"/>
  <c r="S298" i="33" a="1"/>
  <c r="S298" i="33" s="1"/>
  <c r="S339" i="33" a="1"/>
  <c r="S339" i="33" s="1"/>
  <c r="S332" i="33" a="1"/>
  <c r="S332" i="33" s="1"/>
  <c r="S314" i="33" a="1"/>
  <c r="S314" i="33" s="1"/>
  <c r="S275" i="33" a="1"/>
  <c r="S275" i="33" s="1"/>
  <c r="S276" i="33" s="1"/>
  <c r="S233" i="33" a="1"/>
  <c r="S233" i="33" s="1"/>
  <c r="S292" i="33" a="1"/>
  <c r="S292" i="33" s="1"/>
  <c r="S293" i="33" s="1"/>
  <c r="S284" i="33" a="1"/>
  <c r="S284" i="33" s="1"/>
  <c r="S246" i="33" a="1"/>
  <c r="S246" i="33" s="1"/>
  <c r="S244" i="33" a="1"/>
  <c r="S244" i="33" s="1"/>
  <c r="S242" i="33" a="1"/>
  <c r="S242" i="33" s="1"/>
  <c r="S310" i="33" a="1"/>
  <c r="S310" i="33" s="1"/>
  <c r="S268" i="33" a="1"/>
  <c r="S268" i="33" s="1"/>
  <c r="S269" i="33" s="1"/>
  <c r="S222" i="33" a="1"/>
  <c r="S222" i="33" s="1"/>
  <c r="S312" i="33" a="1"/>
  <c r="S312" i="33" s="1"/>
  <c r="S285" i="33" a="1"/>
  <c r="S285" i="33" s="1"/>
  <c r="S224" i="33" a="1"/>
  <c r="S224" i="33" s="1"/>
  <c r="S195" i="33" a="1"/>
  <c r="S195" i="33" s="1"/>
  <c r="S199" i="33" a="1"/>
  <c r="S199" i="33" s="1"/>
  <c r="S187" i="33" a="1"/>
  <c r="S187" i="33" s="1"/>
  <c r="S167" i="33" a="1"/>
  <c r="S167" i="33" s="1"/>
  <c r="S94" i="33" a="1"/>
  <c r="S94" i="33" s="1"/>
  <c r="S96" i="33" s="1"/>
  <c r="S192" i="33" a="1"/>
  <c r="S192" i="33" s="1"/>
  <c r="S170" i="33" a="1"/>
  <c r="S170" i="33" s="1"/>
  <c r="S160" i="33" a="1"/>
  <c r="S160" i="33" s="1"/>
  <c r="S153" i="33" a="1"/>
  <c r="S153" i="33" s="1"/>
  <c r="S136" i="33" a="1"/>
  <c r="S136" i="33" s="1"/>
  <c r="S82" i="33" a="1"/>
  <c r="S82" i="33" s="1"/>
  <c r="S77" i="33" a="1"/>
  <c r="S77" i="33" s="1"/>
  <c r="S120" i="33" a="1"/>
  <c r="S120" i="33" s="1"/>
  <c r="S81" i="33" a="1"/>
  <c r="S81" i="33" s="1"/>
  <c r="S73" i="33" a="1"/>
  <c r="S73" i="33" s="1"/>
  <c r="S50" i="33" a="1"/>
  <c r="S50" i="33" s="1"/>
  <c r="S21" i="33" a="1"/>
  <c r="S21" i="33" s="1"/>
  <c r="W448" i="33" a="1"/>
  <c r="W448" i="33" s="1"/>
  <c r="W450" i="33" s="1"/>
  <c r="W429" i="33" a="1"/>
  <c r="W429" i="33" s="1"/>
  <c r="W430" i="33" s="1"/>
  <c r="W353" i="33" a="1"/>
  <c r="W353" i="33" s="1"/>
  <c r="W351" i="33" a="1"/>
  <c r="W351" i="33" s="1"/>
  <c r="W373" i="33" a="1"/>
  <c r="W373" i="33" s="1"/>
  <c r="W361" i="33" a="1"/>
  <c r="W361" i="33" s="1"/>
  <c r="W346" i="33" a="1"/>
  <c r="W346" i="33" s="1"/>
  <c r="W347" i="33" a="1"/>
  <c r="W347" i="33" s="1"/>
  <c r="W298" i="33" a="1"/>
  <c r="W298" i="33" s="1"/>
  <c r="W339" i="33" a="1"/>
  <c r="W339" i="33" s="1"/>
  <c r="W299" i="33" a="1"/>
  <c r="W299" i="33" s="1"/>
  <c r="W312" i="33" a="1"/>
  <c r="W312" i="33" s="1"/>
  <c r="W244" i="33" a="1"/>
  <c r="W244" i="33" s="1"/>
  <c r="W219" i="33" a="1"/>
  <c r="W219" i="33" s="1"/>
  <c r="W314" i="33" a="1"/>
  <c r="W314" i="33" s="1"/>
  <c r="W222" i="33" a="1"/>
  <c r="W222" i="33" s="1"/>
  <c r="W210" i="33" a="1"/>
  <c r="W210" i="33" s="1"/>
  <c r="W214" i="33" s="1"/>
  <c r="W195" i="33" a="1"/>
  <c r="W195" i="33" s="1"/>
  <c r="W199" i="33" a="1"/>
  <c r="W199" i="33" s="1"/>
  <c r="W187" i="33" a="1"/>
  <c r="W187" i="33" s="1"/>
  <c r="W192" i="33" a="1"/>
  <c r="W192" i="33" s="1"/>
  <c r="W115" i="33" a="1"/>
  <c r="W115" i="33" s="1"/>
  <c r="W170" i="33" a="1"/>
  <c r="W170" i="33" s="1"/>
  <c r="W136" i="33" a="1"/>
  <c r="W136" i="33" s="1"/>
  <c r="W82" i="33" a="1"/>
  <c r="W82" i="33" s="1"/>
  <c r="W77" i="33" a="1"/>
  <c r="W77" i="33" s="1"/>
  <c r="W71" i="33" a="1"/>
  <c r="W71" i="33" s="1"/>
  <c r="W67" i="33" a="1"/>
  <c r="W67" i="33" s="1"/>
  <c r="W42" i="33" a="1"/>
  <c r="W42" i="33" s="1"/>
  <c r="W73" i="33" a="1"/>
  <c r="W73" i="33" s="1"/>
  <c r="W90" i="33" a="1"/>
  <c r="W90" i="33" s="1"/>
  <c r="W41" i="33" a="1"/>
  <c r="W41" i="33" s="1"/>
  <c r="W21" i="33" a="1"/>
  <c r="W21" i="33" s="1"/>
  <c r="AE448" i="33" a="1"/>
  <c r="AE448" i="33" s="1"/>
  <c r="AE450" i="33" s="1"/>
  <c r="AE414" i="33" a="1"/>
  <c r="AE414" i="33" s="1"/>
  <c r="AI414" i="33" s="1"/>
  <c r="AE429" i="33" a="1"/>
  <c r="AE429" i="33" s="1"/>
  <c r="AE427" i="33" a="1"/>
  <c r="AE427" i="33" s="1"/>
  <c r="AI427" i="33" s="1"/>
  <c r="AE425" i="33" a="1"/>
  <c r="AE425" i="33" s="1"/>
  <c r="AI425" i="33" s="1"/>
  <c r="AE351" i="33" a="1"/>
  <c r="AE351" i="33" s="1"/>
  <c r="AE358" i="33" s="1"/>
  <c r="AE361" i="33" a="1"/>
  <c r="AE361" i="33" s="1"/>
  <c r="AE347" i="33" a="1"/>
  <c r="AE347" i="33" s="1"/>
  <c r="AE298" i="33" a="1"/>
  <c r="AE298" i="33" s="1"/>
  <c r="AE339" i="33" a="1"/>
  <c r="AE339" i="33" s="1"/>
  <c r="AE258" i="33" a="1"/>
  <c r="AE258" i="33" s="1"/>
  <c r="AI258" i="33" s="1"/>
  <c r="AE312" i="33" a="1"/>
  <c r="AE312" i="33" s="1"/>
  <c r="AE244" i="33" a="1"/>
  <c r="AE244" i="33" s="1"/>
  <c r="AE314" i="33" a="1"/>
  <c r="AE314" i="33" s="1"/>
  <c r="AE211" i="33" a="1"/>
  <c r="AE211" i="33" s="1"/>
  <c r="AE212" i="33" a="1"/>
  <c r="AE212" i="33" s="1"/>
  <c r="AI212" i="33" s="1"/>
  <c r="AE210" i="33" a="1"/>
  <c r="AE210" i="33" s="1"/>
  <c r="AE225" i="33" a="1"/>
  <c r="AE225" i="33" s="1"/>
  <c r="AI225" i="33" s="1"/>
  <c r="AE227" i="33" a="1"/>
  <c r="AE227" i="33" s="1"/>
  <c r="AI227" i="33" s="1"/>
  <c r="AE195" i="33" a="1"/>
  <c r="AE195" i="33" s="1"/>
  <c r="AE192" i="33" a="1"/>
  <c r="AE192" i="33" s="1"/>
  <c r="AE199" i="33" a="1"/>
  <c r="AE199" i="33" s="1"/>
  <c r="AE187" i="33" a="1"/>
  <c r="AE187" i="33" s="1"/>
  <c r="AE185" i="33" a="1"/>
  <c r="AE185" i="33" s="1"/>
  <c r="AI185" i="33" s="1"/>
  <c r="AE169" i="33" a="1"/>
  <c r="AE169" i="33" s="1"/>
  <c r="AI169" i="33" s="1"/>
  <c r="AE157" i="33" a="1"/>
  <c r="AE157" i="33" s="1"/>
  <c r="AI157" i="33" s="1"/>
  <c r="AE170" i="33" a="1"/>
  <c r="AE170" i="33" s="1"/>
  <c r="AE168" i="33" a="1"/>
  <c r="AE168" i="33" s="1"/>
  <c r="AI168" i="33" s="1"/>
  <c r="AE136" i="33" a="1"/>
  <c r="AE136" i="33" s="1"/>
  <c r="AE82" i="33" a="1"/>
  <c r="AE82" i="33" s="1"/>
  <c r="AE77" i="33" a="1"/>
  <c r="AE77" i="33" s="1"/>
  <c r="AE67" i="33" a="1"/>
  <c r="AE67" i="33" s="1"/>
  <c r="AE73" i="33" a="1"/>
  <c r="AE73" i="33" s="1"/>
  <c r="AE21" i="33" a="1"/>
  <c r="AE21" i="33" s="1"/>
  <c r="X8" i="33" a="1"/>
  <c r="X8" i="33" s="1"/>
  <c r="AF8" i="33" a="1"/>
  <c r="AF8" i="33" s="1"/>
  <c r="AH10" i="33" a="1"/>
  <c r="AH10" i="33" s="1"/>
  <c r="AB10" i="33" a="1"/>
  <c r="AB10" i="33" s="1"/>
  <c r="V10" i="33" a="1"/>
  <c r="V10" i="33" s="1"/>
  <c r="W11" i="33" a="1"/>
  <c r="W11" i="33" s="1"/>
  <c r="AH14" i="33" a="1"/>
  <c r="AH14" i="33" s="1"/>
  <c r="AI14" i="33" s="1"/>
  <c r="AC18" i="33" a="1"/>
  <c r="AC18" i="33" s="1"/>
  <c r="AI19" i="33"/>
  <c r="Z21" i="33" a="1"/>
  <c r="Z21" i="33" s="1"/>
  <c r="AH21" i="33" a="1"/>
  <c r="AH21" i="33" s="1"/>
  <c r="T453" i="33" a="1"/>
  <c r="T453" i="33" s="1"/>
  <c r="T448" i="33" a="1"/>
  <c r="T448" i="33" s="1"/>
  <c r="T450" i="33" s="1"/>
  <c r="T460" i="33" a="1"/>
  <c r="T460" i="33" s="1"/>
  <c r="T438" i="33" a="1"/>
  <c r="T438" i="33" s="1"/>
  <c r="T439" i="33" s="1"/>
  <c r="T429" i="33" a="1"/>
  <c r="T429" i="33" s="1"/>
  <c r="T430" i="33" s="1"/>
  <c r="T361" i="33" a="1"/>
  <c r="T361" i="33" s="1"/>
  <c r="T346" i="33" a="1"/>
  <c r="T346" i="33" s="1"/>
  <c r="T298" i="33" a="1"/>
  <c r="T298" i="33" s="1"/>
  <c r="T222" i="33" a="1"/>
  <c r="T222" i="33" s="1"/>
  <c r="T213" i="33" a="1"/>
  <c r="T213" i="33" s="1"/>
  <c r="T214" i="33" s="1"/>
  <c r="T226" i="33" a="1"/>
  <c r="T226" i="33" s="1"/>
  <c r="T170" i="33" a="1"/>
  <c r="T170" i="33" s="1"/>
  <c r="T136" i="33" a="1"/>
  <c r="T136" i="33" s="1"/>
  <c r="T161" i="33" a="1"/>
  <c r="T161" i="33" s="1"/>
  <c r="T128" i="33" a="1"/>
  <c r="T128" i="33" s="1"/>
  <c r="T119" i="33" a="1"/>
  <c r="T119" i="33" s="1"/>
  <c r="T77" i="33" a="1"/>
  <c r="T77" i="33" s="1"/>
  <c r="T82" i="33" a="1"/>
  <c r="T82" i="33" s="1"/>
  <c r="X453" i="33" a="1"/>
  <c r="X453" i="33" s="1"/>
  <c r="X460" i="33" a="1"/>
  <c r="X460" i="33" s="1"/>
  <c r="X437" i="33" a="1"/>
  <c r="X437" i="33" s="1"/>
  <c r="X429" i="33" a="1"/>
  <c r="X429" i="33" s="1"/>
  <c r="X424" i="33" a="1"/>
  <c r="X424" i="33" s="1"/>
  <c r="X401" i="33" a="1"/>
  <c r="X401" i="33" s="1"/>
  <c r="X402" i="33" s="1"/>
  <c r="X408" i="33" a="1"/>
  <c r="X408" i="33" s="1"/>
  <c r="X409" i="33" s="1"/>
  <c r="X386" i="33" a="1"/>
  <c r="X386" i="33" s="1"/>
  <c r="X361" i="33" a="1"/>
  <c r="X361" i="33" s="1"/>
  <c r="X385" i="33" a="1"/>
  <c r="X385" i="33" s="1"/>
  <c r="X332" i="33" a="1"/>
  <c r="X332" i="33" s="1"/>
  <c r="X315" i="33" a="1"/>
  <c r="X315" i="33" s="1"/>
  <c r="X346" i="33" a="1"/>
  <c r="X346" i="33" s="1"/>
  <c r="X275" i="33" a="1"/>
  <c r="X275" i="33" s="1"/>
  <c r="X276" i="33" s="1"/>
  <c r="X259" i="33" a="1"/>
  <c r="X259" i="33" s="1"/>
  <c r="X260" i="33" s="1"/>
  <c r="X313" i="33" a="1"/>
  <c r="X313" i="33" s="1"/>
  <c r="X292" i="33" a="1"/>
  <c r="X292" i="33" s="1"/>
  <c r="X293" i="33" s="1"/>
  <c r="X311" i="33" a="1"/>
  <c r="X311" i="33" s="1"/>
  <c r="X298" i="33" a="1"/>
  <c r="X298" i="33" s="1"/>
  <c r="X268" i="33" a="1"/>
  <c r="X268" i="33" s="1"/>
  <c r="X269" i="33" s="1"/>
  <c r="X248" i="33" a="1"/>
  <c r="X248" i="33" s="1"/>
  <c r="X285" i="33" a="1"/>
  <c r="X285" i="33" s="1"/>
  <c r="X242" i="33" a="1"/>
  <c r="X242" i="33" s="1"/>
  <c r="X223" i="33" a="1"/>
  <c r="X223" i="33" s="1"/>
  <c r="X222" i="33" a="1"/>
  <c r="X222" i="33" s="1"/>
  <c r="X211" i="33" a="1"/>
  <c r="X211" i="33" s="1"/>
  <c r="X208" i="33" a="1"/>
  <c r="X208" i="33" s="1"/>
  <c r="X193" i="33" a="1"/>
  <c r="X193" i="33" s="1"/>
  <c r="X160" i="33" a="1"/>
  <c r="X160" i="33" s="1"/>
  <c r="X153" i="33" a="1"/>
  <c r="X153" i="33" s="1"/>
  <c r="X136" i="33" a="1"/>
  <c r="X136" i="33" s="1"/>
  <c r="X176" i="33" a="1"/>
  <c r="X176" i="33" s="1"/>
  <c r="X128" i="33" a="1"/>
  <c r="X128" i="33" s="1"/>
  <c r="X120" i="33" a="1"/>
  <c r="X120" i="33" s="1"/>
  <c r="X119" i="33" a="1"/>
  <c r="X119" i="33" s="1"/>
  <c r="X82" i="33" a="1"/>
  <c r="X82" i="33" s="1"/>
  <c r="X50" i="33" a="1"/>
  <c r="X50" i="33" s="1"/>
  <c r="X77" i="33" a="1"/>
  <c r="X77" i="33" s="1"/>
  <c r="AB448" i="33" a="1"/>
  <c r="AB448" i="33" s="1"/>
  <c r="AB450" i="33" s="1"/>
  <c r="AB460" i="33" a="1"/>
  <c r="AB460" i="33" s="1"/>
  <c r="AB438" i="33" a="1"/>
  <c r="AB438" i="33" s="1"/>
  <c r="AB439" i="33" s="1"/>
  <c r="AB429" i="33" a="1"/>
  <c r="AB429" i="33" s="1"/>
  <c r="AB361" i="33" a="1"/>
  <c r="AB361" i="33" s="1"/>
  <c r="AB346" i="33" a="1"/>
  <c r="AB346" i="33" s="1"/>
  <c r="AB257" i="33" a="1"/>
  <c r="AB257" i="33" s="1"/>
  <c r="AB260" i="33" s="1"/>
  <c r="AB298" i="33" a="1"/>
  <c r="AB298" i="33" s="1"/>
  <c r="AB222" i="33" a="1"/>
  <c r="AB222" i="33" s="1"/>
  <c r="AB136" i="33" a="1"/>
  <c r="AB136" i="33" s="1"/>
  <c r="AB128" i="33" a="1"/>
  <c r="AB128" i="33" s="1"/>
  <c r="AB80" i="33" a="1"/>
  <c r="AB80" i="33" s="1"/>
  <c r="AB119" i="33" a="1"/>
  <c r="AB119" i="33" s="1"/>
  <c r="AB77" i="33" a="1"/>
  <c r="AB77" i="33" s="1"/>
  <c r="AB82" i="33" a="1"/>
  <c r="AB82" i="33" s="1"/>
  <c r="AB51" i="33" a="1"/>
  <c r="AB51" i="33" s="1"/>
  <c r="AF460" i="33" a="1"/>
  <c r="AF460" i="33" s="1"/>
  <c r="AF463" i="33" s="1"/>
  <c r="AF429" i="33" a="1"/>
  <c r="AF429" i="33" s="1"/>
  <c r="AF430" i="33" s="1"/>
  <c r="AF361" i="33" a="1"/>
  <c r="AF361" i="33" s="1"/>
  <c r="AF346" i="33" a="1"/>
  <c r="AF346" i="33" s="1"/>
  <c r="AF298" i="33" a="1"/>
  <c r="AF298" i="33" s="1"/>
  <c r="AF222" i="33" a="1"/>
  <c r="AF222" i="33" s="1"/>
  <c r="AF136" i="33" a="1"/>
  <c r="AF136" i="33" s="1"/>
  <c r="AF128" i="33" a="1"/>
  <c r="AF128" i="33" s="1"/>
  <c r="AF119" i="33" a="1"/>
  <c r="AF119" i="33" s="1"/>
  <c r="AF82" i="33" a="1"/>
  <c r="AF82" i="33" s="1"/>
  <c r="AF77" i="33" a="1"/>
  <c r="AF77" i="33" s="1"/>
  <c r="S8" i="33" a="1"/>
  <c r="S8" i="33" s="1"/>
  <c r="V8" i="33" a="1"/>
  <c r="V8" i="33" s="1"/>
  <c r="AA8" i="33" a="1"/>
  <c r="AA8" i="33" s="1"/>
  <c r="AD8" i="33" a="1"/>
  <c r="AD8" i="33" s="1"/>
  <c r="AE10" i="33" a="1"/>
  <c r="AE10" i="33" s="1"/>
  <c r="T12" i="33" a="1"/>
  <c r="T12" i="33" s="1"/>
  <c r="Y12" i="33" a="1"/>
  <c r="Y12" i="33" s="1"/>
  <c r="AB12" i="33" a="1"/>
  <c r="AB12" i="33" s="1"/>
  <c r="AG12" i="33" a="1"/>
  <c r="AG12" i="33" s="1"/>
  <c r="S14" i="33" a="1"/>
  <c r="S14" i="33" s="1"/>
  <c r="X14" i="33" a="1"/>
  <c r="X14" i="33" s="1"/>
  <c r="W15" i="33" a="1"/>
  <c r="W15" i="33" s="1"/>
  <c r="Z15" i="33" a="1"/>
  <c r="Z15" i="33" s="1"/>
  <c r="AF18" i="33" a="1"/>
  <c r="AF18" i="33" s="1"/>
  <c r="AI18" i="33" s="1"/>
  <c r="AI33" i="33"/>
  <c r="T43" i="33"/>
  <c r="X43" i="33"/>
  <c r="AC43" i="33"/>
  <c r="AE43" i="33"/>
  <c r="AD43" i="33"/>
  <c r="AI40" i="33"/>
  <c r="AC47" i="33" a="1"/>
  <c r="AC47" i="33" s="1"/>
  <c r="AG57" i="33" a="1"/>
  <c r="AG57" i="33" s="1"/>
  <c r="AI57" i="33" s="1"/>
  <c r="W57" i="33" a="1"/>
  <c r="W57" i="33" s="1"/>
  <c r="AB61" i="33" a="1"/>
  <c r="AB61" i="33" s="1"/>
  <c r="X69" i="33" a="1"/>
  <c r="X69" i="33" s="1"/>
  <c r="AI71" i="33"/>
  <c r="AB78" i="33" a="1"/>
  <c r="AB78" i="33" s="1"/>
  <c r="X99" i="33" a="1"/>
  <c r="X99" i="33" s="1"/>
  <c r="U414" i="33" a="1"/>
  <c r="U414" i="33" s="1"/>
  <c r="U425" i="33" a="1"/>
  <c r="U425" i="33" s="1"/>
  <c r="U429" i="33" a="1"/>
  <c r="U429" i="33" s="1"/>
  <c r="U427" i="33" a="1"/>
  <c r="U427" i="33" s="1"/>
  <c r="U351" i="33" a="1"/>
  <c r="U351" i="33" s="1"/>
  <c r="U358" i="33" s="1"/>
  <c r="U361" i="33" a="1"/>
  <c r="U361" i="33" s="1"/>
  <c r="U346" i="33" a="1"/>
  <c r="U346" i="33" s="1"/>
  <c r="U298" i="33" a="1"/>
  <c r="U298" i="33" s="1"/>
  <c r="U347" i="33" a="1"/>
  <c r="U347" i="33" s="1"/>
  <c r="U339" i="33" a="1"/>
  <c r="U339" i="33" s="1"/>
  <c r="U312" i="33" a="1"/>
  <c r="U312" i="33" s="1"/>
  <c r="U258" i="33" a="1"/>
  <c r="U258" i="33" s="1"/>
  <c r="U260" i="33" s="1"/>
  <c r="U314" i="33" a="1"/>
  <c r="U314" i="33" s="1"/>
  <c r="U244" i="33" a="1"/>
  <c r="U244" i="33" s="1"/>
  <c r="U222" i="33" a="1"/>
  <c r="U222" i="33" s="1"/>
  <c r="U208" i="33" a="1"/>
  <c r="U208" i="33" s="1"/>
  <c r="U225" i="33" a="1"/>
  <c r="U225" i="33" s="1"/>
  <c r="U195" i="33" a="1"/>
  <c r="U195" i="33" s="1"/>
  <c r="U227" i="33" a="1"/>
  <c r="U227" i="33" s="1"/>
  <c r="U210" i="33" a="1"/>
  <c r="U210" i="33" s="1"/>
  <c r="U201" i="33" a="1"/>
  <c r="U201" i="33" s="1"/>
  <c r="U199" i="33" a="1"/>
  <c r="U199" i="33" s="1"/>
  <c r="U187" i="33" a="1"/>
  <c r="U187" i="33" s="1"/>
  <c r="U185" i="33" a="1"/>
  <c r="U185" i="33" s="1"/>
  <c r="U169" i="33" a="1"/>
  <c r="U169" i="33" s="1"/>
  <c r="U157" i="33" a="1"/>
  <c r="U157" i="33" s="1"/>
  <c r="U192" i="33" a="1"/>
  <c r="U192" i="33" s="1"/>
  <c r="U182" i="33" a="1"/>
  <c r="U182" i="33" s="1"/>
  <c r="U79" i="33" a="1"/>
  <c r="U79" i="33" s="1"/>
  <c r="U170" i="33" a="1"/>
  <c r="U170" i="33" s="1"/>
  <c r="U168" i="33" a="1"/>
  <c r="U168" i="33" s="1"/>
  <c r="U136" i="33" a="1"/>
  <c r="U136" i="33" s="1"/>
  <c r="U82" i="33" a="1"/>
  <c r="U82" i="33" s="1"/>
  <c r="U77" i="33" a="1"/>
  <c r="U77" i="33" s="1"/>
  <c r="U73" i="33" a="1"/>
  <c r="U73" i="33" s="1"/>
  <c r="U21" i="33" a="1"/>
  <c r="U21" i="33" s="1"/>
  <c r="AG448" i="33" a="1"/>
  <c r="AG448" i="33" s="1"/>
  <c r="AG450" i="33" s="1"/>
  <c r="AG429" i="33" a="1"/>
  <c r="AG429" i="33" s="1"/>
  <c r="AG430" i="33" s="1"/>
  <c r="AG353" i="33" a="1"/>
  <c r="AG353" i="33" s="1"/>
  <c r="AI353" i="33" s="1"/>
  <c r="AG351" i="33" a="1"/>
  <c r="AG351" i="33" s="1"/>
  <c r="AG361" i="33" a="1"/>
  <c r="AG361" i="33" s="1"/>
  <c r="AG347" i="33" a="1"/>
  <c r="AG347" i="33" s="1"/>
  <c r="AG298" i="33" a="1"/>
  <c r="AG298" i="33" s="1"/>
  <c r="AG339" i="33" a="1"/>
  <c r="AG339" i="33" s="1"/>
  <c r="AG244" i="33" a="1"/>
  <c r="AG244" i="33" s="1"/>
  <c r="AG219" i="33" a="1"/>
  <c r="AG219" i="33" s="1"/>
  <c r="AI219" i="33" s="1"/>
  <c r="AG312" i="33" a="1"/>
  <c r="AG312" i="33" s="1"/>
  <c r="AG314" i="33" a="1"/>
  <c r="AG314" i="33" s="1"/>
  <c r="AG210" i="33" a="1"/>
  <c r="AG210" i="33" s="1"/>
  <c r="AG195" i="33" a="1"/>
  <c r="AG195" i="33" s="1"/>
  <c r="AG192" i="33" a="1"/>
  <c r="AG192" i="33" s="1"/>
  <c r="AG208" i="33" a="1"/>
  <c r="AG208" i="33" s="1"/>
  <c r="AG199" i="33" a="1"/>
  <c r="AG199" i="33" s="1"/>
  <c r="AG187" i="33" a="1"/>
  <c r="AG187" i="33" s="1"/>
  <c r="AG79" i="33" a="1"/>
  <c r="AG79" i="33" s="1"/>
  <c r="AG136" i="33" a="1"/>
  <c r="AG136" i="33" s="1"/>
  <c r="AG82" i="33" a="1"/>
  <c r="AG82" i="33" s="1"/>
  <c r="AG77" i="33" a="1"/>
  <c r="AG77" i="33" s="1"/>
  <c r="AG90" i="33" a="1"/>
  <c r="AG90" i="33" s="1"/>
  <c r="AG73" i="33" a="1"/>
  <c r="AG73" i="33" s="1"/>
  <c r="AG42" i="33" a="1"/>
  <c r="AG42" i="33" s="1"/>
  <c r="AI42" i="33" s="1"/>
  <c r="AG41" i="33" a="1"/>
  <c r="AG41" i="33" s="1"/>
  <c r="AI41" i="33" s="1"/>
  <c r="AG21" i="33" a="1"/>
  <c r="AG21" i="33" s="1"/>
  <c r="AG8" i="33" a="1"/>
  <c r="AG8" i="33" s="1"/>
  <c r="Y10" i="33" a="1"/>
  <c r="Y10" i="33" s="1"/>
  <c r="W12" i="33" a="1"/>
  <c r="W12" i="33" s="1"/>
  <c r="Z12" i="33" a="1"/>
  <c r="Z12" i="33" s="1"/>
  <c r="AE12" i="33" a="1"/>
  <c r="AE12" i="33" s="1"/>
  <c r="AC15" i="33" a="1"/>
  <c r="AC15" i="33" s="1"/>
  <c r="AG16" i="33" a="1"/>
  <c r="AG16" i="33" s="1"/>
  <c r="AI16" i="33" s="1"/>
  <c r="T21" i="33" a="1"/>
  <c r="T21" i="33" s="1"/>
  <c r="X21" i="33" a="1"/>
  <c r="X21" i="33" s="1"/>
  <c r="AB21" i="33" a="1"/>
  <c r="AB21" i="33" s="1"/>
  <c r="AF21" i="33" a="1"/>
  <c r="AF21" i="33" s="1"/>
  <c r="AI23" i="33"/>
  <c r="AI29" i="33"/>
  <c r="AH34" i="33"/>
  <c r="AI32" i="33"/>
  <c r="AG37" i="33" a="1"/>
  <c r="AG37" i="33" s="1"/>
  <c r="AI37" i="33" s="1"/>
  <c r="W37" i="33" a="1"/>
  <c r="W37" i="33" s="1"/>
  <c r="AG38" i="33" a="1"/>
  <c r="AG38" i="33" s="1"/>
  <c r="AI38" i="33" s="1"/>
  <c r="W38" i="33" a="1"/>
  <c r="W38" i="33" s="1"/>
  <c r="W39" i="33" a="1"/>
  <c r="W39" i="33" s="1"/>
  <c r="AG48" i="33" a="1"/>
  <c r="AG48" i="33" s="1"/>
  <c r="AI49" i="33"/>
  <c r="AC444" i="33" a="1"/>
  <c r="AC444" i="33" s="1"/>
  <c r="AC446" i="33" a="1"/>
  <c r="AC446" i="33" s="1"/>
  <c r="AC437" i="33" a="1"/>
  <c r="AC437" i="33" s="1"/>
  <c r="AC435" i="33" a="1"/>
  <c r="AC435" i="33" s="1"/>
  <c r="AC401" i="33" a="1"/>
  <c r="AC401" i="33" s="1"/>
  <c r="AC402" i="33" s="1"/>
  <c r="AC429" i="33" a="1"/>
  <c r="AC429" i="33" s="1"/>
  <c r="AC386" i="33" a="1"/>
  <c r="AC386" i="33" s="1"/>
  <c r="AC357" i="33" a="1"/>
  <c r="AC357" i="33" s="1"/>
  <c r="AC351" i="33" a="1"/>
  <c r="AC351" i="33" s="1"/>
  <c r="AC361" i="33" a="1"/>
  <c r="AC361" i="33" s="1"/>
  <c r="AC345" i="33" a="1"/>
  <c r="AC345" i="33" s="1"/>
  <c r="AC332" i="33" a="1"/>
  <c r="AC332" i="33" s="1"/>
  <c r="AC321" i="33" a="1"/>
  <c r="AC321" i="33" s="1"/>
  <c r="AC311" i="33" a="1"/>
  <c r="AC311" i="33" s="1"/>
  <c r="AC298" i="33" a="1"/>
  <c r="AC298" i="33" s="1"/>
  <c r="AC347" i="33" a="1"/>
  <c r="AC347" i="33" s="1"/>
  <c r="AC339" i="33" a="1"/>
  <c r="AC339" i="33" s="1"/>
  <c r="AC312" i="33" a="1"/>
  <c r="AC312" i="33" s="1"/>
  <c r="AC285" i="33" a="1"/>
  <c r="AC285" i="33" s="1"/>
  <c r="AC233" i="33" a="1"/>
  <c r="AC233" i="33" s="1"/>
  <c r="AC314" i="33" a="1"/>
  <c r="AC314" i="33" s="1"/>
  <c r="AC310" i="33" a="1"/>
  <c r="AC310" i="33" s="1"/>
  <c r="AC275" i="33" a="1"/>
  <c r="AC275" i="33" s="1"/>
  <c r="AC276" i="33" s="1"/>
  <c r="AC244" i="33" a="1"/>
  <c r="AC244" i="33" s="1"/>
  <c r="AC242" i="33" a="1"/>
  <c r="AC242" i="33" s="1"/>
  <c r="AC292" i="33" a="1"/>
  <c r="AC292" i="33" s="1"/>
  <c r="AC293" i="33" s="1"/>
  <c r="AC222" i="33" a="1"/>
  <c r="AC222" i="33" s="1"/>
  <c r="AC268" i="33" a="1"/>
  <c r="AC268" i="33" s="1"/>
  <c r="AC269" i="33" s="1"/>
  <c r="AC195" i="33" a="1"/>
  <c r="AC195" i="33" s="1"/>
  <c r="AC210" i="33" a="1"/>
  <c r="AC210" i="33" s="1"/>
  <c r="AC214" i="33" s="1"/>
  <c r="AC199" i="33" a="1"/>
  <c r="AC199" i="33" s="1"/>
  <c r="AC187" i="33" a="1"/>
  <c r="AC187" i="33" s="1"/>
  <c r="AC154" i="33" a="1"/>
  <c r="AC154" i="33" s="1"/>
  <c r="AC192" i="33" a="1"/>
  <c r="AC192" i="33" s="1"/>
  <c r="AC170" i="33" a="1"/>
  <c r="AC170" i="33" s="1"/>
  <c r="AC115" i="33" a="1"/>
  <c r="AC115" i="33" s="1"/>
  <c r="AC94" i="33" a="1"/>
  <c r="AC94" i="33" s="1"/>
  <c r="AC96" i="33" s="1"/>
  <c r="AC160" i="33" a="1"/>
  <c r="AC160" i="33" s="1"/>
  <c r="AC153" i="33" a="1"/>
  <c r="AC153" i="33" s="1"/>
  <c r="AC136" i="33" a="1"/>
  <c r="AC136" i="33" s="1"/>
  <c r="AC82" i="33" a="1"/>
  <c r="AC82" i="33" s="1"/>
  <c r="AC77" i="33" a="1"/>
  <c r="AC77" i="33" s="1"/>
  <c r="AC120" i="33" a="1"/>
  <c r="AC120" i="33" s="1"/>
  <c r="AC81" i="33" a="1"/>
  <c r="AC81" i="33" s="1"/>
  <c r="AC73" i="33" a="1"/>
  <c r="AC73" i="33" s="1"/>
  <c r="AC101" i="33" a="1"/>
  <c r="AC101" i="33" s="1"/>
  <c r="AC50" i="33" a="1"/>
  <c r="AC50" i="33" s="1"/>
  <c r="AC21" i="33" a="1"/>
  <c r="AC21" i="33" s="1"/>
  <c r="AH460" i="33" a="1"/>
  <c r="AH460" i="33" s="1"/>
  <c r="AH463" i="33" s="1"/>
  <c r="AH448" i="33" a="1"/>
  <c r="AH448" i="33" s="1"/>
  <c r="AH438" i="33" a="1"/>
  <c r="AH438" i="33" s="1"/>
  <c r="AH437" i="33" a="1"/>
  <c r="AH437" i="33" s="1"/>
  <c r="AI437" i="33" s="1"/>
  <c r="AH424" i="33" a="1"/>
  <c r="AH424" i="33" s="1"/>
  <c r="AI424" i="33" s="1"/>
  <c r="AH429" i="33" a="1"/>
  <c r="AH429" i="33" s="1"/>
  <c r="AH393" i="33" a="1"/>
  <c r="AH393" i="33" s="1"/>
  <c r="AI393" i="33" s="1"/>
  <c r="AH408" i="33" a="1"/>
  <c r="AH408" i="33" s="1"/>
  <c r="AH409" i="33" s="1"/>
  <c r="AH401" i="33" a="1"/>
  <c r="AH401" i="33" s="1"/>
  <c r="AH402" i="33" s="1"/>
  <c r="AH386" i="33" a="1"/>
  <c r="AH386" i="33" s="1"/>
  <c r="AI386" i="33" s="1"/>
  <c r="AH385" i="33" a="1"/>
  <c r="AH385" i="33" s="1"/>
  <c r="AI385" i="33" s="1"/>
  <c r="AH361" i="33" a="1"/>
  <c r="AH361" i="33" s="1"/>
  <c r="AH378" i="33" a="1"/>
  <c r="AH378" i="33" s="1"/>
  <c r="AI378" i="33" s="1"/>
  <c r="AH315" i="33" a="1"/>
  <c r="AH315" i="33" s="1"/>
  <c r="AI315" i="33" s="1"/>
  <c r="AH346" i="33" a="1"/>
  <c r="AH346" i="33" s="1"/>
  <c r="AH298" i="33" a="1"/>
  <c r="AH298" i="33" s="1"/>
  <c r="AH285" i="33" a="1"/>
  <c r="AH285" i="33" s="1"/>
  <c r="AI285" i="33" s="1"/>
  <c r="AH259" i="33" a="1"/>
  <c r="AH259" i="33" s="1"/>
  <c r="AI259" i="33" s="1"/>
  <c r="AH257" i="33" a="1"/>
  <c r="AH257" i="33" s="1"/>
  <c r="AH311" i="33" a="1"/>
  <c r="AH311" i="33" s="1"/>
  <c r="AI311" i="33" s="1"/>
  <c r="AH275" i="33" a="1"/>
  <c r="AH275" i="33" s="1"/>
  <c r="AH276" i="33" s="1"/>
  <c r="AH313" i="33" a="1"/>
  <c r="AH313" i="33" s="1"/>
  <c r="AI313" i="33" s="1"/>
  <c r="AH292" i="33" a="1"/>
  <c r="AH292" i="33" s="1"/>
  <c r="AI292" i="33" s="1"/>
  <c r="AH284" i="33" a="1"/>
  <c r="AH284" i="33" s="1"/>
  <c r="AI284" i="33" s="1"/>
  <c r="AH268" i="33" a="1"/>
  <c r="AH268" i="33" s="1"/>
  <c r="AI268" i="33" s="1"/>
  <c r="AH242" i="33" a="1"/>
  <c r="AH242" i="33" s="1"/>
  <c r="AI242" i="33" s="1"/>
  <c r="AH176" i="33" a="1"/>
  <c r="AH176" i="33" s="1"/>
  <c r="AI176" i="33" s="1"/>
  <c r="AH193" i="33" a="1"/>
  <c r="AH193" i="33" s="1"/>
  <c r="AI193" i="33" s="1"/>
  <c r="AH222" i="33" a="1"/>
  <c r="AH222" i="33" s="1"/>
  <c r="AH160" i="33" a="1"/>
  <c r="AH160" i="33" s="1"/>
  <c r="AI160" i="33" s="1"/>
  <c r="AH153" i="33" a="1"/>
  <c r="AH153" i="33" s="1"/>
  <c r="AI153" i="33" s="1"/>
  <c r="AH136" i="33" a="1"/>
  <c r="AH136" i="33" s="1"/>
  <c r="AH128" i="33" a="1"/>
  <c r="AH128" i="33" s="1"/>
  <c r="AH120" i="33" a="1"/>
  <c r="AH120" i="33" s="1"/>
  <c r="AI120" i="33" s="1"/>
  <c r="AH82" i="33" a="1"/>
  <c r="AH82" i="33" s="1"/>
  <c r="AH77" i="33" a="1"/>
  <c r="AH77" i="33" s="1"/>
  <c r="AH67" i="33" a="1"/>
  <c r="AH67" i="33" s="1"/>
  <c r="AH50" i="33" a="1"/>
  <c r="AH50" i="33" s="1"/>
  <c r="AI50" i="33" s="1"/>
  <c r="AH121" i="33" a="1"/>
  <c r="AH121" i="33" s="1"/>
  <c r="AI121" i="33" s="1"/>
  <c r="AG11" i="33" a="1"/>
  <c r="AG11" i="33" s="1"/>
  <c r="AI11" i="33" s="1"/>
  <c r="U12" i="33" a="1"/>
  <c r="U12" i="33" s="1"/>
  <c r="X12" i="33" a="1"/>
  <c r="X12" i="33" s="1"/>
  <c r="AC12" i="33" a="1"/>
  <c r="AC12" i="33" s="1"/>
  <c r="W13" i="33" a="1"/>
  <c r="W13" i="33" s="1"/>
  <c r="W16" i="33" a="1"/>
  <c r="W16" i="33" s="1"/>
  <c r="T18" i="33" a="1"/>
  <c r="T18" i="33" s="1"/>
  <c r="W18" i="33" a="1"/>
  <c r="W18" i="33" s="1"/>
  <c r="AC25" i="33" a="1"/>
  <c r="AC25" i="33" s="1"/>
  <c r="AI25" i="33"/>
  <c r="U43" i="33"/>
  <c r="Y43" i="33"/>
  <c r="AF43" i="33"/>
  <c r="W49" i="33" a="1"/>
  <c r="W49" i="33" s="1"/>
  <c r="AI51" i="33"/>
  <c r="AI52" i="33"/>
  <c r="AI68" i="33"/>
  <c r="Z72" i="33" a="1"/>
  <c r="Z72" i="33" s="1"/>
  <c r="AB116" i="33" a="1"/>
  <c r="AB116" i="33" s="1"/>
  <c r="Y448" i="33" a="1"/>
  <c r="Y448" i="33" s="1"/>
  <c r="Y450" i="33" s="1"/>
  <c r="Y438" i="33" a="1"/>
  <c r="Y438" i="33" s="1"/>
  <c r="Y439" i="33" s="1"/>
  <c r="Y429" i="33" a="1"/>
  <c r="Y429" i="33" s="1"/>
  <c r="Y351" i="33" a="1"/>
  <c r="Y351" i="33" s="1"/>
  <c r="Y358" i="33" s="1"/>
  <c r="Y361" i="33" a="1"/>
  <c r="Y361" i="33" s="1"/>
  <c r="Y346" i="33" a="1"/>
  <c r="Y346" i="33" s="1"/>
  <c r="Y347" i="33" a="1"/>
  <c r="Y347" i="33" s="1"/>
  <c r="Y298" i="33" a="1"/>
  <c r="Y298" i="33" s="1"/>
  <c r="Y339" i="33" a="1"/>
  <c r="Y339" i="33" s="1"/>
  <c r="Y244" i="33" a="1"/>
  <c r="Y244" i="33" s="1"/>
  <c r="Y312" i="33" a="1"/>
  <c r="Y312" i="33" s="1"/>
  <c r="Y222" i="33" a="1"/>
  <c r="Y222" i="33" s="1"/>
  <c r="Y314" i="33" a="1"/>
  <c r="Y314" i="33" s="1"/>
  <c r="Y210" i="33" a="1"/>
  <c r="Y210" i="33" s="1"/>
  <c r="Y214" i="33" s="1"/>
  <c r="Y195" i="33" a="1"/>
  <c r="Y195" i="33" s="1"/>
  <c r="Y199" i="33" a="1"/>
  <c r="Y199" i="33" s="1"/>
  <c r="Y187" i="33" a="1"/>
  <c r="Y187" i="33" s="1"/>
  <c r="Y161" i="33" a="1"/>
  <c r="Y161" i="33" s="1"/>
  <c r="Y136" i="33" a="1"/>
  <c r="Y136" i="33" s="1"/>
  <c r="Y82" i="33" a="1"/>
  <c r="Y82" i="33" s="1"/>
  <c r="Y77" i="33" a="1"/>
  <c r="Y77" i="33" s="1"/>
  <c r="Y192" i="33" a="1"/>
  <c r="Y192" i="33" s="1"/>
  <c r="Y73" i="33" a="1"/>
  <c r="Y73" i="33" s="1"/>
  <c r="Y21" i="33" a="1"/>
  <c r="Y21" i="33" s="1"/>
  <c r="V460" i="33" a="1"/>
  <c r="V460" i="33" s="1"/>
  <c r="V453" i="33" a="1"/>
  <c r="V453" i="33" s="1"/>
  <c r="V448" i="33" a="1"/>
  <c r="V448" i="33" s="1"/>
  <c r="V450" i="33" s="1"/>
  <c r="V429" i="33" a="1"/>
  <c r="V429" i="33" s="1"/>
  <c r="V426" i="33" a="1"/>
  <c r="V426" i="33" s="1"/>
  <c r="V361" i="33" a="1"/>
  <c r="V361" i="33" s="1"/>
  <c r="V346" i="33" a="1"/>
  <c r="V346" i="33" s="1"/>
  <c r="V298" i="33" a="1"/>
  <c r="V298" i="33" s="1"/>
  <c r="V257" i="33" a="1"/>
  <c r="V257" i="33" s="1"/>
  <c r="V260" i="33" s="1"/>
  <c r="V222" i="33" a="1"/>
  <c r="V222" i="33" s="1"/>
  <c r="V170" i="33" a="1"/>
  <c r="V170" i="33" s="1"/>
  <c r="V136" i="33" a="1"/>
  <c r="V136" i="33" s="1"/>
  <c r="V128" i="33" a="1"/>
  <c r="V128" i="33" s="1"/>
  <c r="V77" i="33" a="1"/>
  <c r="V77" i="33" s="1"/>
  <c r="V119" i="33" a="1"/>
  <c r="V119" i="33" s="1"/>
  <c r="V122" i="33" s="1"/>
  <c r="V82" i="33" a="1"/>
  <c r="V82" i="33" s="1"/>
  <c r="Z460" i="33" a="1"/>
  <c r="Z460" i="33" s="1"/>
  <c r="Z448" i="33" a="1"/>
  <c r="Z448" i="33" s="1"/>
  <c r="Z450" i="33" s="1"/>
  <c r="Z429" i="33" a="1"/>
  <c r="Z429" i="33" s="1"/>
  <c r="Z427" i="33" a="1"/>
  <c r="Z427" i="33" s="1"/>
  <c r="Z361" i="33" a="1"/>
  <c r="Z361" i="33" s="1"/>
  <c r="Z346" i="33" a="1"/>
  <c r="Z346" i="33" s="1"/>
  <c r="Z298" i="33" a="1"/>
  <c r="Z298" i="33" s="1"/>
  <c r="Z222" i="33" a="1"/>
  <c r="Z222" i="33" s="1"/>
  <c r="Z168" i="33" a="1"/>
  <c r="Z168" i="33" s="1"/>
  <c r="Z136" i="33" a="1"/>
  <c r="Z136" i="33" s="1"/>
  <c r="Z169" i="33" a="1"/>
  <c r="Z169" i="33" s="1"/>
  <c r="Z157" i="33" a="1"/>
  <c r="Z157" i="33" s="1"/>
  <c r="Z128" i="33" a="1"/>
  <c r="Z128" i="33" s="1"/>
  <c r="Z82" i="33" a="1"/>
  <c r="Z82" i="33" s="1"/>
  <c r="Z77" i="33" a="1"/>
  <c r="Z77" i="33" s="1"/>
  <c r="Z67" i="33" a="1"/>
  <c r="Z67" i="33" s="1"/>
  <c r="Z58" i="33" a="1"/>
  <c r="Z58" i="33" s="1"/>
  <c r="AD460" i="33" a="1"/>
  <c r="AD460" i="33" s="1"/>
  <c r="AD448" i="33" a="1"/>
  <c r="AD448" i="33" s="1"/>
  <c r="AD450" i="33" s="1"/>
  <c r="AD429" i="33" a="1"/>
  <c r="AD429" i="33" s="1"/>
  <c r="AD430" i="33" s="1"/>
  <c r="AD361" i="33" a="1"/>
  <c r="AD361" i="33" s="1"/>
  <c r="AD346" i="33" a="1"/>
  <c r="AD346" i="33" s="1"/>
  <c r="AD298" i="33" a="1"/>
  <c r="AD298" i="33" s="1"/>
  <c r="AD222" i="33" a="1"/>
  <c r="AD222" i="33" s="1"/>
  <c r="AD226" i="33" a="1"/>
  <c r="AD226" i="33" s="1"/>
  <c r="AI226" i="33" s="1"/>
  <c r="AD213" i="33" a="1"/>
  <c r="AD213" i="33" s="1"/>
  <c r="AI213" i="33" s="1"/>
  <c r="AD208" i="33" a="1"/>
  <c r="AD208" i="33" s="1"/>
  <c r="AD136" i="33" a="1"/>
  <c r="AD136" i="33" s="1"/>
  <c r="AD161" i="33" a="1"/>
  <c r="AD161" i="33" s="1"/>
  <c r="AI161" i="33" s="1"/>
  <c r="AD128" i="33" a="1"/>
  <c r="AD128" i="33" s="1"/>
  <c r="AD77" i="33" a="1"/>
  <c r="AD77" i="33" s="1"/>
  <c r="AD119" i="33" a="1"/>
  <c r="AD119" i="33" s="1"/>
  <c r="AD122" i="33" s="1"/>
  <c r="AD82" i="33" a="1"/>
  <c r="AD82" i="33" s="1"/>
  <c r="AA448" i="33" a="1"/>
  <c r="AA448" i="33" s="1"/>
  <c r="AA450" i="33" s="1"/>
  <c r="AA429" i="33" a="1"/>
  <c r="AA429" i="33" s="1"/>
  <c r="AA430" i="33" s="1"/>
  <c r="AA351" i="33" a="1"/>
  <c r="AA351" i="33" s="1"/>
  <c r="AA358" i="33" s="1"/>
  <c r="AA361" i="33" a="1"/>
  <c r="AA361" i="33" s="1"/>
  <c r="AA347" i="33" a="1"/>
  <c r="AA347" i="33" s="1"/>
  <c r="AA298" i="33" a="1"/>
  <c r="AA298" i="33" s="1"/>
  <c r="AA339" i="33" a="1"/>
  <c r="AA339" i="33" s="1"/>
  <c r="AA314" i="33" a="1"/>
  <c r="AA314" i="33" s="1"/>
  <c r="AA244" i="33" a="1"/>
  <c r="AA244" i="33" s="1"/>
  <c r="AA249" i="33" s="1"/>
  <c r="AA222" i="33" a="1"/>
  <c r="AA222" i="33" s="1"/>
  <c r="AA312" i="33" a="1"/>
  <c r="AA312" i="33" s="1"/>
  <c r="AA224" i="33" a="1"/>
  <c r="AA224" i="33" s="1"/>
  <c r="AA208" i="33" a="1"/>
  <c r="AA208" i="33" s="1"/>
  <c r="AA210" i="33" a="1"/>
  <c r="AA210" i="33" s="1"/>
  <c r="AA195" i="33" a="1"/>
  <c r="AA195" i="33" s="1"/>
  <c r="AA199" i="33" a="1"/>
  <c r="AA199" i="33" s="1"/>
  <c r="AA187" i="33" a="1"/>
  <c r="AA187" i="33" s="1"/>
  <c r="AA170" i="33" a="1"/>
  <c r="AA170" i="33" s="1"/>
  <c r="AA79" i="33" a="1"/>
  <c r="AA79" i="33" s="1"/>
  <c r="AA192" i="33" a="1"/>
  <c r="AA192" i="33" s="1"/>
  <c r="AA136" i="33" a="1"/>
  <c r="AA136" i="33" s="1"/>
  <c r="AA82" i="33" a="1"/>
  <c r="AA82" i="33" s="1"/>
  <c r="AA77" i="33" a="1"/>
  <c r="AA77" i="33" s="1"/>
  <c r="AA73" i="33" a="1"/>
  <c r="AA73" i="33" s="1"/>
  <c r="AA21" i="33" a="1"/>
  <c r="AA21" i="33" s="1"/>
  <c r="U8" i="33" a="1"/>
  <c r="U8" i="33" s="1"/>
  <c r="S12" i="33" a="1"/>
  <c r="S12" i="33" s="1"/>
  <c r="AA12" i="33" a="1"/>
  <c r="AA12" i="33" s="1"/>
  <c r="AG17" i="33" a="1"/>
  <c r="AG17" i="33" s="1"/>
  <c r="AI17" i="33" s="1"/>
  <c r="Z18" i="33" a="1"/>
  <c r="Z18" i="33" s="1"/>
  <c r="V21" i="33" a="1"/>
  <c r="V21" i="33" s="1"/>
  <c r="AD21" i="33" a="1"/>
  <c r="AD21" i="33" s="1"/>
  <c r="AG22" i="33" a="1"/>
  <c r="AG22" i="33" s="1"/>
  <c r="AI22" i="33" s="1"/>
  <c r="AI30" i="33"/>
  <c r="AH46" i="33" a="1"/>
  <c r="AH46" i="33" s="1"/>
  <c r="AI48" i="33"/>
  <c r="AC52" i="33" a="1"/>
  <c r="AC52" i="33" s="1"/>
  <c r="AG56" i="33" a="1"/>
  <c r="AG56" i="33" s="1"/>
  <c r="AE58" i="33" a="1"/>
  <c r="AE58" i="33" s="1"/>
  <c r="AI58" i="33" s="1"/>
  <c r="AF67" i="33" a="1"/>
  <c r="AF67" i="33" s="1"/>
  <c r="U58" i="33" a="1"/>
  <c r="U58" i="33" s="1"/>
  <c r="Z60" i="33" a="1"/>
  <c r="Z60" i="33" s="1"/>
  <c r="AE60" i="33" a="1"/>
  <c r="AE60" i="33" s="1"/>
  <c r="AI60" i="33" s="1"/>
  <c r="S67" i="33" a="1"/>
  <c r="S67" i="33" s="1"/>
  <c r="V67" i="33" a="1"/>
  <c r="V67" i="33" s="1"/>
  <c r="AA67" i="33" a="1"/>
  <c r="AA67" i="33" s="1"/>
  <c r="AD67" i="33" a="1"/>
  <c r="AD67" i="33" s="1"/>
  <c r="AD69" i="33" a="1"/>
  <c r="AD69" i="33" s="1"/>
  <c r="AH73" i="33" a="1"/>
  <c r="AH73" i="33" s="1"/>
  <c r="AB83" i="33" a="1"/>
  <c r="AB83" i="33" s="1"/>
  <c r="AE96" i="33"/>
  <c r="AH94" i="33" a="1"/>
  <c r="AH94" i="33" s="1"/>
  <c r="AI94" i="33" s="1"/>
  <c r="W104" i="33"/>
  <c r="Z104" i="33"/>
  <c r="AE104" i="33"/>
  <c r="AH99" i="33" a="1"/>
  <c r="AH99" i="33" s="1"/>
  <c r="AI99" i="33" s="1"/>
  <c r="U112" i="33"/>
  <c r="Y112" i="33"/>
  <c r="AC112" i="33"/>
  <c r="AG110" i="33" a="1"/>
  <c r="AG110" i="33" s="1"/>
  <c r="AG112" i="33" s="1"/>
  <c r="W110" i="33" a="1"/>
  <c r="W110" i="33" s="1"/>
  <c r="W112" i="33" s="1"/>
  <c r="AF115" i="33" a="1"/>
  <c r="AF115" i="33" s="1"/>
  <c r="AG119" i="33" a="1"/>
  <c r="AG119" i="33" s="1"/>
  <c r="AG122" i="33" s="1"/>
  <c r="AE119" i="33" a="1"/>
  <c r="AE119" i="33" s="1"/>
  <c r="AE122" i="33" s="1"/>
  <c r="AC119" i="33" a="1"/>
  <c r="AC119" i="33" s="1"/>
  <c r="AA119" i="33" a="1"/>
  <c r="AA119" i="33" s="1"/>
  <c r="AA122" i="33" s="1"/>
  <c r="Y119" i="33" a="1"/>
  <c r="Y119" i="33" s="1"/>
  <c r="Y122" i="33" s="1"/>
  <c r="W119" i="33" a="1"/>
  <c r="W119" i="33" s="1"/>
  <c r="U119" i="33" a="1"/>
  <c r="U119" i="33" s="1"/>
  <c r="U122" i="33" s="1"/>
  <c r="S119" i="33" a="1"/>
  <c r="S119" i="33" s="1"/>
  <c r="Z119" i="33" a="1"/>
  <c r="Z119" i="33" s="1"/>
  <c r="AH119" i="33" a="1"/>
  <c r="AH119" i="33" s="1"/>
  <c r="AB137" i="33" a="1"/>
  <c r="AB137" i="33" s="1"/>
  <c r="AE144" i="33" a="1"/>
  <c r="AE144" i="33" s="1"/>
  <c r="AI144" i="33" s="1"/>
  <c r="AG146" i="33" a="1"/>
  <c r="AG146" i="33" s="1"/>
  <c r="AI146" i="33" s="1"/>
  <c r="AG155" i="33" a="1"/>
  <c r="AG155" i="33" s="1"/>
  <c r="AI155" i="33" s="1"/>
  <c r="Z174" i="33" a="1"/>
  <c r="Z174" i="33" s="1"/>
  <c r="AC177" i="33" a="1"/>
  <c r="AC177" i="33" s="1"/>
  <c r="AG182" i="33" a="1"/>
  <c r="AG182" i="33" s="1"/>
  <c r="S46" i="33" a="1"/>
  <c r="S46" i="33" s="1"/>
  <c r="U46" i="33" a="1"/>
  <c r="U46" i="33" s="1"/>
  <c r="U53" i="33" s="1"/>
  <c r="W46" i="33" a="1"/>
  <c r="W46" i="33" s="1"/>
  <c r="Y46" i="33" a="1"/>
  <c r="Y46" i="33" s="1"/>
  <c r="Y53" i="33" s="1"/>
  <c r="AA46" i="33" a="1"/>
  <c r="AA46" i="33" s="1"/>
  <c r="AA53" i="33" s="1"/>
  <c r="AC46" i="33" a="1"/>
  <c r="AC46" i="33" s="1"/>
  <c r="AE46" i="33" a="1"/>
  <c r="AE46" i="33" s="1"/>
  <c r="AE53" i="33" s="1"/>
  <c r="AG46" i="33" a="1"/>
  <c r="AG46" i="33" s="1"/>
  <c r="T56" i="33" a="1"/>
  <c r="T56" i="33" s="1"/>
  <c r="T62" i="33" s="1"/>
  <c r="V56" i="33" a="1"/>
  <c r="V56" i="33" s="1"/>
  <c r="V62" i="33" s="1"/>
  <c r="X56" i="33" a="1"/>
  <c r="X56" i="33" s="1"/>
  <c r="X62" i="33" s="1"/>
  <c r="Z56" i="33" a="1"/>
  <c r="Z56" i="33" s="1"/>
  <c r="AB56" i="33" a="1"/>
  <c r="AB56" i="33" s="1"/>
  <c r="AD56" i="33" a="1"/>
  <c r="AD56" i="33" s="1"/>
  <c r="AF56" i="33" a="1"/>
  <c r="AF56" i="33" s="1"/>
  <c r="AF62" i="33" s="1"/>
  <c r="AH56" i="33" a="1"/>
  <c r="AH56" i="33" s="1"/>
  <c r="AH62" i="33" s="1"/>
  <c r="AG59" i="33" a="1"/>
  <c r="AG59" i="33" s="1"/>
  <c r="AI59" i="33" s="1"/>
  <c r="W59" i="33" a="1"/>
  <c r="W59" i="33" s="1"/>
  <c r="U60" i="33" a="1"/>
  <c r="U60" i="33" s="1"/>
  <c r="AI61" i="33"/>
  <c r="T67" i="33" a="1"/>
  <c r="T67" i="33" s="1"/>
  <c r="Y67" i="33" a="1"/>
  <c r="Y67" i="33" s="1"/>
  <c r="AB67" i="33" a="1"/>
  <c r="AB67" i="33" s="1"/>
  <c r="AG67" i="33" a="1"/>
  <c r="AG67" i="33" s="1"/>
  <c r="AH81" i="33" a="1"/>
  <c r="AH81" i="33" s="1"/>
  <c r="AI81" i="33" s="1"/>
  <c r="U96" i="33"/>
  <c r="Z96" i="33"/>
  <c r="W92" i="33" a="1"/>
  <c r="W92" i="33" s="1"/>
  <c r="AI92" i="33"/>
  <c r="AH93" i="33" a="1"/>
  <c r="AH93" i="33" s="1"/>
  <c r="AI93" i="33" s="1"/>
  <c r="X93" i="33" a="1"/>
  <c r="X93" i="33" s="1"/>
  <c r="AI95" i="33"/>
  <c r="AI108" i="33"/>
  <c r="AG127" i="33" a="1"/>
  <c r="AG127" i="33" s="1"/>
  <c r="AI127" i="33" s="1"/>
  <c r="AE129" i="33" a="1"/>
  <c r="AE129" i="33" s="1"/>
  <c r="AI129" i="33" s="1"/>
  <c r="AH141" i="33" a="1"/>
  <c r="AH141" i="33" s="1"/>
  <c r="AI141" i="33" s="1"/>
  <c r="AI142" i="33"/>
  <c r="AI147" i="33"/>
  <c r="AI156" i="33"/>
  <c r="AG158" i="33" a="1"/>
  <c r="AG158" i="33" s="1"/>
  <c r="AB172" i="33" a="1"/>
  <c r="AB172" i="33" s="1"/>
  <c r="AI177" i="33"/>
  <c r="AI183" i="33"/>
  <c r="AB68" i="33" a="1"/>
  <c r="AB68" i="33" s="1"/>
  <c r="AD79" i="33" a="1"/>
  <c r="AD79" i="33" s="1"/>
  <c r="AD104" i="33"/>
  <c r="AC100" i="33" a="1"/>
  <c r="AC100" i="33" s="1"/>
  <c r="AH103" i="33" a="1"/>
  <c r="AH103" i="33" s="1"/>
  <c r="AI103" i="33" s="1"/>
  <c r="X103" i="33" a="1"/>
  <c r="X103" i="33" s="1"/>
  <c r="AC103" i="33" a="1"/>
  <c r="AC103" i="33" s="1"/>
  <c r="S103" i="33" a="1"/>
  <c r="S103" i="33" s="1"/>
  <c r="S104" i="33" s="1"/>
  <c r="AD112" i="33"/>
  <c r="AI107" i="33"/>
  <c r="AH125" i="33" a="1"/>
  <c r="AH125" i="33" s="1"/>
  <c r="AF125" i="33" a="1"/>
  <c r="AF125" i="33" s="1"/>
  <c r="AD125" i="33" a="1"/>
  <c r="AD125" i="33" s="1"/>
  <c r="AB125" i="33" a="1"/>
  <c r="AB125" i="33" s="1"/>
  <c r="Z125" i="33" a="1"/>
  <c r="Z125" i="33" s="1"/>
  <c r="X125" i="33" a="1"/>
  <c r="X125" i="33" s="1"/>
  <c r="V125" i="33" a="1"/>
  <c r="V125" i="33" s="1"/>
  <c r="T125" i="33" a="1"/>
  <c r="T125" i="33" s="1"/>
  <c r="AG125" i="33" a="1"/>
  <c r="AG125" i="33" s="1"/>
  <c r="AE125" i="33" a="1"/>
  <c r="AE125" i="33" s="1"/>
  <c r="AC125" i="33" a="1"/>
  <c r="AC125" i="33" s="1"/>
  <c r="AC133" i="33" s="1"/>
  <c r="AA125" i="33" a="1"/>
  <c r="AA125" i="33" s="1"/>
  <c r="Y125" i="33" a="1"/>
  <c r="Y125" i="33" s="1"/>
  <c r="Y133" i="33" s="1"/>
  <c r="W125" i="33" a="1"/>
  <c r="W125" i="33" s="1"/>
  <c r="U125" i="33" a="1"/>
  <c r="U125" i="33" s="1"/>
  <c r="S125" i="33" a="1"/>
  <c r="S125" i="33" s="1"/>
  <c r="AG130" i="33" a="1"/>
  <c r="AG130" i="33" s="1"/>
  <c r="AI130" i="33" s="1"/>
  <c r="W130" i="33" a="1"/>
  <c r="W130" i="33" s="1"/>
  <c r="AB142" i="33" a="1"/>
  <c r="AB142" i="33" s="1"/>
  <c r="AH151" i="33" a="1"/>
  <c r="AH151" i="33" s="1"/>
  <c r="AG159" i="33" a="1"/>
  <c r="AG159" i="33" s="1"/>
  <c r="AG165" i="33" a="1"/>
  <c r="AG165" i="33" s="1"/>
  <c r="AF175" i="33" a="1"/>
  <c r="AF175" i="33" s="1"/>
  <c r="Z191" i="33" a="1"/>
  <c r="Z191" i="33" s="1"/>
  <c r="T46" i="33" a="1"/>
  <c r="T46" i="33" s="1"/>
  <c r="T53" i="33" s="1"/>
  <c r="V46" i="33" a="1"/>
  <c r="V46" i="33" s="1"/>
  <c r="V53" i="33" s="1"/>
  <c r="X46" i="33" a="1"/>
  <c r="X46" i="33" s="1"/>
  <c r="Z46" i="33" a="1"/>
  <c r="Z46" i="33" s="1"/>
  <c r="Z53" i="33" s="1"/>
  <c r="AB46" i="33" a="1"/>
  <c r="AB46" i="33" s="1"/>
  <c r="AD46" i="33" a="1"/>
  <c r="AD46" i="33" s="1"/>
  <c r="AF46" i="33" a="1"/>
  <c r="AF46" i="33" s="1"/>
  <c r="AF53" i="33" s="1"/>
  <c r="W48" i="33" a="1"/>
  <c r="W48" i="33" s="1"/>
  <c r="S56" i="33" a="1"/>
  <c r="S56" i="33" s="1"/>
  <c r="S62" i="33" s="1"/>
  <c r="U56" i="33" a="1"/>
  <c r="U56" i="33" s="1"/>
  <c r="W56" i="33" a="1"/>
  <c r="W56" i="33" s="1"/>
  <c r="Y56" i="33" a="1"/>
  <c r="Y56" i="33" s="1"/>
  <c r="Y62" i="33" s="1"/>
  <c r="AA56" i="33" a="1"/>
  <c r="AA56" i="33" s="1"/>
  <c r="AA62" i="33" s="1"/>
  <c r="AC56" i="33" a="1"/>
  <c r="AC56" i="33" s="1"/>
  <c r="AC62" i="33" s="1"/>
  <c r="AE56" i="33" a="1"/>
  <c r="AE56" i="33" s="1"/>
  <c r="U67" i="33" a="1"/>
  <c r="U67" i="33" s="1"/>
  <c r="X67" i="33" a="1"/>
  <c r="X67" i="33" s="1"/>
  <c r="AC67" i="33" a="1"/>
  <c r="AC67" i="33" s="1"/>
  <c r="AG69" i="33" a="1"/>
  <c r="AG69" i="33" s="1"/>
  <c r="AA69" i="33" a="1"/>
  <c r="AA69" i="33" s="1"/>
  <c r="U69" i="33" a="1"/>
  <c r="U69" i="33" s="1"/>
  <c r="AE72" i="33" a="1"/>
  <c r="AE72" i="33" s="1"/>
  <c r="AI72" i="33" s="1"/>
  <c r="U72" i="33" a="1"/>
  <c r="U72" i="33" s="1"/>
  <c r="Y96" i="33"/>
  <c r="T104" i="33"/>
  <c r="AB104" i="33"/>
  <c r="AB117" i="33" a="1"/>
  <c r="AB117" i="33" s="1"/>
  <c r="AB126" i="33" a="1"/>
  <c r="AB126" i="33" s="1"/>
  <c r="AE132" i="33" a="1"/>
  <c r="AE132" i="33" s="1"/>
  <c r="AI132" i="33" s="1"/>
  <c r="AG138" i="33" a="1"/>
  <c r="AG138" i="33" s="1"/>
  <c r="AI138" i="33" s="1"/>
  <c r="W138" i="33" a="1"/>
  <c r="W138" i="33" s="1"/>
  <c r="AB138" i="33" a="1"/>
  <c r="AB138" i="33" s="1"/>
  <c r="AH140" i="33" a="1"/>
  <c r="AH140" i="33" s="1"/>
  <c r="AH145" i="33" a="1"/>
  <c r="AH145" i="33" s="1"/>
  <c r="AH152" i="33" a="1"/>
  <c r="AH152" i="33" s="1"/>
  <c r="AI152" i="33" s="1"/>
  <c r="X152" i="33" a="1"/>
  <c r="X152" i="33" s="1"/>
  <c r="Z166" i="33" a="1"/>
  <c r="Z166" i="33" s="1"/>
  <c r="T73" i="33" a="1"/>
  <c r="T73" i="33" s="1"/>
  <c r="V73" i="33" a="1"/>
  <c r="V73" i="33" s="1"/>
  <c r="X73" i="33" a="1"/>
  <c r="X73" i="33" s="1"/>
  <c r="Z73" i="33" a="1"/>
  <c r="Z73" i="33" s="1"/>
  <c r="AB73" i="33" a="1"/>
  <c r="AB73" i="33" s="1"/>
  <c r="AD73" i="33" a="1"/>
  <c r="AD73" i="33" s="1"/>
  <c r="AF73" i="33" a="1"/>
  <c r="AF73" i="33" s="1"/>
  <c r="X79" i="33" a="1"/>
  <c r="X79" i="33" s="1"/>
  <c r="X94" i="33" a="1"/>
  <c r="X94" i="33" s="1"/>
  <c r="T115" i="33" a="1"/>
  <c r="T115" i="33" s="1"/>
  <c r="Z115" i="33" a="1"/>
  <c r="Z115" i="33" s="1"/>
  <c r="Z132" i="33" a="1"/>
  <c r="Z132" i="33" s="1"/>
  <c r="S140" i="33" a="1"/>
  <c r="S140" i="33" s="1"/>
  <c r="U140" i="33" a="1"/>
  <c r="U140" i="33" s="1"/>
  <c r="W140" i="33" a="1"/>
  <c r="W140" i="33" s="1"/>
  <c r="Y140" i="33" a="1"/>
  <c r="Y140" i="33" s="1"/>
  <c r="AA140" i="33" a="1"/>
  <c r="AA140" i="33" s="1"/>
  <c r="AC140" i="33" a="1"/>
  <c r="AC140" i="33" s="1"/>
  <c r="AE140" i="33" a="1"/>
  <c r="AE140" i="33" s="1"/>
  <c r="AG140" i="33" a="1"/>
  <c r="AG140" i="33" s="1"/>
  <c r="X141" i="33" a="1"/>
  <c r="X141" i="33" s="1"/>
  <c r="Z144" i="33" a="1"/>
  <c r="Z144" i="33" s="1"/>
  <c r="S145" i="33" a="1"/>
  <c r="S145" i="33" s="1"/>
  <c r="Y145" i="33" a="1"/>
  <c r="Y145" i="33" s="1"/>
  <c r="AE145" i="33" a="1"/>
  <c r="AE145" i="33" s="1"/>
  <c r="S151" i="33" a="1"/>
  <c r="S151" i="33" s="1"/>
  <c r="U151" i="33" a="1"/>
  <c r="U151" i="33" s="1"/>
  <c r="W151" i="33" a="1"/>
  <c r="W151" i="33" s="1"/>
  <c r="Y151" i="33" a="1"/>
  <c r="Y151" i="33" s="1"/>
  <c r="AA151" i="33" a="1"/>
  <c r="AA151" i="33" s="1"/>
  <c r="AC151" i="33" a="1"/>
  <c r="AC151" i="33" s="1"/>
  <c r="AE151" i="33" a="1"/>
  <c r="AE151" i="33" s="1"/>
  <c r="AG151" i="33" a="1"/>
  <c r="AG151" i="33" s="1"/>
  <c r="W159" i="33" a="1"/>
  <c r="W159" i="33" s="1"/>
  <c r="T165" i="33" a="1"/>
  <c r="T165" i="33" s="1"/>
  <c r="V165" i="33" a="1"/>
  <c r="V165" i="33" s="1"/>
  <c r="X165" i="33" a="1"/>
  <c r="X165" i="33" s="1"/>
  <c r="Z165" i="33" a="1"/>
  <c r="Z165" i="33" s="1"/>
  <c r="AB165" i="33" a="1"/>
  <c r="AB165" i="33" s="1"/>
  <c r="AD165" i="33" a="1"/>
  <c r="AD165" i="33" s="1"/>
  <c r="AF165" i="33" a="1"/>
  <c r="AF165" i="33" s="1"/>
  <c r="AH165" i="33" a="1"/>
  <c r="AH165" i="33" s="1"/>
  <c r="AH170" i="33" a="1"/>
  <c r="AH170" i="33" s="1"/>
  <c r="AF170" i="33" a="1"/>
  <c r="AF170" i="33" s="1"/>
  <c r="AD170" i="33" a="1"/>
  <c r="AD170" i="33" s="1"/>
  <c r="AB170" i="33" a="1"/>
  <c r="AB170" i="33" s="1"/>
  <c r="Z170" i="33" a="1"/>
  <c r="Z170" i="33" s="1"/>
  <c r="X170" i="33" a="1"/>
  <c r="X170" i="33" s="1"/>
  <c r="Y170" i="33" a="1"/>
  <c r="Y170" i="33" s="1"/>
  <c r="AG170" i="33" a="1"/>
  <c r="AG170" i="33" s="1"/>
  <c r="AC171" i="33" a="1"/>
  <c r="AC171" i="33" s="1"/>
  <c r="S171" i="33" a="1"/>
  <c r="S171" i="33" s="1"/>
  <c r="AE174" i="33" a="1"/>
  <c r="AE174" i="33" s="1"/>
  <c r="AI174" i="33" s="1"/>
  <c r="S175" i="33" a="1"/>
  <c r="S175" i="33" s="1"/>
  <c r="V175" i="33" a="1"/>
  <c r="V175" i="33" s="1"/>
  <c r="AA175" i="33" a="1"/>
  <c r="AA175" i="33" s="1"/>
  <c r="AD175" i="33" a="1"/>
  <c r="AD175" i="33" s="1"/>
  <c r="S182" i="33" a="1"/>
  <c r="S182" i="33" s="1"/>
  <c r="W182" i="33" a="1"/>
  <c r="W182" i="33" s="1"/>
  <c r="AA182" i="33" a="1"/>
  <c r="AA182" i="33" s="1"/>
  <c r="AE182" i="33" a="1"/>
  <c r="AE182" i="33" s="1"/>
  <c r="AH192" i="33" a="1"/>
  <c r="AH192" i="33" s="1"/>
  <c r="AI194" i="33"/>
  <c r="X81" i="33" a="1"/>
  <c r="X81" i="33" s="1"/>
  <c r="U174" i="33" a="1"/>
  <c r="U174" i="33" s="1"/>
  <c r="T175" i="33" a="1"/>
  <c r="T175" i="33" s="1"/>
  <c r="Y175" i="33" a="1"/>
  <c r="Y175" i="33" s="1"/>
  <c r="AB175" i="33" a="1"/>
  <c r="AB175" i="33" s="1"/>
  <c r="AG175" i="33" a="1"/>
  <c r="AG175" i="33" s="1"/>
  <c r="Z183" i="33" a="1"/>
  <c r="Z183" i="33" s="1"/>
  <c r="Z185" i="33" a="1"/>
  <c r="Z185" i="33" s="1"/>
  <c r="AB189" i="33" a="1"/>
  <c r="AB189" i="33" s="1"/>
  <c r="AE200" i="33" a="1"/>
  <c r="AE200" i="33" s="1"/>
  <c r="W127" i="33" a="1"/>
  <c r="W127" i="33" s="1"/>
  <c r="S129" i="33" a="1"/>
  <c r="S129" i="33" s="1"/>
  <c r="W129" i="33" a="1"/>
  <c r="W129" i="33" s="1"/>
  <c r="AA129" i="33" a="1"/>
  <c r="AA129" i="33" s="1"/>
  <c r="U132" i="33" a="1"/>
  <c r="U132" i="33" s="1"/>
  <c r="T140" i="33" a="1"/>
  <c r="T140" i="33" s="1"/>
  <c r="V140" i="33" a="1"/>
  <c r="V140" i="33" s="1"/>
  <c r="X140" i="33" a="1"/>
  <c r="X140" i="33" s="1"/>
  <c r="Z140" i="33" a="1"/>
  <c r="Z140" i="33" s="1"/>
  <c r="AB140" i="33" a="1"/>
  <c r="AB140" i="33" s="1"/>
  <c r="AD140" i="33" a="1"/>
  <c r="AD140" i="33" s="1"/>
  <c r="AF140" i="33" a="1"/>
  <c r="AF140" i="33" s="1"/>
  <c r="U144" i="33" a="1"/>
  <c r="U144" i="33" s="1"/>
  <c r="V145" i="33" a="1"/>
  <c r="V145" i="33" s="1"/>
  <c r="AB145" i="33" a="1"/>
  <c r="AB145" i="33" s="1"/>
  <c r="W146" i="33" a="1"/>
  <c r="W146" i="33" s="1"/>
  <c r="T151" i="33" a="1"/>
  <c r="T151" i="33" s="1"/>
  <c r="V151" i="33" a="1"/>
  <c r="V151" i="33" s="1"/>
  <c r="V162" i="33" s="1"/>
  <c r="X151" i="33" a="1"/>
  <c r="X151" i="33" s="1"/>
  <c r="Z151" i="33" a="1"/>
  <c r="Z151" i="33" s="1"/>
  <c r="AB151" i="33" a="1"/>
  <c r="AB151" i="33" s="1"/>
  <c r="AB162" i="33" s="1"/>
  <c r="AD151" i="33" a="1"/>
  <c r="AD151" i="33" s="1"/>
  <c r="AF151" i="33" a="1"/>
  <c r="AF151" i="33" s="1"/>
  <c r="AF162" i="33" s="1"/>
  <c r="W155" i="33" a="1"/>
  <c r="W155" i="33" s="1"/>
  <c r="S158" i="33" a="1"/>
  <c r="S158" i="33" s="1"/>
  <c r="U158" i="33" a="1"/>
  <c r="U158" i="33" s="1"/>
  <c r="W158" i="33" a="1"/>
  <c r="W158" i="33" s="1"/>
  <c r="Y158" i="33" a="1"/>
  <c r="Y158" i="33" s="1"/>
  <c r="AA158" i="33" a="1"/>
  <c r="AA158" i="33" s="1"/>
  <c r="AC158" i="33" a="1"/>
  <c r="AC158" i="33" s="1"/>
  <c r="AE158" i="33" a="1"/>
  <c r="AE158" i="33" s="1"/>
  <c r="S165" i="33" a="1"/>
  <c r="S165" i="33" s="1"/>
  <c r="U165" i="33" a="1"/>
  <c r="U165" i="33" s="1"/>
  <c r="W165" i="33" a="1"/>
  <c r="W165" i="33" s="1"/>
  <c r="Y165" i="33" a="1"/>
  <c r="Y165" i="33" s="1"/>
  <c r="AA165" i="33" a="1"/>
  <c r="AA165" i="33" s="1"/>
  <c r="AC165" i="33" a="1"/>
  <c r="AC165" i="33" s="1"/>
  <c r="AE165" i="33" a="1"/>
  <c r="AE165" i="33" s="1"/>
  <c r="W175" i="33" a="1"/>
  <c r="W175" i="33" s="1"/>
  <c r="Z175" i="33" a="1"/>
  <c r="Z175" i="33" s="1"/>
  <c r="AE175" i="33" a="1"/>
  <c r="AE175" i="33" s="1"/>
  <c r="AH175" i="33" a="1"/>
  <c r="AH175" i="33" s="1"/>
  <c r="AG178" i="33" a="1"/>
  <c r="AG178" i="33" s="1"/>
  <c r="AE178" i="33" a="1"/>
  <c r="AE178" i="33" s="1"/>
  <c r="AC178" i="33" a="1"/>
  <c r="AC178" i="33" s="1"/>
  <c r="AA178" i="33" a="1"/>
  <c r="AA178" i="33" s="1"/>
  <c r="Y178" i="33" a="1"/>
  <c r="Y178" i="33" s="1"/>
  <c r="W178" i="33" a="1"/>
  <c r="W178" i="33" s="1"/>
  <c r="U178" i="33" a="1"/>
  <c r="U178" i="33" s="1"/>
  <c r="S178" i="33" a="1"/>
  <c r="S178" i="33" s="1"/>
  <c r="Y182" i="33" a="1"/>
  <c r="Y182" i="33" s="1"/>
  <c r="AC182" i="33" a="1"/>
  <c r="AC182" i="33" s="1"/>
  <c r="S184" i="33" a="1"/>
  <c r="S184" i="33" s="1"/>
  <c r="AE186" i="33" a="1"/>
  <c r="AE186" i="33" s="1"/>
  <c r="AI186" i="33" s="1"/>
  <c r="U186" i="33" a="1"/>
  <c r="U186" i="33" s="1"/>
  <c r="Z186" i="33" a="1"/>
  <c r="Z186" i="33" s="1"/>
  <c r="AH187" i="33" a="1"/>
  <c r="AH187" i="33" s="1"/>
  <c r="AC194" i="33" a="1"/>
  <c r="AC194" i="33" s="1"/>
  <c r="AB201" i="33" a="1"/>
  <c r="AB201" i="33" s="1"/>
  <c r="U175" i="33" a="1"/>
  <c r="U175" i="33" s="1"/>
  <c r="X175" i="33" a="1"/>
  <c r="X175" i="33" s="1"/>
  <c r="AC175" i="33" a="1"/>
  <c r="AC175" i="33" s="1"/>
  <c r="AH182" i="33" a="1"/>
  <c r="AH182" i="33" s="1"/>
  <c r="AF182" i="33" a="1"/>
  <c r="AF182" i="33" s="1"/>
  <c r="AD182" i="33" a="1"/>
  <c r="AD182" i="33" s="1"/>
  <c r="AB182" i="33" a="1"/>
  <c r="AB182" i="33" s="1"/>
  <c r="Z182" i="33" a="1"/>
  <c r="Z182" i="33" s="1"/>
  <c r="X182" i="33" a="1"/>
  <c r="X182" i="33" s="1"/>
  <c r="V182" i="33" a="1"/>
  <c r="V182" i="33" s="1"/>
  <c r="T182" i="33" a="1"/>
  <c r="T182" i="33" s="1"/>
  <c r="AC188" i="33" a="1"/>
  <c r="AC188" i="33" s="1"/>
  <c r="S188" i="33" a="1"/>
  <c r="S188" i="33" s="1"/>
  <c r="AE191" i="33" a="1"/>
  <c r="AE191" i="33" s="1"/>
  <c r="AI191" i="33" s="1"/>
  <c r="U191" i="33" a="1"/>
  <c r="U191" i="33" s="1"/>
  <c r="V200" i="33" a="1"/>
  <c r="V200" i="33" s="1"/>
  <c r="V205" i="33" s="1"/>
  <c r="AB200" i="33" a="1"/>
  <c r="AB200" i="33" s="1"/>
  <c r="AH200" i="33" a="1"/>
  <c r="AH200" i="33" s="1"/>
  <c r="AG202" i="33" a="1"/>
  <c r="AG202" i="33" s="1"/>
  <c r="AE202" i="33" a="1"/>
  <c r="AE202" i="33" s="1"/>
  <c r="AC202" i="33" a="1"/>
  <c r="AC202" i="33" s="1"/>
  <c r="AA202" i="33" a="1"/>
  <c r="AA202" i="33" s="1"/>
  <c r="Y202" i="33" a="1"/>
  <c r="Y202" i="33" s="1"/>
  <c r="W202" i="33" a="1"/>
  <c r="W202" i="33" s="1"/>
  <c r="U202" i="33" a="1"/>
  <c r="U202" i="33" s="1"/>
  <c r="Y203" i="33" a="1"/>
  <c r="Y203" i="33" s="1"/>
  <c r="T203" i="33" a="1"/>
  <c r="T203" i="33" s="1"/>
  <c r="T205" i="33" s="1"/>
  <c r="S214" i="33"/>
  <c r="AB209" i="33" a="1"/>
  <c r="AB209" i="33" s="1"/>
  <c r="AB214" i="33" s="1"/>
  <c r="U209" i="33" a="1"/>
  <c r="U209" i="33" s="1"/>
  <c r="AG222" i="33" a="1"/>
  <c r="AG222" i="33" s="1"/>
  <c r="Z227" i="33" a="1"/>
  <c r="Z227" i="33" s="1"/>
  <c r="AE228" i="33" a="1"/>
  <c r="AE228" i="33" s="1"/>
  <c r="AI228" i="33" s="1"/>
  <c r="AH233" i="33" a="1"/>
  <c r="AH233" i="33" s="1"/>
  <c r="AI233" i="33" s="1"/>
  <c r="AH235" i="33" a="1"/>
  <c r="AH235" i="33" s="1"/>
  <c r="AI236" i="33"/>
  <c r="AI237" i="33"/>
  <c r="AI239" i="33"/>
  <c r="AI240" i="33"/>
  <c r="AE257" i="33" a="1"/>
  <c r="AE257" i="33" s="1"/>
  <c r="Z258" i="33" a="1"/>
  <c r="Z258" i="33" s="1"/>
  <c r="Z260" i="33" s="1"/>
  <c r="AE276" i="33"/>
  <c r="AI272" i="33"/>
  <c r="AE286" i="33"/>
  <c r="AI279" i="33"/>
  <c r="AI282" i="33"/>
  <c r="AH204" i="33" a="1"/>
  <c r="AH204" i="33" s="1"/>
  <c r="AI204" i="33" s="1"/>
  <c r="X204" i="33" a="1"/>
  <c r="X204" i="33" s="1"/>
  <c r="X205" i="33" s="1"/>
  <c r="Z225" i="33" a="1"/>
  <c r="Z225" i="33" s="1"/>
  <c r="Y226" i="33" a="1"/>
  <c r="Y226" i="33" s="1"/>
  <c r="AH232" i="33" a="1"/>
  <c r="AH232" i="33" s="1"/>
  <c r="AI232" i="33" s="1"/>
  <c r="X232" i="33" a="1"/>
  <c r="X232" i="33" s="1"/>
  <c r="AC232" i="33" a="1"/>
  <c r="AC232" i="33" s="1"/>
  <c r="S232" i="33" a="1"/>
  <c r="S232" i="33" s="1"/>
  <c r="AF249" i="33"/>
  <c r="AH245" i="33" a="1"/>
  <c r="AH245" i="33" s="1"/>
  <c r="AI245" i="33" s="1"/>
  <c r="AI252" i="33"/>
  <c r="AC259" i="33" a="1"/>
  <c r="AC259" i="33" s="1"/>
  <c r="AC260" i="33" s="1"/>
  <c r="AB269" i="33"/>
  <c r="AE269" i="33"/>
  <c r="AI274" i="33"/>
  <c r="AE297" i="33" a="1"/>
  <c r="AE297" i="33" s="1"/>
  <c r="T187" i="33" a="1"/>
  <c r="T187" i="33" s="1"/>
  <c r="V187" i="33" a="1"/>
  <c r="V187" i="33" s="1"/>
  <c r="X187" i="33" a="1"/>
  <c r="X187" i="33" s="1"/>
  <c r="Z187" i="33" a="1"/>
  <c r="Z187" i="33" s="1"/>
  <c r="AB187" i="33" a="1"/>
  <c r="AB187" i="33" s="1"/>
  <c r="AD187" i="33" a="1"/>
  <c r="AD187" i="33" s="1"/>
  <c r="AF187" i="33" a="1"/>
  <c r="AF187" i="33" s="1"/>
  <c r="S200" i="33" a="1"/>
  <c r="S200" i="33" s="1"/>
  <c r="Y200" i="33" a="1"/>
  <c r="Y200" i="33" s="1"/>
  <c r="AH214" i="33"/>
  <c r="Z212" i="33" a="1"/>
  <c r="Z212" i="33" s="1"/>
  <c r="Z214" i="33" s="1"/>
  <c r="U212" i="33" a="1"/>
  <c r="U212" i="33" s="1"/>
  <c r="T249" i="33"/>
  <c r="AD249" i="33"/>
  <c r="AH243" i="33" a="1"/>
  <c r="AH243" i="33" s="1"/>
  <c r="AI243" i="33" s="1"/>
  <c r="AC246" i="33" a="1"/>
  <c r="AC246" i="33" s="1"/>
  <c r="AI254" i="33"/>
  <c r="AI256" i="33"/>
  <c r="Z269" i="33"/>
  <c r="AF269" i="33"/>
  <c r="AI266" i="33"/>
  <c r="AF276" i="33"/>
  <c r="AG286" i="33"/>
  <c r="AI280" i="33"/>
  <c r="AI281" i="33"/>
  <c r="AG293" i="33"/>
  <c r="AI290" i="33"/>
  <c r="T192" i="33" a="1"/>
  <c r="T192" i="33" s="1"/>
  <c r="V192" i="33" a="1"/>
  <c r="V192" i="33" s="1"/>
  <c r="X192" i="33" a="1"/>
  <c r="X192" i="33" s="1"/>
  <c r="Z192" i="33" a="1"/>
  <c r="Z192" i="33" s="1"/>
  <c r="AB192" i="33" a="1"/>
  <c r="AB192" i="33" s="1"/>
  <c r="AD192" i="33" a="1"/>
  <c r="AD192" i="33" s="1"/>
  <c r="AF192" i="33" a="1"/>
  <c r="AF192" i="33" s="1"/>
  <c r="AF205" i="33"/>
  <c r="AI201" i="33"/>
  <c r="AD203" i="33" a="1"/>
  <c r="AD203" i="33" s="1"/>
  <c r="AI203" i="33" s="1"/>
  <c r="AG217" i="33" a="1"/>
  <c r="AG217" i="33" s="1"/>
  <c r="AE217" i="33" a="1"/>
  <c r="AE217" i="33" s="1"/>
  <c r="AC217" i="33" a="1"/>
  <c r="AC217" i="33" s="1"/>
  <c r="AA217" i="33" a="1"/>
  <c r="AA217" i="33" s="1"/>
  <c r="Y217" i="33" a="1"/>
  <c r="Y217" i="33" s="1"/>
  <c r="V217" i="33" a="1"/>
  <c r="V217" i="33" s="1"/>
  <c r="T217" i="33" a="1"/>
  <c r="T217" i="33" s="1"/>
  <c r="AH217" i="33" a="1"/>
  <c r="AH217" i="33" s="1"/>
  <c r="AF217" i="33" a="1"/>
  <c r="AF217" i="33" s="1"/>
  <c r="AD217" i="33" a="1"/>
  <c r="AD217" i="33" s="1"/>
  <c r="AB217" i="33" a="1"/>
  <c r="AB217" i="33" s="1"/>
  <c r="Z217" i="33" a="1"/>
  <c r="Z217" i="33" s="1"/>
  <c r="W217" i="33" a="1"/>
  <c r="W217" i="33" s="1"/>
  <c r="U217" i="33" a="1"/>
  <c r="U217" i="33" s="1"/>
  <c r="S217" i="33" a="1"/>
  <c r="S217" i="33" s="1"/>
  <c r="AH218" i="33" a="1"/>
  <c r="AH218" i="33" s="1"/>
  <c r="AI218" i="33" s="1"/>
  <c r="X218" i="33" a="1"/>
  <c r="X218" i="33" s="1"/>
  <c r="AH220" i="33" a="1"/>
  <c r="AH220" i="33" s="1"/>
  <c r="AB220" i="33" a="1"/>
  <c r="AB220" i="33" s="1"/>
  <c r="V220" i="33" a="1"/>
  <c r="V220" i="33" s="1"/>
  <c r="AE220" i="33" a="1"/>
  <c r="AE220" i="33" s="1"/>
  <c r="Y220" i="33" a="1"/>
  <c r="Y220" i="33" s="1"/>
  <c r="S220" i="33" a="1"/>
  <c r="S220" i="33" s="1"/>
  <c r="AG234" i="33" a="1"/>
  <c r="AG234" i="33" s="1"/>
  <c r="W234" i="33" a="1"/>
  <c r="W234" i="33" s="1"/>
  <c r="Z238" i="33" a="1"/>
  <c r="Z238" i="33" s="1"/>
  <c r="Z249" i="33" s="1"/>
  <c r="AH241" i="33" a="1"/>
  <c r="AH241" i="33" s="1"/>
  <c r="AH247" i="33" a="1"/>
  <c r="AH247" i="33" s="1"/>
  <c r="AI247" i="33" s="1"/>
  <c r="X247" i="33" a="1"/>
  <c r="X247" i="33" s="1"/>
  <c r="AC247" i="33" a="1"/>
  <c r="AC247" i="33" s="1"/>
  <c r="S247" i="33" a="1"/>
  <c r="S247" i="33" s="1"/>
  <c r="AC284" i="33" a="1"/>
  <c r="AC284" i="33" s="1"/>
  <c r="AI291" i="33"/>
  <c r="S235" i="33" a="1"/>
  <c r="S235" i="33" s="1"/>
  <c r="Y235" i="33" a="1"/>
  <c r="Y235" i="33" s="1"/>
  <c r="AE235" i="33" a="1"/>
  <c r="AE235" i="33" s="1"/>
  <c r="U238" i="33" a="1"/>
  <c r="U238" i="33" s="1"/>
  <c r="AE238" i="33" a="1"/>
  <c r="AE238" i="33" s="1"/>
  <c r="AI238" i="33" s="1"/>
  <c r="S241" i="33" a="1"/>
  <c r="S241" i="33" s="1"/>
  <c r="Y241" i="33" a="1"/>
  <c r="Y241" i="33" s="1"/>
  <c r="AE241" i="33" a="1"/>
  <c r="AE241" i="33" s="1"/>
  <c r="S243" i="33" a="1"/>
  <c r="S243" i="33" s="1"/>
  <c r="AC243" i="33" a="1"/>
  <c r="AC243" i="33" s="1"/>
  <c r="S245" i="33" a="1"/>
  <c r="S245" i="33" s="1"/>
  <c r="AC245" i="33" a="1"/>
  <c r="AC245" i="33" s="1"/>
  <c r="X246" i="33" a="1"/>
  <c r="X246" i="33" s="1"/>
  <c r="AH246" i="33" a="1"/>
  <c r="AH246" i="33" s="1"/>
  <c r="AI246" i="33" s="1"/>
  <c r="U269" i="33"/>
  <c r="AD276" i="33"/>
  <c r="T297" i="33" a="1"/>
  <c r="T297" i="33" s="1"/>
  <c r="Y297" i="33" a="1"/>
  <c r="Y297" i="33" s="1"/>
  <c r="AB297" i="33" a="1"/>
  <c r="AB297" i="33" s="1"/>
  <c r="AG297" i="33" a="1"/>
  <c r="AG297" i="33" s="1"/>
  <c r="AB299" i="33" a="1"/>
  <c r="AB299" i="33" s="1"/>
  <c r="AI304" i="33"/>
  <c r="AH310" i="33" a="1"/>
  <c r="AH310" i="33" s="1"/>
  <c r="AI310" i="33" s="1"/>
  <c r="AG322" i="33" a="1"/>
  <c r="AG322" i="33" s="1"/>
  <c r="AI322" i="33" s="1"/>
  <c r="W322" i="33" a="1"/>
  <c r="W322" i="33" s="1"/>
  <c r="V221" i="33" a="1"/>
  <c r="V221" i="33" s="1"/>
  <c r="AB221" i="33" a="1"/>
  <c r="AB221" i="33" s="1"/>
  <c r="AE222" i="33" a="1"/>
  <c r="AE222" i="33" s="1"/>
  <c r="U228" i="33" a="1"/>
  <c r="U228" i="33" s="1"/>
  <c r="X233" i="33" a="1"/>
  <c r="X233" i="33" s="1"/>
  <c r="S257" i="33" a="1"/>
  <c r="S257" i="33" s="1"/>
  <c r="Y257" i="33" a="1"/>
  <c r="Y257" i="33" s="1"/>
  <c r="Y260" i="33" s="1"/>
  <c r="S259" i="33" a="1"/>
  <c r="S259" i="33" s="1"/>
  <c r="AI263" i="33"/>
  <c r="X284" i="33" a="1"/>
  <c r="X284" i="33" s="1"/>
  <c r="AI296" i="33"/>
  <c r="W297" i="33" a="1"/>
  <c r="W297" i="33" s="1"/>
  <c r="Z297" i="33" a="1"/>
  <c r="Z297" i="33" s="1"/>
  <c r="AG299" i="33" a="1"/>
  <c r="AG299" i="33" s="1"/>
  <c r="AI299" i="33" s="1"/>
  <c r="AI305" i="33"/>
  <c r="AI309" i="33"/>
  <c r="AI330" i="33"/>
  <c r="AG337" i="33" a="1"/>
  <c r="AG337" i="33" s="1"/>
  <c r="AI341" i="33"/>
  <c r="S345" i="33" a="1"/>
  <c r="S345" i="33" s="1"/>
  <c r="V235" i="33" a="1"/>
  <c r="V235" i="33" s="1"/>
  <c r="AB235" i="33" a="1"/>
  <c r="AB235" i="33" s="1"/>
  <c r="V241" i="33" a="1"/>
  <c r="V241" i="33" s="1"/>
  <c r="AB241" i="33" a="1"/>
  <c r="AB241" i="33" s="1"/>
  <c r="X243" i="33" a="1"/>
  <c r="X243" i="33" s="1"/>
  <c r="X245" i="33" a="1"/>
  <c r="X245" i="33" s="1"/>
  <c r="Y269" i="33"/>
  <c r="AG269" i="33"/>
  <c r="Y276" i="33"/>
  <c r="AG276" i="33"/>
  <c r="U286" i="33"/>
  <c r="AH297" i="33" a="1"/>
  <c r="AH297" i="33" s="1"/>
  <c r="U297" i="33" a="1"/>
  <c r="U297" i="33" s="1"/>
  <c r="X297" i="33" a="1"/>
  <c r="X297" i="33" s="1"/>
  <c r="AC297" i="33" a="1"/>
  <c r="AC297" i="33" s="1"/>
  <c r="AF297" i="33" a="1"/>
  <c r="AF297" i="33" s="1"/>
  <c r="AG320" i="33" a="1"/>
  <c r="AG320" i="33" s="1"/>
  <c r="AI326" i="33"/>
  <c r="AH331" i="33" a="1"/>
  <c r="AH331" i="33" s="1"/>
  <c r="AI289" i="33"/>
  <c r="S297" i="33" a="1"/>
  <c r="S297" i="33" s="1"/>
  <c r="V297" i="33" a="1"/>
  <c r="V297" i="33" s="1"/>
  <c r="AA297" i="33" a="1"/>
  <c r="AA297" i="33" s="1"/>
  <c r="AD297" i="33" a="1"/>
  <c r="AD297" i="33" s="1"/>
  <c r="AH321" i="33" a="1"/>
  <c r="AH321" i="33" s="1"/>
  <c r="AI321" i="33" s="1"/>
  <c r="S320" i="33" a="1"/>
  <c r="S320" i="33" s="1"/>
  <c r="U320" i="33" a="1"/>
  <c r="U320" i="33" s="1"/>
  <c r="W320" i="33" a="1"/>
  <c r="W320" i="33" s="1"/>
  <c r="Y320" i="33" a="1"/>
  <c r="Y320" i="33" s="1"/>
  <c r="AA320" i="33" a="1"/>
  <c r="AA320" i="33" s="1"/>
  <c r="AC320" i="33" a="1"/>
  <c r="AC320" i="33" s="1"/>
  <c r="AE320" i="33" a="1"/>
  <c r="AE320" i="33" s="1"/>
  <c r="X321" i="33" a="1"/>
  <c r="X321" i="33" s="1"/>
  <c r="Y337" i="33" a="1"/>
  <c r="Y337" i="33" s="1"/>
  <c r="AI344" i="33"/>
  <c r="V358" i="33"/>
  <c r="Z358" i="33"/>
  <c r="AD358" i="33"/>
  <c r="AC376" i="33" a="1"/>
  <c r="AC376" i="33" s="1"/>
  <c r="S376" i="33" a="1"/>
  <c r="S376" i="33" s="1"/>
  <c r="X376" i="33" a="1"/>
  <c r="X376" i="33" s="1"/>
  <c r="AH376" i="33" a="1"/>
  <c r="AH376" i="33" s="1"/>
  <c r="AI376" i="33" s="1"/>
  <c r="X310" i="33" a="1"/>
  <c r="X310" i="33" s="1"/>
  <c r="V331" i="33" a="1"/>
  <c r="V331" i="33" s="1"/>
  <c r="V334" i="33" s="1"/>
  <c r="Z331" i="33" a="1"/>
  <c r="Z331" i="33" s="1"/>
  <c r="Z334" i="33" s="1"/>
  <c r="AD331" i="33" a="1"/>
  <c r="AD331" i="33" s="1"/>
  <c r="AD334" i="33" s="1"/>
  <c r="AE337" i="33" a="1"/>
  <c r="AE337" i="33" s="1"/>
  <c r="AH352" i="33" a="1"/>
  <c r="AH352" i="33" s="1"/>
  <c r="AI352" i="33" s="1"/>
  <c r="X352" i="33" a="1"/>
  <c r="X352" i="33" s="1"/>
  <c r="AC352" i="33" a="1"/>
  <c r="AC352" i="33" s="1"/>
  <c r="S352" i="33" a="1"/>
  <c r="S352" i="33" s="1"/>
  <c r="AI355" i="33"/>
  <c r="AH362" i="33" a="1"/>
  <c r="AH362" i="33" s="1"/>
  <c r="AI362" i="33" s="1"/>
  <c r="AC365" i="33" a="1"/>
  <c r="AC365" i="33" s="1"/>
  <c r="S365" i="33" a="1"/>
  <c r="S365" i="33" s="1"/>
  <c r="X365" i="33" a="1"/>
  <c r="X365" i="33" s="1"/>
  <c r="AH365" i="33" a="1"/>
  <c r="AH365" i="33" s="1"/>
  <c r="AI365" i="33" s="1"/>
  <c r="AG373" i="33" a="1"/>
  <c r="AG373" i="33" s="1"/>
  <c r="AG379" i="33" s="1"/>
  <c r="X378" i="33" a="1"/>
  <c r="X378" i="33" s="1"/>
  <c r="AI328" i="33"/>
  <c r="AG331" i="33" a="1"/>
  <c r="AG331" i="33" s="1"/>
  <c r="AE331" i="33" a="1"/>
  <c r="AE331" i="33" s="1"/>
  <c r="AC331" i="33" a="1"/>
  <c r="AC331" i="33" s="1"/>
  <c r="AA331" i="33" a="1"/>
  <c r="AA331" i="33" s="1"/>
  <c r="Y331" i="33" a="1"/>
  <c r="Y331" i="33" s="1"/>
  <c r="W331" i="33" a="1"/>
  <c r="W331" i="33" s="1"/>
  <c r="U331" i="33" a="1"/>
  <c r="U331" i="33" s="1"/>
  <c r="S331" i="33" a="1"/>
  <c r="S331" i="33" s="1"/>
  <c r="U337" i="33" a="1"/>
  <c r="U337" i="33" s="1"/>
  <c r="S337" i="33" a="1"/>
  <c r="S337" i="33" s="1"/>
  <c r="AC337" i="33" a="1"/>
  <c r="AC337" i="33" s="1"/>
  <c r="AG338" i="33" a="1"/>
  <c r="AG338" i="33" s="1"/>
  <c r="AI338" i="33" s="1"/>
  <c r="W338" i="33" a="1"/>
  <c r="W338" i="33" s="1"/>
  <c r="AH347" i="33" a="1"/>
  <c r="AH347" i="33" s="1"/>
  <c r="AH357" i="33" a="1"/>
  <c r="AH357" i="33" s="1"/>
  <c r="AI357" i="33" s="1"/>
  <c r="AE363" i="33" a="1"/>
  <c r="AE363" i="33" s="1"/>
  <c r="S366" i="33" a="1"/>
  <c r="S366" i="33" s="1"/>
  <c r="AC374" i="33" a="1"/>
  <c r="AC374" i="33" s="1"/>
  <c r="T331" i="33" a="1"/>
  <c r="T331" i="33" s="1"/>
  <c r="T334" i="33" s="1"/>
  <c r="X331" i="33" a="1"/>
  <c r="X331" i="33" s="1"/>
  <c r="AB331" i="33" a="1"/>
  <c r="AB331" i="33" s="1"/>
  <c r="AB334" i="33" s="1"/>
  <c r="AF331" i="33" a="1"/>
  <c r="AF331" i="33" s="1"/>
  <c r="AF334" i="33" s="1"/>
  <c r="AH332" i="33" a="1"/>
  <c r="AH332" i="33" s="1"/>
  <c r="AA337" i="33" a="1"/>
  <c r="AA337" i="33" s="1"/>
  <c r="AI340" i="33"/>
  <c r="AH345" i="33" a="1"/>
  <c r="AH345" i="33" s="1"/>
  <c r="AI345" i="33" s="1"/>
  <c r="X345" i="33" a="1"/>
  <c r="X345" i="33" s="1"/>
  <c r="AG346" i="33" a="1"/>
  <c r="AG346" i="33" s="1"/>
  <c r="AB364" i="33" a="1"/>
  <c r="AB364" i="33" s="1"/>
  <c r="X357" i="33" a="1"/>
  <c r="X357" i="33" s="1"/>
  <c r="S363" i="33" a="1"/>
  <c r="S363" i="33" s="1"/>
  <c r="U363" i="33" a="1"/>
  <c r="U363" i="33" s="1"/>
  <c r="W363" i="33" a="1"/>
  <c r="W363" i="33" s="1"/>
  <c r="Y363" i="33" a="1"/>
  <c r="Y363" i="33" s="1"/>
  <c r="AA363" i="33" a="1"/>
  <c r="AA363" i="33" s="1"/>
  <c r="V379" i="33"/>
  <c r="Z379" i="33"/>
  <c r="AD379" i="33"/>
  <c r="AI375" i="33"/>
  <c r="AI382" i="33"/>
  <c r="AI383" i="33"/>
  <c r="AI384" i="33"/>
  <c r="Z394" i="33"/>
  <c r="AI390" i="33"/>
  <c r="AD394" i="33"/>
  <c r="AA402" i="33"/>
  <c r="AF402" i="33"/>
  <c r="AA346" i="33" a="1"/>
  <c r="AA346" i="33" s="1"/>
  <c r="AC346" i="33" a="1"/>
  <c r="AC346" i="33" s="1"/>
  <c r="AE346" i="33" a="1"/>
  <c r="AE346" i="33" s="1"/>
  <c r="T347" i="33" a="1"/>
  <c r="T347" i="33" s="1"/>
  <c r="V347" i="33" a="1"/>
  <c r="V347" i="33" s="1"/>
  <c r="X347" i="33" a="1"/>
  <c r="X347" i="33" s="1"/>
  <c r="Z347" i="33" a="1"/>
  <c r="Z347" i="33" s="1"/>
  <c r="AB347" i="33" a="1"/>
  <c r="AB347" i="33" s="1"/>
  <c r="AD347" i="33" a="1"/>
  <c r="AD347" i="33" s="1"/>
  <c r="AF347" i="33" a="1"/>
  <c r="AF347" i="33" s="1"/>
  <c r="AG363" i="33" a="1"/>
  <c r="AG363" i="33" s="1"/>
  <c r="AC378" i="33" a="1"/>
  <c r="AC378" i="33" s="1"/>
  <c r="S378" i="33" a="1"/>
  <c r="S378" i="33" s="1"/>
  <c r="AA387" i="33"/>
  <c r="AC385" i="33" a="1"/>
  <c r="AC385" i="33" s="1"/>
  <c r="AA394" i="33"/>
  <c r="AI397" i="33"/>
  <c r="T363" i="33" a="1"/>
  <c r="T363" i="33" s="1"/>
  <c r="V363" i="33" a="1"/>
  <c r="V363" i="33" s="1"/>
  <c r="X363" i="33" a="1"/>
  <c r="X363" i="33" s="1"/>
  <c r="Z363" i="33" a="1"/>
  <c r="Z363" i="33" s="1"/>
  <c r="U379" i="33"/>
  <c r="Y379" i="33"/>
  <c r="AA379" i="33"/>
  <c r="AE379" i="33"/>
  <c r="AH374" i="33" a="1"/>
  <c r="AH374" i="33" s="1"/>
  <c r="X374" i="33" a="1"/>
  <c r="X374" i="33" s="1"/>
  <c r="AF387" i="33"/>
  <c r="T409" i="33"/>
  <c r="X412" i="33" a="1"/>
  <c r="X412" i="33" s="1"/>
  <c r="AH363" i="33" a="1"/>
  <c r="AH363" i="33" s="1"/>
  <c r="AF363" i="33" a="1"/>
  <c r="AF363" i="33" s="1"/>
  <c r="AD363" i="33" a="1"/>
  <c r="AD363" i="33" s="1"/>
  <c r="AB363" i="33" a="1"/>
  <c r="AB363" i="33" s="1"/>
  <c r="AC363" i="33" a="1"/>
  <c r="AC363" i="33" s="1"/>
  <c r="AH366" i="33" a="1"/>
  <c r="AH366" i="33" s="1"/>
  <c r="AI366" i="33" s="1"/>
  <c r="X366" i="33" a="1"/>
  <c r="X366" i="33" s="1"/>
  <c r="AC366" i="33" a="1"/>
  <c r="AC366" i="33" s="1"/>
  <c r="AG367" i="33" a="1"/>
  <c r="AG367" i="33" s="1"/>
  <c r="AE367" i="33" a="1"/>
  <c r="AE367" i="33" s="1"/>
  <c r="AC367" i="33" a="1"/>
  <c r="AC367" i="33" s="1"/>
  <c r="AA367" i="33" a="1"/>
  <c r="AA367" i="33" s="1"/>
  <c r="Y367" i="33" a="1"/>
  <c r="Y367" i="33" s="1"/>
  <c r="W367" i="33" a="1"/>
  <c r="W367" i="33" s="1"/>
  <c r="U367" i="33" a="1"/>
  <c r="U367" i="33" s="1"/>
  <c r="S367" i="33" a="1"/>
  <c r="S367" i="33" s="1"/>
  <c r="S393" i="33" a="1"/>
  <c r="S393" i="33" s="1"/>
  <c r="S394" i="33" s="1"/>
  <c r="S385" i="33" a="1"/>
  <c r="S385" i="33" s="1"/>
  <c r="X393" i="33" a="1"/>
  <c r="X393" i="33" s="1"/>
  <c r="X394" i="33" s="1"/>
  <c r="AC393" i="33" a="1"/>
  <c r="AC393" i="33" s="1"/>
  <c r="AC394" i="33" s="1"/>
  <c r="U409" i="33"/>
  <c r="W419" i="33"/>
  <c r="V409" i="33"/>
  <c r="AA409" i="33"/>
  <c r="AD409" i="33"/>
  <c r="AI405" i="33"/>
  <c r="AC408" i="33" a="1"/>
  <c r="AC408" i="33" s="1"/>
  <c r="AC409" i="33" s="1"/>
  <c r="AG419" i="33"/>
  <c r="AD419" i="33"/>
  <c r="AH426" i="33" a="1"/>
  <c r="AH426" i="33" s="1"/>
  <c r="AH434" i="33" a="1"/>
  <c r="AH434" i="33" s="1"/>
  <c r="AI434" i="33" s="1"/>
  <c r="AF394" i="33"/>
  <c r="AC412" i="33" a="1"/>
  <c r="AC412" i="33" s="1"/>
  <c r="S412" i="33" a="1"/>
  <c r="S412" i="33" s="1"/>
  <c r="AH412" i="33" a="1"/>
  <c r="AH412" i="33" s="1"/>
  <c r="AH417" i="33" a="1"/>
  <c r="AH417" i="33" s="1"/>
  <c r="AI417" i="33" s="1"/>
  <c r="X417" i="33" a="1"/>
  <c r="X417" i="33" s="1"/>
  <c r="AC417" i="33" a="1"/>
  <c r="AC417" i="33" s="1"/>
  <c r="S417" i="33" a="1"/>
  <c r="S417" i="33" s="1"/>
  <c r="X436" i="33" a="1"/>
  <c r="X436" i="33" s="1"/>
  <c r="V402" i="33"/>
  <c r="Z402" i="33"/>
  <c r="AD402" i="33"/>
  <c r="AI398" i="33"/>
  <c r="W409" i="33"/>
  <c r="Z409" i="33"/>
  <c r="AE409" i="33"/>
  <c r="Y419" i="33"/>
  <c r="AF419" i="33"/>
  <c r="Z415" i="33" a="1"/>
  <c r="Z415" i="33" s="1"/>
  <c r="Z419" i="33" s="1"/>
  <c r="AE415" i="33" a="1"/>
  <c r="AE415" i="33" s="1"/>
  <c r="AI415" i="33" s="1"/>
  <c r="U415" i="33" a="1"/>
  <c r="U415" i="33" s="1"/>
  <c r="AC416" i="33" a="1"/>
  <c r="AC416" i="33" s="1"/>
  <c r="AC422" i="33" a="1"/>
  <c r="AC422" i="33" s="1"/>
  <c r="X416" i="33" a="1"/>
  <c r="X416" i="33" s="1"/>
  <c r="AH416" i="33" a="1"/>
  <c r="AH416" i="33" s="1"/>
  <c r="AI416" i="33" s="1"/>
  <c r="X422" i="33" a="1"/>
  <c r="X422" i="33" s="1"/>
  <c r="AH422" i="33" a="1"/>
  <c r="AH422" i="33" s="1"/>
  <c r="AI422" i="33" s="1"/>
  <c r="Y426" i="33" a="1"/>
  <c r="Y426" i="33" s="1"/>
  <c r="AB426" i="33" a="1"/>
  <c r="AB426" i="33" s="1"/>
  <c r="AI444" i="33"/>
  <c r="AE426" i="33" a="1"/>
  <c r="AE426" i="33" s="1"/>
  <c r="X434" i="33" a="1"/>
  <c r="X434" i="33" s="1"/>
  <c r="AI435" i="33"/>
  <c r="AH445" i="33" a="1"/>
  <c r="AH445" i="33" s="1"/>
  <c r="AI445" i="33" s="1"/>
  <c r="S416" i="33" a="1"/>
  <c r="S416" i="33" s="1"/>
  <c r="S422" i="33" a="1"/>
  <c r="S422" i="33" s="1"/>
  <c r="AE438" i="33" a="1"/>
  <c r="AE438" i="33" s="1"/>
  <c r="AE439" i="33" s="1"/>
  <c r="AC436" i="33" a="1"/>
  <c r="AC436" i="33" s="1"/>
  <c r="AH436" i="33" a="1"/>
  <c r="AH436" i="33" s="1"/>
  <c r="AI436" i="33" s="1"/>
  <c r="S436" i="33" a="1"/>
  <c r="S436" i="33" s="1"/>
  <c r="X442" i="33" a="1"/>
  <c r="X442" i="33" s="1"/>
  <c r="S438" i="33" a="1"/>
  <c r="S438" i="33" s="1"/>
  <c r="V438" i="33" a="1"/>
  <c r="V438" i="33" s="1"/>
  <c r="V439" i="33" s="1"/>
  <c r="AA438" i="33" a="1"/>
  <c r="AA438" i="33" s="1"/>
  <c r="AA439" i="33" s="1"/>
  <c r="AD438" i="33" a="1"/>
  <c r="AD438" i="33" s="1"/>
  <c r="AH442" i="33" a="1"/>
  <c r="AH442" i="33" s="1"/>
  <c r="AC445" i="33" a="1"/>
  <c r="AC445" i="33" s="1"/>
  <c r="S445" i="33" a="1"/>
  <c r="S445" i="33" s="1"/>
  <c r="W438" i="33" a="1"/>
  <c r="W438" i="33" s="1"/>
  <c r="W439" i="33" s="1"/>
  <c r="Z438" i="33" a="1"/>
  <c r="Z438" i="33" s="1"/>
  <c r="Z439" i="33" s="1"/>
  <c r="X445" i="33" a="1"/>
  <c r="X445" i="33" s="1"/>
  <c r="X446" i="33" a="1"/>
  <c r="X446" i="33" s="1"/>
  <c r="AF448" i="33" a="1"/>
  <c r="AF448" i="33" s="1"/>
  <c r="AF450" i="33" s="1"/>
  <c r="AG438" i="33" a="1"/>
  <c r="AG438" i="33" s="1"/>
  <c r="AG439" i="33" s="1"/>
  <c r="U438" i="33" a="1"/>
  <c r="U438" i="33" s="1"/>
  <c r="U439" i="33" s="1"/>
  <c r="X438" i="33" a="1"/>
  <c r="X438" i="33" s="1"/>
  <c r="AC438" i="33" a="1"/>
  <c r="AC438" i="33" s="1"/>
  <c r="AF438" i="33" a="1"/>
  <c r="AF438" i="33" s="1"/>
  <c r="AF439" i="33" s="1"/>
  <c r="AC442" i="33" a="1"/>
  <c r="AC442" i="33" s="1"/>
  <c r="U448" i="33" a="1"/>
  <c r="U448" i="33" s="1"/>
  <c r="U450" i="33" s="1"/>
  <c r="X448" i="33" a="1"/>
  <c r="X448" i="33" s="1"/>
  <c r="AC448" i="33" a="1"/>
  <c r="AC448" i="33" s="1"/>
  <c r="AH446" i="33" a="1"/>
  <c r="AH446" i="33" s="1"/>
  <c r="AI446" i="33" s="1"/>
  <c r="AG453" i="33" a="1"/>
  <c r="AG453" i="33" s="1"/>
  <c r="AH454" i="33" a="1"/>
  <c r="AH454" i="33" s="1"/>
  <c r="AF454" i="33" a="1"/>
  <c r="AF454" i="33" s="1"/>
  <c r="AD454" i="33" a="1"/>
  <c r="AD454" i="33" s="1"/>
  <c r="AB454" i="33" a="1"/>
  <c r="AB454" i="33" s="1"/>
  <c r="Z454" i="33" a="1"/>
  <c r="Z454" i="33" s="1"/>
  <c r="X454" i="33" a="1"/>
  <c r="X454" i="33" s="1"/>
  <c r="V454" i="33" a="1"/>
  <c r="V454" i="33" s="1"/>
  <c r="T454" i="33" a="1"/>
  <c r="T454" i="33" s="1"/>
  <c r="AG454" i="33" a="1"/>
  <c r="AG454" i="33" s="1"/>
  <c r="AE454" i="33" a="1"/>
  <c r="AE454" i="33" s="1"/>
  <c r="AC454" i="33" a="1"/>
  <c r="AC454" i="33" s="1"/>
  <c r="AA454" i="33" a="1"/>
  <c r="AA454" i="33" s="1"/>
  <c r="Y454" i="33" a="1"/>
  <c r="Y454" i="33" s="1"/>
  <c r="W454" i="33" a="1"/>
  <c r="W454" i="33" s="1"/>
  <c r="U454" i="33" a="1"/>
  <c r="U454" i="33" s="1"/>
  <c r="S454" i="33" a="1"/>
  <c r="S454" i="33" s="1"/>
  <c r="AI456" i="33"/>
  <c r="AG460" i="33" a="1"/>
  <c r="AG460" i="33" s="1"/>
  <c r="AG463" i="33" s="1"/>
  <c r="Z461" i="33" a="1"/>
  <c r="Z461" i="33" s="1"/>
  <c r="Z453" i="33" a="1"/>
  <c r="Z453" i="33" s="1"/>
  <c r="AB453" i="33" a="1"/>
  <c r="AB453" i="33" s="1"/>
  <c r="AD453" i="33" a="1"/>
  <c r="AD453" i="33" s="1"/>
  <c r="AF453" i="33" a="1"/>
  <c r="AF453" i="33" s="1"/>
  <c r="AH453" i="33" a="1"/>
  <c r="AH453" i="33" s="1"/>
  <c r="S460" i="33" a="1"/>
  <c r="S460" i="33" s="1"/>
  <c r="U460" i="33" a="1"/>
  <c r="U460" i="33" s="1"/>
  <c r="W460" i="33" a="1"/>
  <c r="W460" i="33" s="1"/>
  <c r="Y460" i="33" a="1"/>
  <c r="Y460" i="33" s="1"/>
  <c r="AA460" i="33" a="1"/>
  <c r="AA460" i="33" s="1"/>
  <c r="AC460" i="33" a="1"/>
  <c r="AC460" i="33" s="1"/>
  <c r="AE460" i="33" a="1"/>
  <c r="AE460" i="33" s="1"/>
  <c r="AE463" i="33" s="1"/>
  <c r="S453" i="33" a="1"/>
  <c r="S453" i="33" s="1"/>
  <c r="U453" i="33" a="1"/>
  <c r="U453" i="33" s="1"/>
  <c r="W453" i="33" a="1"/>
  <c r="W453" i="33" s="1"/>
  <c r="Y453" i="33" a="1"/>
  <c r="Y453" i="33" s="1"/>
  <c r="AA453" i="33" a="1"/>
  <c r="AA453" i="33" s="1"/>
  <c r="AC453" i="33" a="1"/>
  <c r="AC453" i="33" s="1"/>
  <c r="AE453" i="33" a="1"/>
  <c r="AE453" i="33" s="1"/>
  <c r="W472" i="33"/>
  <c r="U471" i="33"/>
  <c r="V470" i="33"/>
  <c r="W471" i="33"/>
  <c r="AB471" i="33"/>
  <c r="V469" i="33"/>
  <c r="X471" i="33"/>
  <c r="AA472" i="33"/>
  <c r="Z470" i="33"/>
  <c r="X469" i="33"/>
  <c r="AC472" i="33"/>
  <c r="T472" i="33"/>
  <c r="T469" i="33"/>
  <c r="S472" i="33"/>
  <c r="Y469" i="33"/>
  <c r="AC470" i="33"/>
  <c r="S469" i="33"/>
  <c r="U472" i="33"/>
  <c r="W469" i="33"/>
  <c r="V472" i="33"/>
  <c r="AB472" i="33"/>
  <c r="X472" i="33"/>
  <c r="S470" i="33"/>
  <c r="AB470" i="33"/>
  <c r="AA469" i="33"/>
  <c r="U470" i="33"/>
  <c r="AA470" i="33"/>
  <c r="T470" i="33"/>
  <c r="AB469" i="33"/>
  <c r="W470" i="33"/>
  <c r="AC471" i="33"/>
  <c r="AC469" i="33"/>
  <c r="Z469" i="33"/>
  <c r="U469" i="33"/>
  <c r="S471" i="33"/>
  <c r="Z472" i="33"/>
  <c r="J475" i="33"/>
  <c r="X470" i="33"/>
  <c r="Y470" i="33"/>
  <c r="Z471" i="33"/>
  <c r="Y472" i="33"/>
  <c r="AA457" i="33" l="1"/>
  <c r="T348" i="33"/>
  <c r="AB62" i="33"/>
  <c r="S301" i="33"/>
  <c r="S286" i="33"/>
  <c r="T301" i="33"/>
  <c r="S74" i="33"/>
  <c r="T122" i="33"/>
  <c r="X286" i="33"/>
  <c r="S457" i="33"/>
  <c r="AH394" i="33"/>
  <c r="AB430" i="33"/>
  <c r="AE301" i="33"/>
  <c r="AH293" i="33"/>
  <c r="AI221" i="33"/>
  <c r="W457" i="33"/>
  <c r="X301" i="33"/>
  <c r="AE457" i="33"/>
  <c r="AI408" i="33"/>
  <c r="AI409" i="33" s="1"/>
  <c r="Z348" i="33"/>
  <c r="AH301" i="33"/>
  <c r="S317" i="33"/>
  <c r="AI401" i="33"/>
  <c r="AI402" i="33" s="1"/>
  <c r="S430" i="33"/>
  <c r="S387" i="33"/>
  <c r="T229" i="33"/>
  <c r="AI275" i="33"/>
  <c r="AI276" i="33" s="1"/>
  <c r="T133" i="33"/>
  <c r="U419" i="33"/>
  <c r="W249" i="33"/>
  <c r="AH286" i="33"/>
  <c r="X53" i="33"/>
  <c r="AG249" i="33"/>
  <c r="X133" i="33"/>
  <c r="X387" i="33"/>
  <c r="AE214" i="33"/>
  <c r="U317" i="33"/>
  <c r="AE317" i="33"/>
  <c r="AC317" i="33"/>
  <c r="AB348" i="33"/>
  <c r="U301" i="33"/>
  <c r="AF229" i="33"/>
  <c r="AG317" i="33"/>
  <c r="U430" i="33"/>
  <c r="AC286" i="33"/>
  <c r="AC387" i="33"/>
  <c r="AC301" i="33"/>
  <c r="AC229" i="33"/>
  <c r="AI257" i="33"/>
  <c r="AI260" i="33" s="1"/>
  <c r="AA317" i="33"/>
  <c r="Z430" i="33"/>
  <c r="V430" i="33"/>
  <c r="X122" i="33"/>
  <c r="AG53" i="33"/>
  <c r="Y317" i="33"/>
  <c r="AI202" i="33"/>
  <c r="AC430" i="33"/>
  <c r="AF122" i="33"/>
  <c r="S122" i="33"/>
  <c r="Y430" i="33"/>
  <c r="AF348" i="33"/>
  <c r="AF301" i="33"/>
  <c r="Z301" i="33"/>
  <c r="U249" i="33"/>
  <c r="AH269" i="33"/>
  <c r="AC74" i="33"/>
  <c r="AF133" i="33"/>
  <c r="S53" i="33"/>
  <c r="V348" i="33"/>
  <c r="AI351" i="33"/>
  <c r="AI358" i="33" s="1"/>
  <c r="W301" i="33"/>
  <c r="Y196" i="33"/>
  <c r="AB53" i="33"/>
  <c r="AH133" i="33"/>
  <c r="AE26" i="33"/>
  <c r="Z122" i="33"/>
  <c r="X229" i="33"/>
  <c r="W229" i="33"/>
  <c r="X430" i="33"/>
  <c r="AH387" i="33"/>
  <c r="W317" i="33"/>
  <c r="AI426" i="33"/>
  <c r="X162" i="33"/>
  <c r="AA196" i="33"/>
  <c r="AI128" i="33"/>
  <c r="AF84" i="33"/>
  <c r="W84" i="33"/>
  <c r="S450" i="33"/>
  <c r="AI269" i="33"/>
  <c r="AB301" i="33"/>
  <c r="AG229" i="33"/>
  <c r="AA301" i="33"/>
  <c r="Y301" i="33"/>
  <c r="AA229" i="33"/>
  <c r="T162" i="33"/>
  <c r="W348" i="33"/>
  <c r="X317" i="33"/>
  <c r="V301" i="33"/>
  <c r="AI211" i="33"/>
  <c r="Z162" i="33"/>
  <c r="W196" i="33"/>
  <c r="U348" i="33"/>
  <c r="AH260" i="33"/>
  <c r="AH379" i="33"/>
  <c r="AI367" i="33"/>
  <c r="AE260" i="33"/>
  <c r="AB205" i="33"/>
  <c r="AI145" i="33"/>
  <c r="AI82" i="33"/>
  <c r="AH53" i="33"/>
  <c r="AI293" i="33"/>
  <c r="AE62" i="33"/>
  <c r="W62" i="33"/>
  <c r="AI79" i="33"/>
  <c r="AH122" i="33"/>
  <c r="Y74" i="33"/>
  <c r="AI21" i="33"/>
  <c r="AG196" i="33"/>
  <c r="U26" i="33"/>
  <c r="AI429" i="33"/>
  <c r="T84" i="33"/>
  <c r="AC457" i="33"/>
  <c r="AH96" i="33"/>
  <c r="AI115" i="33"/>
  <c r="AI220" i="33"/>
  <c r="AH317" i="33"/>
  <c r="AB249" i="33"/>
  <c r="AH334" i="33"/>
  <c r="AI200" i="33"/>
  <c r="AH196" i="33"/>
  <c r="AI178" i="33"/>
  <c r="AA179" i="33"/>
  <c r="S179" i="33"/>
  <c r="AI12" i="33"/>
  <c r="X96" i="33"/>
  <c r="X439" i="33"/>
  <c r="AC26" i="33"/>
  <c r="Y26" i="33"/>
  <c r="AG301" i="33"/>
  <c r="Y229" i="33"/>
  <c r="X334" i="33"/>
  <c r="AI332" i="33"/>
  <c r="AI241" i="33"/>
  <c r="AI234" i="33"/>
  <c r="AI187" i="33"/>
  <c r="AC53" i="33"/>
  <c r="T179" i="33"/>
  <c r="AH457" i="33"/>
  <c r="Z457" i="33"/>
  <c r="AG457" i="33"/>
  <c r="S439" i="33"/>
  <c r="AH358" i="33"/>
  <c r="Z229" i="33"/>
  <c r="AI158" i="33"/>
  <c r="U62" i="33"/>
  <c r="AB133" i="33"/>
  <c r="AI110" i="33"/>
  <c r="AI112" i="33" s="1"/>
  <c r="Z62" i="33"/>
  <c r="W43" i="33"/>
  <c r="W26" i="33"/>
  <c r="Y457" i="33"/>
  <c r="AH430" i="33"/>
  <c r="AH419" i="33"/>
  <c r="X419" i="33"/>
  <c r="AI347" i="33"/>
  <c r="X348" i="33"/>
  <c r="AC334" i="33"/>
  <c r="U334" i="33"/>
  <c r="AI235" i="33"/>
  <c r="AF179" i="33"/>
  <c r="AG162" i="33"/>
  <c r="V133" i="33"/>
  <c r="AI298" i="33"/>
  <c r="Z26" i="33"/>
  <c r="T26" i="33"/>
  <c r="AH450" i="33"/>
  <c r="AC439" i="33"/>
  <c r="X379" i="33"/>
  <c r="AC379" i="33"/>
  <c r="X358" i="33"/>
  <c r="S379" i="33"/>
  <c r="AI297" i="33"/>
  <c r="S260" i="33"/>
  <c r="Y249" i="33"/>
  <c r="U74" i="33"/>
  <c r="AI10" i="33"/>
  <c r="AB26" i="33"/>
  <c r="X473" i="33"/>
  <c r="AC473" i="33"/>
  <c r="AA473" i="33"/>
  <c r="S473" i="33"/>
  <c r="AB473" i="33"/>
  <c r="T473" i="33"/>
  <c r="U473" i="33"/>
  <c r="Y473" i="33"/>
  <c r="W473" i="33"/>
  <c r="Z473" i="33"/>
  <c r="V473" i="33"/>
  <c r="AD457" i="33"/>
  <c r="AI453" i="33"/>
  <c r="AI412" i="33"/>
  <c r="AI419" i="33" s="1"/>
  <c r="AG334" i="33"/>
  <c r="S249" i="33"/>
  <c r="AE249" i="33"/>
  <c r="T196" i="33"/>
  <c r="AB196" i="33"/>
  <c r="AB179" i="33"/>
  <c r="AC162" i="33"/>
  <c r="U162" i="33"/>
  <c r="S133" i="33"/>
  <c r="AA133" i="33"/>
  <c r="AG74" i="33"/>
  <c r="AH104" i="33"/>
  <c r="V74" i="33"/>
  <c r="AF74" i="33"/>
  <c r="AG62" i="33"/>
  <c r="AI119" i="33"/>
  <c r="AD148" i="33"/>
  <c r="AI136" i="33"/>
  <c r="AI222" i="33"/>
  <c r="Z74" i="33"/>
  <c r="V148" i="33"/>
  <c r="Y205" i="33"/>
  <c r="AB122" i="33"/>
  <c r="AI43" i="33"/>
  <c r="AH84" i="33"/>
  <c r="AH148" i="33"/>
  <c r="AH370" i="33"/>
  <c r="AC148" i="33"/>
  <c r="AC122" i="33"/>
  <c r="AI34" i="33"/>
  <c r="AG205" i="33"/>
  <c r="AG370" i="33"/>
  <c r="AD26" i="33"/>
  <c r="AI8" i="33"/>
  <c r="AF148" i="33"/>
  <c r="AF370" i="33"/>
  <c r="X84" i="33"/>
  <c r="X463" i="33"/>
  <c r="AE148" i="33"/>
  <c r="AI210" i="33"/>
  <c r="AI244" i="33"/>
  <c r="W122" i="33"/>
  <c r="W370" i="33"/>
  <c r="S370" i="33"/>
  <c r="AC463" i="33"/>
  <c r="U457" i="33"/>
  <c r="AA463" i="33"/>
  <c r="S463" i="33"/>
  <c r="AB457" i="33"/>
  <c r="AI442" i="33"/>
  <c r="AI438" i="33"/>
  <c r="AI439" i="33" s="1"/>
  <c r="X450" i="33"/>
  <c r="AH439" i="33"/>
  <c r="AE419" i="33"/>
  <c r="AI394" i="33"/>
  <c r="AI387" i="33"/>
  <c r="AI373" i="33"/>
  <c r="AI331" i="33"/>
  <c r="Y348" i="33"/>
  <c r="AA334" i="33"/>
  <c r="S334" i="33"/>
  <c r="AH229" i="33"/>
  <c r="AI192" i="33"/>
  <c r="AC249" i="33"/>
  <c r="AD205" i="33"/>
  <c r="V196" i="33"/>
  <c r="AD196" i="33"/>
  <c r="AI182" i="33"/>
  <c r="Y179" i="33"/>
  <c r="AH205" i="33"/>
  <c r="S196" i="33"/>
  <c r="AH179" i="33"/>
  <c r="Z179" i="33"/>
  <c r="AA162" i="33"/>
  <c r="S162" i="33"/>
  <c r="AI73" i="33"/>
  <c r="U133" i="33"/>
  <c r="AD133" i="33"/>
  <c r="AI125" i="33"/>
  <c r="AI104" i="33"/>
  <c r="AB74" i="33"/>
  <c r="W53" i="33"/>
  <c r="AI69" i="33"/>
  <c r="AA148" i="33"/>
  <c r="AA214" i="33"/>
  <c r="AI77" i="33"/>
  <c r="AD84" i="33"/>
  <c r="AD214" i="33"/>
  <c r="AI208" i="33"/>
  <c r="AI448" i="33"/>
  <c r="Z84" i="33"/>
  <c r="Y148" i="33"/>
  <c r="AC205" i="33"/>
  <c r="AG43" i="33"/>
  <c r="AG26" i="33"/>
  <c r="AG148" i="33"/>
  <c r="AG214" i="33"/>
  <c r="AG358" i="33"/>
  <c r="U148" i="33"/>
  <c r="U196" i="33"/>
  <c r="U214" i="33"/>
  <c r="X104" i="33"/>
  <c r="AA26" i="33"/>
  <c r="AB84" i="33"/>
  <c r="AB148" i="33"/>
  <c r="AB463" i="33"/>
  <c r="X370" i="33"/>
  <c r="X457" i="33"/>
  <c r="T463" i="33"/>
  <c r="AF26" i="33"/>
  <c r="AE74" i="33"/>
  <c r="AI195" i="33"/>
  <c r="AI312" i="33"/>
  <c r="W379" i="33"/>
  <c r="S148" i="33"/>
  <c r="S205" i="33"/>
  <c r="U463" i="33"/>
  <c r="Y463" i="33"/>
  <c r="S419" i="33"/>
  <c r="AI374" i="33"/>
  <c r="AC348" i="33"/>
  <c r="Y334" i="33"/>
  <c r="AD348" i="33"/>
  <c r="AG348" i="33"/>
  <c r="S229" i="33"/>
  <c r="AB229" i="33"/>
  <c r="X249" i="33"/>
  <c r="X196" i="33"/>
  <c r="AF196" i="33"/>
  <c r="AE179" i="33"/>
  <c r="W179" i="33"/>
  <c r="AD162" i="33"/>
  <c r="AI151" i="33"/>
  <c r="AE196" i="33"/>
  <c r="AI175" i="33"/>
  <c r="AI170" i="33"/>
  <c r="X179" i="33"/>
  <c r="Y162" i="33"/>
  <c r="AI46" i="33"/>
  <c r="AI53" i="33" s="1"/>
  <c r="AD53" i="33"/>
  <c r="W133" i="33"/>
  <c r="AE133" i="33"/>
  <c r="AD62" i="33"/>
  <c r="AI56" i="33"/>
  <c r="AI62" i="33" s="1"/>
  <c r="AD74" i="33"/>
  <c r="AI67" i="33"/>
  <c r="AA205" i="33"/>
  <c r="AA370" i="33"/>
  <c r="AI346" i="33"/>
  <c r="AD463" i="33"/>
  <c r="AI460" i="33"/>
  <c r="AI463" i="33" s="1"/>
  <c r="Z148" i="33"/>
  <c r="V84" i="33"/>
  <c r="V370" i="33"/>
  <c r="V457" i="33"/>
  <c r="AC84" i="33"/>
  <c r="AC370" i="33"/>
  <c r="AG96" i="33"/>
  <c r="AI90" i="33"/>
  <c r="AI96" i="33" s="1"/>
  <c r="V26" i="33"/>
  <c r="AB370" i="33"/>
  <c r="T370" i="33"/>
  <c r="X26" i="33"/>
  <c r="AE84" i="33"/>
  <c r="AE370" i="33"/>
  <c r="W74" i="33"/>
  <c r="W148" i="33"/>
  <c r="W358" i="33"/>
  <c r="S358" i="33"/>
  <c r="W463" i="33"/>
  <c r="AF457" i="33"/>
  <c r="AI454" i="33"/>
  <c r="AC450" i="33"/>
  <c r="AD439" i="33"/>
  <c r="AC419" i="33"/>
  <c r="AE430" i="33"/>
  <c r="AI363" i="33"/>
  <c r="AA348" i="33"/>
  <c r="S348" i="33"/>
  <c r="AE348" i="33"/>
  <c r="AI337" i="33"/>
  <c r="AE334" i="33"/>
  <c r="W334" i="33"/>
  <c r="AI320" i="33"/>
  <c r="AH348" i="33"/>
  <c r="U229" i="33"/>
  <c r="AI217" i="33"/>
  <c r="AD229" i="33"/>
  <c r="V229" i="33"/>
  <c r="AE229" i="33"/>
  <c r="V249" i="33"/>
  <c r="AH249" i="33"/>
  <c r="AD301" i="33"/>
  <c r="AI286" i="33"/>
  <c r="Z196" i="33"/>
  <c r="AC196" i="33"/>
  <c r="AC179" i="33"/>
  <c r="U179" i="33"/>
  <c r="AD179" i="33"/>
  <c r="AI165" i="33"/>
  <c r="V179" i="33"/>
  <c r="AE162" i="33"/>
  <c r="W162" i="33"/>
  <c r="X74" i="33"/>
  <c r="AG179" i="33"/>
  <c r="AH162" i="33"/>
  <c r="AG133" i="33"/>
  <c r="Z133" i="33"/>
  <c r="AC104" i="33"/>
  <c r="T74" i="33"/>
  <c r="AA74" i="33"/>
  <c r="AA84" i="33"/>
  <c r="AD370" i="33"/>
  <c r="AI361" i="33"/>
  <c r="Z370" i="33"/>
  <c r="Z463" i="33"/>
  <c r="V463" i="33"/>
  <c r="Y84" i="33"/>
  <c r="Y370" i="33"/>
  <c r="AH74" i="33"/>
  <c r="AC358" i="33"/>
  <c r="AG84" i="33"/>
  <c r="U84" i="33"/>
  <c r="U205" i="33"/>
  <c r="U370" i="33"/>
  <c r="S26" i="33"/>
  <c r="X148" i="33"/>
  <c r="X214" i="33"/>
  <c r="T148" i="33"/>
  <c r="T457" i="33"/>
  <c r="AE205" i="33"/>
  <c r="AI199" i="33"/>
  <c r="AI314" i="33"/>
  <c r="AI339" i="33"/>
  <c r="W96" i="33"/>
  <c r="W205" i="33"/>
  <c r="S84" i="33"/>
  <c r="AH26" i="33"/>
  <c r="AI205" i="33" l="1"/>
  <c r="AI430" i="33"/>
  <c r="AI162" i="33"/>
  <c r="AI301" i="33"/>
  <c r="AI334" i="33"/>
  <c r="AI84" i="33"/>
  <c r="AI133" i="33"/>
  <c r="AI214" i="33"/>
  <c r="AI148" i="33"/>
  <c r="AI370" i="33"/>
  <c r="AI122" i="33"/>
  <c r="AI74" i="33"/>
  <c r="AI249" i="33"/>
  <c r="AI179" i="33"/>
  <c r="AI229" i="33"/>
  <c r="AF465" i="33"/>
  <c r="AI317" i="33"/>
  <c r="AE465" i="33"/>
  <c r="AI26" i="33"/>
  <c r="AG465" i="33"/>
  <c r="AH465" i="33"/>
  <c r="AI196" i="33"/>
  <c r="AI379" i="33"/>
  <c r="AA465" i="33"/>
  <c r="V465" i="33"/>
  <c r="AD465" i="33"/>
  <c r="Y465" i="33"/>
  <c r="AB465" i="33"/>
  <c r="AI450" i="33"/>
  <c r="X465" i="33"/>
  <c r="Z465" i="33"/>
  <c r="W465" i="33"/>
  <c r="U465" i="33"/>
  <c r="T465" i="33"/>
  <c r="AC465" i="33"/>
  <c r="AI457" i="33"/>
  <c r="AI348" i="33"/>
  <c r="S465" i="33"/>
  <c r="AI465" i="33" l="1"/>
  <c r="AE466" i="33" l="1"/>
  <c r="AE467" i="33" s="1"/>
  <c r="V466" i="33"/>
  <c r="V467" i="33" s="1"/>
  <c r="AH466" i="33"/>
  <c r="AH467" i="33" s="1"/>
  <c r="U466" i="33"/>
  <c r="U467" i="33" s="1"/>
  <c r="AF466" i="33"/>
  <c r="AF467" i="33" s="1"/>
  <c r="Z466" i="33"/>
  <c r="Z467" i="33" s="1"/>
  <c r="AC466" i="33"/>
  <c r="AC467" i="33" s="1"/>
  <c r="S466" i="33"/>
  <c r="S467" i="33" s="1"/>
  <c r="AB466" i="33"/>
  <c r="AB467" i="33" s="1"/>
  <c r="AD466" i="33"/>
  <c r="AD467" i="33" s="1"/>
  <c r="X466" i="33"/>
  <c r="X467" i="33" s="1"/>
  <c r="AG466" i="33"/>
  <c r="AG467" i="33" s="1"/>
  <c r="Y466" i="33"/>
  <c r="Y467" i="33" s="1"/>
  <c r="T466" i="33"/>
  <c r="T467" i="33" s="1"/>
  <c r="W466" i="33"/>
  <c r="W467" i="33" s="1"/>
  <c r="AA466" i="33"/>
  <c r="AA467" i="33" s="1"/>
  <c r="AI466" i="33" l="1"/>
  <c r="AI467" i="33" s="1"/>
  <c r="Q14" i="27"/>
  <c r="Q13" i="27"/>
  <c r="Q12" i="27"/>
  <c r="Q11" i="27"/>
  <c r="Q8" i="27"/>
  <c r="S8" i="27" s="1" a="1"/>
  <c r="S8" i="27" s="1"/>
  <c r="AG5" i="27"/>
  <c r="AF5" i="27"/>
  <c r="AE5" i="27"/>
  <c r="AE15" i="27" s="1" a="1"/>
  <c r="AE15" i="27" s="1"/>
  <c r="AD5" i="27"/>
  <c r="AD32" i="27" s="1" a="1"/>
  <c r="AD32" i="27" s="1"/>
  <c r="AH32" i="27" s="1"/>
  <c r="AC5" i="27"/>
  <c r="AC29" i="27" s="1" a="1"/>
  <c r="AC29" i="27" s="1"/>
  <c r="AB5" i="27"/>
  <c r="AA5" i="27"/>
  <c r="Z5" i="27"/>
  <c r="Y5" i="27"/>
  <c r="X5" i="27"/>
  <c r="W5" i="27"/>
  <c r="V5" i="27"/>
  <c r="U5" i="27"/>
  <c r="T5" i="27"/>
  <c r="T32" i="27" s="1" a="1"/>
  <c r="T32" i="27" s="1"/>
  <c r="S5" i="27"/>
  <c r="S29" i="27" s="1" a="1"/>
  <c r="S29" i="27" s="1"/>
  <c r="AC33" i="27" l="1"/>
  <c r="T14" i="27" a="1"/>
  <c r="T14" i="27" s="1"/>
  <c r="AD14" i="27" a="1"/>
  <c r="AD14" i="27" s="1"/>
  <c r="U36" i="27" a="1"/>
  <c r="U36" i="27" s="1"/>
  <c r="U37" i="27" a="1"/>
  <c r="U37" i="27" s="1"/>
  <c r="Z18" i="27" a="1"/>
  <c r="Z18" i="27" s="1"/>
  <c r="Z33" i="27" s="1"/>
  <c r="Z37" i="27" a="1"/>
  <c r="Z37" i="27" s="1"/>
  <c r="Z36" i="27" a="1"/>
  <c r="Z36" i="27" s="1"/>
  <c r="AE37" i="27" a="1"/>
  <c r="AE37" i="27" s="1"/>
  <c r="AE36" i="27" a="1"/>
  <c r="AE36" i="27" s="1"/>
  <c r="AH29" i="27"/>
  <c r="Y31" i="27" a="1"/>
  <c r="Y31" i="27" s="1"/>
  <c r="Y32" i="27" a="1"/>
  <c r="Y32" i="27" s="1"/>
  <c r="AD26" i="27" a="1"/>
  <c r="AD26" i="27" s="1"/>
  <c r="AH26" i="27" s="1"/>
  <c r="AD31" i="27" a="1"/>
  <c r="AD31" i="27" s="1"/>
  <c r="T26" i="27" a="1"/>
  <c r="T26" i="27" s="1"/>
  <c r="T31" i="27" a="1"/>
  <c r="T31" i="27" s="1"/>
  <c r="X28" i="27" a="1"/>
  <c r="X28" i="27" s="1"/>
  <c r="X29" i="27" a="1"/>
  <c r="X29" i="27" s="1"/>
  <c r="Y24" i="27" a="1"/>
  <c r="Y24" i="27" s="1"/>
  <c r="Y26" i="27" a="1"/>
  <c r="Y26" i="27" s="1"/>
  <c r="T22" i="27" a="1"/>
  <c r="T22" i="27" s="1"/>
  <c r="T23" i="27" a="1"/>
  <c r="T23" i="27" s="1"/>
  <c r="T24" i="27" a="1"/>
  <c r="T24" i="27" s="1"/>
  <c r="AD22" i="27" a="1"/>
  <c r="AD22" i="27" s="1"/>
  <c r="AD24" i="27" a="1"/>
  <c r="AD24" i="27" s="1"/>
  <c r="AH24" i="27" s="1"/>
  <c r="AD23" i="27" a="1"/>
  <c r="AD23" i="27" s="1"/>
  <c r="S20" i="27" a="1"/>
  <c r="S20" i="27" s="1"/>
  <c r="S21" i="27" a="1"/>
  <c r="S21" i="27" s="1"/>
  <c r="R12" i="27" a="1"/>
  <c r="R12" i="27" s="1"/>
  <c r="X12" i="27" a="1"/>
  <c r="X12" i="27" s="1"/>
  <c r="AA12" i="27" a="1"/>
  <c r="AA12" i="27" s="1"/>
  <c r="U12" i="27" a="1"/>
  <c r="U12" i="27" s="1"/>
  <c r="AG12" i="27" a="1"/>
  <c r="AG12" i="27" s="1"/>
  <c r="AD12" i="27" a="1"/>
  <c r="AD12" i="27" s="1"/>
  <c r="U11" i="27" a="1"/>
  <c r="U11" i="27" s="1"/>
  <c r="X11" i="27" a="1"/>
  <c r="X11" i="27" s="1"/>
  <c r="R11" i="27" a="1"/>
  <c r="R11" i="27" s="1"/>
  <c r="AD11" i="27" a="1"/>
  <c r="AD11" i="27" s="1"/>
  <c r="AG11" i="27" a="1"/>
  <c r="AG11" i="27" s="1"/>
  <c r="V13" i="27" a="1"/>
  <c r="V13" i="27" s="1"/>
  <c r="V12" i="27" a="1"/>
  <c r="V12" i="27" s="1"/>
  <c r="Y14" i="27" a="1"/>
  <c r="Y14" i="27" s="1"/>
  <c r="V14" i="27" a="1"/>
  <c r="V14" i="27" s="1"/>
  <c r="AB14" i="27" a="1"/>
  <c r="AB14" i="27" s="1"/>
  <c r="S14" i="27" a="1"/>
  <c r="S14" i="27" s="1"/>
  <c r="S16" i="27" s="1"/>
  <c r="V11" i="27" a="1"/>
  <c r="V11" i="27" s="1"/>
  <c r="AA11" i="27" a="1"/>
  <c r="AA11" i="27" s="1"/>
  <c r="Z8" i="27" a="1"/>
  <c r="Z8" i="27" s="1"/>
  <c r="Z16" i="27" s="1"/>
  <c r="R8" i="27" a="1"/>
  <c r="R8" i="27" s="1"/>
  <c r="R16" i="27" s="1"/>
  <c r="U8" i="27" a="1"/>
  <c r="U8" i="27" s="1"/>
  <c r="Y8" i="27" a="1"/>
  <c r="Y8" i="27" s="1"/>
  <c r="AB8" i="27" a="1"/>
  <c r="AB8" i="27" s="1"/>
  <c r="AB16" i="27" s="1"/>
  <c r="V8" i="27" a="1"/>
  <c r="V8" i="27" s="1"/>
  <c r="X8" i="27" a="1"/>
  <c r="X8" i="27" s="1"/>
  <c r="W8" i="27" a="1"/>
  <c r="W8" i="27" s="1"/>
  <c r="W16" i="27" s="1"/>
  <c r="T8" i="27" a="1"/>
  <c r="T8" i="27" s="1"/>
  <c r="T16" i="27" s="1"/>
  <c r="AA8" i="27" a="1"/>
  <c r="AA8" i="27" s="1"/>
  <c r="AG8" i="27" a="1"/>
  <c r="AG8" i="27" s="1"/>
  <c r="AC8" i="27" a="1"/>
  <c r="AC8" i="27" s="1"/>
  <c r="AC16" i="27" s="1"/>
  <c r="AD8" i="27" a="1"/>
  <c r="AD8" i="27" s="1"/>
  <c r="AE14" i="27" a="1"/>
  <c r="AE14" i="27" s="1"/>
  <c r="AE8" i="27" a="1"/>
  <c r="AE8" i="27" s="1"/>
  <c r="AF8" i="27" a="1"/>
  <c r="AF8" i="27" s="1"/>
  <c r="AF11" i="27" a="1"/>
  <c r="AF11" i="27" s="1"/>
  <c r="AF12" i="27" a="1"/>
  <c r="AF12" i="27" s="1"/>
  <c r="AF13" i="27" a="1"/>
  <c r="AF13" i="27" s="1"/>
  <c r="Y16" i="27" l="1"/>
  <c r="X16" i="27"/>
  <c r="AF16" i="27"/>
  <c r="AE16" i="27"/>
  <c r="AG16" i="27"/>
  <c r="V16" i="27"/>
  <c r="U16" i="27"/>
  <c r="AA16" i="27"/>
  <c r="AD16" i="27"/>
  <c r="W41" i="27"/>
  <c r="Z41" i="27"/>
  <c r="AC41" i="27"/>
  <c r="AH23" i="27"/>
  <c r="AH37" i="27"/>
  <c r="AH14" i="27"/>
  <c r="AH36" i="27"/>
  <c r="X33" i="27"/>
  <c r="S33" i="27"/>
  <c r="S41" i="27" s="1"/>
  <c r="I14" i="60" s="1"/>
  <c r="I16" i="60" s="1"/>
  <c r="I26" i="60" s="1"/>
  <c r="Y33" i="27"/>
  <c r="T33" i="27"/>
  <c r="AH22" i="27"/>
  <c r="AD33" i="27"/>
  <c r="AH31" i="27"/>
  <c r="AH12" i="27"/>
  <c r="AH13" i="27"/>
  <c r="AH11" i="27"/>
  <c r="AH8" i="27"/>
  <c r="AH16" i="27" l="1"/>
  <c r="AC43" i="27"/>
  <c r="S14" i="60"/>
  <c r="S16" i="60" s="1"/>
  <c r="S26" i="60" s="1"/>
  <c r="Z43" i="27"/>
  <c r="P14" i="60"/>
  <c r="P16" i="60" s="1"/>
  <c r="P26" i="60" s="1"/>
  <c r="W43" i="27"/>
  <c r="M14" i="60"/>
  <c r="M16" i="60" s="1"/>
  <c r="M26" i="60" s="1"/>
  <c r="T41" i="27"/>
  <c r="AD41" i="27"/>
  <c r="V41" i="27"/>
  <c r="AA41" i="27"/>
  <c r="AF41" i="27"/>
  <c r="AG41" i="27"/>
  <c r="Y41" i="27"/>
  <c r="U41" i="27"/>
  <c r="AE41" i="27"/>
  <c r="X41" i="27"/>
  <c r="AB41" i="27"/>
  <c r="S43" i="27"/>
  <c r="AH33" i="27"/>
  <c r="AF43" i="27" l="1"/>
  <c r="V14" i="60"/>
  <c r="V16" i="60" s="1"/>
  <c r="V26" i="60" s="1"/>
  <c r="T43" i="27"/>
  <c r="J14" i="60"/>
  <c r="J16" i="60" s="1"/>
  <c r="J26" i="60" s="1"/>
  <c r="U43" i="27"/>
  <c r="K14" i="60"/>
  <c r="K16" i="60" s="1"/>
  <c r="K26" i="60" s="1"/>
  <c r="AA43" i="27"/>
  <c r="Q14" i="60"/>
  <c r="Q16" i="60" s="1"/>
  <c r="Q26" i="60" s="1"/>
  <c r="AB43" i="27"/>
  <c r="R14" i="60"/>
  <c r="R16" i="60" s="1"/>
  <c r="R26" i="60" s="1"/>
  <c r="V43" i="27"/>
  <c r="L14" i="60"/>
  <c r="L16" i="60" s="1"/>
  <c r="L26" i="60" s="1"/>
  <c r="AE43" i="27"/>
  <c r="U14" i="60"/>
  <c r="U16" i="60" s="1"/>
  <c r="U26" i="60" s="1"/>
  <c r="Y43" i="27"/>
  <c r="O14" i="60"/>
  <c r="O16" i="60" s="1"/>
  <c r="O26" i="60" s="1"/>
  <c r="X43" i="27"/>
  <c r="N14" i="60"/>
  <c r="N16" i="60" s="1"/>
  <c r="N26" i="60" s="1"/>
  <c r="AG43" i="27"/>
  <c r="W14" i="60"/>
  <c r="W16" i="60" s="1"/>
  <c r="W26" i="60" s="1"/>
  <c r="AD43" i="27"/>
  <c r="T14" i="60"/>
  <c r="T16" i="60" s="1"/>
  <c r="T26" i="60" s="1"/>
  <c r="AH41" i="27"/>
  <c r="AH43" i="27" l="1"/>
  <c r="X14" i="60"/>
  <c r="X16" i="60" l="1"/>
  <c r="Y14" i="60"/>
  <c r="Y16" i="60" l="1"/>
  <c r="X26" i="60"/>
</calcChain>
</file>

<file path=xl/comments1.xml><?xml version="1.0" encoding="utf-8"?>
<comments xmlns="http://schemas.openxmlformats.org/spreadsheetml/2006/main">
  <authors>
    <author>Steve Millar</author>
  </authors>
  <commentList>
    <comment ref="K68" authorId="0" shapeId="0">
      <text>
        <r>
          <rPr>
            <b/>
            <sz val="9"/>
            <color indexed="81"/>
            <rFont val="Tahoma"/>
            <family val="2"/>
          </rPr>
          <t>Steve Millar:</t>
        </r>
        <r>
          <rPr>
            <sz val="9"/>
            <color indexed="81"/>
            <rFont val="Tahoma"/>
            <family val="2"/>
          </rPr>
          <t xml:space="preserve">
These need replacing now, unable clean due to damage - used for meeting room.</t>
        </r>
      </text>
    </comment>
    <comment ref="K225" authorId="0" shapeId="0">
      <text>
        <r>
          <rPr>
            <b/>
            <sz val="9"/>
            <color indexed="81"/>
            <rFont val="Tahoma"/>
            <family val="2"/>
          </rPr>
          <t>Steve Millar:</t>
        </r>
        <r>
          <rPr>
            <sz val="9"/>
            <color indexed="81"/>
            <rFont val="Tahoma"/>
            <family val="2"/>
          </rPr>
          <t xml:space="preserve">
1 stainless caster is about $350, there are 12, we inspected this year and thisnk 7 years is likely cycle.
</t>
        </r>
      </text>
    </comment>
    <comment ref="L233" authorId="0" shapeId="0">
      <text>
        <r>
          <rPr>
            <b/>
            <sz val="9"/>
            <color indexed="81"/>
            <rFont val="Tahoma"/>
            <family val="2"/>
          </rPr>
          <t>Steve Millar:</t>
        </r>
        <r>
          <rPr>
            <sz val="9"/>
            <color indexed="81"/>
            <rFont val="Tahoma"/>
            <family val="2"/>
          </rPr>
          <t xml:space="preserve">
Schedule for this year
(moved)</t>
        </r>
      </text>
    </comment>
    <comment ref="K246" authorId="0" shapeId="0">
      <text>
        <r>
          <rPr>
            <b/>
            <sz val="9"/>
            <color indexed="81"/>
            <rFont val="Tahoma"/>
            <family val="2"/>
          </rPr>
          <t>Steve Millar:</t>
        </r>
        <r>
          <rPr>
            <sz val="9"/>
            <color indexed="81"/>
            <rFont val="Tahoma"/>
            <family val="2"/>
          </rPr>
          <t xml:space="preserve">
Changed to 5 years they are $1000 each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<sst xmlns="http://schemas.openxmlformats.org/spreadsheetml/2006/main" count="4549" uniqueCount="1724">
  <si>
    <t>ROOM NO. / REF</t>
  </si>
  <si>
    <t>Windows / skylights</t>
  </si>
  <si>
    <t>photos</t>
  </si>
  <si>
    <t>ESTIMATE</t>
  </si>
  <si>
    <t>ROOM NAME</t>
  </si>
  <si>
    <t>mechanical</t>
  </si>
  <si>
    <t>aluminium joinery</t>
  </si>
  <si>
    <t>hardware</t>
  </si>
  <si>
    <t>timber joinery</t>
  </si>
  <si>
    <t>plumbing and drainage</t>
  </si>
  <si>
    <t>poolwater services</t>
  </si>
  <si>
    <t>insulation / vapour barrier</t>
  </si>
  <si>
    <t>membrane roofing</t>
  </si>
  <si>
    <t>profiled metal roofing</t>
  </si>
  <si>
    <t>metalwork</t>
  </si>
  <si>
    <t>structural steelwork</t>
  </si>
  <si>
    <t>fire doors</t>
  </si>
  <si>
    <t>ceiling systems</t>
  </si>
  <si>
    <t>signage / displays</t>
  </si>
  <si>
    <t>pool tiling</t>
  </si>
  <si>
    <t>wall / floor tiling</t>
  </si>
  <si>
    <t>painting</t>
  </si>
  <si>
    <t>Landscaping</t>
  </si>
  <si>
    <t>electrical</t>
  </si>
  <si>
    <t>external cladding</t>
  </si>
  <si>
    <t>blockwork</t>
  </si>
  <si>
    <t>WC partitions</t>
  </si>
  <si>
    <t>internal cladding</t>
  </si>
  <si>
    <t>vinyl flooring</t>
  </si>
  <si>
    <t>carpeting</t>
  </si>
  <si>
    <t>timber framing</t>
  </si>
  <si>
    <t>flooring</t>
  </si>
  <si>
    <t>CONDITION</t>
  </si>
  <si>
    <t>G01</t>
  </si>
  <si>
    <t>Walls</t>
  </si>
  <si>
    <t>2015</t>
  </si>
  <si>
    <t>2016</t>
  </si>
  <si>
    <t>2017</t>
  </si>
  <si>
    <t>2018</t>
  </si>
  <si>
    <t>ELEMENT</t>
  </si>
  <si>
    <t>PHOTO REF</t>
  </si>
  <si>
    <t>PRIORITY</t>
  </si>
  <si>
    <t xml:space="preserve">Floor </t>
  </si>
  <si>
    <t>Ceiling</t>
  </si>
  <si>
    <t>Doors</t>
  </si>
  <si>
    <t>Hardware</t>
  </si>
  <si>
    <t>Joinery</t>
  </si>
  <si>
    <t>ONGOING MAINT' CYCLE</t>
  </si>
  <si>
    <t>Services</t>
  </si>
  <si>
    <t>2029-2034</t>
  </si>
  <si>
    <t>Fixtures &amp; fittings</t>
  </si>
  <si>
    <t>TRADE</t>
  </si>
  <si>
    <t>NEXT MAINT' (YR)</t>
  </si>
  <si>
    <t>NEXT SHUT DOWN 2014</t>
  </si>
  <si>
    <t>NOTES &amp; WORK REQUIRED</t>
  </si>
  <si>
    <t>2019</t>
  </si>
  <si>
    <t>2020</t>
  </si>
  <si>
    <t>2021</t>
  </si>
  <si>
    <t>2023</t>
  </si>
  <si>
    <t>2022</t>
  </si>
  <si>
    <t>ITEM</t>
  </si>
  <si>
    <t>concrete</t>
  </si>
  <si>
    <t>glazing</t>
  </si>
  <si>
    <t>2024-2028</t>
  </si>
  <si>
    <t>NOT YET INSPECTED</t>
  </si>
  <si>
    <t>X00</t>
  </si>
  <si>
    <t>NOTES and WORK REQUIRED</t>
  </si>
  <si>
    <t>hyperlink</t>
  </si>
  <si>
    <t xml:space="preserve">Condition Assessment Template for 20 year Annual Renewal Planning
WCC Facility: XXXXXXX </t>
  </si>
  <si>
    <t>(MAIN) POOL - (GROUND) FLOOR</t>
  </si>
  <si>
    <t>RATE</t>
  </si>
  <si>
    <t xml:space="preserve">QUANTITY /AREA </t>
  </si>
  <si>
    <t>ADJUSTMENT</t>
  </si>
  <si>
    <t>Floor</t>
  </si>
  <si>
    <t>should do</t>
  </si>
  <si>
    <t>must do</t>
  </si>
  <si>
    <t>Ceilings</t>
  </si>
  <si>
    <t>Fixtures and fittings</t>
  </si>
  <si>
    <t>could do</t>
  </si>
  <si>
    <t>Roof</t>
  </si>
  <si>
    <t>G02</t>
  </si>
  <si>
    <t>Other</t>
  </si>
  <si>
    <t>G03</t>
  </si>
  <si>
    <t>G04</t>
  </si>
  <si>
    <t>G07</t>
  </si>
  <si>
    <t>G08</t>
  </si>
  <si>
    <t>G09</t>
  </si>
  <si>
    <t>HYDROSLIDE</t>
  </si>
  <si>
    <t>G10</t>
  </si>
  <si>
    <t>CORRIDOR</t>
  </si>
  <si>
    <t>G11</t>
  </si>
  <si>
    <t>G12</t>
  </si>
  <si>
    <t>Resin</t>
  </si>
  <si>
    <t>G13</t>
  </si>
  <si>
    <t>Good condition.</t>
  </si>
  <si>
    <t>Hydroslide</t>
  </si>
  <si>
    <t>Fixings &amp; accessories</t>
  </si>
  <si>
    <t>UNIT</t>
  </si>
  <si>
    <t>m²</t>
  </si>
  <si>
    <t>linear metres</t>
  </si>
  <si>
    <t>no.</t>
  </si>
  <si>
    <t>approx</t>
  </si>
  <si>
    <t>Flooring Rates</t>
  </si>
  <si>
    <t>Timber Flooring Replace / m2</t>
  </si>
  <si>
    <t>Ceramic Tile Clean /m2</t>
  </si>
  <si>
    <t>Ceramic Tile Replace /m2</t>
  </si>
  <si>
    <t>Degadur Clean /m2</t>
  </si>
  <si>
    <t>Degadur Replace /m2</t>
  </si>
  <si>
    <t>Vinyl Floor Clean /m2</t>
  </si>
  <si>
    <t>Vinyl Floor Replace /m2</t>
  </si>
  <si>
    <t>Rubber Stud Clean /m2</t>
  </si>
  <si>
    <t>Rubber Stud Replace /m2</t>
  </si>
  <si>
    <t>Carpet Clean /m2</t>
  </si>
  <si>
    <t>Carpet Replace /m2</t>
  </si>
  <si>
    <t>Entrance Mat Replace /m2</t>
  </si>
  <si>
    <t>Stair Treads Replace /m</t>
  </si>
  <si>
    <t>Cedar Boards (sauna) Replace /m2</t>
  </si>
  <si>
    <t>Floor Paint renew /m2</t>
  </si>
  <si>
    <t>Floor Paint clean /m2</t>
  </si>
  <si>
    <t>Skirting Tiles Replace/m</t>
  </si>
  <si>
    <t>Channel Tiles Replace/m</t>
  </si>
  <si>
    <t>Wall Rates</t>
  </si>
  <si>
    <t>Replace timber sauna screening per m²</t>
  </si>
  <si>
    <t>Repair and Repaint Gib</t>
  </si>
  <si>
    <t>Repaint Concrete/block</t>
  </si>
  <si>
    <t>Repair wall tiling</t>
  </si>
  <si>
    <t>Replace wall tiling</t>
  </si>
  <si>
    <t>Replace Seratone</t>
  </si>
  <si>
    <t>Replace Villaboard</t>
  </si>
  <si>
    <t>Touch up and clean</t>
  </si>
  <si>
    <t>Specialist painting</t>
  </si>
  <si>
    <t>Basic Clean</t>
  </si>
  <si>
    <t>Replace Parklex</t>
  </si>
  <si>
    <t>Metalwork etc Rates</t>
  </si>
  <si>
    <t>Repaint galv handrail /m</t>
  </si>
  <si>
    <t>Sport seat replace /each</t>
  </si>
  <si>
    <t>Sport seat adjust /each</t>
  </si>
  <si>
    <t>Lighting</t>
  </si>
  <si>
    <t>Clean and relamp - 5 years per m2</t>
  </si>
  <si>
    <t>Renew Luminaires-per m2 floor area</t>
  </si>
  <si>
    <t>Suspended Ceiling Tiles replace / each</t>
  </si>
  <si>
    <t>Roofing</t>
  </si>
  <si>
    <t>Membrane roof replace</t>
  </si>
  <si>
    <t>Glass</t>
  </si>
  <si>
    <t>Replace glazing per m²</t>
  </si>
  <si>
    <t>Joinery Rates</t>
  </si>
  <si>
    <t>Repaint timber door single leaf</t>
  </si>
  <si>
    <t>Resand and repaint bench seats / lin m</t>
  </si>
  <si>
    <t>Partitions</t>
  </si>
  <si>
    <t>Partition replace / each</t>
  </si>
  <si>
    <t>Pool</t>
  </si>
  <si>
    <t>Myrtha membrane repair per m²</t>
  </si>
  <si>
    <t>Grating per linear metres</t>
  </si>
  <si>
    <t>STO rebroadcast per m²</t>
  </si>
  <si>
    <t>Remove existing and lay STO</t>
  </si>
  <si>
    <t>Sand and repaint walls per m²</t>
  </si>
  <si>
    <t>Misc</t>
  </si>
  <si>
    <t>Strip and paint bench brackets and repaint benches / lin m</t>
  </si>
  <si>
    <t>Nominal sum</t>
  </si>
  <si>
    <t>Rate</t>
  </si>
  <si>
    <t>ROC</t>
  </si>
  <si>
    <t>Allow to replace in 10 years</t>
  </si>
  <si>
    <t>-</t>
  </si>
  <si>
    <t>Allow to repaint every 5 years</t>
  </si>
  <si>
    <t>Sand and repaint timber shiplap per m²</t>
  </si>
  <si>
    <t>Corrugated metal roofing replace per m²</t>
  </si>
  <si>
    <t>Waterblast, repaint corrug roof per m²</t>
  </si>
  <si>
    <t>Waterblast, repaint corrug roof, replace clearlights per m²</t>
  </si>
  <si>
    <t>No work required within the maintenance period under consideration.</t>
  </si>
  <si>
    <t>No further work required within the maintenance period under consideration.</t>
  </si>
  <si>
    <t>linear metres total</t>
  </si>
  <si>
    <t>Repaint pool tank per m²</t>
  </si>
  <si>
    <t>Sealant to pool tank remove and replace / lin m</t>
  </si>
  <si>
    <t>Allow to replace every 10 years</t>
  </si>
  <si>
    <t>Sand and restain an exterior timber bench seat / each</t>
  </si>
  <si>
    <t>Sand and restain an exterior picnic table set / each</t>
  </si>
  <si>
    <t>Repaint pergola per linear metre</t>
  </si>
  <si>
    <t>G01.10</t>
  </si>
  <si>
    <t>G01.11</t>
  </si>
  <si>
    <t>G01.12</t>
  </si>
  <si>
    <t>G01.13</t>
  </si>
  <si>
    <t>G01.14</t>
  </si>
  <si>
    <t>G01.15</t>
  </si>
  <si>
    <t>G01.16</t>
  </si>
  <si>
    <t>G01.17</t>
  </si>
  <si>
    <t>G02.01</t>
  </si>
  <si>
    <t>G02.02</t>
  </si>
  <si>
    <t>G02.03</t>
  </si>
  <si>
    <t>G02.04</t>
  </si>
  <si>
    <t>G02.05</t>
  </si>
  <si>
    <t>included above</t>
  </si>
  <si>
    <t>no work required</t>
  </si>
  <si>
    <t>G03.01</t>
  </si>
  <si>
    <t>G03.03</t>
  </si>
  <si>
    <t>G03.04</t>
  </si>
  <si>
    <t>G03.05</t>
  </si>
  <si>
    <t>G04.01</t>
  </si>
  <si>
    <t>G04.02</t>
  </si>
  <si>
    <t>G04.03</t>
  </si>
  <si>
    <t>G04.04</t>
  </si>
  <si>
    <t>G04.05</t>
  </si>
  <si>
    <t>G04.06</t>
  </si>
  <si>
    <t>G05.01</t>
  </si>
  <si>
    <t>G05.02</t>
  </si>
  <si>
    <t>G05.03</t>
  </si>
  <si>
    <t>G05.04</t>
  </si>
  <si>
    <t>G07.01</t>
  </si>
  <si>
    <t>G07.02</t>
  </si>
  <si>
    <t>G07.03</t>
  </si>
  <si>
    <t>G07.04</t>
  </si>
  <si>
    <t>G07.05</t>
  </si>
  <si>
    <t>G07.06</t>
  </si>
  <si>
    <t>G07.08</t>
  </si>
  <si>
    <t xml:space="preserve">Good condition </t>
  </si>
  <si>
    <t>G10.01</t>
  </si>
  <si>
    <t>G10.02</t>
  </si>
  <si>
    <t>G10.03</t>
  </si>
  <si>
    <t>G10.04</t>
  </si>
  <si>
    <t>G10.05</t>
  </si>
  <si>
    <t>G10.07</t>
  </si>
  <si>
    <t>G11.01</t>
  </si>
  <si>
    <t>G11.02</t>
  </si>
  <si>
    <t>G11.03</t>
  </si>
  <si>
    <t>G11.04</t>
  </si>
  <si>
    <t>G11.05</t>
  </si>
  <si>
    <t>G12.01</t>
  </si>
  <si>
    <t>G12.02</t>
  </si>
  <si>
    <t>G12.04</t>
  </si>
  <si>
    <t>G12.05</t>
  </si>
  <si>
    <t xml:space="preserve">Allow to replace / repair damaged fittings.  </t>
  </si>
  <si>
    <t>FEMALE CHANGE</t>
  </si>
  <si>
    <t>MALE CHANGE</t>
  </si>
  <si>
    <t>OFFICE</t>
  </si>
  <si>
    <t>Fibreglass tube, landing chute, support structure</t>
  </si>
  <si>
    <t>YEAR</t>
  </si>
  <si>
    <t>Price of item</t>
  </si>
  <si>
    <t>Year of price quote</t>
  </si>
  <si>
    <t>Current Year Projection Price</t>
  </si>
  <si>
    <r>
      <t xml:space="preserve">Condition Assessment Template - Annual Renewal Planning </t>
    </r>
    <r>
      <rPr>
        <sz val="12"/>
        <rFont val="Arial"/>
        <family val="2"/>
      </rPr>
      <t>(estimated costs for future years are based on assumed 3% annual inflation - all figures exclude GST and include 15% fees)</t>
    </r>
  </si>
  <si>
    <t>HOW TO USE THE SPREADSHEET</t>
  </si>
  <si>
    <t>Fill this if you can with 'Rate', if not skip to 'Price of item'</t>
  </si>
  <si>
    <t>Fill this if you can with 'Approx Quantity/Area', if not skip to 'Price of item'</t>
  </si>
  <si>
    <t>PUT VALUE IN "Price of item" on the right; PUT VALUE IN "Last Maint' (Yr)", and optional "Next Maint' (Yr); Change "Maint' Cycle" as seen fit. Formula should do the rest.</t>
  </si>
  <si>
    <t>Last known maintence year (This must be filled if 'Next Maint Yr is empty)</t>
  </si>
  <si>
    <t>Period of maintenance (If left blank, it assumes 50 years i.e. one off)</t>
  </si>
  <si>
    <t>Next forecast maintence year (From prior forecast information i.e. during installation). Fill in Last Maint' Year if this is not known.</t>
  </si>
  <si>
    <t>Formula is Quantity x Rate. Can be overidden by a fixed value</t>
  </si>
  <si>
    <t>Year of the quote. If left blank it assumes it’s the price of the year set above (current year).</t>
  </si>
  <si>
    <t>Formula. Don't overide</t>
  </si>
  <si>
    <t>LAST MAINT' (YR)</t>
  </si>
  <si>
    <t>2024</t>
  </si>
  <si>
    <t>2025</t>
  </si>
  <si>
    <t>2026</t>
  </si>
  <si>
    <t>2027</t>
  </si>
  <si>
    <t>2028</t>
  </si>
  <si>
    <t>2029</t>
  </si>
  <si>
    <t>2030</t>
  </si>
  <si>
    <t>2031</t>
  </si>
  <si>
    <t>2032</t>
  </si>
  <si>
    <t>2033</t>
  </si>
  <si>
    <t>2034</t>
  </si>
  <si>
    <t>2035</t>
  </si>
  <si>
    <t>2031-2035</t>
  </si>
  <si>
    <t>Good condition</t>
  </si>
  <si>
    <t>FOYER/CAFÉ/ RECEPTION</t>
  </si>
  <si>
    <t>G01.01</t>
  </si>
  <si>
    <t>Tiles</t>
  </si>
  <si>
    <t>Nom. sum</t>
  </si>
  <si>
    <t>G01.02</t>
  </si>
  <si>
    <t>G01.03</t>
  </si>
  <si>
    <t>G01.04</t>
  </si>
  <si>
    <t>G01.05</t>
  </si>
  <si>
    <t>G01.06</t>
  </si>
  <si>
    <t>G01.07</t>
  </si>
  <si>
    <t>G01.08</t>
  </si>
  <si>
    <t>G01.09</t>
  </si>
  <si>
    <t>Concrete</t>
  </si>
  <si>
    <t>Clear finished concrete columns are in good condition</t>
  </si>
  <si>
    <t>Allow to make recoat Aquapel coating to concrete every 10 years</t>
  </si>
  <si>
    <t>G01.11.1</t>
  </si>
  <si>
    <t>Windows / Skylights
(inc hardware)</t>
  </si>
  <si>
    <t>Doors 
(inc hardware)</t>
  </si>
  <si>
    <t>Aluminium</t>
  </si>
  <si>
    <t>Carpet tiles</t>
  </si>
  <si>
    <t>Flush stopped fibre cement sheet is in good condition</t>
  </si>
  <si>
    <t>Allow to repaint every 15 years.</t>
  </si>
  <si>
    <t>Windows</t>
  </si>
  <si>
    <t>G03.02</t>
  </si>
  <si>
    <t>Fibre Cement</t>
  </si>
  <si>
    <t>Alumnium</t>
  </si>
  <si>
    <t>GO5</t>
  </si>
  <si>
    <t>Short Term Allow to professionally clean on a yearly basis</t>
  </si>
  <si>
    <t>G05.05</t>
  </si>
  <si>
    <t>STAFF BATHROOM</t>
  </si>
  <si>
    <t>Existing tiles in good condition</t>
  </si>
  <si>
    <t>Long Term Allow to replace in 15 years</t>
  </si>
  <si>
    <t>Existing tiles are in good condition</t>
  </si>
  <si>
    <t>Short Term Allow for periodic maintenance replacement of damaged tiles</t>
  </si>
  <si>
    <t>Natural concrete with a plastered finish, in good condition</t>
  </si>
  <si>
    <t>Allow to repair/replace hardware every 5 years for sliding door gear</t>
  </si>
  <si>
    <t>WC/WHB/Shower Fittings (inlc taps)</t>
  </si>
  <si>
    <t>Existing fittings are in good condition</t>
  </si>
  <si>
    <t xml:space="preserve">Short Term Allow to repair/replace damaged fittings as required
</t>
  </si>
  <si>
    <t>DP BATHROOM</t>
  </si>
  <si>
    <t>e.g. Timber / Aluminium</t>
  </si>
  <si>
    <t>Aluminium doors are in good condition</t>
  </si>
  <si>
    <t>Long Term Assume broken/damaged every 15 years</t>
  </si>
  <si>
    <t>MULTIPURPOSE ROOM</t>
  </si>
  <si>
    <t>Tenant fit out - inspection not required</t>
  </si>
  <si>
    <t>COMMERCIAL SPACE</t>
  </si>
  <si>
    <t>CAC 86, 87, 100, 101, 104</t>
  </si>
  <si>
    <t>Existing carpet tiles are  in generally  good condition</t>
  </si>
  <si>
    <t>CAC 86, 87, 100, 101</t>
  </si>
  <si>
    <t>CAC 86, 100</t>
  </si>
  <si>
    <t xml:space="preserve">Aluminium joinery and glazing to Spa Pool window is in good condition </t>
  </si>
  <si>
    <t>Allow to replace etched glass every 10 years</t>
  </si>
  <si>
    <t>CAC 86, 87, 100</t>
  </si>
  <si>
    <t>Allow to repair/replace hardware every 5 years</t>
  </si>
  <si>
    <t>Lockers</t>
  </si>
  <si>
    <t>CAC 88</t>
  </si>
  <si>
    <t>Proprietary metal lockers in good condition</t>
  </si>
  <si>
    <t>CAC 251</t>
  </si>
  <si>
    <t>Existing carpet tiles are  in good condition</t>
  </si>
  <si>
    <t>CAC 251, 252, 253</t>
  </si>
  <si>
    <t>Existing painted concrete is in good condition</t>
  </si>
  <si>
    <t>Allow to repaint in 10 years time</t>
  </si>
  <si>
    <t>CAC 251, 252</t>
  </si>
  <si>
    <t>CAC 234, 254</t>
  </si>
  <si>
    <t>Aluminium joinery and glazing is in good condition</t>
  </si>
  <si>
    <t>CAC 234, 252</t>
  </si>
  <si>
    <t>Aluminium door and glazing is in good condition</t>
  </si>
  <si>
    <t>SPA PLANT</t>
  </si>
  <si>
    <t>Unpainted concrete slab</t>
  </si>
  <si>
    <t>CAC 84</t>
  </si>
  <si>
    <t>Concrete slab is in good condition</t>
  </si>
  <si>
    <t>Precast concrete wall</t>
  </si>
  <si>
    <t>CAC 85</t>
  </si>
  <si>
    <t>Precast concrete wall is in good condition</t>
  </si>
  <si>
    <t>Kingspan</t>
  </si>
  <si>
    <t>Unfinshed kingspan is in good condition</t>
  </si>
  <si>
    <t>CAC 100</t>
  </si>
  <si>
    <t>Aluminium door is in good condition</t>
  </si>
  <si>
    <t>Allow to repair/replace hardware every 10 years</t>
  </si>
  <si>
    <t>SPA POOL</t>
  </si>
  <si>
    <t>G13.01</t>
  </si>
  <si>
    <t xml:space="preserve">Parklex HPM </t>
  </si>
  <si>
    <t>CAC 250</t>
  </si>
  <si>
    <t>Existing Parklex is in good condition</t>
  </si>
  <si>
    <t>Short Term Allow to repair low level panels every 3 years</t>
  </si>
  <si>
    <t>G13.02</t>
  </si>
  <si>
    <t>Long Term Allow to replace all panels after 15 years</t>
  </si>
  <si>
    <t>G13.03</t>
  </si>
  <si>
    <t>Allow to replace after 15 years</t>
  </si>
  <si>
    <t>G13.04</t>
  </si>
  <si>
    <t>Included in G10 above.</t>
  </si>
  <si>
    <t>Included in G10 above</t>
  </si>
  <si>
    <t>G13.05</t>
  </si>
  <si>
    <t>Pool Wall and Floor</t>
  </si>
  <si>
    <t>CAC 250, DSCF 8913, 8914</t>
  </si>
  <si>
    <t>Tiles are in good condition. Tile grouting dirty.</t>
  </si>
  <si>
    <t>G13.06</t>
  </si>
  <si>
    <t>Medium Term Allow to repair damaged tiles every 5 years and replace sealant</t>
  </si>
  <si>
    <t>G13.07</t>
  </si>
  <si>
    <t>Long Term Allow to retile in 15 years time - this work is not required within the maintenance period under consideration.</t>
  </si>
  <si>
    <t>G14</t>
  </si>
  <si>
    <t>SAUNA</t>
  </si>
  <si>
    <t>G14.01</t>
  </si>
  <si>
    <t>CAC 243</t>
  </si>
  <si>
    <t>G14.02</t>
  </si>
  <si>
    <t>G14.03</t>
  </si>
  <si>
    <t>Timber boarding</t>
  </si>
  <si>
    <t>CAC 243, 244</t>
  </si>
  <si>
    <t>Cedar boards to walls are dry and charred.</t>
  </si>
  <si>
    <t>Sauna Seats</t>
  </si>
  <si>
    <t>Timber boarding is in good condition to walls and seats is in good condition. In the process of being replaced at the time of inspection</t>
  </si>
  <si>
    <t>G14.04</t>
  </si>
  <si>
    <t>G14.05</t>
  </si>
  <si>
    <t>CAC 244</t>
  </si>
  <si>
    <t>G14.06</t>
  </si>
  <si>
    <t>Windows / 
(inc hardware)</t>
  </si>
  <si>
    <t>CAC 240, 241, 242</t>
  </si>
  <si>
    <t>G14.07</t>
  </si>
  <si>
    <t>Aluminum</t>
  </si>
  <si>
    <t>CAC 240, 241</t>
  </si>
  <si>
    <t>Glazed Alumnium door is in good condition</t>
  </si>
  <si>
    <t>G15</t>
  </si>
  <si>
    <t>CHANGE CORRIDORS</t>
  </si>
  <si>
    <t>G15.01</t>
  </si>
  <si>
    <t>CAC 32, 33</t>
  </si>
  <si>
    <t>G15.02</t>
  </si>
  <si>
    <t>G15.03</t>
  </si>
  <si>
    <t>Fibre Cement Sheet</t>
  </si>
  <si>
    <t>CAC 32, 33, 34</t>
  </si>
  <si>
    <t>Clear finished fibre cement sheet with exposed joints and fixings. In good condition</t>
  </si>
  <si>
    <t>Allow to reseal FC sheet in 5 years time, and then every 5 years</t>
  </si>
  <si>
    <t>G15.04</t>
  </si>
  <si>
    <t>Prefinished FC board at high level is in good condition</t>
  </si>
  <si>
    <t>G15.05</t>
  </si>
  <si>
    <t>G15.06</t>
  </si>
  <si>
    <t>G15.07</t>
  </si>
  <si>
    <t>Existing fibre cement sheet is in good condition</t>
  </si>
  <si>
    <t>G15.08</t>
  </si>
  <si>
    <t>included within individual areas coming off the Corridor-refer G16, G17 and G18 below</t>
  </si>
  <si>
    <t>included below</t>
  </si>
  <si>
    <t>G15.09</t>
  </si>
  <si>
    <t>Cleaner Room Door</t>
  </si>
  <si>
    <t>DSCF 8962</t>
  </si>
  <si>
    <t>Door in good condition, hinges rusting</t>
  </si>
  <si>
    <t>CAC 32, DSCF 8974, 8975</t>
  </si>
  <si>
    <t>Existing open and lockable lockers are in good condition. Some rusting around doors</t>
  </si>
  <si>
    <t>Short Term Allow to repair every 3 years</t>
  </si>
  <si>
    <t>G15.10</t>
  </si>
  <si>
    <t>Long Term Allow to replace every 10 years</t>
  </si>
  <si>
    <t>G16</t>
  </si>
  <si>
    <t>G16.01</t>
  </si>
  <si>
    <t>CAC 24, 25, 221, 222, 224</t>
  </si>
  <si>
    <t>Resin flooring is in good condition</t>
  </si>
  <si>
    <t>Long Term Allow to rebroadcast in 5 years</t>
  </si>
  <si>
    <t>G16.02</t>
  </si>
  <si>
    <t>m² total</t>
  </si>
  <si>
    <t>CAC 24, 25, 221, 222, 223</t>
  </si>
  <si>
    <t>Existing tiles in fair condition.  Areas of mising grout.  Some craked tiles adjacent to seats</t>
  </si>
  <si>
    <t>Repair grout and sealant where required.  Replace damaged tiles (incl making good to waterproofing)</t>
  </si>
  <si>
    <t>Long term Allow to replace in 10 years time</t>
  </si>
  <si>
    <t>G16.03</t>
  </si>
  <si>
    <t>Fibre cement</t>
  </si>
  <si>
    <t>CAC 221, 222</t>
  </si>
  <si>
    <t>Fibre cement sheet ceiling is in good condition</t>
  </si>
  <si>
    <t>Allow to repaint in 5 years and then every 10 years.</t>
  </si>
  <si>
    <t>G16.04</t>
  </si>
  <si>
    <t xml:space="preserve">Windows </t>
  </si>
  <si>
    <t>CAC 24, 221</t>
  </si>
  <si>
    <t>High level alumnium joinery and glazing is in good condition</t>
  </si>
  <si>
    <t>G16.05</t>
  </si>
  <si>
    <t>CAC 222, 224, 225</t>
  </si>
  <si>
    <t>Glazed Alumnium doors  in generally good condition.  Some rust on hinges.</t>
  </si>
  <si>
    <t>G16.06</t>
  </si>
  <si>
    <t>WC/WHB/Shower Fittings (incl taps)</t>
  </si>
  <si>
    <t>CAC 24, 25, 31 , 221, 223</t>
  </si>
  <si>
    <t>Existing fittings are in good condition.  Some missing coat hook</t>
  </si>
  <si>
    <t>Short Term Allow to replace missng coat hooks</t>
  </si>
  <si>
    <t>G16.07</t>
  </si>
  <si>
    <t>Ceiling mounted disabled support track (disabled change room only)</t>
  </si>
  <si>
    <t>Allow for repairs every 5 years</t>
  </si>
  <si>
    <t>G16.08</t>
  </si>
  <si>
    <t>Seats</t>
  </si>
  <si>
    <t>CAC 25</t>
  </si>
  <si>
    <t xml:space="preserve">Timber seats are in good condition </t>
  </si>
  <si>
    <t>Allow to reapply clear finish every 5 years and touch up brackets</t>
  </si>
  <si>
    <t>G17</t>
  </si>
  <si>
    <t>G17.01</t>
  </si>
  <si>
    <t>Resin flooring in generally good condition</t>
  </si>
  <si>
    <t>G17.02</t>
  </si>
  <si>
    <t>Long Term Allow to rebroadcast in 7 years, and then every 10 years</t>
  </si>
  <si>
    <t>G17.03</t>
  </si>
  <si>
    <t>Clear finished fibre cement sheet with exposed joints and fixings.   In good condition at high level.  At low level the wall is in poor condition due to wash down water and inadequate protection</t>
  </si>
  <si>
    <t>Remove skirting tiles.  Investigate behind linings to make sure substrate is undamaged.  Prepare wall surface and provide resin upstand 400 high in lieu of low level tile skirting, including plinths at low level to all steelwork columns.</t>
  </si>
  <si>
    <t>G17.04</t>
  </si>
  <si>
    <t>Allow to reseal FC sheet in 2 years time, and then every 5 years</t>
  </si>
  <si>
    <t>G17.04.1</t>
  </si>
  <si>
    <t>Existing Tiles in good condition.  Some damage around coathooks and on exposed edges</t>
  </si>
  <si>
    <t>Allow to replace damaged tiles as required. Assume 2% replaced every 5 years</t>
  </si>
  <si>
    <t>G17.05</t>
  </si>
  <si>
    <t>Proprietary partitions</t>
  </si>
  <si>
    <t xml:space="preserve">Proprietary partitions are in geernally good condition. </t>
  </si>
  <si>
    <t>Repair/replace hardware as required</t>
  </si>
  <si>
    <t>G17.07</t>
  </si>
  <si>
    <t>Replace all partitions in 10 years time</t>
  </si>
  <si>
    <t>G17.09</t>
  </si>
  <si>
    <t>Windows 
(inc hardware)</t>
  </si>
  <si>
    <t>High level aluminium joinery and glazing is in good condition</t>
  </si>
  <si>
    <t>G17.10</t>
  </si>
  <si>
    <t>Bench Seats</t>
  </si>
  <si>
    <t>Existing bench seats are in good condition</t>
  </si>
  <si>
    <t>Allow to re-sand and reapply clear finish evey 5 years and touch up steel brackets</t>
  </si>
  <si>
    <t>G17.11</t>
  </si>
  <si>
    <t>Coat Hooks</t>
  </si>
  <si>
    <t>Coat hooks are generally in good condition. Screws rusting.</t>
  </si>
  <si>
    <t>Short Term Allow to replace damaged coat hoks as required.</t>
  </si>
  <si>
    <t>G17.12</t>
  </si>
  <si>
    <t>Allow to resand and paint caot rail in 5 years, and then every 10 years.</t>
  </si>
  <si>
    <t>G17.13</t>
  </si>
  <si>
    <t>Vanity Unit</t>
  </si>
  <si>
    <t>Vanity unit is in good condition</t>
  </si>
  <si>
    <t>G17.14</t>
  </si>
  <si>
    <t>WC/WHB/Shower Fittings (incl taps)/Baby Change Tables</t>
  </si>
  <si>
    <t xml:space="preserve">Short Term Allow to replace damaged fittings.  </t>
  </si>
  <si>
    <t>G18</t>
  </si>
  <si>
    <t>G19</t>
  </si>
  <si>
    <t>TODDLER'S POOL TANK</t>
  </si>
  <si>
    <t>G19.01</t>
  </si>
  <si>
    <t>Tiles (nibs)</t>
  </si>
  <si>
    <t>CAC 5, 6, 9</t>
  </si>
  <si>
    <t>Tiles to nibs generally in good condition. Some damage to exposed corners</t>
  </si>
  <si>
    <t>Short Term  Repair damaged areas of tile, including sealant  and grout as required.</t>
  </si>
  <si>
    <t>Long Term   Allow to repair/replace broken tiles</t>
  </si>
  <si>
    <t>G19.02</t>
  </si>
  <si>
    <t>Myrtha Membrane</t>
  </si>
  <si>
    <t>PVC membrane is in good condition</t>
  </si>
  <si>
    <t>Membrane is known to stretch and fade. Allow to replace in 2 years and then every 7 years</t>
  </si>
  <si>
    <t>G19.03</t>
  </si>
  <si>
    <t>Gratings</t>
  </si>
  <si>
    <t>CAC 5, 6</t>
  </si>
  <si>
    <t>Gratings are in good condition</t>
  </si>
  <si>
    <t>Allow to replace damaged grating sections. Assume 10% replaced every 5 years.</t>
  </si>
  <si>
    <t>G19.04</t>
  </si>
  <si>
    <t>Pool Play Fittings</t>
  </si>
  <si>
    <t>Play fittings are in good condition</t>
  </si>
  <si>
    <t>Long Term Replace every 10 years</t>
  </si>
  <si>
    <t>G20</t>
  </si>
  <si>
    <t>LTS POOL TANK</t>
  </si>
  <si>
    <t>G20.01</t>
  </si>
  <si>
    <t>CAC 10, 12</t>
  </si>
  <si>
    <t>Short Term  Repair damaged areas of tile</t>
  </si>
  <si>
    <t>G20.02</t>
  </si>
  <si>
    <t>PVC membrane is in generally good condition</t>
  </si>
  <si>
    <t>G20.03</t>
  </si>
  <si>
    <t>Allow to replace damaged grating sections.  Assume 10% replaced every 5 years.</t>
  </si>
  <si>
    <t>G20.04</t>
  </si>
  <si>
    <t>Myrtha/Tiles</t>
  </si>
  <si>
    <t xml:space="preserve">m² </t>
  </si>
  <si>
    <t>CAC 10</t>
  </si>
  <si>
    <t>Myrtha membrane with a scum tile</t>
  </si>
  <si>
    <t>Replace wall membrane in 5 years, and then every 15 years, including scum tiles</t>
  </si>
  <si>
    <t>Repair and replace scum tiles as required</t>
  </si>
  <si>
    <t>G20.05</t>
  </si>
  <si>
    <t>Pool Covers</t>
  </si>
  <si>
    <t>Pool Covers in average condition</t>
  </si>
  <si>
    <t>Long term allow to replace in 1 years and then every 10 years</t>
  </si>
  <si>
    <t>G21</t>
  </si>
  <si>
    <t>LANE POOL TANK</t>
  </si>
  <si>
    <t>G21.01</t>
  </si>
  <si>
    <t>Tiles to nibs generally in good condition. Rust staining prevalent</t>
  </si>
  <si>
    <t>Short Term  Repair damaged areas of tile as required.  Make good sealant and grout.</t>
  </si>
  <si>
    <t>Long Term  Replace nib tiles</t>
  </si>
  <si>
    <t>G21.02</t>
  </si>
  <si>
    <t>PVC membraneunderstood to be in good condition</t>
  </si>
  <si>
    <t xml:space="preserve">Allow to inspect and repair membrane every 10 years. </t>
  </si>
  <si>
    <t>G21.03</t>
  </si>
  <si>
    <t>Allow to replace damaged grating sections.  Assume 10% replaced every 3 years.</t>
  </si>
  <si>
    <t>G21.04</t>
  </si>
  <si>
    <t>G21.05</t>
  </si>
  <si>
    <t>Moveable Floor</t>
  </si>
  <si>
    <r>
      <t xml:space="preserve">Allow to inspect and repair every year - in accordance with VarioPool maintenance contract agreement. </t>
    </r>
    <r>
      <rPr>
        <b/>
        <sz val="11"/>
        <rFont val="Arial"/>
        <family val="2"/>
      </rPr>
      <t xml:space="preserve"> Included as a 'Must Do' as it is assumed that this regular maintenance is required to maintain product warranties.</t>
    </r>
  </si>
  <si>
    <t>G21.06</t>
  </si>
  <si>
    <t>Ramp</t>
  </si>
  <si>
    <t>Allow to replace wheels every 5 years</t>
  </si>
  <si>
    <t>G21.07</t>
  </si>
  <si>
    <t>Allow to repair damaged fibreglass panels</t>
  </si>
  <si>
    <t>G21.08</t>
  </si>
  <si>
    <t>Starter Blocks</t>
  </si>
  <si>
    <t>Allow to replace damaged startblocks as required</t>
  </si>
  <si>
    <t>G21.09</t>
  </si>
  <si>
    <t>DSCF 8947, 8949, 8950</t>
  </si>
  <si>
    <t>Pool Covers in good condition but fading.</t>
  </si>
  <si>
    <t>Long term allow to replace in 5 years and then every 10 years</t>
  </si>
  <si>
    <t>G22</t>
  </si>
  <si>
    <t>MAIN CONCOURSE INTERIOR</t>
  </si>
  <si>
    <t>G22.01</t>
  </si>
  <si>
    <t>CAC 1, 6, 8, 23, 226, 228, 229, 231, 233, 242, 245, DSCF 8910, 8911, 8930</t>
  </si>
  <si>
    <t>Resin flooring and sealants are in generally good condition with the exception of a number of significant movement cracks</t>
  </si>
  <si>
    <t>G22.03</t>
  </si>
  <si>
    <t xml:space="preserve">Medium Term  Replace sealants every 5 years.  </t>
  </si>
  <si>
    <t>G22.04</t>
  </si>
  <si>
    <t>Long Term Rebroadcast Sto every 10 years.</t>
  </si>
  <si>
    <t>G22.05</t>
  </si>
  <si>
    <t>Depth Marker</t>
  </si>
  <si>
    <t>DSCF 8927, 8948, 8951</t>
  </si>
  <si>
    <t>Floor painted depth markers have  faded</t>
  </si>
  <si>
    <t>Repaint</t>
  </si>
  <si>
    <t>G22.06</t>
  </si>
  <si>
    <t>Clear Finished concrete</t>
  </si>
  <si>
    <t>CAC 48, 226, 227, 228, 233</t>
  </si>
  <si>
    <t>No work required within the maintenance period under consideration</t>
  </si>
  <si>
    <t>CAC 227, 228, 232, 235, 237, 238, 245, 246</t>
  </si>
  <si>
    <t>G22.07</t>
  </si>
  <si>
    <t>HPL panels</t>
  </si>
  <si>
    <t>CAC 23, 48, 226, 227, 228, 230, 233, 235</t>
  </si>
  <si>
    <t>Good condition.  Some minor damage at corners</t>
  </si>
  <si>
    <t>Allow for repairs in 2 years, then every 5 years after</t>
  </si>
  <si>
    <t>G22.08</t>
  </si>
  <si>
    <t>EFTE</t>
  </si>
  <si>
    <t>CAC 23, 35, 42, 44, 48, 76, 226, 228, 229, 231, 232, 235, 237, 238, 239, 246</t>
  </si>
  <si>
    <t>Refer Exterior Schedules</t>
  </si>
  <si>
    <t>G22.09</t>
  </si>
  <si>
    <t>Included within Room Schedules for spaces leading off the Main Concourse</t>
  </si>
  <si>
    <t>G22.10</t>
  </si>
  <si>
    <t>Bleachers</t>
  </si>
  <si>
    <t>CAC 2, 3, 4, 231, 238, 247, 248, 249, DSCF 8925, 8928</t>
  </si>
  <si>
    <t>Plastic Bleachers are generally in good condition -Chipped edge protection</t>
  </si>
  <si>
    <t>Short term allow to  clean, then every 3 years</t>
  </si>
  <si>
    <t>G22.11</t>
  </si>
  <si>
    <t>Make god edge protection</t>
  </si>
  <si>
    <t>G22.13</t>
  </si>
  <si>
    <t>CAC 20, 227, 228, 230, 255, DSCF 8943</t>
  </si>
  <si>
    <t>Wall-mounted, open lockers are in ok condition. Paint wearing allowing water into timber.</t>
  </si>
  <si>
    <t>Recoat every 5 years</t>
  </si>
  <si>
    <t>G22.14</t>
  </si>
  <si>
    <t>Poolside Shower Area</t>
  </si>
  <si>
    <t>CAC 236, DSCF 8912, 8916</t>
  </si>
  <si>
    <t>Showers and associated tiled area in good condition. Grouting dirty.</t>
  </si>
  <si>
    <t>Short term allow to professionally clean every 2 years</t>
  </si>
  <si>
    <t>G22.15</t>
  </si>
  <si>
    <t>Medium Term Allow for repairs every 5 years</t>
  </si>
  <si>
    <t>G22.16</t>
  </si>
  <si>
    <t>G22.18</t>
  </si>
  <si>
    <t>Clear finished timber bench seats with galvanised steel brackets</t>
  </si>
  <si>
    <t>CAC 13, 16, 19, 226, 232, 245, DSCF 8920, 8921</t>
  </si>
  <si>
    <t>Bench seats in good condition. Varnish Flaking</t>
  </si>
  <si>
    <t>G22.24</t>
  </si>
  <si>
    <t>Glulaminated Structural Members</t>
  </si>
  <si>
    <t>CAC 14, 15, 17, 18, 226, 227, 228, 229, 245, 246</t>
  </si>
  <si>
    <t>Existing gluam members have splits to the face of the column and do not appear to be sealed.</t>
  </si>
  <si>
    <t>As previous Discussions regarding the condition of the glulam have been had with the Design Engineer (Create-Toby Mason).  It is understood from Create Ltd that a) The glulam is treated timber and will not degrade.  b) Splitting is aesthetic only and will not affect the structural performance of the glulam. c)  The splitting has been reviewed on site by the manufacturer of the glulam.  On this basis no firm estimate for providing a clear sealaer coat is included here.  If required, we estimate that the cost of this (including scaffolding) to be in the order of $200k</t>
  </si>
  <si>
    <t>G23</t>
  </si>
  <si>
    <t>POOL STORE</t>
  </si>
  <si>
    <t>G23.01</t>
  </si>
  <si>
    <t>CAC 106, 108, 110</t>
  </si>
  <si>
    <t>Good condtion - apart from some minor slab shrinkage cracks.</t>
  </si>
  <si>
    <t>G23.02</t>
  </si>
  <si>
    <t>CAC 106, 107, 108, 109, 110, 112</t>
  </si>
  <si>
    <t>Good condition - apart from minor surface wear and tear.</t>
  </si>
  <si>
    <t>G23.03</t>
  </si>
  <si>
    <t>CAC 108, 110</t>
  </si>
  <si>
    <t>Good condition - apart from minor markings</t>
  </si>
  <si>
    <t>G23.05</t>
  </si>
  <si>
    <t>Exposed Kingspan</t>
  </si>
  <si>
    <t>CAC 107, 109, 112</t>
  </si>
  <si>
    <t>G23.06</t>
  </si>
  <si>
    <t>Roller shutter doors</t>
  </si>
  <si>
    <t>CAC 106, 108, 110, 247</t>
  </si>
  <si>
    <t>Allow to maintain door and hardware every 3 years.</t>
  </si>
  <si>
    <t>G23.07</t>
  </si>
  <si>
    <t>Hinged exterior doors with toplight window</t>
  </si>
  <si>
    <t>CAC 107, 109, 113</t>
  </si>
  <si>
    <t>Allow to maintain door and hardware every 5 years.</t>
  </si>
  <si>
    <t>G23.08</t>
  </si>
  <si>
    <t>Hinged interior door to electrical room</t>
  </si>
  <si>
    <t>CAC 111, DSCF 8945</t>
  </si>
  <si>
    <t>Good condition. Hinges Rusting</t>
  </si>
  <si>
    <t>G24</t>
  </si>
  <si>
    <t>ELECTRICAL ROOM</t>
  </si>
  <si>
    <t>G24.01</t>
  </si>
  <si>
    <t>CAC 114, 117, 120</t>
  </si>
  <si>
    <t>G24.02</t>
  </si>
  <si>
    <t>CAC 114, 115, 117, 119</t>
  </si>
  <si>
    <t>G24.03</t>
  </si>
  <si>
    <t>CAC 116, 117, 118, 121</t>
  </si>
  <si>
    <t>G24.05</t>
  </si>
  <si>
    <t>CAC 115, 119</t>
  </si>
  <si>
    <t>G24.06</t>
  </si>
  <si>
    <t>CAC 116</t>
  </si>
  <si>
    <t>G24.07</t>
  </si>
  <si>
    <t>Hinged door to Boiler Room</t>
  </si>
  <si>
    <t>CAC 116, 122, 129</t>
  </si>
  <si>
    <t>G25</t>
  </si>
  <si>
    <t>HOT WATER SERVICES ROOM</t>
  </si>
  <si>
    <t>G25.01</t>
  </si>
  <si>
    <t>CAC 158, 159</t>
  </si>
  <si>
    <t>G25.02</t>
  </si>
  <si>
    <t>CAC 157, 158, 159, 160</t>
  </si>
  <si>
    <t>G25.03</t>
  </si>
  <si>
    <t>CAC 157</t>
  </si>
  <si>
    <t>G25.04</t>
  </si>
  <si>
    <t>Exterior hinged double doors with toplight window, and built in louvres in door leaf</t>
  </si>
  <si>
    <t>CAC 160, 161</t>
  </si>
  <si>
    <t>G26</t>
  </si>
  <si>
    <t>BOILER ROOM</t>
  </si>
  <si>
    <t>G26.01</t>
  </si>
  <si>
    <t>CAC 122, 123, 124, 129, 131, 132</t>
  </si>
  <si>
    <t>G26.02</t>
  </si>
  <si>
    <t>CAC 123, 125, 126, 128, 129</t>
  </si>
  <si>
    <t>G26.03</t>
  </si>
  <si>
    <t>CAC 122, 129, 130</t>
  </si>
  <si>
    <t>G26.05</t>
  </si>
  <si>
    <t>CAC 133</t>
  </si>
  <si>
    <t>G26.06</t>
  </si>
  <si>
    <t>CAC 130</t>
  </si>
  <si>
    <t>G26.07</t>
  </si>
  <si>
    <t>Exterior hinged double doors with toplight window</t>
  </si>
  <si>
    <t>CAC 126, 127</t>
  </si>
  <si>
    <t>G26.08</t>
  </si>
  <si>
    <t>Hinged door to Exhaust Air Room</t>
  </si>
  <si>
    <t>CAC 128</t>
  </si>
  <si>
    <t>G27</t>
  </si>
  <si>
    <t>EXHAUST AIR ROOM</t>
  </si>
  <si>
    <t>G27.01</t>
  </si>
  <si>
    <t>CAC 151, 153, 155</t>
  </si>
  <si>
    <t>G27.02</t>
  </si>
  <si>
    <t>Foil faced acoustic panels</t>
  </si>
  <si>
    <t>CAC 151, 152, 153</t>
  </si>
  <si>
    <t>G27.03</t>
  </si>
  <si>
    <t>CAC 152, 153</t>
  </si>
  <si>
    <t>G27.04</t>
  </si>
  <si>
    <t>Exterior hinged double doors with inbuilt louvres in door</t>
  </si>
  <si>
    <t>G28</t>
  </si>
  <si>
    <t>AIR INTAKE ROOM</t>
  </si>
  <si>
    <t>G28.01</t>
  </si>
  <si>
    <t>CAC 146</t>
  </si>
  <si>
    <t>G28.02</t>
  </si>
  <si>
    <t>Soft black acoustic insulation panels</t>
  </si>
  <si>
    <t>CAC 146, 147, 148, 149</t>
  </si>
  <si>
    <t>Good condition - apart from fine layer of dust building up.</t>
  </si>
  <si>
    <t>Allow for cleaning every year</t>
  </si>
  <si>
    <t>G28.04</t>
  </si>
  <si>
    <t>CAC 146 149</t>
  </si>
  <si>
    <t>G28.05</t>
  </si>
  <si>
    <t>Hinged aluminium door to F&amp;T room</t>
  </si>
  <si>
    <t>CAC 148, 150</t>
  </si>
  <si>
    <t>G29</t>
  </si>
  <si>
    <t>F&amp;T ROOM</t>
  </si>
  <si>
    <t>G29.01</t>
  </si>
  <si>
    <t>CAC 134, 136, 139, 140, 145</t>
  </si>
  <si>
    <t>G29.02</t>
  </si>
  <si>
    <t>CAC 134, 135, 136, 141</t>
  </si>
  <si>
    <t>G29.03</t>
  </si>
  <si>
    <t>CAC 134, 137, 138, 139, 140</t>
  </si>
  <si>
    <t>G29.04</t>
  </si>
  <si>
    <t>CAC 137, 138, 139, 140, 143</t>
  </si>
  <si>
    <t>G29.05</t>
  </si>
  <si>
    <t>CAC 134, 135, 136, 138, 141</t>
  </si>
  <si>
    <t>G29.06</t>
  </si>
  <si>
    <t>CAC 138, 140</t>
  </si>
  <si>
    <t>G29.07</t>
  </si>
  <si>
    <t>CAC 137, 142, 143</t>
  </si>
  <si>
    <t>G29.08</t>
  </si>
  <si>
    <t>Hinged door to Hydroslide landing chute area</t>
  </si>
  <si>
    <t>CAC 138, 139, 257</t>
  </si>
  <si>
    <t>G29.10</t>
  </si>
  <si>
    <t>Washing machine</t>
  </si>
  <si>
    <t>CAC 139, 140, 144</t>
  </si>
  <si>
    <t>Good condtiion</t>
  </si>
  <si>
    <t>Short Term Allow for repairs every 2 years</t>
  </si>
  <si>
    <t>Long Term Allow for replacement in 5 years</t>
  </si>
  <si>
    <t>G29.11</t>
  </si>
  <si>
    <t>Clothes dryer</t>
  </si>
  <si>
    <t>G30</t>
  </si>
  <si>
    <t>HYDROSLIDE LANDING CHUTE SPACE</t>
  </si>
  <si>
    <t>G30.01</t>
  </si>
  <si>
    <t>CAC 256, 257, 260, DSCF 8931</t>
  </si>
  <si>
    <t>Resin flooring and sealants are in good condition. Some isolated areas of cracking to the Degadur.</t>
  </si>
  <si>
    <t>Short Term Allow to rebroadcast over cracked and damaged areas. Allow to professionally clean every 2 years</t>
  </si>
  <si>
    <t>G30.02</t>
  </si>
  <si>
    <t>CAC 256, 260</t>
  </si>
  <si>
    <t>G30.03</t>
  </si>
  <si>
    <t>CAC 256, 257, 258, 260</t>
  </si>
  <si>
    <t>G30.04</t>
  </si>
  <si>
    <t>CAC 258</t>
  </si>
  <si>
    <t>G30.05</t>
  </si>
  <si>
    <t>G30.06</t>
  </si>
  <si>
    <t>CAC 260</t>
  </si>
  <si>
    <t>G30.07</t>
  </si>
  <si>
    <t>Aluminium framed curtain wall</t>
  </si>
  <si>
    <t>CAC 256, 257, 258</t>
  </si>
  <si>
    <t>G30.08</t>
  </si>
  <si>
    <t>Hydroslide chutes</t>
  </si>
  <si>
    <t xml:space="preserve">Refer to separate Hydroslide section </t>
  </si>
  <si>
    <t>G30.09</t>
  </si>
  <si>
    <t>Exposed LVL framing</t>
  </si>
  <si>
    <t>G30.11</t>
  </si>
  <si>
    <t>Drinking Fountain</t>
  </si>
  <si>
    <t>DSCF 8933</t>
  </si>
  <si>
    <t>Fountain in good condition. Lower stainless steel cover panel rusting</t>
  </si>
  <si>
    <t>Short term allow to clean rust build up and clean every year.</t>
  </si>
  <si>
    <t>G30.12</t>
  </si>
  <si>
    <t>G31</t>
  </si>
  <si>
    <t>HYDROSLIDE TOWER &amp; PLATFORM</t>
  </si>
  <si>
    <t>G31.01</t>
  </si>
  <si>
    <t>Floor / stairs</t>
  </si>
  <si>
    <t>Resin to top of steps and landings</t>
  </si>
  <si>
    <t>CAC 36, 37, 38, 39, 40, 47, 183, 184, 185, 186, 187, 190, 191, 193, 195, 259</t>
  </si>
  <si>
    <t>Good condition geenrally.  Some cracking and miising areas of Degadur to steps and landings.</t>
  </si>
  <si>
    <t>Long Term Rebroadcast Sto every 10 years (up face of steps as well as on tread,colouring the front edge of the steps rather than having separately installed strips)</t>
  </si>
  <si>
    <t>G31.02</t>
  </si>
  <si>
    <t>CAC 36, 38, 41, 184, 185, 187, 189, 190, 193, 259</t>
  </si>
  <si>
    <t>Good condition - apart from discoloured streaks down the wall adjacent to the stairs</t>
  </si>
  <si>
    <t>Short Term Allow for cleaning of streaks to wall</t>
  </si>
  <si>
    <t>Long Term No further work required within the maintenance period under consideration.</t>
  </si>
  <si>
    <t>G31.03</t>
  </si>
  <si>
    <t>CAC 41, 45, 184</t>
  </si>
  <si>
    <t>G31.04</t>
  </si>
  <si>
    <t>G31.05</t>
  </si>
  <si>
    <t>CAC 45, 184, 187</t>
  </si>
  <si>
    <t>G31.06</t>
  </si>
  <si>
    <t>Aluminium framed windows</t>
  </si>
  <si>
    <t>CAC 41, 45, 46, 183, 184, 187</t>
  </si>
  <si>
    <t>G31.07</t>
  </si>
  <si>
    <t>Hinged door to Pump Room</t>
  </si>
  <si>
    <t>CAC 199, 259, DSCF 8932</t>
  </si>
  <si>
    <t>Good condition. Some minor scuffing and chipping to timber door frame.</t>
  </si>
  <si>
    <t>G31.08</t>
  </si>
  <si>
    <t>Stainless steel handrails / aluminium balustrades</t>
  </si>
  <si>
    <t>CAC 36, 37, 38, 41, 184, 185, 186, 190, 191, 193, 194</t>
  </si>
  <si>
    <t>Short Term Allow for regular cleaning of all handrails and balustrades every year</t>
  </si>
  <si>
    <t>G31.09</t>
  </si>
  <si>
    <t>Stainless steel strapping to underside of stair structure</t>
  </si>
  <si>
    <t>CAC 36, 193, 195, 197, 198, DSCF 8937</t>
  </si>
  <si>
    <t>Showing signs of rust. Appear to be in good structural condition, however.</t>
  </si>
  <si>
    <t>Allow to clean staining and rust build-up off every year.</t>
  </si>
  <si>
    <t>G32</t>
  </si>
  <si>
    <t>STORE ADJ. LTS POOL</t>
  </si>
  <si>
    <t>G32.01</t>
  </si>
  <si>
    <t>CAC 200</t>
  </si>
  <si>
    <t>G32.02</t>
  </si>
  <si>
    <t>G32.03</t>
  </si>
  <si>
    <t>CAC 201</t>
  </si>
  <si>
    <t>G32.04</t>
  </si>
  <si>
    <t>G32.05</t>
  </si>
  <si>
    <t>Hinged door</t>
  </si>
  <si>
    <t>CAC 200, 203</t>
  </si>
  <si>
    <t>G33</t>
  </si>
  <si>
    <t>WC ADJ. LTS POOL</t>
  </si>
  <si>
    <t>G33.01</t>
  </si>
  <si>
    <t>CAC 204, 205</t>
  </si>
  <si>
    <t xml:space="preserve">Existing tiles in good condition. </t>
  </si>
  <si>
    <t>G33.02</t>
  </si>
  <si>
    <t>G33.03</t>
  </si>
  <si>
    <t>Painted Fibre cement</t>
  </si>
  <si>
    <t>CAC 207</t>
  </si>
  <si>
    <t>G33.04</t>
  </si>
  <si>
    <t>CAC 204, 208</t>
  </si>
  <si>
    <t>G33.05</t>
  </si>
  <si>
    <t>WC</t>
  </si>
  <si>
    <t>CAC 206</t>
  </si>
  <si>
    <t>G33.06</t>
  </si>
  <si>
    <t>WHB</t>
  </si>
  <si>
    <t>G33.10</t>
  </si>
  <si>
    <t>Stainless steel grip rails</t>
  </si>
  <si>
    <t>G34</t>
  </si>
  <si>
    <t>OFFICE ADJ. LTS POOL</t>
  </si>
  <si>
    <t>G34.01</t>
  </si>
  <si>
    <t>CAC 211</t>
  </si>
  <si>
    <t>G34.02</t>
  </si>
  <si>
    <t>CAC 209</t>
  </si>
  <si>
    <t>G34.03</t>
  </si>
  <si>
    <t>CAC 209, 210</t>
  </si>
  <si>
    <t>G34.04</t>
  </si>
  <si>
    <t>G34.05</t>
  </si>
  <si>
    <t>CAC 209, 211</t>
  </si>
  <si>
    <t>Refer exterior works</t>
  </si>
  <si>
    <t>G34.06</t>
  </si>
  <si>
    <t>CAC 210, 211, 261</t>
  </si>
  <si>
    <t>G35</t>
  </si>
  <si>
    <t>PUMP ROOM</t>
  </si>
  <si>
    <t>G35.01</t>
  </si>
  <si>
    <t>CAC 162, 163, 164, 167</t>
  </si>
  <si>
    <t>G35.02</t>
  </si>
  <si>
    <t>CAC 162, 163, 166</t>
  </si>
  <si>
    <t>G35.03</t>
  </si>
  <si>
    <t>CAC 162, 163, 166, 167</t>
  </si>
  <si>
    <t>G35.04</t>
  </si>
  <si>
    <t>Exterior hinged aluminium double door</t>
  </si>
  <si>
    <t>CAC 164, 165</t>
  </si>
  <si>
    <t>G35.05</t>
  </si>
  <si>
    <t>Hinged door to hydroslide landing chute area</t>
  </si>
  <si>
    <t>CAC 166</t>
  </si>
  <si>
    <t>G36</t>
  </si>
  <si>
    <t>HVAC ROOM LEVEL 1</t>
  </si>
  <si>
    <t>G36.01</t>
  </si>
  <si>
    <t>CAC 169</t>
  </si>
  <si>
    <t>G36.02</t>
  </si>
  <si>
    <t>CAC 169, 170, 171, 172</t>
  </si>
  <si>
    <t>G36.03</t>
  </si>
  <si>
    <t>CAC 170, 171</t>
  </si>
  <si>
    <t>G36.04</t>
  </si>
  <si>
    <t>Hinged door to stairwell</t>
  </si>
  <si>
    <t>CAC 169, 171, 189, 259</t>
  </si>
  <si>
    <t>G37</t>
  </si>
  <si>
    <t>PLANT ROOM LEVEL 1</t>
  </si>
  <si>
    <t>G37.01</t>
  </si>
  <si>
    <t>CAC 174, 176</t>
  </si>
  <si>
    <t>G37.02</t>
  </si>
  <si>
    <t>G37.03</t>
  </si>
  <si>
    <t>Ventilation grille wall</t>
  </si>
  <si>
    <t>CAC 175, 176</t>
  </si>
  <si>
    <t>G37.04</t>
  </si>
  <si>
    <t>CAC 174</t>
  </si>
  <si>
    <t>G37.05</t>
  </si>
  <si>
    <t>Hinged doors (2no.) to HVAC room</t>
  </si>
  <si>
    <t>G38</t>
  </si>
  <si>
    <t>AIR INTAKE LEVEL 1</t>
  </si>
  <si>
    <t>G38.01</t>
  </si>
  <si>
    <t>CAC 179, 180</t>
  </si>
  <si>
    <t>G38.02</t>
  </si>
  <si>
    <t>G38.03</t>
  </si>
  <si>
    <t>CAC 181</t>
  </si>
  <si>
    <t>G38.04</t>
  </si>
  <si>
    <t>Hinged door to HVAC</t>
  </si>
  <si>
    <t>CAC 180</t>
  </si>
  <si>
    <t>G39</t>
  </si>
  <si>
    <t>SOUTH ELEVATION</t>
  </si>
  <si>
    <t>G39.02</t>
  </si>
  <si>
    <t>Timber Cladding</t>
  </si>
  <si>
    <t>CAC 56, 59, 71, 72, 297, 301, 303</t>
  </si>
  <si>
    <t>Stained timber slats are in good condition</t>
  </si>
  <si>
    <t>Allow to restain every 5 years</t>
  </si>
  <si>
    <t>G39.03</t>
  </si>
  <si>
    <t>Kingpsan Cladding</t>
  </si>
  <si>
    <t>CAC 58, 71, 72, 296, 298, 303</t>
  </si>
  <si>
    <t>Kingspan cladding(high level)  is in excellent condition</t>
  </si>
  <si>
    <t>No work required withn the maintainance period under consideration.</t>
  </si>
  <si>
    <t>G39.04</t>
  </si>
  <si>
    <t>Alumnium Fascias</t>
  </si>
  <si>
    <t>CAC 57, 297</t>
  </si>
  <si>
    <t>Aluminium fascias are in good condition</t>
  </si>
  <si>
    <t>Allow to reseal lap joints</t>
  </si>
  <si>
    <t>G39.05</t>
  </si>
  <si>
    <t>Doors and Windows  (incl hardware)</t>
  </si>
  <si>
    <t>Double glazed aluminium joinery</t>
  </si>
  <si>
    <t>CAC 56, 57, 71, 72, 73, 295, 296, 297, 298, 300, 301, 303</t>
  </si>
  <si>
    <t>Double glazed aluminium joinery is in good condition. Some rusting on panic bars at base.</t>
  </si>
  <si>
    <t>Allow to repair/replace hardware as required</t>
  </si>
  <si>
    <t>DSCF 8946</t>
  </si>
  <si>
    <t>Allow to replace double glazed units as they fail or are damaged</t>
  </si>
  <si>
    <t>G39.06</t>
  </si>
  <si>
    <t>Timber Fins</t>
  </si>
  <si>
    <t>CAC 56, 73, 296, 297, 298</t>
  </si>
  <si>
    <t>Timber sunshade fins are in good condition</t>
  </si>
  <si>
    <t>Allow to restain every 10 years</t>
  </si>
  <si>
    <t>G39.07</t>
  </si>
  <si>
    <t>Gutters and Spouting</t>
  </si>
  <si>
    <t>CAC 301</t>
  </si>
  <si>
    <t>Internal gutters-not applicable to this elevation</t>
  </si>
  <si>
    <t>G40</t>
  </si>
  <si>
    <t>WEST ELEVATION</t>
  </si>
  <si>
    <t>Photo Ref:</t>
  </si>
  <si>
    <t>G40.02</t>
  </si>
  <si>
    <t>Timber slats</t>
  </si>
  <si>
    <t>CAC 76, 272, 273</t>
  </si>
  <si>
    <t>G40.03</t>
  </si>
  <si>
    <t>CAC 69, 76, 272, 273, 274, 275, 276, 277, 279, 280</t>
  </si>
  <si>
    <t>G40.04</t>
  </si>
  <si>
    <t>Precast Concrete Panels</t>
  </si>
  <si>
    <t>CAC 78, 276, 279, 280</t>
  </si>
  <si>
    <t>Precast concrete panels are in good condition</t>
  </si>
  <si>
    <t>Allow to clean and reseal in 5 years time</t>
  </si>
  <si>
    <t>G40.05</t>
  </si>
  <si>
    <t>G40.06</t>
  </si>
  <si>
    <t>Doors and Windows (incl hardware)</t>
  </si>
  <si>
    <t>CAC 69, 76, 80, 273</t>
  </si>
  <si>
    <t>Double glazed aluminium joinery is in good condition</t>
  </si>
  <si>
    <t>G40.07</t>
  </si>
  <si>
    <t>Alumnium louvres</t>
  </si>
  <si>
    <t>CAC 69, 78, 80, 275, 279</t>
  </si>
  <si>
    <t>Aluminium louvres are in good condition</t>
  </si>
  <si>
    <t>G40.08</t>
  </si>
  <si>
    <t>CAC 70, 77, 278</t>
  </si>
  <si>
    <t>Existing stainless steel gutters are in good condition</t>
  </si>
  <si>
    <t>Allow to periodically clean out RWHs and downpipes</t>
  </si>
  <si>
    <t>G41</t>
  </si>
  <si>
    <t>NORTH ELEVATION</t>
  </si>
  <si>
    <t>G41.02</t>
  </si>
  <si>
    <t>Kingspan Cladding</t>
  </si>
  <si>
    <t>CAC 81, 82, 282, 284, 285, 286</t>
  </si>
  <si>
    <t>Kingspan cladding  is in excellent condition</t>
  </si>
  <si>
    <t>G41.03</t>
  </si>
  <si>
    <t>CAC 81, 82, 282</t>
  </si>
  <si>
    <t>G41.04</t>
  </si>
  <si>
    <t>G41.05</t>
  </si>
  <si>
    <t>CAC 81, 82, 282, 284</t>
  </si>
  <si>
    <t>Allow to replace double glazed units (high level) as they fail or are damaged</t>
  </si>
  <si>
    <t>G41.06</t>
  </si>
  <si>
    <t>G42</t>
  </si>
  <si>
    <t>EAST ELEVATION</t>
  </si>
  <si>
    <t>G42.02</t>
  </si>
  <si>
    <t>CAC 49, 51, 52, 61, 63, 289, 292</t>
  </si>
  <si>
    <t>Stained timber slats around doors are in good condition</t>
  </si>
  <si>
    <t>G42.03</t>
  </si>
  <si>
    <t>CAC 50, 51, 52, 62, 64, 288, 289, 292</t>
  </si>
  <si>
    <t>G42.04</t>
  </si>
  <si>
    <t>CAC 50</t>
  </si>
  <si>
    <t>G42.05</t>
  </si>
  <si>
    <t>CAC 49, 52, 61, 62, 289, 291, 292</t>
  </si>
  <si>
    <t>G42.06</t>
  </si>
  <si>
    <t>CAC 51, 52, 62, 289, 292, 293</t>
  </si>
  <si>
    <t>G42.07</t>
  </si>
  <si>
    <t>CAC 50, 64, 289</t>
  </si>
  <si>
    <t>G42.09</t>
  </si>
  <si>
    <t>Structural steel</t>
  </si>
  <si>
    <t>Painted steel</t>
  </si>
  <si>
    <t>CAC 290</t>
  </si>
  <si>
    <t>Front edge of steel at northern end has paint damage, and resulting rust.</t>
  </si>
  <si>
    <t>Allow to remove rust and repaint.</t>
  </si>
  <si>
    <t>G43</t>
  </si>
  <si>
    <t>ROOF</t>
  </si>
  <si>
    <t>G43.02</t>
  </si>
  <si>
    <t>EFTE is in good condition</t>
  </si>
  <si>
    <t>As previous...It is understood  that the EFTE roof has a lifespan in excess of 20 years, and that a maintainence contract is in place to deal with wear etc.  A provisional allowance of $5000 per annum  has been allowed for. The costs associated with this maintainence contract should be included here when known. Noted as a 'must do' as it is anticiapted that regular maintainence is required to maintain the product warranty.</t>
  </si>
  <si>
    <t>G43.03</t>
  </si>
  <si>
    <t>Membrane Gutters</t>
  </si>
  <si>
    <t>Butynol gutters are in fair condition, with some lichen growth</t>
  </si>
  <si>
    <t xml:space="preserve">Allow to regularly clean and repair </t>
  </si>
  <si>
    <t>G43.04</t>
  </si>
  <si>
    <t xml:space="preserve">Kingspan roofing is in good condition </t>
  </si>
  <si>
    <t>G44</t>
  </si>
  <si>
    <t>G44.01</t>
  </si>
  <si>
    <t>CAC65, 66,67, 68, 78, 79, 81, 82, 83, 276, 281, 282</t>
  </si>
  <si>
    <t>Rough estimate provided by AHDT based on pricing for another facility, and carried forward form the previous Annual Maintenance plan</t>
  </si>
  <si>
    <t>G44.02</t>
  </si>
  <si>
    <t>Building Costs/yr</t>
  </si>
  <si>
    <t>Building Services Costs/yr</t>
  </si>
  <si>
    <t>TOTAL</t>
  </si>
  <si>
    <r>
      <t xml:space="preserve">Allow to replace in 2 years, and then every 10 years.  </t>
    </r>
    <r>
      <rPr>
        <b/>
        <sz val="11"/>
        <color rgb="FFFF0000"/>
        <rFont val="Arial"/>
        <family val="2"/>
      </rPr>
      <t>This seems a bit light</t>
    </r>
  </si>
  <si>
    <r>
      <t xml:space="preserve">Allow to replace in 2 years, and then every 10 years </t>
    </r>
    <r>
      <rPr>
        <b/>
        <sz val="11"/>
        <color rgb="FFFF0000"/>
        <rFont val="Arial"/>
        <family val="2"/>
      </rPr>
      <t>This seems a bit light</t>
    </r>
  </si>
  <si>
    <t>No allowance for Sauna Stove replacement 7 - 8 years life?</t>
  </si>
  <si>
    <t>Degadur Flooring - is this right?</t>
  </si>
  <si>
    <t>`</t>
  </si>
  <si>
    <t>FAMILY CHANGE x 4</t>
  </si>
  <si>
    <t>Long Term Allow for replacement of shower fittings in 5 years</t>
  </si>
  <si>
    <t>Allow to sand and recoat bench seats and brackets now, and every 5 years</t>
  </si>
  <si>
    <t>Maintenance Budget</t>
  </si>
  <si>
    <t xml:space="preserve">Capex Renewal </t>
  </si>
  <si>
    <t>Building Clean</t>
  </si>
  <si>
    <t>Capex Painting</t>
  </si>
  <si>
    <t xml:space="preserve"> </t>
  </si>
  <si>
    <t>Allowance for Stainless Cables every 5 - 6 years</t>
  </si>
  <si>
    <t>Allowance for Hydrualic Cylinders every 8 years</t>
  </si>
  <si>
    <t>Membrane is known to stretch and fade. Allow to replace in 3 years and then every 7 years</t>
  </si>
  <si>
    <t>Long Term  Allow to replace every 4 years</t>
  </si>
  <si>
    <t>Degadur Resin</t>
  </si>
  <si>
    <r>
      <t xml:space="preserve">Tiles </t>
    </r>
    <r>
      <rPr>
        <b/>
        <sz val="11"/>
        <color rgb="FFFF0000"/>
        <rFont val="Arial"/>
        <family val="2"/>
      </rPr>
      <t xml:space="preserve"> </t>
    </r>
  </si>
  <si>
    <r>
      <t>Tiles</t>
    </r>
    <r>
      <rPr>
        <b/>
        <sz val="11"/>
        <color rgb="FFFF0000"/>
        <rFont val="Arial"/>
        <family val="2"/>
      </rPr>
      <t xml:space="preserve"> </t>
    </r>
  </si>
  <si>
    <t xml:space="preserve">Aluminum </t>
  </si>
  <si>
    <t>Disability Changing Bed</t>
  </si>
  <si>
    <t>These were repaced in 2018</t>
  </si>
  <si>
    <t>Short Term Allow to rebroadcast (10%) over cracked and damaged areas. Allow to professionally clean every 5 years</t>
  </si>
  <si>
    <t>Existing floor in good condition</t>
  </si>
  <si>
    <t xml:space="preserve">Long Term Allow to replace in 10 years  </t>
  </si>
  <si>
    <t xml:space="preserve">Short Term Allow to repair soft/worn boards every 2 years   </t>
  </si>
  <si>
    <t xml:space="preserve">Existing tiles are in good condition </t>
  </si>
  <si>
    <t>Allow to resand and paint coat rail in 5 years, and then every 10 years.</t>
  </si>
  <si>
    <t>Short Term Allow to refurbish every 5 years - Valves / polish</t>
  </si>
  <si>
    <t>Fibre Cement sqm rate paint</t>
  </si>
  <si>
    <t>?</t>
  </si>
  <si>
    <t>Seats restain and prep</t>
  </si>
  <si>
    <t>Rate:</t>
  </si>
  <si>
    <t>Allow to replace damaged tiles as required. Assume 5% replaced every 5 years</t>
  </si>
  <si>
    <t>KCDC  - ALL FACILITIES</t>
  </si>
  <si>
    <t>EG -Water Blaster, Stereo unit, describe model &amp; serial number</t>
  </si>
  <si>
    <t>Water Blasters</t>
  </si>
  <si>
    <t>Model serial</t>
  </si>
  <si>
    <t>Model Serial</t>
  </si>
  <si>
    <t>Nom. Sum</t>
  </si>
  <si>
    <t>OFFICES</t>
  </si>
  <si>
    <t xml:space="preserve">PLANT ROOM  </t>
  </si>
  <si>
    <t>STAFF TOOLS</t>
  </si>
  <si>
    <t>W06</t>
  </si>
  <si>
    <t>W01</t>
  </si>
  <si>
    <t xml:space="preserve">Waikanae </t>
  </si>
  <si>
    <t>W02</t>
  </si>
  <si>
    <t>W03</t>
  </si>
  <si>
    <t>W04</t>
  </si>
  <si>
    <t>W05</t>
  </si>
  <si>
    <t>W07</t>
  </si>
  <si>
    <t>INFLATION</t>
  </si>
  <si>
    <r>
      <t xml:space="preserve">Condition Assessment Template - Annual Renewal Planning </t>
    </r>
    <r>
      <rPr>
        <sz val="12"/>
        <rFont val="Arial"/>
        <family val="2"/>
      </rPr>
      <t>(all figures exclude GST and include 15% fees)</t>
    </r>
  </si>
  <si>
    <t>ROOM NO. /REF</t>
  </si>
  <si>
    <t>APPROXIMATE QUANTITY /AREA</t>
  </si>
  <si>
    <t>Pool Tank</t>
  </si>
  <si>
    <t>25 Lane Pool</t>
  </si>
  <si>
    <t>Tank</t>
  </si>
  <si>
    <t>Sealant</t>
  </si>
  <si>
    <t>Toddler Pool</t>
  </si>
  <si>
    <t>Buildings</t>
  </si>
  <si>
    <t>Miscellaneaous</t>
  </si>
  <si>
    <t>Pool Concourse</t>
  </si>
  <si>
    <t>Shed</t>
  </si>
  <si>
    <t>Claddings</t>
  </si>
  <si>
    <t>Flooring</t>
  </si>
  <si>
    <t>Wall Finishes</t>
  </si>
  <si>
    <t>Sanitary Fixtures</t>
  </si>
  <si>
    <t>Doors and Windows</t>
  </si>
  <si>
    <t>Lane Pool</t>
  </si>
  <si>
    <t>Pool Control Office</t>
  </si>
  <si>
    <t>Sunshades</t>
  </si>
  <si>
    <t>Slide</t>
  </si>
  <si>
    <t>Sun Shelter Structures</t>
  </si>
  <si>
    <t>RP1, RP2, RP3, RP40, RP53, RP54</t>
  </si>
  <si>
    <r>
      <t xml:space="preserve">Repaint in 2022 and then every 3 years minimum. </t>
    </r>
    <r>
      <rPr>
        <sz val="10"/>
        <color rgb="FFFF0000"/>
        <rFont val="Arial"/>
        <family val="2"/>
      </rPr>
      <t>Note:It is common for pool operators using chlorinated rubber paint to paint on a yearly basis in the off season. This can be adjusted as necessary.  Note also that the estimate assumes that the painting will be undertaken by an external contractor.  If staff are used to undertake the painting the costs will be approximately 50% less than estimated.</t>
    </r>
  </si>
  <si>
    <t>RP4-RP23, RP 26-32</t>
  </si>
  <si>
    <t>Concrete Masonry Walls</t>
  </si>
  <si>
    <t>RP57</t>
  </si>
  <si>
    <t>Roof Framing</t>
  </si>
  <si>
    <t>Male and Female Changerooms</t>
  </si>
  <si>
    <t>Sanitary fixtures are dated but in serviceable condition.  Note no facilities for the disabled.</t>
  </si>
  <si>
    <t>Allow to replace as fixtures are damaged broken</t>
  </si>
  <si>
    <t>Allow a provisional sum for seismic repair</t>
  </si>
  <si>
    <t xml:space="preserve">Roof is in poor condition </t>
  </si>
  <si>
    <t>Scope</t>
  </si>
  <si>
    <t>measure</t>
  </si>
  <si>
    <t>unit</t>
  </si>
  <si>
    <t>rate</t>
  </si>
  <si>
    <t>total</t>
  </si>
  <si>
    <t>m2</t>
  </si>
  <si>
    <t>subtotal</t>
  </si>
  <si>
    <t>Contractors Margin plus P+G</t>
  </si>
  <si>
    <t>%</t>
  </si>
  <si>
    <t>Total</t>
  </si>
  <si>
    <t>Estimating Contingency</t>
  </si>
  <si>
    <t>Contract Contingency</t>
  </si>
  <si>
    <t>Total Estimated Construction Cost</t>
  </si>
  <si>
    <t>Indicative Fees</t>
  </si>
  <si>
    <t>Consultant and Regulatory Fees</t>
  </si>
  <si>
    <t>TOTAL BUDGET ESTIMATE (excl GST)</t>
  </si>
  <si>
    <t>sum</t>
  </si>
  <si>
    <t>Allow for safe access and edge protection</t>
  </si>
  <si>
    <t>lm</t>
  </si>
  <si>
    <t>Clean and Prepare</t>
  </si>
  <si>
    <t>Provide high build coating</t>
  </si>
  <si>
    <t>Clean and prepare surface</t>
  </si>
  <si>
    <t>Allow additional sum for line markings.</t>
  </si>
  <si>
    <t>ROC 1 Repaint Pool (Hinds and Rakaia</t>
  </si>
  <si>
    <t>ROC 1</t>
  </si>
  <si>
    <t>Rakaia Pool</t>
  </si>
  <si>
    <t>Allow a provisional sum for isolated crack repair as required.</t>
  </si>
  <si>
    <t>Main Pool Tank</t>
  </si>
  <si>
    <t>Toddlers Pool Tank</t>
  </si>
  <si>
    <t>ROC 2</t>
  </si>
  <si>
    <t>RP61</t>
  </si>
  <si>
    <t>Structurally appears sound. Pool paint is in fair condition.</t>
  </si>
  <si>
    <t>Repaint in 2022 and then every 3 years minimum.</t>
  </si>
  <si>
    <t xml:space="preserve">ROC 2 Rakaia Toddlers Pool </t>
  </si>
  <si>
    <t>Dive Tower</t>
  </si>
  <si>
    <t>Allow to repaint in 2022 and then every 10 years</t>
  </si>
  <si>
    <t>Allow to check structurally on a yearly basis (provisional sum)</t>
  </si>
  <si>
    <t>Handrails</t>
  </si>
  <si>
    <t>POOL TANKS and CONCOURSE</t>
  </si>
  <si>
    <t>Fibreglass slide mounted on timber structure.  Slide and supporting timber structure appear to be in sound condition.  Timber is unpainted but appears to be treated.  Stair treads are open and could constitute a hazard.  Stair handrail barrier has open sides, which also could be a hazard.</t>
  </si>
  <si>
    <t>Allow to gelcoat fibreglass slide on a five yearly basis</t>
  </si>
  <si>
    <t>Infill stair treads.  Provide compliant sides to handrails</t>
  </si>
  <si>
    <t>Allow to repaint with pools</t>
  </si>
  <si>
    <t>Fair condition.  Concrete is bony in places, with a number of cracks. Existing pool paint is in fair condition with some crazing to paintwork. Understood to be chlorinated rubber type</t>
  </si>
  <si>
    <t>Dive tower appears to be in sound condition.  Some worn paint to concrete.</t>
  </si>
  <si>
    <t>RP1, RP41</t>
  </si>
  <si>
    <t>RP58</t>
  </si>
  <si>
    <t>Concrete masonry</t>
  </si>
  <si>
    <t>Masonry is in good condition.  Paint faded.</t>
  </si>
  <si>
    <t>Allow to repaint.</t>
  </si>
  <si>
    <t>Allow to paint on indicator strips to entrance step nosings.</t>
  </si>
  <si>
    <t>ROC 3 Repaint reception roof</t>
  </si>
  <si>
    <t>ROC 3</t>
  </si>
  <si>
    <t>ROC 4</t>
  </si>
  <si>
    <t xml:space="preserve">Remove existing roofing </t>
  </si>
  <si>
    <t>Supply and install new roofing on underlay, including flashings</t>
  </si>
  <si>
    <t>Interior finishes are painted block.  Good condition.</t>
  </si>
  <si>
    <t>Repaint in 3 years and then every 10 years</t>
  </si>
  <si>
    <t>Allow to rebroadcast in 3 years time, and then every 10 years</t>
  </si>
  <si>
    <t>Aluminium sliding door</t>
  </si>
  <si>
    <t>Aluminium joinery is in generally good (used) condition)</t>
  </si>
  <si>
    <t>No work required</t>
  </si>
  <si>
    <t>Timber windows and doors are in fair condition.  Paint  is peeling to the exterior face of the door.</t>
  </si>
  <si>
    <t>Consideration could be given to replacement of the timber windows and doors with aluminium joinery.  Estimated cost $5-6k</t>
  </si>
  <si>
    <t>Allow to fix/replace hardware, broken panes of glass as required.</t>
  </si>
  <si>
    <t>Paint of provide contrasting nosing strip to single step.</t>
  </si>
  <si>
    <t>Partition doors to toilets are in poor condition.</t>
  </si>
  <si>
    <t>Replace with composite (partition style) door.</t>
  </si>
  <si>
    <t>Timber bench seats</t>
  </si>
  <si>
    <t xml:space="preserve">Timber bench seats are painted.  Fair condition </t>
  </si>
  <si>
    <t>Allow to repaint in 2022 and then every 5 years</t>
  </si>
  <si>
    <r>
      <rPr>
        <b/>
        <sz val="10"/>
        <rFont val="Arial"/>
        <family val="2"/>
      </rPr>
      <t>Short Term</t>
    </r>
    <r>
      <rPr>
        <sz val="10"/>
        <rFont val="Arial"/>
        <family val="2"/>
      </rPr>
      <t xml:space="preserve"> Treat rust and repaint</t>
    </r>
  </si>
  <si>
    <r>
      <rPr>
        <b/>
        <sz val="10"/>
        <rFont val="Arial"/>
        <family val="2"/>
      </rPr>
      <t>Long Term</t>
    </r>
    <r>
      <rPr>
        <sz val="10"/>
        <rFont val="Arial"/>
        <family val="2"/>
      </rPr>
      <t>: Replace roof</t>
    </r>
  </si>
  <si>
    <r>
      <rPr>
        <b/>
        <sz val="10"/>
        <rFont val="Arial"/>
        <family val="2"/>
      </rPr>
      <t>Short term</t>
    </r>
    <r>
      <rPr>
        <sz val="10"/>
        <rFont val="Arial"/>
        <family val="2"/>
      </rPr>
      <t xml:space="preserve">: </t>
    </r>
    <r>
      <rPr>
        <sz val="10"/>
        <color rgb="FF000000"/>
        <rFont val="Arial"/>
        <family val="2"/>
      </rPr>
      <t>Treat rust, fill holes and repaint roof.</t>
    </r>
  </si>
  <si>
    <r>
      <rPr>
        <b/>
        <sz val="10"/>
        <rFont val="Arial"/>
        <family val="2"/>
      </rPr>
      <t>Long Term</t>
    </r>
    <r>
      <rPr>
        <sz val="10"/>
        <color rgb="FF000000"/>
        <rFont val="Arial"/>
        <family val="2"/>
      </rPr>
      <t>:  Replace roof and associated framing.  Include a roof underlay. It is assumed that roof replacement will be a 'like for like' replacement, ie that there is no need for insulation.</t>
    </r>
  </si>
  <si>
    <t>Roof framing is in generally poor condition.  Framing is water stained, and is unlikely to be treated timber.  Borer holes are present.</t>
  </si>
  <si>
    <r>
      <rPr>
        <b/>
        <sz val="10"/>
        <rFont val="Arial"/>
        <family val="2"/>
      </rPr>
      <t>Short term</t>
    </r>
    <r>
      <rPr>
        <sz val="10"/>
        <rFont val="Arial"/>
        <family val="2"/>
      </rPr>
      <t xml:space="preserve">: </t>
    </r>
    <r>
      <rPr>
        <sz val="10"/>
        <color rgb="FF000000"/>
        <rFont val="Arial"/>
        <family val="2"/>
      </rPr>
      <t>Check and replace borer ridden framing as necessary.</t>
    </r>
  </si>
  <si>
    <t>Painted metal handrails are in generally good condition</t>
  </si>
  <si>
    <t>ROC4 Replace Reception Roof</t>
  </si>
  <si>
    <t>ROC 5</t>
  </si>
  <si>
    <t>Timber Doors and Windows</t>
  </si>
  <si>
    <t>ROC 5 Repaint Masonry Exterior</t>
  </si>
  <si>
    <t>ROC 6</t>
  </si>
  <si>
    <t>Allow to repaint windows and doors</t>
  </si>
  <si>
    <t>ROC 7</t>
  </si>
  <si>
    <t>ROC 7 Fix Changeroom Roof</t>
  </si>
  <si>
    <t>allow to plug holes</t>
  </si>
  <si>
    <t>ROC 8 Replace Changeroom Roof</t>
  </si>
  <si>
    <t>Remove existing framing and roofing</t>
  </si>
  <si>
    <t>Supply and install new roofing on underlay</t>
  </si>
  <si>
    <t>Supply and install new roof framing</t>
  </si>
  <si>
    <t>If  a seismic assessment of the existing changeroom block has not been undertaken, we strongly recommend that this work be commissioned.  The cracking indicates that walls may be unfilled masonry.  Provisional sum allowance of $5k</t>
  </si>
  <si>
    <t>ROC 8</t>
  </si>
  <si>
    <t>ROC 9</t>
  </si>
  <si>
    <t>ROC 6 Repaint Masonry Interior</t>
  </si>
  <si>
    <t>ROC 9 Repaint Masonry Exterior</t>
  </si>
  <si>
    <r>
      <rPr>
        <sz val="10"/>
        <color rgb="FF000000"/>
        <rFont val="Arial"/>
        <family val="2"/>
      </rPr>
      <t>Allow to repaint masonry walls in 3 years, and then every 10 years</t>
    </r>
    <r>
      <rPr>
        <b/>
        <sz val="10"/>
        <color indexed="8"/>
        <rFont val="Arial"/>
        <family val="2"/>
      </rPr>
      <t>.</t>
    </r>
  </si>
  <si>
    <t>ROC 10</t>
  </si>
  <si>
    <t>ROC 10 Repaint Masonry Interior</t>
  </si>
  <si>
    <t>BUILDINGS</t>
  </si>
  <si>
    <t>G01.1</t>
  </si>
  <si>
    <t>G01.2</t>
  </si>
  <si>
    <t>G01.3</t>
  </si>
  <si>
    <t>G01.4</t>
  </si>
  <si>
    <t>G01.5</t>
  </si>
  <si>
    <t>G01.6</t>
  </si>
  <si>
    <t>G01.7</t>
  </si>
  <si>
    <t>G01.8</t>
  </si>
  <si>
    <t>G01.9</t>
  </si>
  <si>
    <t>G02.1</t>
  </si>
  <si>
    <t>G02.4</t>
  </si>
  <si>
    <t>G02.2</t>
  </si>
  <si>
    <t>G02.3</t>
  </si>
  <si>
    <t>G02.5</t>
  </si>
  <si>
    <t>G02.6</t>
  </si>
  <si>
    <t>G02.7</t>
  </si>
  <si>
    <t>G02.8</t>
  </si>
  <si>
    <t>G02.9</t>
  </si>
  <si>
    <t>G02.10</t>
  </si>
  <si>
    <t>G02.11</t>
  </si>
  <si>
    <t>G02.12</t>
  </si>
  <si>
    <t>G02.14</t>
  </si>
  <si>
    <t>G02.13</t>
  </si>
  <si>
    <t>G02.15</t>
  </si>
  <si>
    <t>G02.16</t>
  </si>
  <si>
    <t>G02.17</t>
  </si>
  <si>
    <t>G02.18</t>
  </si>
  <si>
    <t>G02.19</t>
  </si>
  <si>
    <t>G02.20</t>
  </si>
  <si>
    <t>G02.21</t>
  </si>
  <si>
    <t>G02.22</t>
  </si>
  <si>
    <t>G02.23</t>
  </si>
  <si>
    <t>Pump Shed</t>
  </si>
  <si>
    <t>Allow for repair as required</t>
  </si>
  <si>
    <t>G02.24</t>
  </si>
  <si>
    <t xml:space="preserve">Old but serviceable condition </t>
  </si>
  <si>
    <t>Allow to repaint in 2022 and then every 3 years</t>
  </si>
  <si>
    <t>RP2</t>
  </si>
  <si>
    <t>Consideration could be given to providing handrails to entrance steps to make facility entrance safer. Estimated cost $1.5-$2k</t>
  </si>
  <si>
    <t>RP62</t>
  </si>
  <si>
    <t>RP1, RP2, RP 62</t>
  </si>
  <si>
    <t>RP 35, RP36, RP 59, RP 60</t>
  </si>
  <si>
    <t>RP 33-34</t>
  </si>
  <si>
    <t>RP 33-34, RP 38-39</t>
  </si>
  <si>
    <t>RP 34-35</t>
  </si>
  <si>
    <t>RP36-37</t>
  </si>
  <si>
    <t>RP 24-28</t>
  </si>
  <si>
    <t>RP57, RP 24-28</t>
  </si>
  <si>
    <t>RP10-RP20</t>
  </si>
  <si>
    <t>RP15, RP16</t>
  </si>
  <si>
    <t>RP15</t>
  </si>
  <si>
    <t>RP12-13, RP19, RP29-30</t>
  </si>
  <si>
    <t>RP20, RP6-8, RP17</t>
  </si>
  <si>
    <t>Proprietary metal shed is in in reasonable condition.  Plywood entrance door and associated frame is in poor condition</t>
  </si>
  <si>
    <t>G02.25</t>
  </si>
  <si>
    <t>RP42-44</t>
  </si>
  <si>
    <t>Allow to provide new door and frame</t>
  </si>
  <si>
    <t>H01</t>
  </si>
  <si>
    <t>H01.1</t>
  </si>
  <si>
    <t>H01.2</t>
  </si>
  <si>
    <t>H01.3</t>
  </si>
  <si>
    <t>H01.4</t>
  </si>
  <si>
    <t>H01.5</t>
  </si>
  <si>
    <t>H01.8</t>
  </si>
  <si>
    <t>H01.9</t>
  </si>
  <si>
    <t>Hinds Pool</t>
  </si>
  <si>
    <t>No construction joints evident. Joints (if present) are likely to have been painted over.</t>
  </si>
  <si>
    <t>ROC 11</t>
  </si>
  <si>
    <t>Structurally  sound. Pool paint is in reasonable condition.</t>
  </si>
  <si>
    <t>HP2-3,HP26, HP33-34, HP43-44</t>
  </si>
  <si>
    <t>It was noted that the diving platform was closed. It is not clear the reason why this is closed, and whether this is temporary or permanent.  Allowances have been left in the spreadsheet as included for Rakaia Pool.</t>
  </si>
  <si>
    <t>HP27</t>
  </si>
  <si>
    <t>Changeroom Block</t>
  </si>
  <si>
    <t>ROC 3 Repaint Changeroom roof</t>
  </si>
  <si>
    <t>ROC4 Replace Changeroom Roof</t>
  </si>
  <si>
    <t>H02</t>
  </si>
  <si>
    <t>The roof is galvanised iron.  Roofing sheets are unpainted and are in fair condition.  There is rust on approximately 10% of the surface area, and there are a number of holes in the roofing sheets.  Roof is uninsulated and has no underlay. Fascia is in particularly pool condition.</t>
  </si>
  <si>
    <t>HP 36, HP38-40,HP46-47</t>
  </si>
  <si>
    <r>
      <rPr>
        <b/>
        <sz val="10"/>
        <rFont val="Arial"/>
        <family val="2"/>
      </rPr>
      <t>Long Term</t>
    </r>
    <r>
      <rPr>
        <sz val="10"/>
        <color rgb="FF000000"/>
        <rFont val="Arial"/>
        <family val="2"/>
      </rPr>
      <t>:  Replace roof and associated framing.  Include a roof underlay and replacement of the fascia. It is assumed that roof replacement will be a 'like for like' replacement, ie that there is no need for insulation.</t>
    </r>
  </si>
  <si>
    <t>H02.01</t>
  </si>
  <si>
    <t>H02.02</t>
  </si>
  <si>
    <r>
      <rPr>
        <b/>
        <sz val="10"/>
        <rFont val="Arial"/>
        <family val="2"/>
      </rPr>
      <t>Short term</t>
    </r>
    <r>
      <rPr>
        <sz val="10"/>
        <rFont val="Arial"/>
        <family val="2"/>
      </rPr>
      <t xml:space="preserve">: </t>
    </r>
    <r>
      <rPr>
        <sz val="10"/>
        <color rgb="FF000000"/>
        <rFont val="Arial"/>
        <family val="2"/>
      </rPr>
      <t>Treat rust and repaint roof.</t>
    </r>
  </si>
  <si>
    <t>Concrete masonry appears sound.  There is a bond beam in place to the top of the blockwork, however concrete to the bond beam is bony and reinforcing is visible in places. Paint is patchy and non existent to the southern face of the building.</t>
  </si>
  <si>
    <t>HP35-HP40</t>
  </si>
  <si>
    <t>Repaint with silica additive for non-slip surface</t>
  </si>
  <si>
    <t>Consideration could be given to providing a resin surface for greater durability.  Expected cost $4-5k</t>
  </si>
  <si>
    <t>HP4-5, HP21-23</t>
  </si>
  <si>
    <t>Interior finishes are painted block.  Generally good condition</t>
  </si>
  <si>
    <t>Repaint in 2022 and then every 10 years</t>
  </si>
  <si>
    <t>Floor is painted. Concrete is pitted and boney.  No evidence of nonslip additive.</t>
  </si>
  <si>
    <t>HP12-HP23</t>
  </si>
  <si>
    <t>HP7, HP14</t>
  </si>
  <si>
    <t>Allow to repaint in 5 years, and then every 10 years.</t>
  </si>
  <si>
    <t>Timber bench seats are painted.  Paint is in poor condition, but timber is sound.</t>
  </si>
  <si>
    <t>Allow to repaint in 2021 and then every 5 years</t>
  </si>
  <si>
    <t>Note: Given the potential cost involved in repairing the changerooms (roof, blockwork etc), it may be cost efficient long term to consider replacement of this changeroom building.  Expected cost $70-90k.  As noted below existing facilities do not include accessible WC/Change, so any new facility should include these.</t>
  </si>
  <si>
    <t>Note: Given the potential cost involved in repairing the changerooms (roof, blockwork etc), it may be cost efficient long term to consider replacement of this changeroom building.  Expected cost $80-100k.  As noted below existing facilities do not include accessible WC/Change, so any new  facility should include these.</t>
  </si>
  <si>
    <t>H02.03</t>
  </si>
  <si>
    <t>H02.04</t>
  </si>
  <si>
    <t>H02.05</t>
  </si>
  <si>
    <t>H02.06</t>
  </si>
  <si>
    <t>H02.07</t>
  </si>
  <si>
    <t>H02.08</t>
  </si>
  <si>
    <t>H02.09</t>
  </si>
  <si>
    <t>H02.10</t>
  </si>
  <si>
    <t>H02.11</t>
  </si>
  <si>
    <t>H02.12</t>
  </si>
  <si>
    <t>H03</t>
  </si>
  <si>
    <t>Storage Shed</t>
  </si>
  <si>
    <t>Proprietary metal shed is in in good condition</t>
  </si>
  <si>
    <t>Plant Shed</t>
  </si>
  <si>
    <t>HP28-30</t>
  </si>
  <si>
    <t>HP 48</t>
  </si>
  <si>
    <t>HP4-7,HP17-HP18</t>
  </si>
  <si>
    <t>HP21-23</t>
  </si>
  <si>
    <t>Corrugated clad metal plant shed is in fair condition.  Roof is rusty</t>
  </si>
  <si>
    <t>Allow to replace roof. (Given the secondary nature of this building, it is assumed that second hand sheets could be used for repair work).  Provisional allowance $1k</t>
  </si>
  <si>
    <t>Allow for ongoing repair as required.</t>
  </si>
  <si>
    <t>HP28-HP30</t>
  </si>
  <si>
    <t>TP 2-5, TP 38, TP 41-47</t>
  </si>
  <si>
    <t>Allow to repaint pool in 2 years and then every 3 years.</t>
  </si>
  <si>
    <t>Include a general allowance for crack repair.</t>
  </si>
  <si>
    <t>Combiflex strips span across the pool. It appears as though the Combiflex has been used to retrospectively fix a crack in the pool floor.</t>
  </si>
  <si>
    <t>TP 44-TP 45</t>
  </si>
  <si>
    <t>Junior/LTS Pool</t>
  </si>
  <si>
    <t>Pool tank structure appears generally sound.  Paint is in good condition.  Additional water supply pipes installed retrospectively at the wall/floor junction.</t>
  </si>
  <si>
    <t>TP2,TP4, TP46-47</t>
  </si>
  <si>
    <t>ROC 2 Repaint Junior/LTS Pool</t>
  </si>
  <si>
    <t>POOL TANK &amp; CONCOURSE</t>
  </si>
  <si>
    <t>Pool concourse is paved and in excellent condition</t>
  </si>
  <si>
    <t>TP2-TP5</t>
  </si>
  <si>
    <t>Pool Handrails</t>
  </si>
  <si>
    <t>Pool handrails are stainless steel and are in excellent condition.</t>
  </si>
  <si>
    <t>TP46</t>
  </si>
  <si>
    <t>Allow to repaint roof in 7 years and then every 10 years.</t>
  </si>
  <si>
    <t>Galvanised steel roof. Sound condition, with bituminous roof paper below. No building paper to plant areas. Solar water heating pipes draped across the roof and translucent roof lights. Solar water heating is understood not to be in operational at present.</t>
  </si>
  <si>
    <t>TP 12-TP14, TP21-22, TP 26-28</t>
  </si>
  <si>
    <t>ROC 3 Repaint Roof</t>
  </si>
  <si>
    <t>Exterior walls</t>
  </si>
  <si>
    <t>Allow to remove solar heating system</t>
  </si>
  <si>
    <t>Allow to reinstate solar system and recommission</t>
  </si>
  <si>
    <t>TP1, TP2, TP6-8,TP15-16</t>
  </si>
  <si>
    <t>Exterior walls are brick masonry.  Paint finished to interior and with a rendered finish to some but not all of  the exterior.  Paintwork is faded.  Some cracking to the masonry.  Walls appear to have a concrete bond beam to the top of them.</t>
  </si>
  <si>
    <t>T01.1</t>
  </si>
  <si>
    <t>T01.2</t>
  </si>
  <si>
    <t>T01.3</t>
  </si>
  <si>
    <t>T01.4</t>
  </si>
  <si>
    <t>T01.5</t>
  </si>
  <si>
    <t>T01</t>
  </si>
  <si>
    <t>T02</t>
  </si>
  <si>
    <t>T02.1</t>
  </si>
  <si>
    <t>T02.2</t>
  </si>
  <si>
    <t>T02.3</t>
  </si>
  <si>
    <t>T02.4</t>
  </si>
  <si>
    <t>Allow to paint exterior walls with a high build waterproof coating in 2022, and then every 10 years</t>
  </si>
  <si>
    <t>T02.5</t>
  </si>
  <si>
    <t>T02.6</t>
  </si>
  <si>
    <t>CHANGE/PLANT/ADMIN BLOCK</t>
  </si>
  <si>
    <t>Door hardware</t>
  </si>
  <si>
    <t>Some rust to sliding door gear.  Drop bolts rusty.</t>
  </si>
  <si>
    <t>Allow to replace rusty or faulty door hardware as required.</t>
  </si>
  <si>
    <t>Repaint sliding doors</t>
  </si>
  <si>
    <t>Exterior Doors</t>
  </si>
  <si>
    <t>TP1, TP2, TP4, TP6-8, TP16</t>
  </si>
  <si>
    <t>Exterior windows</t>
  </si>
  <si>
    <t>TP28-29, TP48</t>
  </si>
  <si>
    <t>Timber framed, variously infilled with translucent sheet, chicken wire and louvres.</t>
  </si>
  <si>
    <t>Interior Doors</t>
  </si>
  <si>
    <t>Allow to repaint in 2022, and then every 5 years.</t>
  </si>
  <si>
    <t>Interior doors are framed and ledged timber type, in sound condition. Paint has worn in high use areas.</t>
  </si>
  <si>
    <t>Tinwald Pool</t>
  </si>
  <si>
    <t>Interior Walls</t>
  </si>
  <si>
    <t>Allow to repaint in 5 years, and then every 10 years</t>
  </si>
  <si>
    <t>ROC 4 Repaint Masonry Exterior</t>
  </si>
  <si>
    <t>ROC 5 Repaint Masonry Interior</t>
  </si>
  <si>
    <t>Consideration could be given to the replacement of interior doors and framed toilet partitions with standard high impact composite toilet partitions. Approximate cost $6-8k</t>
  </si>
  <si>
    <t>Painted Concrete</t>
  </si>
  <si>
    <t>TP9-TP10, TP18-TP20, TP29-TP31</t>
  </si>
  <si>
    <t>TP25</t>
  </si>
  <si>
    <t>Painted concrete, generally worn condition.  Concrete condition is variable which probably provides the slip resistance, as there is no evidence of nonslip aggregate.</t>
  </si>
  <si>
    <t>Allow to paint with non slip additive included.</t>
  </si>
  <si>
    <t>Interior walls are painted masonry and sheet linings.  Paint is in generally good condition</t>
  </si>
  <si>
    <t>Consideration could be given to upgrading floor finish to resin type for added durability.  Expected cost $8-10k</t>
  </si>
  <si>
    <t xml:space="preserve">Sanitary fixtures are in good condition.  </t>
  </si>
  <si>
    <t>Painted timber bench seats in good condition</t>
  </si>
  <si>
    <t>Allow to paint in 2022, and then every 5 years</t>
  </si>
  <si>
    <t>Allow to replace as fixtures are damaged or broken</t>
  </si>
  <si>
    <t>Shade sails in good condition</t>
  </si>
  <si>
    <t>Allow to replace as required on a 5 yearly basis</t>
  </si>
  <si>
    <t>Sliding doors are in sound but worn condition. Bottom edge in particular needs repainting.</t>
  </si>
  <si>
    <t>TP21-31</t>
  </si>
  <si>
    <t xml:space="preserve">TP9,TP 21, TP29, </t>
  </si>
  <si>
    <t>TP18-20, TP26-TP30</t>
  </si>
  <si>
    <t>TP3</t>
  </si>
  <si>
    <t>TP39</t>
  </si>
  <si>
    <t>Allow a provisional sum for ongoing maintenance</t>
  </si>
  <si>
    <t>M01</t>
  </si>
  <si>
    <t>Allow to repaint pool in 2022 and then every 3 years.</t>
  </si>
  <si>
    <t>MP1-MP3, MP20</t>
  </si>
  <si>
    <t>ROC1</t>
  </si>
  <si>
    <t>ROC 1 Repaint Pool Mayfield</t>
  </si>
  <si>
    <t>Allow additional sum for edgings, upstands and detail work</t>
  </si>
  <si>
    <t xml:space="preserve">Existing pool paint is in fair condition.  Some crazing and bubbling of paintwork.  From archive drawings, construction appears to be concrete precast panels with concrete stitch joints </t>
  </si>
  <si>
    <t>M01.1</t>
  </si>
  <si>
    <t>M01.2</t>
  </si>
  <si>
    <t>M01.3</t>
  </si>
  <si>
    <t>ROC2</t>
  </si>
  <si>
    <t>ROC 2 Replace Pool Sealant</t>
  </si>
  <si>
    <t>Remove existing sealant</t>
  </si>
  <si>
    <t>Provide new sealnt</t>
  </si>
  <si>
    <t>Allow to remove sealant and replace.  Redo every 6 years</t>
  </si>
  <si>
    <t>MP1-MP3, MP5, MP7-8</t>
  </si>
  <si>
    <t xml:space="preserve">Existing pool paint is in fair condition.  Some crazing and bubbling of paintwork. </t>
  </si>
  <si>
    <t>M01.4</t>
  </si>
  <si>
    <t>ROC 3 Repaint Toddlers Pool</t>
  </si>
  <si>
    <t>ROC 4  Toddlers pool Sealant</t>
  </si>
  <si>
    <t>M01.5</t>
  </si>
  <si>
    <t>M01.6</t>
  </si>
  <si>
    <t>Stainless steel handrails are in good condition.</t>
  </si>
  <si>
    <t>Allow to polish every 5 years</t>
  </si>
  <si>
    <t>Brushed concrete in generally good condition.  A few broken/cracked areas.</t>
  </si>
  <si>
    <t>Allow to patch as required</t>
  </si>
  <si>
    <t>Changing Sheds</t>
  </si>
  <si>
    <t>No roof</t>
  </si>
  <si>
    <t>Not applicable</t>
  </si>
  <si>
    <t>Corrugated metal cladding on painted timber framing is in generally  good condition with little rust visible.</t>
  </si>
  <si>
    <t>Allow to repaint timber framing in 5 years, and then every 10 years</t>
  </si>
  <si>
    <t>General allowance for damaged sheets</t>
  </si>
  <si>
    <t>Concrete, as per the general pool concourse</t>
  </si>
  <si>
    <t>No toilet areas immediately adjacent to the pool.</t>
  </si>
  <si>
    <t>Consideration could be given to the provision of a family changeroom with a toilet immediately adjacent to the pool area.  Cost approximately $15-20k</t>
  </si>
  <si>
    <t>Timber seats</t>
  </si>
  <si>
    <t>Painted timber seats</t>
  </si>
  <si>
    <t>Repaint in 2022, and then every 5 years</t>
  </si>
  <si>
    <t>In good condition</t>
  </si>
  <si>
    <t>MP9-16</t>
  </si>
  <si>
    <t>MP22</t>
  </si>
  <si>
    <t>MP25</t>
  </si>
  <si>
    <t>Old but serviceable condition</t>
  </si>
  <si>
    <t>Provisional allowance for repairs as required.</t>
  </si>
  <si>
    <t>M02</t>
  </si>
  <si>
    <t>M02.1</t>
  </si>
  <si>
    <t>M02.2</t>
  </si>
  <si>
    <t>M02.3</t>
  </si>
  <si>
    <t>M02.4</t>
  </si>
  <si>
    <t>M02.5</t>
  </si>
  <si>
    <t>M02.6</t>
  </si>
  <si>
    <t>M03</t>
  </si>
  <si>
    <t>M03.1</t>
  </si>
  <si>
    <t>M03.2</t>
  </si>
  <si>
    <t>Mayfield Pool</t>
  </si>
  <si>
    <t>Ruapuna Pool</t>
  </si>
  <si>
    <t>ROC 1 Repaint Pool Ruapuna</t>
  </si>
  <si>
    <t>R01</t>
  </si>
  <si>
    <t>R01.1</t>
  </si>
  <si>
    <t>RP2-RP4</t>
  </si>
  <si>
    <t>Existing pool paint is in generally good condition</t>
  </si>
  <si>
    <t>RP3</t>
  </si>
  <si>
    <t xml:space="preserve">Brushed concrete in generally good condition.  </t>
  </si>
  <si>
    <t>Corrugated metal roof is in good condition</t>
  </si>
  <si>
    <t>Allow to paint in 10 years time</t>
  </si>
  <si>
    <t>Pool sealant has been painted over.</t>
  </si>
  <si>
    <t>RP19</t>
  </si>
  <si>
    <t>Corrugated metal cladding on timber framing is in generally  good condition with little rust visible.</t>
  </si>
  <si>
    <t>RP1, RP 8-18</t>
  </si>
  <si>
    <t>Allow to paint in 10 years, and then every 10 years</t>
  </si>
  <si>
    <t>ROC 5 Repaint Cladding (inside and out)</t>
  </si>
  <si>
    <t>In generally good condition</t>
  </si>
  <si>
    <t>Allow to replaced broken or damaged items as required.</t>
  </si>
  <si>
    <t>Unpainted. In worn condition</t>
  </si>
  <si>
    <t>Allow to replace worn or rotten sections as required.</t>
  </si>
  <si>
    <t>RP6</t>
  </si>
  <si>
    <t>RP9-RP11</t>
  </si>
  <si>
    <t>Mt Somers Pool</t>
  </si>
  <si>
    <t>Allow to repaint pool in 2023 and then every 3 years.</t>
  </si>
  <si>
    <t>S01</t>
  </si>
  <si>
    <t>S01.1</t>
  </si>
  <si>
    <t>S01.2</t>
  </si>
  <si>
    <t>S01.3</t>
  </si>
  <si>
    <t>Allow for isolated crack repair.</t>
  </si>
  <si>
    <t>Toddlers Pool</t>
  </si>
  <si>
    <t>Existing pool paint is in  good condition.</t>
  </si>
  <si>
    <t>ROC 1 Repaint Lane Pool Mt Somers</t>
  </si>
  <si>
    <t>Rubber concourse overlay on concrete.</t>
  </si>
  <si>
    <t>MS4-5, MS 15</t>
  </si>
  <si>
    <t>MS2, MS4</t>
  </si>
  <si>
    <t>ROC 2  Repaint Toddlers Pool Mt Somers</t>
  </si>
  <si>
    <t>ROC 3  Replace rubber overlay</t>
  </si>
  <si>
    <t>Remove existing overlay</t>
  </si>
  <si>
    <t>Supply and install new overaly</t>
  </si>
  <si>
    <t>Shipping Containers</t>
  </si>
  <si>
    <t>MS4-MS5, MS 10</t>
  </si>
  <si>
    <t>Shipping containers used as changing sheds, dented but otherwise in good condition</t>
  </si>
  <si>
    <t>Unpainted.</t>
  </si>
  <si>
    <t>Allow to replace worn sections as required.</t>
  </si>
  <si>
    <t>Pool covers are worn at the edges, but otherwise in good condition</t>
  </si>
  <si>
    <t>Allow to replace in 2023, and then every 5 years</t>
  </si>
  <si>
    <t>Plant Shed 1</t>
  </si>
  <si>
    <t>Plant Shed 2</t>
  </si>
  <si>
    <t>Shade Structures</t>
  </si>
  <si>
    <t>S01.4</t>
  </si>
  <si>
    <t>S02.1</t>
  </si>
  <si>
    <t>S02.2</t>
  </si>
  <si>
    <t xml:space="preserve">There are no toilet facilities on site. </t>
  </si>
  <si>
    <t>Consideration could be given to the provision of a family change unit incorporating toilet facilities.  Approximate cost $15-20k</t>
  </si>
  <si>
    <t>S02</t>
  </si>
  <si>
    <t>S03</t>
  </si>
  <si>
    <t>S03.1</t>
  </si>
  <si>
    <t>S03.2</t>
  </si>
  <si>
    <t>S03.3</t>
  </si>
  <si>
    <t>S03.4</t>
  </si>
  <si>
    <t>MS4, MS13-14</t>
  </si>
  <si>
    <t>MS14</t>
  </si>
  <si>
    <t>MS8-10</t>
  </si>
  <si>
    <t>MS2-3</t>
  </si>
  <si>
    <t>Ashburton District Council Condition Assessments</t>
  </si>
  <si>
    <t>AREA</t>
  </si>
  <si>
    <t>PHOTO REFERENCE</t>
  </si>
  <si>
    <t>EXISTING CONDITION</t>
  </si>
  <si>
    <t>NOTES AND ACTIONS</t>
  </si>
  <si>
    <t>TIME TO NEXT MAINT'</t>
  </si>
  <si>
    <t>REMAINING LIFE</t>
  </si>
  <si>
    <t>ESTIMATE AT 2018 PRICE</t>
  </si>
  <si>
    <t>CAPITAL COST</t>
  </si>
  <si>
    <t>2032-2036</t>
  </si>
  <si>
    <t>Pool Water Services</t>
  </si>
  <si>
    <t>Pool Water Circulation / Filtration - Main Pool</t>
  </si>
  <si>
    <t>Filter 1 - Astral 1200Ø Pressure Sand Filter</t>
  </si>
  <si>
    <t>RAK1</t>
  </si>
  <si>
    <t>Likely nearing end of economic life. Initial investigation indicates filters are largely undersized for a pool of this volume.</t>
  </si>
  <si>
    <t>High</t>
  </si>
  <si>
    <t>Filter 2 - Astral 1200Ø Pressure Sand Filter</t>
  </si>
  <si>
    <t>Circulation Pump with Integral Lint Pot - Astral BX 3.0 Pool Pump</t>
  </si>
  <si>
    <t>RAK2</t>
  </si>
  <si>
    <t>Fair condition (pump replaced 2019). Lint pot in need of thorough cleaning. Likely undersized to meet New Zealand Pool Water Standard recommendations based on filter sizes</t>
  </si>
  <si>
    <t>Recommended to confirm turn over rate of pool. Pool filters indicate circulation system is largely undersized. Replace pump if required to meet NZS 4441 recommendations. Ongoing general maintenance to be carried out annually. Overhaul to be carried out 5 yearly including checking / replacement of seals and bearings as required.</t>
  </si>
  <si>
    <r>
      <rPr>
        <b/>
        <sz val="10"/>
        <color theme="1"/>
        <rFont val="Arial"/>
        <family val="2"/>
      </rPr>
      <t>Upgrade Option:</t>
    </r>
    <r>
      <rPr>
        <sz val="10"/>
        <color theme="1"/>
        <rFont val="Arial"/>
        <family val="2"/>
      </rPr>
      <t xml:space="preserve"> It is noted that pool water circulation rate is likely below New Zealand Pool Water Standard (NZS 4441) recommendations and therefore is a Health and Safety risk item. It is recommended to replace circulation pump, filters and circulation pipework to provide a flow rate suitable to meet NZS 4441 circulation rate recommendations. The cost of this upgrade work is estimated to be approx. $100 - 200k due to substantial work required, including increased plant room area and replacement of in-ground pipework. Note this is an upgrade, costs have not been carried across to the maintenance spread sheet.</t>
    </r>
  </si>
  <si>
    <t>Pool Water Treatment - Main Pool</t>
  </si>
  <si>
    <t>Chemical Dosing Pump - Stenner 45M/100DM</t>
  </si>
  <si>
    <t>RAK3</t>
  </si>
  <si>
    <t>Not currently operating. Pool manually dosed with Swim Clear (Sodium Dichloroisocyanurate Dihydrate). Health and Safety risk around staff handling poisonous substance.</t>
  </si>
  <si>
    <t>Recommended to replace / reinstate the chemical dosing pump for use with chlorine to reduce manual handling of poisonous substance</t>
  </si>
  <si>
    <r>
      <rPr>
        <b/>
        <sz val="10"/>
        <color theme="1"/>
        <rFont val="Arial"/>
        <family val="2"/>
      </rPr>
      <t>Upgrade Option:</t>
    </r>
    <r>
      <rPr>
        <sz val="10"/>
        <color theme="1"/>
        <rFont val="Arial"/>
        <family val="2"/>
      </rPr>
      <t xml:space="preserve"> It is noted that manual dosing of pool water treatment chemicals requires additional testing requirements under NZS 5826. It is recommended to install a basic chemical treatment controller to serve the pool. The cost of installation of a basic treatment controller is estimated to be between 4k - 5k. Note this is an upgrade, costs have not been carried across to the maintenance spread sheet.</t>
    </r>
  </si>
  <si>
    <t>Miscellaneous Items - Main Pool</t>
  </si>
  <si>
    <t>Skimmers</t>
  </si>
  <si>
    <t>Average condition. Skimmer access covers showing corrosion</t>
  </si>
  <si>
    <t>Medium</t>
  </si>
  <si>
    <t>DB1 - Pool Switch Board</t>
  </si>
  <si>
    <t>RAK4</t>
  </si>
  <si>
    <t>Exposed wiring behind board.</t>
  </si>
  <si>
    <t>Confirm best practice recommendations around protection around board and rectify as required</t>
  </si>
  <si>
    <t>Pipework, Valves etc.</t>
  </si>
  <si>
    <t>Generally good condition. Plastic bodied valves to suit corrosive environment</t>
  </si>
  <si>
    <t>General clean / check to be completed annually</t>
  </si>
  <si>
    <t>Low</t>
  </si>
  <si>
    <t>Miscellaneous</t>
  </si>
  <si>
    <t>General note that toddlers pool water is mains cold water only with no filtration / treatment system provided. Water is supplied via a garden hose and overflows to drain via a PVC riser pipe at the desired pool level.</t>
  </si>
  <si>
    <t>Recommended to investigate the installation of a filtration / treatment system to New Zealand Pool Water Standard recommendations. At minimum this should continuously be provided with fresh water to provide some level of pool water turn over, with spent water overflowing to waste.</t>
  </si>
  <si>
    <t>Current</t>
  </si>
  <si>
    <t>TOTALS</t>
  </si>
  <si>
    <t>Filter 1 - FPC Stainless Steel Body 1200Ø Pressure Sand Filter</t>
  </si>
  <si>
    <t>HIN1</t>
  </si>
  <si>
    <t>Likely nearing end of economic life. Signs of leaks present from top mount multi-port valve. Initial investigation indicates filters are largely undersized for a pool of this volume.</t>
  </si>
  <si>
    <t>Filter 2 - FPC Stainless Steel Body 1200Ø Pressure Sand Filter</t>
  </si>
  <si>
    <t>HIN2</t>
  </si>
  <si>
    <t>Circulation Pump - Xpel 03RA-Z-T 5.5kW</t>
  </si>
  <si>
    <t>HIN3</t>
  </si>
  <si>
    <t>Average condition. Likely undersized to meet New Zealand Pool Water Standard recommendations based on filter sizes</t>
  </si>
  <si>
    <t>Chemical Dosing Pump - Grundfos</t>
  </si>
  <si>
    <t>HIN4</t>
  </si>
  <si>
    <t>Recommended to reinstate the chemical dosing pump for use with chlorine to reduce manual handling of poisonous substance</t>
  </si>
  <si>
    <t>Chlorine Storage Tank - Bailey's Tank</t>
  </si>
  <si>
    <t>Not currently in use</t>
  </si>
  <si>
    <t>Recommended to use chlorine tank in conjunction with chemical dosing pump</t>
  </si>
  <si>
    <t>Fine Condition</t>
  </si>
  <si>
    <t>General maintenance check to be completed bi-annually</t>
  </si>
  <si>
    <t>Generally OK condition. A number of steel components (pipework and valves) within the plant room</t>
  </si>
  <si>
    <t>General clean / check to be completed annually. Recommended to replace all steel components with plastic equivalents to suit chlorinated environment.</t>
  </si>
  <si>
    <t>General note that toddlers pool water is mains cold water only with no filtration / treatment system provided. Water is supplied via a garden hose, with pool being drained via the removal of a bung at the drain outlet point.</t>
  </si>
  <si>
    <t>Recommended to investigate the installation of a filtration / treatment system to New Zealand Pool Water Standard recommendations</t>
  </si>
  <si>
    <t>No construction joints evident. Joints (if present)  may have been painted over.</t>
  </si>
  <si>
    <t>Pool Water Circulation / Filtration - Main &amp; Toddlers Pool</t>
  </si>
  <si>
    <t>Filter 1 - Steel Body 2000Ø  Sand Filter</t>
  </si>
  <si>
    <t>TIN1</t>
  </si>
  <si>
    <t>End of economic life. Initial investigation indicates filters are largely undersized for a pool of this volume.</t>
  </si>
  <si>
    <t>Circulation Pump - Davies and Onga k5B 5.5kW Pump</t>
  </si>
  <si>
    <t>TIN2a-b</t>
  </si>
  <si>
    <t>Recommended to replace pump in the short to medium term with unit more suited to pool size. Ongoing general maintenance to be carried out annually. Overhaul to be carried out 5 yearly including checking / replacement of seals and bearings as required.</t>
  </si>
  <si>
    <r>
      <rPr>
        <b/>
        <sz val="10"/>
        <color theme="1"/>
        <rFont val="Arial"/>
        <family val="2"/>
      </rPr>
      <t>Upgrade Option:</t>
    </r>
    <r>
      <rPr>
        <sz val="10"/>
        <color theme="1"/>
        <rFont val="Arial"/>
        <family val="2"/>
      </rPr>
      <t xml:space="preserve"> It is noted that pool water circulation rate is likely below New Zealand Pool Water Standard (NZS 4441) recommendations and therefore is a Health and Safety risk item. It is recommended to replace circulation pump, filters and circulation pipework to provide a flow rate suitable to meet NZS 4441 circulation rate recommendations. The cost of this upgrade work is estimated to be approx. $150k - 250k due to substantial work required, including increased plant room area and replacement of in-ground pipework. Note this is an upgrade, costs have not been carried across to the maintenance spread sheet.</t>
    </r>
  </si>
  <si>
    <t>Pool Water Treatment - Main &amp; Toddlers Pool</t>
  </si>
  <si>
    <t>Chlorine Generator and chemical control panel</t>
  </si>
  <si>
    <t>Chlorine dosing pump - Grundfos 50 l/hr</t>
  </si>
  <si>
    <t>Generally good condition. Currently set up with a manual feed rate, with time control via a time control power outlet.</t>
  </si>
  <si>
    <t>Ongoing general maintenance to be carried out annually.</t>
  </si>
  <si>
    <r>
      <rPr>
        <b/>
        <sz val="10"/>
        <color theme="1"/>
        <rFont val="Arial"/>
        <family val="2"/>
      </rPr>
      <t>Upgrade Option:</t>
    </r>
    <r>
      <rPr>
        <sz val="10"/>
        <color theme="1"/>
        <rFont val="Arial"/>
        <family val="2"/>
      </rPr>
      <t xml:space="preserve"> It is recommended to install a basic chemical treatment controller to serve the pool. The cost of installation of a basic treatment controller is estimated to be between 4k - 5k. Note this is an upgrade, costs have not been carried across to the maintenance spread sheet.</t>
    </r>
  </si>
  <si>
    <t>Pool Water Heating - Main &amp; Toddlers Pool</t>
  </si>
  <si>
    <t>Direct Pool Water Heat Pump 1 - Hot Water Heat Pumps Ltd. 25kW (approx)</t>
  </si>
  <si>
    <t>TIN3</t>
  </si>
  <si>
    <t>Average condition. Moss growth present on exterior of unit. Slight corrosion present on fans</t>
  </si>
  <si>
    <t>Heat pump to receive comprehensive service including removal of corrosion and moss growth. Ongoing general maintenance to be completed annually. Consider installation of concrete plinth below heat pump unit to reduce any frame corrosion around the base of the unit</t>
  </si>
  <si>
    <t>Direct Pool Water Heat Pump 2 - Hot Water Heat Pumps Ltd. 25kW (approx)</t>
  </si>
  <si>
    <t>TIN4</t>
  </si>
  <si>
    <t>Direct Pool Water Heat Pump 3 - Hot Water Heat Pumps Ltd. 25kW (approx)</t>
  </si>
  <si>
    <t>TIN5</t>
  </si>
  <si>
    <t>Direct Pool Water Heat Pump 4 - Hot Water Heat Pumps Ltd. 25kW (approx)</t>
  </si>
  <si>
    <t>TIN6</t>
  </si>
  <si>
    <t>Solar controller - Aquasun 3</t>
  </si>
  <si>
    <t>Appears in fine condition. Not currently operating</t>
  </si>
  <si>
    <t>Recommended to reinstate to reduce heat pump operating costs</t>
  </si>
  <si>
    <t>Solar pump - Astral Pool FX 250</t>
  </si>
  <si>
    <t>TIN7</t>
  </si>
  <si>
    <t>Appears in average condition. Not currently operating</t>
  </si>
  <si>
    <t>Recommended to complete overhaul of pump including replacement of internal bearings / seals if required. Reinstate to reduce heat pump operating costs</t>
  </si>
  <si>
    <t>Solar array</t>
  </si>
  <si>
    <t>Poor condition. Leaking solar array pipework</t>
  </si>
  <si>
    <t xml:space="preserve">Miscellaneous Items </t>
  </si>
  <si>
    <t>Fair condition</t>
  </si>
  <si>
    <t>Average condition</t>
  </si>
  <si>
    <t>Generally OK condition. A number of steel components (pipework and valves) within the plant room and dry pump chamber</t>
  </si>
  <si>
    <t>Filter 1 - FPC Stainless Steel Body 900Ø Pressure Sand Filter</t>
  </si>
  <si>
    <t>MAY1</t>
  </si>
  <si>
    <t>Filter 2 - FPC Stainless Steel Body 900Ø Pressure Sand Filter</t>
  </si>
  <si>
    <t>MAY2</t>
  </si>
  <si>
    <t>Circulation Pump with Integral Lint Pot - Waterco Hydrostar 300</t>
  </si>
  <si>
    <t>MAY3</t>
  </si>
  <si>
    <t>Average condition. Likely undersized to meet New Zealand Pool Water Standard recommendations based on filter size</t>
  </si>
  <si>
    <t>Ongoing general maintenance to be carried out annually. Overhaul to be carried out 5 yearly including checking / replacement of seals and bearings as required.</t>
  </si>
  <si>
    <r>
      <rPr>
        <b/>
        <sz val="10"/>
        <color theme="1"/>
        <rFont val="Arial"/>
        <family val="2"/>
      </rPr>
      <t>Upgrade Option:</t>
    </r>
    <r>
      <rPr>
        <sz val="10"/>
        <color theme="1"/>
        <rFont val="Arial"/>
        <family val="2"/>
      </rPr>
      <t xml:space="preserve"> It is noted that pool water circulation rate is likely below New Zealand Pool Water Standard (NZS 4441) recommendations and therefore is a Health and Safety risk item. It is recommended to replace circulation pump, filters and circulation pipework to provide a flow rate suitable to meet NZS 4441 circulation rate recommendations. The cost of this upgrade work is estimated to be approx. $150 - 200k due to substantial work required, including increased plant room area and replacement of in-ground pipework. Note this is an upgrade, costs have not been carried across to the maintenance spread sheet.</t>
    </r>
  </si>
  <si>
    <t>Chemical Dosing Pump</t>
  </si>
  <si>
    <t>MAY4</t>
  </si>
  <si>
    <t xml:space="preserve">Average condition. Not currently operating. </t>
  </si>
  <si>
    <t>Automatic Chlorine in-line feeder - Pentair Water</t>
  </si>
  <si>
    <t>Sodium Dichloroisocyanurate Dihydrate caps manually placed into automatic feeder. Pool manually dosed with Sodium Hydrogen Sulphate for pH control. Health and Safety risk around staff handling poisonous substance.</t>
  </si>
  <si>
    <t xml:space="preserve">Annual general maintenance check / clean of feeder unit. </t>
  </si>
  <si>
    <t>Filter 1 - Waterco S1000 Pressure Sand Filter with top mount multi-port valve</t>
  </si>
  <si>
    <t>RUA1</t>
  </si>
  <si>
    <t>Likely nearing end of economic life. Showing signs of leaks. Initial investigation indicates filters are largely undersized for a pool of this volume.</t>
  </si>
  <si>
    <t>Circulation Pump with Integral Lint Pot - Filtermaster 2.0HP FX Pool &amp; Spa Pump</t>
  </si>
  <si>
    <t>RUA2</t>
  </si>
  <si>
    <r>
      <rPr>
        <b/>
        <sz val="10"/>
        <color theme="1"/>
        <rFont val="Arial"/>
        <family val="2"/>
      </rPr>
      <t>Upgrade Option:</t>
    </r>
    <r>
      <rPr>
        <sz val="10"/>
        <color theme="1"/>
        <rFont val="Arial"/>
        <family val="2"/>
      </rPr>
      <t xml:space="preserve"> It is noted that pool water circulation rate is likely below New Zealand Pool Water Standard (NZS 4441) recommendations and therefore is a Health and Safety risk item. It is recommended to replace circulation pump, filter and circulation pipework to provide a flow rate suitable to meet NZS 4441 circulation rate recommendations. The cost of this upgrade work is estimated to be approx. $150k due to substantial work required, including increased plant room area and replacement of in-ground pipework. Note this is an upgrade, costs have not been carried across to the maintenance spread sheet.</t>
    </r>
  </si>
  <si>
    <t>RUA3</t>
  </si>
  <si>
    <t>Skimmers - Sta-Rite</t>
  </si>
  <si>
    <t>Filter 1 - Fiberglass Body 900Ø Pressure Sand Filter</t>
  </si>
  <si>
    <t>MTS1</t>
  </si>
  <si>
    <t>Fair condition. Initial investigation indicates filters are mildly undersized for a pool of this volume.</t>
  </si>
  <si>
    <t>Filter 2 - Fiberglass Body 900Ø Pressure Sand Filter</t>
  </si>
  <si>
    <t>MTS2</t>
  </si>
  <si>
    <t>Circulation Pump with Integral Lint Pot - Davey PowerMaster 350</t>
  </si>
  <si>
    <t>MTS3</t>
  </si>
  <si>
    <t xml:space="preserve">As new condition (pump replaced prior to operating season). </t>
  </si>
  <si>
    <r>
      <rPr>
        <b/>
        <sz val="10"/>
        <color theme="1"/>
        <rFont val="Arial"/>
        <family val="2"/>
      </rPr>
      <t>Upgrade Option:</t>
    </r>
    <r>
      <rPr>
        <sz val="10"/>
        <color theme="1"/>
        <rFont val="Arial"/>
        <family val="2"/>
      </rPr>
      <t xml:space="preserve"> It is noted that pool water circulation rate is likely below New Zealand Pool Water Standard (NZS 4441) recommendations and therefore is a Health and Safety risk item. It is recommended to replace circulation pump, filter and circulation pipework to provide a flow rate suitable to meet NZS 4441 circulation rate recommendations. The cost of this upgrade work is estimated to be approx. $100 - 150k due to substantial work required, including increased plant room area and replacement of in-ground pipework. Note this is an upgrade, costs have not been carried across to the maintenance spread sheet.</t>
    </r>
  </si>
  <si>
    <t>2no. Automatic Chlorine in-line feeders - Pentair Water</t>
  </si>
  <si>
    <t>MTS4</t>
  </si>
  <si>
    <t>SUMMARY</t>
  </si>
  <si>
    <t>Building Costs</t>
  </si>
  <si>
    <t>Services Costs</t>
  </si>
  <si>
    <t>Last known maintenance year (This must be filled if 'Next Maint Yr is empty)</t>
  </si>
  <si>
    <t>Next forecast maintenance year (From prior forecast information i.e. during installation). Fill in Last Maint' Year if this is not known.</t>
  </si>
  <si>
    <t>Concrete concourse is in reasonable condition.  No obvious hazards. No indicator strips to access steps</t>
  </si>
  <si>
    <t>Flooring is resin type (Terraflake or similar) in good condition</t>
  </si>
  <si>
    <t>The roof is galvanised iron.  Roofing sheets are unpainted and are in generally poor condition.  There is rust on approximately 20% of the surface area, and there are a number of holes in the roofing sheets.  Roof is uninsulated and has no underlay.</t>
  </si>
  <si>
    <t>The concrete block structure has a number of cracks.  In two instances there has been substantial movement (possibly seismic movement) that has left cracks approximately 30mm wide. No noticeable bond beam or structure restraining the top of the blocks.  Paint to walls is in fair condition.</t>
  </si>
  <si>
    <t>Flooring is resin type (Terraflake or similar) in good condition.  Single step in changerooms could be a hazard.</t>
  </si>
  <si>
    <t>PHOTO REF.</t>
  </si>
  <si>
    <t>Concrete concourse is in reasonable condition.  No obvious hazards. Cracks in concrete marked with yellow painted indicator strips.</t>
  </si>
  <si>
    <t>Painted doors and windows are in generally good condition, albeit old.</t>
  </si>
  <si>
    <t>Fair condition.  Concrete is bony in places. Existing pool paint is in fair condition with some crazing to paintwork. Lots of air bubbles to paint on close inspection. Understood to be chlorinated rubber type</t>
  </si>
  <si>
    <r>
      <t xml:space="preserve">Repaint in 2022 and then every 3 years minimum. </t>
    </r>
    <r>
      <rPr>
        <sz val="10"/>
        <color rgb="FFFF0000"/>
        <rFont val="Arial"/>
        <family val="2"/>
      </rPr>
      <t>Note: It is common for pool operators using chlorinated rubber paint to paint on a yearly basis in the off season. This can be adjusted as necessary.  Note also that the estimate assumes that the painting will be undertaken by an external contractor.  If staff are used to undertake the painting the costs will be approximately 50% less than estimated.</t>
    </r>
  </si>
  <si>
    <t>Recommended to replace skimmer access covers with heavy duty plastic alternatives. General maintenance check to be carried out annually</t>
  </si>
  <si>
    <t>Rakaia Pool-Building Services</t>
  </si>
  <si>
    <t>Hinds Pool Building Services</t>
  </si>
  <si>
    <t>If solar system is to remain decommissioned, consideration should be given to it being removed.  As the system drapes over the existing roofing, it allows the build up of dirt  which will accelerate corrosion if left uncleaned.</t>
  </si>
  <si>
    <t>Allow to repaint (costs included in T02.5 above)</t>
  </si>
  <si>
    <t>Existing proprietary garage is in good condition</t>
  </si>
  <si>
    <t xml:space="preserve">General clean of pipework / components required. General maintenance check to be carried out annually. </t>
  </si>
  <si>
    <t>Recommended to repair any leaking sections of pipework and reinstate solar system to reduce heat pump operational costs</t>
  </si>
  <si>
    <t>General maintenance check to be carried out annually</t>
  </si>
  <si>
    <t>General maintenance check to be carried out bi-annually. Consider replacement in the long term</t>
  </si>
  <si>
    <t>Generally poor condition. Likely end of economic life. Significant corrosion present. Potentially leaking from lint pot connection</t>
  </si>
  <si>
    <t>Tinwald Pool Building Services</t>
  </si>
  <si>
    <t>Mayfield Pool Building Services</t>
  </si>
  <si>
    <t>Provisional allowance for repair as required</t>
  </si>
  <si>
    <t xml:space="preserve">Pool sealant is bituminous type.  In generally poor condition, bubbling out of the joint.  </t>
  </si>
  <si>
    <t>General maintenance check to be completed annually, including replacement of multi-port valve seals. Filter media to be replaced every 5 - 8 years. Recommended to replace filters in the short to medium term with units more suited to pool size. Likely 2no. 1.4 - 1.6 meter diameter deep bed pressure sand filters to serve main pool to meet NZS 4441 recommendations.</t>
  </si>
  <si>
    <t>Ruapuna Pool Building Services</t>
  </si>
  <si>
    <t>Mt Somers Pool Building Services</t>
  </si>
  <si>
    <t>No obvious sealant, unless this has been painted over.</t>
  </si>
  <si>
    <t xml:space="preserve">Allow to replace in 3 years and then every 5 years </t>
  </si>
  <si>
    <t>Provisional allowance for repair as required.</t>
  </si>
  <si>
    <t>RAKAIA TOTAL</t>
  </si>
  <si>
    <t>HINDS TOTAL</t>
  </si>
  <si>
    <t>TINWALD TOTAL</t>
  </si>
  <si>
    <t>MAYFIELD TOTAL</t>
  </si>
  <si>
    <t xml:space="preserve">Totals </t>
  </si>
  <si>
    <t>RUAPUNA TOTAL</t>
  </si>
  <si>
    <t>MT SOMERS TOTAL</t>
  </si>
  <si>
    <t>ALL POOLS TOTAL</t>
  </si>
  <si>
    <t>Consideration should be given to the removal of the dive tower. Approximate cost for removal and reinstatement of the concourse $10-15k</t>
  </si>
  <si>
    <t>H01.10</t>
  </si>
  <si>
    <t>Safety Equipment</t>
  </si>
  <si>
    <t>Provisional allowance for ongoing replacement of safety equipment</t>
  </si>
  <si>
    <t>H01.4b</t>
  </si>
  <si>
    <t>T01.6</t>
  </si>
  <si>
    <t>M01.7</t>
  </si>
  <si>
    <t>R01.2</t>
  </si>
  <si>
    <t>R01.5</t>
  </si>
  <si>
    <t>R01.6</t>
  </si>
  <si>
    <t>R01.7</t>
  </si>
  <si>
    <t>R02</t>
  </si>
  <si>
    <t>R02.1</t>
  </si>
  <si>
    <t>R02.2</t>
  </si>
  <si>
    <t>R02.3</t>
  </si>
  <si>
    <t>R02.4</t>
  </si>
  <si>
    <t>R02.5</t>
  </si>
  <si>
    <t>R02.6</t>
  </si>
  <si>
    <t>R03</t>
  </si>
  <si>
    <t>R03.1</t>
  </si>
  <si>
    <t>The pool tank is consists of a fibreglass liner inside the original concrete pool tank. Fibreglass has been continued over the construciton joints and joints are in generally poor condition.  It is understood that the fibreglass liner is coming away from the concrete at the floor/wall junction.</t>
  </si>
  <si>
    <r>
      <rPr>
        <b/>
        <sz val="10"/>
        <rFont val="Arial"/>
        <family val="2"/>
      </rPr>
      <t>Short term</t>
    </r>
    <r>
      <rPr>
        <sz val="10"/>
        <rFont val="Arial"/>
        <family val="2"/>
      </rPr>
      <t xml:space="preserve"> Provisional allowancefor isolated repair to fibreglass coating</t>
    </r>
  </si>
  <si>
    <r>
      <t xml:space="preserve">Medium Term </t>
    </r>
    <r>
      <rPr>
        <sz val="10"/>
        <color rgb="FF000000"/>
        <rFont val="Arial"/>
        <family val="2"/>
      </rPr>
      <t>Allow for full removal and replacement of fibreglass coating</t>
    </r>
  </si>
  <si>
    <t>ROC 1 Replace existing fibreglass pool coating</t>
  </si>
  <si>
    <t>Remove existing fibreglass</t>
  </si>
  <si>
    <t>Prepare joints/surface</t>
  </si>
  <si>
    <t>Supply and install new fibreglass coating</t>
  </si>
  <si>
    <t>ROC 1 Replace fibreglass with membrane</t>
  </si>
  <si>
    <t>Supply and install new PVC pool membrane</t>
  </si>
  <si>
    <t>Consideration could be given to the use of a PVC pool liner membrane.  Estimated cost $55-60k, and would require replacement every 8-10 years.</t>
  </si>
  <si>
    <r>
      <rPr>
        <b/>
        <sz val="10"/>
        <color theme="1"/>
        <rFont val="Arial"/>
        <family val="2"/>
      </rPr>
      <t>Upgrade Option:</t>
    </r>
    <r>
      <rPr>
        <sz val="10"/>
        <color theme="1"/>
        <rFont val="Arial"/>
        <family val="2"/>
      </rPr>
      <t xml:space="preserve"> It is recommended to install new return water pipework as required to bring circulation rate up to NZS 4441 recommendations. This cost is incorperated into the major site works above.</t>
    </r>
  </si>
  <si>
    <t>Poor condition. A number of skimmers currently not in operation due to poor pipework configuration.</t>
  </si>
  <si>
    <t xml:space="preserve">Recommended to investigate pipework issues further. Reduction in skimmers directly impacts circulation rate of pools. </t>
  </si>
  <si>
    <t>Recommended to replace filters in the short term with units more suited to pool size. Likely 2no. 2 meter diameter deep bed pressure sand filters to serve pools to meet NZS 4441 recommendations. Ongoing general maintenance to be carried out annually. Sand media to be checked and raked 5 yearly, replacement factored in for 15 years.</t>
  </si>
  <si>
    <t>General maintenance check to be completed annually. Filter media to be checked and raked every 5 years, replace as required. Recommended to replace filters in the short to medium term with units more suited to pool size. Likely 2no. 1.8 - 2 meter diameter deep bed pressure sand filters to serve main pool to meet NZS 4441 recommendations.</t>
  </si>
  <si>
    <t>Genral maintenance check to be completed annually, including replacement of multi-port valve seals. Filter media to be checked and raked every 5 years, replace as required. Recommended to replace filters in the short to medium term with units more suited to pool size. Likely 2no. 1.8 - 2 meter diameter deep bed pressure sand filters to serve main pool to meet NZS 4441 recommendations.</t>
  </si>
  <si>
    <t>General maintenance check to be completed annually, including replacement of multi-port valve seals. Filter media to be checked and raked every 5 years, replace as required. Recommended to replace filters in the short to medium term with units more suited to pool size. Likely 2no. 1.4 - 1.6 meter diameter deep bed pressure sand filters to serve main pool to meet NZS 4441 recommendations.</t>
  </si>
  <si>
    <t>General maintenance check to be completed annually. Filter media to be checked and raked every 5 years, replacement cost factored in for 15 years. Recommended to replace filters in the short to medium term with units more suited to pool size. Likely 2no. 1.2 meter diameter deep bed pressure sand filters to serve main pool to meet NZS 4441 recommendations.</t>
  </si>
  <si>
    <t>General maintenance check to be completed annually, including replacement of multi-port valve seals. Filter media to be checked and raked every 5 years, replacement cost factored in for 15 years. Recommended to replace filters in the short to medium term with units more suited to pool size. Likely 2no. 1.2 - 1.4 meter diameter deep bed pressure sand filters to serve main pool to meet NZS 4441 recommendations.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</si>
</sst>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5" formatCode="&quot;$&quot;#,##0;\-&quot;$&quot;#,##0"/>
    <numFmt numFmtId="6" formatCode="&quot;$&quot;#,##0;[Red]\-&quot;$&quot;#,##0"/>
    <numFmt numFmtId="42" formatCode="_-&quot;$&quot;* #,##0_-;\-&quot;$&quot;* #,##0_-;_-&quot;$&quot;* &quot;-&quot;_-;_-@_-"/>
    <numFmt numFmtId="44" formatCode="_-&quot;$&quot;* #,##0.00_-;\-&quot;$&quot;* #,##0.00_-;_-&quot;$&quot;* &quot;-&quot;??_-;_-@_-"/>
    <numFmt numFmtId="164" formatCode="&quot;$&quot;#,##0"/>
    <numFmt numFmtId="165" formatCode="_-&quot;$&quot;* #,##0_-;\-&quot;$&quot;* #,##0_-;_-&quot;$&quot;* &quot;-&quot;??_-;_-@_-"/>
    <numFmt numFmtId="166" formatCode="&quot;$&quot;#,##0.00;[Red]&quot;$&quot;#,##0.00"/>
    <numFmt numFmtId="167" formatCode="&quot;$&quot;#,##0;[Red]&quot;$&quot;#,##0"/>
    <numFmt numFmtId="168" formatCode="0_ ;\-0\ "/>
  </numFmts>
  <fonts count="86" x14ac:knownFonts="1">
    <font>
      <sz val="11"/>
      <color theme="1"/>
      <name val="Calibri"/>
      <family val="2"/>
      <scheme val="minor"/>
    </font>
    <font>
      <sz val="11"/>
      <color indexed="8"/>
      <name val="Calibri"/>
      <family val="2"/>
    </font>
    <font>
      <b/>
      <sz val="18"/>
      <name val="Arial"/>
      <family val="2"/>
    </font>
    <font>
      <sz val="8"/>
      <name val="Calibri"/>
      <family val="2"/>
    </font>
    <font>
      <b/>
      <sz val="10"/>
      <color indexed="8"/>
      <name val="Arial Narrow"/>
      <family val="2"/>
    </font>
    <font>
      <sz val="10"/>
      <color indexed="8"/>
      <name val="Arial Narrow"/>
      <family val="2"/>
    </font>
    <font>
      <sz val="10"/>
      <name val="Arial Narrow"/>
      <family val="2"/>
    </font>
    <font>
      <b/>
      <sz val="10"/>
      <name val="Arial Narrow"/>
      <family val="2"/>
    </font>
    <font>
      <u/>
      <sz val="11"/>
      <color indexed="12"/>
      <name val="Calibri"/>
      <family val="2"/>
    </font>
    <font>
      <sz val="9"/>
      <name val="Arial Narrow"/>
      <family val="2"/>
    </font>
    <font>
      <b/>
      <sz val="10"/>
      <color indexed="8"/>
      <name val="Arial"/>
      <family val="2"/>
    </font>
    <font>
      <sz val="10"/>
      <color indexed="8"/>
      <name val="Arial"/>
      <family val="2"/>
    </font>
    <font>
      <b/>
      <sz val="12"/>
      <color indexed="8"/>
      <name val="Arial"/>
      <family val="2"/>
    </font>
    <font>
      <sz val="11"/>
      <color indexed="8"/>
      <name val="Arial Narrow"/>
      <family val="2"/>
    </font>
    <font>
      <b/>
      <sz val="11"/>
      <color indexed="8"/>
      <name val="Arial Narrow"/>
      <family val="2"/>
    </font>
    <font>
      <sz val="10"/>
      <name val="Arial"/>
      <family val="2"/>
    </font>
    <font>
      <sz val="11"/>
      <color indexed="8"/>
      <name val="Arial Narrow"/>
      <family val="2"/>
    </font>
    <font>
      <sz val="10"/>
      <color indexed="8"/>
      <name val="Arial"/>
      <family val="2"/>
    </font>
    <font>
      <sz val="11"/>
      <color indexed="8"/>
      <name val="Arial Narrow"/>
      <family val="2"/>
    </font>
    <font>
      <sz val="11"/>
      <name val="Arial Narrow"/>
      <family val="2"/>
    </font>
    <font>
      <b/>
      <sz val="11"/>
      <color indexed="8"/>
      <name val="Arial Narrow"/>
      <family val="2"/>
    </font>
    <font>
      <b/>
      <sz val="10"/>
      <name val="Arial"/>
      <family val="2"/>
    </font>
    <font>
      <sz val="12"/>
      <name val="Arial"/>
      <family val="2"/>
    </font>
    <font>
      <sz val="11"/>
      <color theme="1"/>
      <name val="Calibri"/>
      <family val="2"/>
      <scheme val="minor"/>
    </font>
    <font>
      <b/>
      <sz val="11"/>
      <color theme="1"/>
      <name val="Calibri"/>
      <family val="2"/>
      <scheme val="minor"/>
    </font>
    <font>
      <b/>
      <sz val="11"/>
      <color rgb="FFFF0000"/>
      <name val="Arial Narrow"/>
      <family val="2"/>
    </font>
    <font>
      <sz val="10"/>
      <color theme="0"/>
      <name val="Arial Narrow"/>
      <family val="2"/>
    </font>
    <font>
      <sz val="9"/>
      <color theme="0"/>
      <name val="Arial Narrow"/>
      <family val="2"/>
    </font>
    <font>
      <b/>
      <sz val="10"/>
      <color theme="0"/>
      <name val="Arial Narrow"/>
      <family val="2"/>
    </font>
    <font>
      <sz val="10"/>
      <color theme="1"/>
      <name val="Arial Narrow"/>
      <family val="2"/>
    </font>
    <font>
      <b/>
      <sz val="12"/>
      <color theme="1"/>
      <name val="Arial"/>
      <family val="2"/>
    </font>
    <font>
      <sz val="11"/>
      <color theme="1"/>
      <name val="Arial Narrow"/>
      <family val="2"/>
    </font>
    <font>
      <sz val="11"/>
      <name val="Calibri"/>
      <family val="2"/>
      <scheme val="minor"/>
    </font>
    <font>
      <sz val="8"/>
      <name val="Calibri"/>
      <family val="2"/>
      <scheme val="minor"/>
    </font>
    <font>
      <b/>
      <sz val="24"/>
      <color theme="1"/>
      <name val="Arial"/>
      <family val="2"/>
    </font>
    <font>
      <sz val="10"/>
      <color theme="1"/>
      <name val="Arial"/>
      <family val="2"/>
    </font>
    <font>
      <b/>
      <sz val="10"/>
      <color theme="1"/>
      <name val="Arial"/>
      <family val="2"/>
    </font>
    <font>
      <sz val="11"/>
      <color indexed="8"/>
      <name val="Arial"/>
      <family val="2"/>
    </font>
    <font>
      <b/>
      <sz val="10"/>
      <color theme="0"/>
      <name val="Arial"/>
      <family val="2"/>
    </font>
    <font>
      <b/>
      <sz val="11"/>
      <color indexed="8"/>
      <name val="Arial"/>
      <family val="2"/>
    </font>
    <font>
      <sz val="10"/>
      <color theme="0"/>
      <name val="Arial"/>
      <family val="2"/>
    </font>
    <font>
      <sz val="11"/>
      <color theme="1"/>
      <name val="Arial"/>
      <family val="2"/>
    </font>
    <font>
      <u/>
      <sz val="11"/>
      <color indexed="12"/>
      <name val="Arial"/>
      <family val="2"/>
    </font>
    <font>
      <sz val="11"/>
      <name val="Arial"/>
      <family val="2"/>
    </font>
    <font>
      <u/>
      <sz val="10"/>
      <color indexed="12"/>
      <name val="Arial"/>
      <family val="2"/>
    </font>
    <font>
      <b/>
      <sz val="14"/>
      <color theme="1"/>
      <name val="Arial"/>
      <family val="2"/>
    </font>
    <font>
      <b/>
      <sz val="11"/>
      <color theme="1"/>
      <name val="Arial"/>
      <family val="2"/>
    </font>
    <font>
      <sz val="10"/>
      <color rgb="FFFF0000"/>
      <name val="Arial"/>
      <family val="2"/>
    </font>
    <font>
      <sz val="11"/>
      <color rgb="FFFF0000"/>
      <name val="Arial"/>
      <family val="2"/>
    </font>
    <font>
      <b/>
      <sz val="11"/>
      <color rgb="FFFF0000"/>
      <name val="Arial"/>
      <family val="2"/>
    </font>
    <font>
      <sz val="11"/>
      <color rgb="FFFF0000"/>
      <name val="Calibri"/>
      <family val="2"/>
      <scheme val="minor"/>
    </font>
    <font>
      <sz val="11"/>
      <color theme="8" tint="0.39997558519241921"/>
      <name val="Arial"/>
      <family val="2"/>
    </font>
    <font>
      <b/>
      <sz val="11"/>
      <name val="Arial"/>
      <family val="2"/>
    </font>
    <font>
      <sz val="11"/>
      <color theme="0" tint="-0.34998626667073579"/>
      <name val="Calibri"/>
      <family val="2"/>
      <scheme val="minor"/>
    </font>
    <font>
      <b/>
      <sz val="12"/>
      <name val="Arial"/>
      <family val="2"/>
    </font>
    <font>
      <u/>
      <sz val="11"/>
      <name val="Arial"/>
      <family val="2"/>
    </font>
    <font>
      <u/>
      <sz val="11"/>
      <color theme="1"/>
      <name val="Arial"/>
      <family val="2"/>
    </font>
    <font>
      <b/>
      <i/>
      <sz val="11"/>
      <name val="Arial"/>
      <family val="2"/>
    </font>
    <font>
      <b/>
      <sz val="11"/>
      <name val="Arial Narrow"/>
      <family val="2"/>
    </font>
    <font>
      <sz val="11"/>
      <color rgb="FFFF0000"/>
      <name val="Arial Narrow"/>
      <family val="2"/>
    </font>
    <font>
      <sz val="14"/>
      <color theme="1"/>
      <name val="Arial"/>
      <family val="2"/>
    </font>
    <font>
      <sz val="9"/>
      <color indexed="81"/>
      <name val="Tahoma"/>
      <family val="2"/>
    </font>
    <font>
      <b/>
      <sz val="9"/>
      <color indexed="81"/>
      <name val="Tahoma"/>
      <family val="2"/>
    </font>
    <font>
      <sz val="10"/>
      <color indexed="8"/>
      <name val="Arial"/>
      <family val="2"/>
    </font>
    <font>
      <b/>
      <sz val="10"/>
      <color indexed="8"/>
      <name val="Arial"/>
      <family val="2"/>
    </font>
    <font>
      <sz val="11"/>
      <color indexed="8"/>
      <name val="Arial"/>
      <family val="2"/>
    </font>
    <font>
      <b/>
      <sz val="11"/>
      <color indexed="8"/>
      <name val="Arial"/>
      <family val="2"/>
    </font>
    <font>
      <sz val="11"/>
      <name val="Arial"/>
      <family val="2"/>
    </font>
    <font>
      <sz val="11"/>
      <color theme="1"/>
      <name val="Arial"/>
      <family val="2"/>
    </font>
    <font>
      <b/>
      <sz val="20"/>
      <color indexed="8"/>
      <name val="Arial"/>
      <family val="2"/>
    </font>
    <font>
      <sz val="10"/>
      <name val="Arial"/>
      <family val="2"/>
    </font>
    <font>
      <sz val="11"/>
      <color theme="0"/>
      <name val="Arial"/>
      <family val="2"/>
    </font>
    <font>
      <b/>
      <sz val="10"/>
      <color rgb="FFFF0000"/>
      <name val="Arial"/>
      <family val="2"/>
    </font>
    <font>
      <b/>
      <sz val="11"/>
      <name val="Calibri"/>
      <family val="2"/>
      <scheme val="minor"/>
    </font>
    <font>
      <sz val="10"/>
      <color rgb="FF000000"/>
      <name val="Arial"/>
      <family val="2"/>
    </font>
    <font>
      <sz val="16"/>
      <color theme="0"/>
      <name val="Arial"/>
      <family val="2"/>
    </font>
    <font>
      <sz val="14"/>
      <name val="Calibri"/>
      <family val="2"/>
    </font>
    <font>
      <b/>
      <i/>
      <sz val="10"/>
      <color theme="0"/>
      <name val="Arial"/>
      <family val="2"/>
    </font>
    <font>
      <b/>
      <sz val="12"/>
      <name val="Calibri"/>
      <family val="2"/>
    </font>
    <font>
      <b/>
      <i/>
      <sz val="12"/>
      <color theme="0"/>
      <name val="Calibri"/>
      <family val="2"/>
    </font>
    <font>
      <b/>
      <sz val="11"/>
      <color theme="0"/>
      <name val="Arial"/>
      <family val="2"/>
    </font>
    <font>
      <sz val="24"/>
      <color rgb="FFFF0000"/>
      <name val="Arial"/>
      <family val="2"/>
    </font>
    <font>
      <b/>
      <sz val="14"/>
      <color theme="0"/>
      <name val="Arial"/>
      <family val="2"/>
    </font>
    <font>
      <b/>
      <sz val="11"/>
      <color rgb="FFFF0000"/>
      <name val="Calibri"/>
      <family val="2"/>
      <scheme val="minor"/>
    </font>
    <font>
      <sz val="12"/>
      <color rgb="FFFF0000"/>
      <name val="Arial"/>
      <family val="2"/>
    </font>
    <font>
      <sz val="12"/>
      <color theme="1"/>
      <name val="Arial"/>
      <family val="2"/>
    </font>
  </fonts>
  <fills count="62">
    <fill>
      <patternFill patternType="none"/>
    </fill>
    <fill>
      <patternFill patternType="gray125"/>
    </fill>
    <fill>
      <patternFill patternType="solid">
        <fgColor indexed="43"/>
        <bgColor indexed="64"/>
      </patternFill>
    </fill>
    <fill>
      <patternFill patternType="solid">
        <fgColor indexed="9"/>
        <bgColor indexed="9"/>
      </patternFill>
    </fill>
    <fill>
      <patternFill patternType="solid">
        <fgColor indexed="43"/>
        <bgColor indexed="9"/>
      </patternFill>
    </fill>
    <fill>
      <patternFill patternType="solid">
        <fgColor indexed="41"/>
        <bgColor indexed="64"/>
      </patternFill>
    </fill>
    <fill>
      <patternFill patternType="solid">
        <fgColor theme="0"/>
        <bgColor indexed="9"/>
      </patternFill>
    </fill>
    <fill>
      <patternFill patternType="solid">
        <fgColor theme="0" tint="-0.34998626667073579"/>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theme="9"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0"/>
        <bgColor indexed="64"/>
      </patternFill>
    </fill>
    <fill>
      <patternFill patternType="solid">
        <fgColor theme="0" tint="-0.34998626667073579"/>
        <bgColor indexed="9"/>
      </patternFill>
    </fill>
    <fill>
      <patternFill patternType="solid">
        <fgColor theme="0" tint="-0.24994659260841701"/>
        <bgColor indexed="9"/>
      </patternFill>
    </fill>
    <fill>
      <patternFill patternType="solid">
        <fgColor theme="7" tint="0.39997558519241921"/>
        <bgColor indexed="64"/>
      </patternFill>
    </fill>
    <fill>
      <patternFill patternType="solid">
        <fgColor theme="4" tint="-0.249977111117893"/>
        <bgColor indexed="64"/>
      </patternFill>
    </fill>
    <fill>
      <patternFill patternType="solid">
        <fgColor theme="8" tint="0.39994506668294322"/>
        <bgColor indexed="64"/>
      </patternFill>
    </fill>
    <fill>
      <patternFill patternType="solid">
        <fgColor theme="9" tint="0.39994506668294322"/>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00B0F0"/>
        <bgColor indexed="64"/>
      </patternFill>
    </fill>
    <fill>
      <patternFill patternType="solid">
        <fgColor theme="0"/>
        <bgColor theme="0"/>
      </patternFill>
    </fill>
    <fill>
      <patternFill patternType="solid">
        <fgColor theme="5" tint="-0.249977111117893"/>
        <bgColor indexed="64"/>
      </patternFill>
    </fill>
    <fill>
      <patternFill patternType="solid">
        <fgColor theme="7" tint="0.79998168889431442"/>
        <bgColor indexed="9"/>
      </patternFill>
    </fill>
    <fill>
      <patternFill patternType="solid">
        <fgColor theme="0" tint="-0.249977111117893"/>
        <bgColor indexed="64"/>
      </patternFill>
    </fill>
    <fill>
      <patternFill patternType="solid">
        <fgColor theme="0" tint="-0.34998626667073579"/>
        <bgColor indexed="65"/>
      </patternFill>
    </fill>
    <fill>
      <patternFill patternType="solid">
        <fgColor theme="7" tint="0.79998168889431442"/>
        <bgColor indexed="64"/>
      </patternFill>
    </fill>
    <fill>
      <patternFill patternType="solid">
        <fgColor theme="2" tint="-9.9978637043366805E-2"/>
        <bgColor indexed="9"/>
      </patternFill>
    </fill>
    <fill>
      <patternFill patternType="solid">
        <fgColor theme="2" tint="-9.9948118533890809E-2"/>
        <bgColor indexed="64"/>
      </patternFill>
    </fill>
    <fill>
      <patternFill patternType="solid">
        <fgColor theme="8" tint="0.79998168889431442"/>
        <bgColor indexed="64"/>
      </patternFill>
    </fill>
    <fill>
      <patternFill patternType="solid">
        <fgColor rgb="FFFFC000"/>
        <bgColor indexed="9"/>
      </patternFill>
    </fill>
    <fill>
      <patternFill patternType="solid">
        <fgColor rgb="FFFFFF00"/>
        <bgColor indexed="9"/>
      </patternFill>
    </fill>
    <fill>
      <patternFill patternType="solid">
        <fgColor theme="4" tint="-0.249977111117893"/>
        <bgColor indexed="9"/>
      </patternFill>
    </fill>
    <fill>
      <patternFill patternType="solid">
        <fgColor indexed="65"/>
        <bgColor theme="0"/>
      </patternFill>
    </fill>
    <fill>
      <patternFill patternType="solid">
        <fgColor indexed="23"/>
        <bgColor indexed="64"/>
      </patternFill>
    </fill>
    <fill>
      <patternFill patternType="solid">
        <fgColor theme="4" tint="0.79998168889431442"/>
        <bgColor indexed="64"/>
      </patternFill>
    </fill>
    <fill>
      <patternFill patternType="solid">
        <fgColor theme="4" tint="0.79998168889431442"/>
        <bgColor indexed="9"/>
      </patternFill>
    </fill>
    <fill>
      <patternFill patternType="solid">
        <fgColor rgb="FF92D050"/>
        <bgColor indexed="64"/>
      </patternFill>
    </fill>
    <fill>
      <patternFill patternType="solid">
        <fgColor theme="3" tint="0.79998168889431442"/>
        <bgColor indexed="9"/>
      </patternFill>
    </fill>
    <fill>
      <patternFill patternType="solid">
        <fgColor rgb="FF92D050"/>
        <bgColor indexed="9"/>
      </patternFill>
    </fill>
    <fill>
      <patternFill patternType="solid">
        <fgColor rgb="FFFF0000"/>
        <bgColor indexed="64"/>
      </patternFill>
    </fill>
    <fill>
      <patternFill patternType="solid">
        <fgColor indexed="23"/>
        <bgColor theme="0"/>
      </patternFill>
    </fill>
    <fill>
      <patternFill patternType="solid">
        <fgColor theme="0" tint="-0.499984740745262"/>
        <bgColor theme="0"/>
      </patternFill>
    </fill>
    <fill>
      <patternFill patternType="solid">
        <fgColor theme="0" tint="-0.34998626667073579"/>
        <bgColor theme="0"/>
      </patternFill>
    </fill>
    <fill>
      <patternFill patternType="solid">
        <fgColor theme="4" tint="0.79998168889431442"/>
        <bgColor theme="0"/>
      </patternFill>
    </fill>
    <fill>
      <patternFill patternType="solid">
        <fgColor theme="7" tint="0.59999389629810485"/>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rgb="FFFF6600"/>
        <bgColor indexed="64"/>
      </patternFill>
    </fill>
    <fill>
      <patternFill patternType="solid">
        <fgColor theme="7" tint="0.39997558519241921"/>
        <bgColor indexed="9"/>
      </patternFill>
    </fill>
    <fill>
      <patternFill patternType="solid">
        <fgColor theme="9" tint="0.79998168889431442"/>
        <bgColor indexed="64"/>
      </patternFill>
    </fill>
    <fill>
      <patternFill patternType="solid">
        <fgColor theme="9" tint="0.39997558519241921"/>
        <bgColor indexed="64"/>
      </patternFill>
    </fill>
    <fill>
      <patternFill patternType="solid">
        <fgColor theme="0" tint="-0.14999847407452621"/>
        <bgColor indexed="9"/>
      </patternFill>
    </fill>
    <fill>
      <patternFill patternType="solid">
        <fgColor theme="6" tint="0.79998168889431442"/>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theme="2" tint="-0.249977111117893"/>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top style="medium">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dotted">
        <color indexed="64"/>
      </right>
      <top/>
      <bottom/>
      <diagonal/>
    </border>
    <border>
      <left style="medium">
        <color indexed="64"/>
      </left>
      <right style="thin">
        <color indexed="64"/>
      </right>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thin">
        <color auto="1"/>
      </top>
      <bottom style="thin">
        <color theme="4" tint="0.39997558519241921"/>
      </bottom>
      <diagonal/>
    </border>
    <border>
      <left/>
      <right/>
      <top style="thin">
        <color auto="1"/>
      </top>
      <bottom style="thin">
        <color theme="4" tint="0.39997558519241921"/>
      </bottom>
      <diagonal/>
    </border>
    <border>
      <left style="medium">
        <color auto="1"/>
      </left>
      <right style="thin">
        <color auto="1"/>
      </right>
      <top style="medium">
        <color auto="1"/>
      </top>
      <bottom style="medium">
        <color auto="1"/>
      </bottom>
      <diagonal/>
    </border>
    <border>
      <left/>
      <right style="medium">
        <color auto="1"/>
      </right>
      <top style="thin">
        <color auto="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auto="1"/>
      </bottom>
      <diagonal/>
    </border>
  </borders>
  <cellStyleXfs count="28">
    <xf numFmtId="0" fontId="0" fillId="0" borderId="0"/>
    <xf numFmtId="44" fontId="1" fillId="0" borderId="0" applyFont="0" applyFill="0" applyBorder="0" applyAlignment="0" applyProtection="0"/>
    <xf numFmtId="0" fontId="8" fillId="0" borderId="0" applyNumberFormat="0" applyFill="0" applyBorder="0" applyAlignment="0" applyProtection="0">
      <alignment vertical="top"/>
      <protection locked="0"/>
    </xf>
    <xf numFmtId="0" fontId="29" fillId="9" borderId="0" applyNumberFormat="0" applyBorder="0" applyAlignment="0" applyProtection="0"/>
    <xf numFmtId="0" fontId="29" fillId="10" borderId="0" applyNumberFormat="0" applyBorder="0" applyAlignment="0" applyProtection="0"/>
    <xf numFmtId="0" fontId="29" fillId="11" borderId="0" applyNumberFormat="0" applyBorder="0" applyAlignment="0" applyProtection="0"/>
    <xf numFmtId="0" fontId="19" fillId="9" borderId="0" applyNumberFormat="0" applyBorder="0" applyAlignment="0" applyProtection="0"/>
    <xf numFmtId="0" fontId="19" fillId="33" borderId="0" applyNumberFormat="0" applyBorder="0" applyAlignment="0" applyProtection="0"/>
    <xf numFmtId="0" fontId="19" fillId="11" borderId="0" applyNumberFormat="0" applyBorder="0" applyAlignment="0" applyProtection="0"/>
    <xf numFmtId="44" fontId="1" fillId="0" borderId="0" applyFont="0" applyFill="0" applyBorder="0" applyAlignment="0" applyProtection="0"/>
    <xf numFmtId="0" fontId="29" fillId="9" borderId="0" applyNumberFormat="0" applyBorder="0" applyAlignment="0" applyProtection="0"/>
    <xf numFmtId="0" fontId="41" fillId="32" borderId="0" applyNumberFormat="0" applyBorder="0" applyAlignment="0" applyProtection="0"/>
    <xf numFmtId="0" fontId="29" fillId="11" borderId="0" applyNumberFormat="0" applyBorder="0" applyAlignment="0" applyProtection="0"/>
    <xf numFmtId="5" fontId="1" fillId="20" borderId="0" applyFont="0" applyBorder="0" applyAlignment="0" applyProtection="0"/>
    <xf numFmtId="5" fontId="1" fillId="21" borderId="0" applyFont="0" applyBorder="0" applyAlignment="0" applyProtection="0"/>
    <xf numFmtId="5" fontId="1" fillId="22" borderId="0" applyFont="0" applyBorder="0" applyAlignment="0" applyProtection="0"/>
    <xf numFmtId="0" fontId="23" fillId="0" borderId="0"/>
    <xf numFmtId="0" fontId="15" fillId="0" borderId="0"/>
    <xf numFmtId="0" fontId="15" fillId="0" borderId="0"/>
    <xf numFmtId="0" fontId="70" fillId="0" borderId="0"/>
    <xf numFmtId="44" fontId="1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5" fontId="1" fillId="20" borderId="0" applyFont="0" applyBorder="0" applyAlignment="0" applyProtection="0"/>
    <xf numFmtId="5" fontId="1" fillId="21" borderId="0" applyFont="0" applyBorder="0" applyAlignment="0" applyProtection="0"/>
    <xf numFmtId="5" fontId="1" fillId="22" borderId="0" applyFont="0" applyBorder="0" applyAlignment="0" applyProtection="0"/>
    <xf numFmtId="0" fontId="15" fillId="0" borderId="0"/>
    <xf numFmtId="44" fontId="15" fillId="0" borderId="0" applyFont="0" applyFill="0" applyBorder="0" applyAlignment="0" applyProtection="0"/>
  </cellStyleXfs>
  <cellXfs count="1159">
    <xf numFmtId="0" fontId="0" fillId="0" borderId="0" xfId="0"/>
    <xf numFmtId="0" fontId="5" fillId="0" borderId="1" xfId="0" applyFont="1" applyBorder="1" applyAlignment="1">
      <alignment wrapText="1"/>
    </xf>
    <xf numFmtId="44" fontId="5" fillId="0" borderId="1" xfId="0" applyNumberFormat="1" applyFont="1" applyBorder="1"/>
    <xf numFmtId="44" fontId="5" fillId="0" borderId="1" xfId="1" applyFont="1" applyBorder="1"/>
    <xf numFmtId="44" fontId="5" fillId="0" borderId="1" xfId="1" applyFont="1" applyFill="1" applyBorder="1"/>
    <xf numFmtId="0" fontId="0" fillId="0" borderId="0" xfId="0" applyAlignment="1">
      <alignment horizontal="left" vertical="top"/>
    </xf>
    <xf numFmtId="0" fontId="13" fillId="3" borderId="1" xfId="0" applyFont="1" applyFill="1" applyBorder="1" applyAlignment="1">
      <alignment vertical="top" wrapText="1"/>
    </xf>
    <xf numFmtId="0" fontId="13" fillId="3" borderId="1" xfId="0" applyFont="1" applyFill="1" applyBorder="1" applyAlignment="1">
      <alignment horizontal="left" vertical="top" wrapText="1"/>
    </xf>
    <xf numFmtId="0" fontId="13" fillId="3" borderId="1" xfId="0" applyFont="1" applyFill="1" applyBorder="1" applyAlignment="1">
      <alignment horizontal="center" vertical="top" wrapText="1"/>
    </xf>
    <xf numFmtId="6" fontId="13" fillId="3" borderId="1" xfId="1" applyNumberFormat="1" applyFont="1" applyFill="1" applyBorder="1" applyAlignment="1">
      <alignment horizontal="right" vertical="top"/>
    </xf>
    <xf numFmtId="0" fontId="0" fillId="3" borderId="0" xfId="0" applyFill="1" applyAlignment="1">
      <alignment vertical="top"/>
    </xf>
    <xf numFmtId="0" fontId="5" fillId="0" borderId="1" xfId="0" applyFont="1" applyBorder="1" applyAlignment="1">
      <alignment horizontal="center" vertical="top" wrapText="1"/>
    </xf>
    <xf numFmtId="0" fontId="11" fillId="3" borderId="1" xfId="0" applyFont="1" applyFill="1" applyBorder="1" applyAlignment="1">
      <alignment vertical="top" wrapText="1"/>
    </xf>
    <xf numFmtId="0" fontId="16" fillId="3" borderId="1" xfId="0" applyFont="1" applyFill="1" applyBorder="1" applyAlignment="1">
      <alignment horizontal="left" vertical="top" wrapText="1"/>
    </xf>
    <xf numFmtId="44" fontId="13" fillId="3" borderId="1" xfId="1" applyFont="1" applyFill="1" applyBorder="1" applyAlignment="1">
      <alignment vertical="top" wrapText="1"/>
    </xf>
    <xf numFmtId="6" fontId="13" fillId="4" borderId="1" xfId="1" applyNumberFormat="1" applyFont="1" applyFill="1" applyBorder="1" applyAlignment="1">
      <alignment horizontal="right" vertical="top" wrapText="1"/>
    </xf>
    <xf numFmtId="0" fontId="4" fillId="0" borderId="1" xfId="0" applyFont="1" applyBorder="1" applyAlignment="1">
      <alignment wrapText="1"/>
    </xf>
    <xf numFmtId="2" fontId="11" fillId="3" borderId="1" xfId="0" applyNumberFormat="1" applyFont="1" applyFill="1" applyBorder="1" applyAlignment="1">
      <alignment horizontal="left" vertical="top" wrapText="1"/>
    </xf>
    <xf numFmtId="0" fontId="14" fillId="3" borderId="1" xfId="0" applyFont="1" applyFill="1" applyBorder="1" applyAlignment="1">
      <alignment vertical="top" wrapText="1"/>
    </xf>
    <xf numFmtId="0" fontId="12" fillId="5" borderId="3" xfId="0" applyFont="1" applyFill="1" applyBorder="1" applyAlignment="1"/>
    <xf numFmtId="0" fontId="5" fillId="5" borderId="3" xfId="0" applyFont="1" applyFill="1" applyBorder="1" applyAlignment="1">
      <alignment wrapText="1"/>
    </xf>
    <xf numFmtId="0" fontId="13" fillId="5" borderId="3" xfId="0" applyFont="1" applyFill="1" applyBorder="1" applyAlignment="1">
      <alignment horizontal="left" vertical="center" wrapText="1"/>
    </xf>
    <xf numFmtId="0" fontId="5" fillId="5" borderId="3" xfId="0" applyFont="1" applyFill="1" applyBorder="1" applyAlignment="1">
      <alignment horizontal="center" vertical="top" wrapText="1"/>
    </xf>
    <xf numFmtId="42" fontId="13" fillId="5" borderId="3" xfId="0" applyNumberFormat="1" applyFont="1" applyFill="1" applyBorder="1" applyAlignment="1">
      <alignment wrapText="1"/>
    </xf>
    <xf numFmtId="42" fontId="13" fillId="5" borderId="3" xfId="0" applyNumberFormat="1" applyFont="1" applyFill="1" applyBorder="1"/>
    <xf numFmtId="42" fontId="13" fillId="5" borderId="3" xfId="1" applyNumberFormat="1" applyFont="1" applyFill="1" applyBorder="1"/>
    <xf numFmtId="6" fontId="18" fillId="4" borderId="1" xfId="1" applyNumberFormat="1" applyFont="1" applyFill="1" applyBorder="1" applyAlignment="1">
      <alignment horizontal="right" vertical="top" wrapText="1"/>
    </xf>
    <xf numFmtId="2" fontId="11" fillId="3" borderId="5" xfId="0" applyNumberFormat="1" applyFont="1" applyFill="1" applyBorder="1" applyAlignment="1">
      <alignment horizontal="left" vertical="top" wrapText="1"/>
    </xf>
    <xf numFmtId="0" fontId="0" fillId="0" borderId="1" xfId="0" applyBorder="1"/>
    <xf numFmtId="0" fontId="12" fillId="5" borderId="3" xfId="0" applyFont="1" applyFill="1" applyBorder="1" applyAlignment="1">
      <alignment wrapText="1"/>
    </xf>
    <xf numFmtId="2" fontId="11" fillId="3" borderId="4" xfId="0" applyNumberFormat="1" applyFont="1" applyFill="1" applyBorder="1" applyAlignment="1">
      <alignment horizontal="left" vertical="top" wrapText="1"/>
    </xf>
    <xf numFmtId="0" fontId="13" fillId="5" borderId="3" xfId="0" applyFont="1" applyFill="1" applyBorder="1"/>
    <xf numFmtId="6" fontId="16" fillId="3" borderId="2" xfId="0" applyNumberFormat="1" applyFont="1" applyFill="1" applyBorder="1" applyAlignment="1">
      <alignment horizontal="right" vertical="top"/>
    </xf>
    <xf numFmtId="0" fontId="6" fillId="0" borderId="6" xfId="0" applyFont="1" applyBorder="1" applyAlignment="1">
      <alignment wrapText="1"/>
    </xf>
    <xf numFmtId="0" fontId="6" fillId="0" borderId="6" xfId="0" applyFont="1" applyFill="1" applyBorder="1" applyAlignment="1">
      <alignment wrapText="1"/>
    </xf>
    <xf numFmtId="0" fontId="9" fillId="0" borderId="6" xfId="0" applyFont="1" applyFill="1" applyBorder="1" applyAlignment="1">
      <alignment wrapText="1"/>
    </xf>
    <xf numFmtId="0" fontId="7" fillId="2" borderId="6" xfId="0" applyFont="1" applyFill="1" applyBorder="1" applyAlignment="1">
      <alignment wrapText="1"/>
    </xf>
    <xf numFmtId="0" fontId="7" fillId="0" borderId="6" xfId="0" applyFont="1" applyFill="1" applyBorder="1"/>
    <xf numFmtId="0" fontId="7" fillId="2" borderId="6" xfId="0" applyFont="1" applyFill="1" applyBorder="1"/>
    <xf numFmtId="2" fontId="11" fillId="3" borderId="7" xfId="0" applyNumberFormat="1" applyFont="1" applyFill="1" applyBorder="1" applyAlignment="1">
      <alignment horizontal="left" vertical="top" wrapText="1"/>
    </xf>
    <xf numFmtId="0" fontId="14" fillId="3" borderId="8" xfId="0" applyFont="1" applyFill="1" applyBorder="1" applyAlignment="1">
      <alignment vertical="top" wrapText="1"/>
    </xf>
    <xf numFmtId="0" fontId="13" fillId="3" borderId="8" xfId="0" applyFont="1" applyFill="1" applyBorder="1" applyAlignment="1">
      <alignment vertical="top" wrapText="1"/>
    </xf>
    <xf numFmtId="0" fontId="13" fillId="3" borderId="8" xfId="0" applyFont="1" applyFill="1" applyBorder="1" applyAlignment="1">
      <alignment horizontal="left" vertical="top" wrapText="1"/>
    </xf>
    <xf numFmtId="0" fontId="16" fillId="3" borderId="8" xfId="0" applyFont="1" applyFill="1" applyBorder="1" applyAlignment="1">
      <alignment horizontal="left" vertical="top" wrapText="1"/>
    </xf>
    <xf numFmtId="0" fontId="13" fillId="3" borderId="8" xfId="0" applyFont="1" applyFill="1" applyBorder="1" applyAlignment="1">
      <alignment horizontal="center" vertical="top" wrapText="1"/>
    </xf>
    <xf numFmtId="44" fontId="13" fillId="3" borderId="8" xfId="1" applyFont="1" applyFill="1" applyBorder="1" applyAlignment="1">
      <alignment vertical="top" wrapText="1"/>
    </xf>
    <xf numFmtId="6" fontId="13" fillId="4" borderId="8" xfId="1" applyNumberFormat="1" applyFont="1" applyFill="1" applyBorder="1" applyAlignment="1">
      <alignment horizontal="right" vertical="top" wrapText="1"/>
    </xf>
    <xf numFmtId="6" fontId="13" fillId="3" borderId="8" xfId="1" applyNumberFormat="1" applyFont="1" applyFill="1" applyBorder="1" applyAlignment="1">
      <alignment horizontal="right" vertical="top"/>
    </xf>
    <xf numFmtId="6" fontId="16" fillId="3" borderId="9" xfId="0" applyNumberFormat="1" applyFont="1" applyFill="1" applyBorder="1" applyAlignment="1">
      <alignment horizontal="right" vertical="top"/>
    </xf>
    <xf numFmtId="0" fontId="7" fillId="0" borderId="6" xfId="0" applyFont="1" applyFill="1" applyBorder="1" applyAlignment="1">
      <alignment wrapText="1"/>
    </xf>
    <xf numFmtId="0" fontId="11" fillId="3" borderId="8" xfId="0" applyFont="1" applyFill="1" applyBorder="1" applyAlignment="1">
      <alignment vertical="top" wrapText="1"/>
    </xf>
    <xf numFmtId="0" fontId="11" fillId="5" borderId="3" xfId="0" applyFont="1" applyFill="1" applyBorder="1" applyAlignment="1"/>
    <xf numFmtId="0" fontId="18" fillId="3" borderId="1" xfId="0" applyFont="1" applyFill="1" applyBorder="1" applyAlignment="1">
      <alignment vertical="top" wrapText="1"/>
    </xf>
    <xf numFmtId="0" fontId="18" fillId="3" borderId="1" xfId="0" applyFont="1" applyFill="1" applyBorder="1" applyAlignment="1">
      <alignment horizontal="center" vertical="top" wrapText="1"/>
    </xf>
    <xf numFmtId="44" fontId="18" fillId="3" borderId="1" xfId="1" applyFont="1" applyFill="1" applyBorder="1" applyAlignment="1">
      <alignment vertical="top" wrapText="1"/>
    </xf>
    <xf numFmtId="6" fontId="18" fillId="3" borderId="1" xfId="1" applyNumberFormat="1" applyFont="1" applyFill="1" applyBorder="1" applyAlignment="1">
      <alignment horizontal="right" vertical="top"/>
    </xf>
    <xf numFmtId="0" fontId="25" fillId="3" borderId="1" xfId="0" applyFont="1" applyFill="1" applyBorder="1" applyAlignment="1">
      <alignment vertical="top"/>
    </xf>
    <xf numFmtId="0" fontId="0" fillId="0" borderId="0" xfId="0" applyBorder="1"/>
    <xf numFmtId="0" fontId="0" fillId="3" borderId="10" xfId="0" applyFill="1" applyBorder="1" applyAlignment="1">
      <alignment vertical="top"/>
    </xf>
    <xf numFmtId="0" fontId="13" fillId="3" borderId="6" xfId="0" applyFont="1" applyFill="1" applyBorder="1" applyAlignment="1">
      <alignment vertical="top" wrapText="1"/>
    </xf>
    <xf numFmtId="0" fontId="13" fillId="3" borderId="6" xfId="0" applyFont="1" applyFill="1" applyBorder="1" applyAlignment="1">
      <alignment horizontal="left" vertical="top" wrapText="1"/>
    </xf>
    <xf numFmtId="0" fontId="16" fillId="3" borderId="6" xfId="0" applyFont="1" applyFill="1" applyBorder="1" applyAlignment="1">
      <alignment horizontal="left" vertical="top" wrapText="1"/>
    </xf>
    <xf numFmtId="0" fontId="13" fillId="3" borderId="6" xfId="0" applyFont="1" applyFill="1" applyBorder="1" applyAlignment="1">
      <alignment horizontal="center" vertical="top" wrapText="1"/>
    </xf>
    <xf numFmtId="44" fontId="13" fillId="3" borderId="6" xfId="1" applyFont="1" applyFill="1" applyBorder="1" applyAlignment="1">
      <alignment vertical="top" wrapText="1"/>
    </xf>
    <xf numFmtId="6" fontId="13" fillId="4" borderId="6" xfId="1" applyNumberFormat="1" applyFont="1" applyFill="1" applyBorder="1" applyAlignment="1">
      <alignment horizontal="right" vertical="top" wrapText="1"/>
    </xf>
    <xf numFmtId="6" fontId="13" fillId="3" borderId="6" xfId="1" applyNumberFormat="1" applyFont="1" applyFill="1" applyBorder="1" applyAlignment="1">
      <alignment horizontal="right" vertical="top"/>
    </xf>
    <xf numFmtId="0" fontId="0" fillId="3" borderId="0" xfId="0" applyFill="1" applyBorder="1" applyAlignment="1">
      <alignment vertical="top"/>
    </xf>
    <xf numFmtId="0" fontId="0" fillId="0" borderId="0" xfId="0" applyBorder="1" applyAlignment="1">
      <alignment horizontal="left" vertical="top"/>
    </xf>
    <xf numFmtId="2" fontId="11" fillId="3" borderId="6" xfId="0" applyNumberFormat="1" applyFont="1" applyFill="1" applyBorder="1" applyAlignment="1">
      <alignment horizontal="left" vertical="top" wrapText="1"/>
    </xf>
    <xf numFmtId="0" fontId="13" fillId="3" borderId="5" xfId="0" applyFont="1" applyFill="1" applyBorder="1" applyAlignment="1">
      <alignment vertical="top" wrapText="1"/>
    </xf>
    <xf numFmtId="0" fontId="13" fillId="3" borderId="5" xfId="0" applyFont="1" applyFill="1" applyBorder="1" applyAlignment="1">
      <alignment horizontal="left" vertical="top" wrapText="1"/>
    </xf>
    <xf numFmtId="0" fontId="13" fillId="3" borderId="5" xfId="0" applyFont="1" applyFill="1" applyBorder="1" applyAlignment="1">
      <alignment horizontal="center" vertical="top" wrapText="1"/>
    </xf>
    <xf numFmtId="44" fontId="13" fillId="3" borderId="5" xfId="1" applyFont="1" applyFill="1" applyBorder="1" applyAlignment="1">
      <alignment vertical="top" wrapText="1"/>
    </xf>
    <xf numFmtId="6" fontId="13" fillId="4" borderId="5" xfId="1" applyNumberFormat="1" applyFont="1" applyFill="1" applyBorder="1" applyAlignment="1">
      <alignment horizontal="right" vertical="top" wrapText="1"/>
    </xf>
    <xf numFmtId="6" fontId="13" fillId="3" borderId="5" xfId="1" applyNumberFormat="1" applyFont="1" applyFill="1" applyBorder="1" applyAlignment="1">
      <alignment horizontal="right" vertical="top"/>
    </xf>
    <xf numFmtId="2" fontId="11" fillId="3" borderId="9" xfId="0" applyNumberFormat="1" applyFont="1" applyFill="1" applyBorder="1" applyAlignment="1">
      <alignment horizontal="left" vertical="top" wrapText="1"/>
    </xf>
    <xf numFmtId="0" fontId="0" fillId="3" borderId="11" xfId="0" applyFill="1" applyBorder="1" applyAlignment="1">
      <alignment vertical="top"/>
    </xf>
    <xf numFmtId="0" fontId="14" fillId="3" borderId="5" xfId="0" applyFont="1" applyFill="1" applyBorder="1" applyAlignment="1">
      <alignment vertical="top" wrapText="1"/>
    </xf>
    <xf numFmtId="0" fontId="14" fillId="3" borderId="6" xfId="0" applyFont="1" applyFill="1" applyBorder="1" applyAlignment="1">
      <alignment vertical="top" wrapText="1"/>
    </xf>
    <xf numFmtId="2" fontId="11" fillId="3" borderId="15" xfId="0" applyNumberFormat="1" applyFont="1" applyFill="1" applyBorder="1" applyAlignment="1">
      <alignment horizontal="left" vertical="top" wrapText="1"/>
    </xf>
    <xf numFmtId="2" fontId="11" fillId="3" borderId="13" xfId="0" applyNumberFormat="1" applyFont="1" applyFill="1" applyBorder="1" applyAlignment="1">
      <alignment horizontal="left" vertical="top" wrapText="1"/>
    </xf>
    <xf numFmtId="6" fontId="16" fillId="3" borderId="14" xfId="0" applyNumberFormat="1" applyFont="1" applyFill="1" applyBorder="1" applyAlignment="1">
      <alignment horizontal="right" vertical="top"/>
    </xf>
    <xf numFmtId="6" fontId="13" fillId="3" borderId="2" xfId="0" applyNumberFormat="1" applyFont="1" applyFill="1" applyBorder="1" applyAlignment="1">
      <alignment horizontal="right" vertical="top"/>
    </xf>
    <xf numFmtId="6" fontId="13" fillId="3" borderId="9" xfId="0" applyNumberFormat="1" applyFont="1" applyFill="1" applyBorder="1" applyAlignment="1">
      <alignment horizontal="right" vertical="top"/>
    </xf>
    <xf numFmtId="6" fontId="16" fillId="3" borderId="12" xfId="0" applyNumberFormat="1" applyFont="1" applyFill="1" applyBorder="1" applyAlignment="1">
      <alignment horizontal="right" vertical="top"/>
    </xf>
    <xf numFmtId="2" fontId="17" fillId="3" borderId="4" xfId="0" applyNumberFormat="1" applyFont="1" applyFill="1" applyBorder="1" applyAlignment="1">
      <alignment horizontal="left" vertical="top" wrapText="1"/>
    </xf>
    <xf numFmtId="6" fontId="18" fillId="3" borderId="2" xfId="0" applyNumberFormat="1" applyFont="1" applyFill="1" applyBorder="1" applyAlignment="1">
      <alignment horizontal="right" vertical="top"/>
    </xf>
    <xf numFmtId="0" fontId="20" fillId="3" borderId="1" xfId="0" applyFont="1" applyFill="1" applyBorder="1" applyAlignment="1">
      <alignment vertical="top" wrapText="1"/>
    </xf>
    <xf numFmtId="0" fontId="18" fillId="3" borderId="1" xfId="0" applyFont="1" applyFill="1" applyBorder="1" applyAlignment="1">
      <alignment horizontal="left" vertical="top" wrapText="1"/>
    </xf>
    <xf numFmtId="0" fontId="24" fillId="0" borderId="0" xfId="0" applyFont="1"/>
    <xf numFmtId="0" fontId="2" fillId="0" borderId="14" xfId="0" applyFont="1" applyBorder="1" applyAlignment="1">
      <alignment horizontal="left"/>
    </xf>
    <xf numFmtId="0" fontId="2" fillId="0" borderId="9" xfId="0" applyFont="1" applyBorder="1" applyAlignment="1">
      <alignment horizontal="left"/>
    </xf>
    <xf numFmtId="0" fontId="22" fillId="0" borderId="11" xfId="0" applyFont="1" applyBorder="1" applyAlignment="1">
      <alignment horizontal="left"/>
    </xf>
    <xf numFmtId="0" fontId="30" fillId="7" borderId="17" xfId="0" applyFont="1" applyFill="1" applyBorder="1"/>
    <xf numFmtId="0" fontId="2" fillId="0" borderId="10" xfId="0" applyFont="1" applyBorder="1" applyAlignment="1">
      <alignment horizontal="center" vertical="center" wrapText="1"/>
    </xf>
    <xf numFmtId="0" fontId="0" fillId="0" borderId="0" xfId="0" applyAlignment="1">
      <alignment horizontal="center" vertical="center" wrapText="1"/>
    </xf>
    <xf numFmtId="0" fontId="0" fillId="0" borderId="0" xfId="0"/>
    <xf numFmtId="0" fontId="31" fillId="0" borderId="0" xfId="0" applyFont="1"/>
    <xf numFmtId="0" fontId="0" fillId="0" borderId="0" xfId="0"/>
    <xf numFmtId="0" fontId="0" fillId="0" borderId="0" xfId="0" applyFill="1" applyBorder="1"/>
    <xf numFmtId="0" fontId="24" fillId="0" borderId="0" xfId="0" applyFont="1"/>
    <xf numFmtId="0" fontId="0" fillId="13" borderId="0" xfId="0" applyFill="1"/>
    <xf numFmtId="0" fontId="0" fillId="14" borderId="0" xfId="0" applyFill="1"/>
    <xf numFmtId="0" fontId="24" fillId="13" borderId="0" xfId="0" applyFont="1" applyFill="1"/>
    <xf numFmtId="0" fontId="24" fillId="0" borderId="0" xfId="0" applyFont="1"/>
    <xf numFmtId="0" fontId="0" fillId="13" borderId="0" xfId="0" applyFill="1"/>
    <xf numFmtId="0" fontId="32" fillId="0" borderId="0" xfId="0" applyFont="1"/>
    <xf numFmtId="0" fontId="2" fillId="0" borderId="0" xfId="16" applyFont="1" applyAlignment="1">
      <alignment horizontal="right" vertical="center" wrapText="1"/>
    </xf>
    <xf numFmtId="0" fontId="34" fillId="12" borderId="5" xfId="0" applyFont="1" applyFill="1" applyBorder="1" applyAlignment="1" applyProtection="1">
      <alignment horizontal="left" vertical="top" wrapText="1"/>
      <protection locked="0"/>
    </xf>
    <xf numFmtId="0" fontId="35" fillId="15" borderId="5" xfId="0" applyFont="1" applyFill="1" applyBorder="1" applyAlignment="1" applyProtection="1">
      <alignment vertical="top" wrapText="1"/>
      <protection locked="0"/>
    </xf>
    <xf numFmtId="0" fontId="36" fillId="12" borderId="5" xfId="0" applyFont="1" applyFill="1" applyBorder="1" applyAlignment="1" applyProtection="1">
      <alignment horizontal="left" vertical="top" wrapText="1"/>
      <protection locked="0"/>
    </xf>
    <xf numFmtId="0" fontId="36" fillId="0" borderId="5" xfId="0" applyFont="1" applyBorder="1" applyAlignment="1" applyProtection="1">
      <alignment horizontal="left" vertical="top" wrapText="1"/>
      <protection locked="0"/>
    </xf>
    <xf numFmtId="0" fontId="35" fillId="15" borderId="5" xfId="0" applyFont="1" applyFill="1" applyBorder="1" applyAlignment="1" applyProtection="1">
      <alignment horizontal="left" vertical="top" wrapText="1"/>
      <protection locked="0"/>
    </xf>
    <xf numFmtId="0" fontId="37" fillId="3" borderId="5" xfId="0" applyFont="1" applyFill="1" applyBorder="1" applyAlignment="1">
      <alignment vertical="top" wrapText="1"/>
    </xf>
    <xf numFmtId="0" fontId="21" fillId="15" borderId="5" xfId="0" applyFont="1" applyFill="1" applyBorder="1" applyAlignment="1" applyProtection="1">
      <alignment horizontal="left" vertical="top" wrapText="1"/>
      <protection locked="0"/>
    </xf>
    <xf numFmtId="0" fontId="38" fillId="23" borderId="5" xfId="0" applyFont="1" applyFill="1" applyBorder="1" applyAlignment="1" applyProtection="1">
      <alignment horizontal="left" vertical="top" wrapText="1"/>
      <protection locked="0"/>
    </xf>
    <xf numFmtId="0" fontId="35" fillId="0" borderId="5" xfId="0" applyFont="1" applyBorder="1" applyAlignment="1" applyProtection="1">
      <alignment horizontal="left" vertical="top" wrapText="1"/>
      <protection locked="0"/>
    </xf>
    <xf numFmtId="0" fontId="35" fillId="24" borderId="5" xfId="1" applyNumberFormat="1" applyFont="1" applyFill="1" applyBorder="1" applyAlignment="1" applyProtection="1">
      <alignment horizontal="left" vertical="top" wrapText="1"/>
      <protection locked="0"/>
    </xf>
    <xf numFmtId="0" fontId="37" fillId="0" borderId="0" xfId="1" applyNumberFormat="1" applyFont="1" applyFill="1" applyBorder="1" applyAlignment="1">
      <alignment horizontal="right" vertical="top"/>
    </xf>
    <xf numFmtId="0" fontId="10" fillId="3" borderId="1" xfId="0" applyFont="1" applyFill="1" applyBorder="1" applyAlignment="1">
      <alignment vertical="top" wrapText="1"/>
    </xf>
    <xf numFmtId="0" fontId="37" fillId="3" borderId="1" xfId="0" applyFont="1" applyFill="1" applyBorder="1" applyAlignment="1">
      <alignment vertical="top" wrapText="1"/>
    </xf>
    <xf numFmtId="0" fontId="37" fillId="3" borderId="8" xfId="0" applyFont="1" applyFill="1" applyBorder="1" applyAlignment="1">
      <alignment horizontal="right" vertical="top" wrapText="1"/>
    </xf>
    <xf numFmtId="0" fontId="37" fillId="3" borderId="8" xfId="0" applyFont="1" applyFill="1" applyBorder="1" applyAlignment="1">
      <alignment vertical="top" wrapText="1"/>
    </xf>
    <xf numFmtId="0" fontId="37" fillId="3" borderId="1" xfId="0" applyFont="1" applyFill="1" applyBorder="1" applyAlignment="1">
      <alignment horizontal="left" vertical="top" wrapText="1"/>
    </xf>
    <xf numFmtId="0" fontId="37" fillId="3" borderId="1" xfId="0" applyFont="1" applyFill="1" applyBorder="1" applyAlignment="1">
      <alignment horizontal="center" vertical="top" wrapText="1"/>
    </xf>
    <xf numFmtId="0" fontId="11" fillId="7" borderId="17" xfId="0" applyFont="1" applyFill="1" applyBorder="1" applyAlignment="1">
      <alignment wrapText="1"/>
    </xf>
    <xf numFmtId="0" fontId="11" fillId="7" borderId="17" xfId="0" applyFont="1" applyFill="1" applyBorder="1" applyAlignment="1">
      <alignment horizontal="right" vertical="top" wrapText="1"/>
    </xf>
    <xf numFmtId="0" fontId="11" fillId="3" borderId="1" xfId="0" applyFont="1" applyFill="1" applyBorder="1" applyAlignment="1">
      <alignment horizontal="left" vertical="top" wrapText="1"/>
    </xf>
    <xf numFmtId="0" fontId="37" fillId="3" borderId="1" xfId="0" applyFont="1" applyFill="1" applyBorder="1" applyAlignment="1">
      <alignment horizontal="right" vertical="top" wrapText="1"/>
    </xf>
    <xf numFmtId="0" fontId="37" fillId="3" borderId="1" xfId="0" quotePrefix="1" applyFont="1" applyFill="1" applyBorder="1" applyAlignment="1">
      <alignment horizontal="center" vertical="top" wrapText="1"/>
    </xf>
    <xf numFmtId="0" fontId="37" fillId="0" borderId="1" xfId="1" applyNumberFormat="1" applyFont="1" applyFill="1" applyBorder="1" applyAlignment="1">
      <alignment horizontal="right" vertical="top" wrapText="1"/>
    </xf>
    <xf numFmtId="0" fontId="37" fillId="0" borderId="1" xfId="1" applyNumberFormat="1" applyFont="1" applyFill="1" applyBorder="1" applyAlignment="1">
      <alignment horizontal="right" vertical="top"/>
    </xf>
    <xf numFmtId="0" fontId="37" fillId="7" borderId="17" xfId="0" applyFont="1" applyFill="1" applyBorder="1" applyAlignment="1">
      <alignment horizontal="left" vertical="center" wrapText="1"/>
    </xf>
    <xf numFmtId="0" fontId="11" fillId="7" borderId="17" xfId="0" applyFont="1" applyFill="1" applyBorder="1" applyAlignment="1">
      <alignment horizontal="left" vertical="top" wrapText="1"/>
    </xf>
    <xf numFmtId="0" fontId="37" fillId="7" borderId="17" xfId="0" applyFont="1" applyFill="1" applyBorder="1" applyAlignment="1">
      <alignment horizontal="left" vertical="top" wrapText="1"/>
    </xf>
    <xf numFmtId="0" fontId="10" fillId="3" borderId="6" xfId="0" applyFont="1" applyFill="1" applyBorder="1" applyAlignment="1">
      <alignment vertical="top" wrapText="1"/>
    </xf>
    <xf numFmtId="0" fontId="37" fillId="16" borderId="17" xfId="0" applyFont="1" applyFill="1" applyBorder="1" applyAlignment="1">
      <alignment horizontal="right" vertical="top" wrapText="1"/>
    </xf>
    <xf numFmtId="0" fontId="37" fillId="16" borderId="17" xfId="0" applyFont="1" applyFill="1" applyBorder="1" applyAlignment="1">
      <alignment horizontal="left" vertical="top" wrapText="1"/>
    </xf>
    <xf numFmtId="0" fontId="10" fillId="3" borderId="8" xfId="0" applyFont="1" applyFill="1" applyBorder="1" applyAlignment="1">
      <alignment vertical="top" wrapText="1"/>
    </xf>
    <xf numFmtId="0" fontId="43" fillId="0" borderId="11" xfId="0" applyFont="1" applyBorder="1" applyAlignment="1">
      <alignment horizontal="left"/>
    </xf>
    <xf numFmtId="0" fontId="26" fillId="26" borderId="6" xfId="0" applyFont="1" applyFill="1" applyBorder="1" applyAlignment="1">
      <alignment horizontal="left" wrapText="1"/>
    </xf>
    <xf numFmtId="0" fontId="27" fillId="26" borderId="6" xfId="0" applyFont="1" applyFill="1" applyBorder="1" applyAlignment="1">
      <alignment horizontal="left" wrapText="1"/>
    </xf>
    <xf numFmtId="0" fontId="28" fillId="26" borderId="6" xfId="0" applyFont="1" applyFill="1" applyBorder="1" applyAlignment="1">
      <alignment horizontal="left"/>
    </xf>
    <xf numFmtId="0" fontId="28" fillId="26" borderId="14" xfId="0" applyFont="1" applyFill="1" applyBorder="1" applyAlignment="1">
      <alignment horizontal="left" wrapText="1"/>
    </xf>
    <xf numFmtId="0" fontId="50" fillId="0" borderId="0" xfId="0" applyFont="1" applyAlignment="1">
      <alignment wrapText="1"/>
    </xf>
    <xf numFmtId="0" fontId="37" fillId="0" borderId="5" xfId="0" applyFont="1" applyBorder="1" applyAlignment="1">
      <alignment vertical="top" wrapText="1"/>
    </xf>
    <xf numFmtId="0" fontId="37" fillId="3" borderId="2" xfId="0" applyFont="1" applyFill="1" applyBorder="1" applyAlignment="1">
      <alignment vertical="top" wrapText="1"/>
    </xf>
    <xf numFmtId="0" fontId="39" fillId="3" borderId="4" xfId="0" applyFont="1" applyFill="1" applyBorder="1" applyAlignment="1">
      <alignment horizontal="left" vertical="top" wrapText="1"/>
    </xf>
    <xf numFmtId="0" fontId="39" fillId="3" borderId="1" xfId="13" applyNumberFormat="1" applyFont="1" applyFill="1" applyBorder="1" applyAlignment="1">
      <alignment horizontal="left" vertical="top" wrapText="1"/>
    </xf>
    <xf numFmtId="0" fontId="40" fillId="0" borderId="5" xfId="1" applyNumberFormat="1" applyFont="1" applyFill="1" applyBorder="1" applyAlignment="1">
      <alignment horizontal="right" vertical="top" wrapText="1"/>
    </xf>
    <xf numFmtId="0" fontId="40" fillId="0" borderId="5" xfId="1" applyNumberFormat="1" applyFont="1" applyBorder="1" applyAlignment="1">
      <alignment horizontal="right" vertical="top" wrapText="1"/>
    </xf>
    <xf numFmtId="0" fontId="15" fillId="0" borderId="5" xfId="1" applyNumberFormat="1" applyFont="1" applyBorder="1" applyAlignment="1">
      <alignment horizontal="right" vertical="top" wrapText="1"/>
    </xf>
    <xf numFmtId="0" fontId="41" fillId="8" borderId="20" xfId="0" applyFont="1" applyFill="1" applyBorder="1" applyAlignment="1">
      <alignment horizontal="right" vertical="top"/>
    </xf>
    <xf numFmtId="0" fontId="10" fillId="0" borderId="8" xfId="0" applyFont="1" applyBorder="1" applyAlignment="1">
      <alignment wrapText="1"/>
    </xf>
    <xf numFmtId="0" fontId="11" fillId="0" borderId="8" xfId="0" applyFont="1" applyBorder="1" applyAlignment="1">
      <alignment wrapText="1"/>
    </xf>
    <xf numFmtId="0" fontId="37" fillId="0" borderId="8" xfId="0" applyFont="1" applyBorder="1" applyAlignment="1">
      <alignment wrapText="1"/>
    </xf>
    <xf numFmtId="0" fontId="11" fillId="0" borderId="8" xfId="0" applyFont="1" applyBorder="1" applyAlignment="1">
      <alignment horizontal="left" vertical="top" wrapText="1"/>
    </xf>
    <xf numFmtId="0" fontId="11" fillId="0" borderId="8" xfId="0" applyFont="1" applyBorder="1" applyAlignment="1">
      <alignment horizontal="right" vertical="top" wrapText="1"/>
    </xf>
    <xf numFmtId="0" fontId="41" fillId="0" borderId="20" xfId="0" applyFont="1" applyBorder="1" applyAlignment="1">
      <alignment horizontal="right" vertical="top"/>
    </xf>
    <xf numFmtId="0" fontId="12" fillId="7" borderId="21" xfId="0" applyFont="1" applyFill="1" applyBorder="1" applyAlignment="1">
      <alignment wrapText="1"/>
    </xf>
    <xf numFmtId="0" fontId="12" fillId="7" borderId="17" xfId="0" applyFont="1" applyFill="1" applyBorder="1" applyAlignment="1">
      <alignment vertical="center" wrapText="1"/>
    </xf>
    <xf numFmtId="0" fontId="42" fillId="7" borderId="17" xfId="2" applyFont="1" applyFill="1" applyBorder="1" applyAlignment="1" applyProtection="1">
      <alignment wrapText="1"/>
    </xf>
    <xf numFmtId="0" fontId="43" fillId="7" borderId="17" xfId="0" applyFont="1" applyFill="1" applyBorder="1" applyAlignment="1">
      <alignment horizontal="left" vertical="center" wrapText="1"/>
    </xf>
    <xf numFmtId="0" fontId="37" fillId="7" borderId="17" xfId="0" applyFont="1" applyFill="1" applyBorder="1" applyAlignment="1">
      <alignment wrapText="1"/>
    </xf>
    <xf numFmtId="0" fontId="37" fillId="7" borderId="17" xfId="0" applyFont="1" applyFill="1" applyBorder="1" applyAlignment="1">
      <alignment horizontal="center" vertical="top" wrapText="1"/>
    </xf>
    <xf numFmtId="42" fontId="37" fillId="7" borderId="17" xfId="0" applyNumberFormat="1" applyFont="1" applyFill="1" applyBorder="1" applyAlignment="1">
      <alignment horizontal="left" vertical="top" wrapText="1"/>
    </xf>
    <xf numFmtId="0" fontId="37" fillId="7" borderId="17" xfId="0" applyFont="1" applyFill="1" applyBorder="1" applyAlignment="1">
      <alignment horizontal="right" vertical="top" wrapText="1"/>
    </xf>
    <xf numFmtId="3" fontId="37" fillId="7" borderId="17" xfId="1" applyNumberFormat="1" applyFont="1" applyFill="1" applyBorder="1" applyAlignment="1">
      <alignment horizontal="right" vertical="top"/>
    </xf>
    <xf numFmtId="3" fontId="41" fillId="7" borderId="17" xfId="1" applyNumberFormat="1" applyFont="1" applyFill="1" applyBorder="1" applyAlignment="1">
      <alignment horizontal="right" vertical="top"/>
    </xf>
    <xf numFmtId="3" fontId="41" fillId="7" borderId="17" xfId="0" applyNumberFormat="1" applyFont="1" applyFill="1" applyBorder="1" applyAlignment="1">
      <alignment horizontal="right" vertical="top"/>
    </xf>
    <xf numFmtId="3" fontId="41" fillId="7" borderId="22" xfId="0" applyNumberFormat="1" applyFont="1" applyFill="1" applyBorder="1" applyAlignment="1">
      <alignment horizontal="right" vertical="top"/>
    </xf>
    <xf numFmtId="0" fontId="35" fillId="12" borderId="5" xfId="0" applyFont="1" applyFill="1" applyBorder="1" applyAlignment="1" applyProtection="1">
      <alignment horizontal="right" vertical="top" wrapText="1"/>
      <protection locked="0"/>
    </xf>
    <xf numFmtId="0" fontId="35" fillId="24" borderId="5" xfId="1" applyNumberFormat="1" applyFont="1" applyFill="1" applyBorder="1" applyAlignment="1" applyProtection="1">
      <alignment horizontal="right" vertical="top" wrapText="1"/>
      <protection locked="0"/>
    </xf>
    <xf numFmtId="0" fontId="35" fillId="12" borderId="5" xfId="1" applyNumberFormat="1" applyFont="1" applyFill="1" applyBorder="1" applyAlignment="1" applyProtection="1">
      <alignment horizontal="right" vertical="top" wrapText="1"/>
      <protection locked="0"/>
    </xf>
    <xf numFmtId="165" fontId="35" fillId="25" borderId="5" xfId="0" applyNumberFormat="1" applyFont="1" applyFill="1" applyBorder="1" applyAlignment="1" applyProtection="1">
      <alignment horizontal="right" vertical="top" wrapText="1"/>
      <protection locked="0"/>
    </xf>
    <xf numFmtId="165" fontId="35" fillId="25" borderId="19" xfId="0" applyNumberFormat="1" applyFont="1" applyFill="1" applyBorder="1" applyAlignment="1" applyProtection="1">
      <alignment horizontal="right" vertical="top" wrapText="1"/>
      <protection locked="0"/>
    </xf>
    <xf numFmtId="0" fontId="37" fillId="0" borderId="1" xfId="0" applyFont="1" applyBorder="1" applyAlignment="1">
      <alignment vertical="top" wrapText="1"/>
    </xf>
    <xf numFmtId="0" fontId="39" fillId="0" borderId="1" xfId="0" applyFont="1" applyBorder="1" applyAlignment="1">
      <alignment vertical="top" wrapText="1"/>
    </xf>
    <xf numFmtId="0" fontId="37" fillId="0" borderId="1" xfId="0" applyFont="1" applyBorder="1" applyAlignment="1">
      <alignment horizontal="center" vertical="top" wrapText="1"/>
    </xf>
    <xf numFmtId="0" fontId="51" fillId="0" borderId="1" xfId="0" applyFont="1" applyBorder="1" applyAlignment="1">
      <alignment vertical="top" wrapText="1"/>
    </xf>
    <xf numFmtId="0" fontId="43" fillId="0" borderId="1" xfId="0" applyFont="1" applyBorder="1" applyAlignment="1">
      <alignment horizontal="left" vertical="top" wrapText="1"/>
    </xf>
    <xf numFmtId="0" fontId="43" fillId="0" borderId="1" xfId="6" applyFont="1" applyFill="1" applyBorder="1" applyAlignment="1">
      <alignment horizontal="left" vertical="top" wrapText="1"/>
    </xf>
    <xf numFmtId="0" fontId="37" fillId="0" borderId="1" xfId="0" applyFont="1" applyBorder="1" applyAlignment="1">
      <alignment horizontal="right" vertical="top" wrapText="1"/>
    </xf>
    <xf numFmtId="164" fontId="43" fillId="0" borderId="1" xfId="1" applyNumberFormat="1" applyFont="1" applyFill="1" applyBorder="1" applyAlignment="1">
      <alignment horizontal="right" vertical="top"/>
    </xf>
    <xf numFmtId="164" fontId="37" fillId="8" borderId="1" xfId="1" applyNumberFormat="1" applyFont="1" applyFill="1" applyBorder="1" applyAlignment="1">
      <alignment horizontal="right" vertical="top"/>
    </xf>
    <xf numFmtId="164" fontId="41" fillId="27" borderId="1" xfId="1" applyNumberFormat="1" applyFont="1" applyFill="1" applyBorder="1" applyAlignment="1">
      <alignment horizontal="right" vertical="top" wrapText="1"/>
    </xf>
    <xf numFmtId="5" fontId="41" fillId="28" borderId="1" xfId="15" applyFont="1" applyFill="1" applyBorder="1" applyAlignment="1">
      <alignment horizontal="right" vertical="top" wrapText="1"/>
    </xf>
    <xf numFmtId="2" fontId="37" fillId="0" borderId="1" xfId="0" applyNumberFormat="1" applyFont="1" applyBorder="1" applyAlignment="1">
      <alignment vertical="top" wrapText="1"/>
    </xf>
    <xf numFmtId="0" fontId="51" fillId="0" borderId="1" xfId="0" applyFont="1" applyBorder="1" applyAlignment="1">
      <alignment horizontal="left" vertical="top" wrapText="1"/>
    </xf>
    <xf numFmtId="2" fontId="11" fillId="0" borderId="1" xfId="0" applyNumberFormat="1" applyFont="1" applyBorder="1" applyAlignment="1">
      <alignment horizontal="left" vertical="top" wrapText="1"/>
    </xf>
    <xf numFmtId="0" fontId="10" fillId="0" borderId="1" xfId="0" applyFont="1" applyBorder="1" applyAlignment="1">
      <alignment vertical="top" wrapText="1"/>
    </xf>
    <xf numFmtId="0" fontId="37" fillId="0" borderId="1" xfId="0" applyFont="1" applyBorder="1" applyAlignment="1">
      <alignment horizontal="left" vertical="top" wrapText="1"/>
    </xf>
    <xf numFmtId="164" fontId="43" fillId="0" borderId="1" xfId="1" applyNumberFormat="1" applyFont="1" applyFill="1" applyBorder="1" applyAlignment="1">
      <alignment horizontal="right" vertical="top" wrapText="1"/>
    </xf>
    <xf numFmtId="0" fontId="37" fillId="0" borderId="1" xfId="1" quotePrefix="1" applyNumberFormat="1" applyFont="1" applyFill="1" applyBorder="1" applyAlignment="1">
      <alignment horizontal="right" vertical="top"/>
    </xf>
    <xf numFmtId="2" fontId="11" fillId="0" borderId="14" xfId="0" applyNumberFormat="1" applyFont="1" applyBorder="1" applyAlignment="1">
      <alignment horizontal="left" vertical="top" wrapText="1"/>
    </xf>
    <xf numFmtId="0" fontId="10" fillId="0" borderId="11" xfId="0" applyFont="1" applyBorder="1" applyAlignment="1">
      <alignment vertical="top" wrapText="1"/>
    </xf>
    <xf numFmtId="0" fontId="37" fillId="0" borderId="11" xfId="0" applyFont="1" applyBorder="1" applyAlignment="1">
      <alignment vertical="top" wrapText="1"/>
    </xf>
    <xf numFmtId="0" fontId="37" fillId="0" borderId="11" xfId="0" applyFont="1" applyBorder="1" applyAlignment="1">
      <alignment horizontal="center" vertical="top" wrapText="1"/>
    </xf>
    <xf numFmtId="0" fontId="37" fillId="0" borderId="11" xfId="0" applyFont="1" applyBorder="1" applyAlignment="1">
      <alignment horizontal="left" vertical="top" wrapText="1"/>
    </xf>
    <xf numFmtId="0" fontId="37" fillId="0" borderId="11" xfId="0" applyFont="1" applyBorder="1" applyAlignment="1">
      <alignment horizontal="right" vertical="top" wrapText="1"/>
    </xf>
    <xf numFmtId="0" fontId="37" fillId="0" borderId="11" xfId="1" applyNumberFormat="1" applyFont="1" applyFill="1" applyBorder="1" applyAlignment="1">
      <alignment horizontal="right" vertical="top"/>
    </xf>
    <xf numFmtId="164" fontId="37" fillId="0" borderId="11" xfId="1" applyNumberFormat="1" applyFont="1" applyFill="1" applyBorder="1" applyAlignment="1">
      <alignment horizontal="right" vertical="top"/>
    </xf>
    <xf numFmtId="164" fontId="46" fillId="7" borderId="23" xfId="1" quotePrefix="1" applyNumberFormat="1" applyFont="1" applyFill="1" applyBorder="1" applyAlignment="1">
      <alignment horizontal="right" vertical="top" wrapText="1"/>
    </xf>
    <xf numFmtId="164" fontId="46" fillId="7" borderId="23" xfId="1" quotePrefix="1" applyNumberFormat="1" applyFont="1" applyFill="1" applyBorder="1" applyAlignment="1">
      <alignment horizontal="right" vertical="top"/>
    </xf>
    <xf numFmtId="164" fontId="46" fillId="7" borderId="23" xfId="1" applyNumberFormat="1" applyFont="1" applyFill="1" applyBorder="1" applyAlignment="1">
      <alignment horizontal="right" vertical="top" wrapText="1"/>
    </xf>
    <xf numFmtId="2" fontId="11" fillId="0" borderId="0" xfId="0" applyNumberFormat="1" applyFont="1" applyAlignment="1">
      <alignment horizontal="left" vertical="top" wrapText="1"/>
    </xf>
    <xf numFmtId="0" fontId="10" fillId="0" borderId="0" xfId="0" applyFont="1" applyAlignment="1">
      <alignment vertical="top" wrapText="1"/>
    </xf>
    <xf numFmtId="0" fontId="37" fillId="0" borderId="0" xfId="0" applyFont="1" applyAlignment="1">
      <alignment vertical="top" wrapText="1"/>
    </xf>
    <xf numFmtId="0" fontId="37" fillId="0" borderId="0" xfId="0" applyFont="1" applyAlignment="1">
      <alignment horizontal="left" vertical="top" wrapText="1"/>
    </xf>
    <xf numFmtId="0" fontId="39" fillId="0" borderId="0" xfId="0" applyFont="1" applyAlignment="1">
      <alignment horizontal="left" vertical="top" wrapText="1"/>
    </xf>
    <xf numFmtId="5" fontId="39" fillId="0" borderId="0" xfId="13" applyFont="1" applyFill="1" applyBorder="1" applyAlignment="1">
      <alignment horizontal="left" vertical="top" wrapText="1"/>
    </xf>
    <xf numFmtId="0" fontId="37" fillId="0" borderId="0" xfId="0" applyFont="1" applyAlignment="1">
      <alignment horizontal="center" vertical="top" wrapText="1"/>
    </xf>
    <xf numFmtId="0" fontId="37" fillId="0" borderId="0" xfId="0" applyFont="1" applyAlignment="1">
      <alignment horizontal="right" vertical="top" wrapText="1"/>
    </xf>
    <xf numFmtId="44" fontId="37" fillId="0" borderId="0" xfId="1" applyFont="1" applyFill="1" applyBorder="1" applyAlignment="1">
      <alignment horizontal="right" vertical="top" wrapText="1"/>
    </xf>
    <xf numFmtId="0" fontId="43" fillId="0" borderId="0" xfId="1" applyNumberFormat="1" applyFont="1" applyFill="1" applyBorder="1" applyAlignment="1">
      <alignment horizontal="right" vertical="top" wrapText="1"/>
    </xf>
    <xf numFmtId="44" fontId="43" fillId="0" borderId="0" xfId="1" applyFont="1" applyFill="1" applyBorder="1" applyAlignment="1">
      <alignment horizontal="right" vertical="top" wrapText="1"/>
    </xf>
    <xf numFmtId="44" fontId="46" fillId="0" borderId="0" xfId="1" quotePrefix="1" applyFont="1" applyFill="1" applyBorder="1" applyAlignment="1">
      <alignment horizontal="right" vertical="top" wrapText="1"/>
    </xf>
    <xf numFmtId="44" fontId="46" fillId="0" borderId="0" xfId="1" quotePrefix="1" applyFont="1" applyFill="1" applyBorder="1" applyAlignment="1">
      <alignment horizontal="right" vertical="top"/>
    </xf>
    <xf numFmtId="44" fontId="43" fillId="0" borderId="0" xfId="1" quotePrefix="1" applyFont="1" applyFill="1" applyBorder="1" applyAlignment="1">
      <alignment horizontal="right" vertical="top" wrapText="1"/>
    </xf>
    <xf numFmtId="44" fontId="46" fillId="0" borderId="0" xfId="1" applyFont="1" applyFill="1" applyBorder="1" applyAlignment="1">
      <alignment horizontal="right" vertical="top" wrapText="1"/>
    </xf>
    <xf numFmtId="2" fontId="12" fillId="7" borderId="21" xfId="0" applyNumberFormat="1" applyFont="1" applyFill="1" applyBorder="1" applyAlignment="1">
      <alignment horizontal="left" vertical="top" wrapText="1"/>
    </xf>
    <xf numFmtId="0" fontId="12" fillId="7" borderId="17" xfId="0" applyFont="1" applyFill="1" applyBorder="1" applyAlignment="1">
      <alignment vertical="top" wrapText="1"/>
    </xf>
    <xf numFmtId="0" fontId="37" fillId="7" borderId="17" xfId="0" applyFont="1" applyFill="1" applyBorder="1" applyAlignment="1">
      <alignment vertical="top" wrapText="1"/>
    </xf>
    <xf numFmtId="0" fontId="43" fillId="29" borderId="17" xfId="6" applyFont="1" applyFill="1" applyBorder="1" applyAlignment="1">
      <alignment horizontal="left" vertical="top" wrapText="1"/>
    </xf>
    <xf numFmtId="164" fontId="37" fillId="16" borderId="17" xfId="1" quotePrefix="1" applyNumberFormat="1" applyFont="1" applyFill="1" applyBorder="1" applyAlignment="1">
      <alignment horizontal="right" vertical="top"/>
    </xf>
    <xf numFmtId="164" fontId="41" fillId="7" borderId="17" xfId="1" applyNumberFormat="1" applyFont="1" applyFill="1" applyBorder="1" applyAlignment="1">
      <alignment horizontal="right" vertical="top" wrapText="1"/>
    </xf>
    <xf numFmtId="164" fontId="41" fillId="7" borderId="17" xfId="1" applyNumberFormat="1" applyFont="1" applyFill="1" applyBorder="1" applyAlignment="1">
      <alignment horizontal="right" vertical="top"/>
    </xf>
    <xf numFmtId="164" fontId="41" fillId="7" borderId="22" xfId="1" applyNumberFormat="1" applyFont="1" applyFill="1" applyBorder="1" applyAlignment="1">
      <alignment horizontal="right" vertical="top"/>
    </xf>
    <xf numFmtId="0" fontId="37" fillId="0" borderId="24" xfId="0" applyFont="1" applyBorder="1" applyAlignment="1">
      <alignment vertical="top" wrapText="1"/>
    </xf>
    <xf numFmtId="0" fontId="39" fillId="0" borderId="6" xfId="0" applyFont="1" applyBorder="1" applyAlignment="1">
      <alignment vertical="top" wrapText="1"/>
    </xf>
    <xf numFmtId="0" fontId="37" fillId="0" borderId="6" xfId="0" applyFont="1" applyBorder="1" applyAlignment="1">
      <alignment vertical="top" wrapText="1"/>
    </xf>
    <xf numFmtId="0" fontId="37" fillId="0" borderId="6" xfId="0" applyFont="1" applyBorder="1" applyAlignment="1">
      <alignment horizontal="center" vertical="top" wrapText="1"/>
    </xf>
    <xf numFmtId="0" fontId="43" fillId="0" borderId="6" xfId="0" applyFont="1" applyBorder="1" applyAlignment="1">
      <alignment horizontal="left" vertical="top" wrapText="1"/>
    </xf>
    <xf numFmtId="0" fontId="43" fillId="0" borderId="6" xfId="6" applyFont="1" applyFill="1" applyBorder="1" applyAlignment="1">
      <alignment horizontal="left" vertical="top" wrapText="1"/>
    </xf>
    <xf numFmtId="0" fontId="37" fillId="0" borderId="6" xfId="0" applyFont="1" applyBorder="1" applyAlignment="1">
      <alignment horizontal="right" vertical="top" wrapText="1"/>
    </xf>
    <xf numFmtId="0" fontId="37" fillId="0" borderId="6" xfId="1" quotePrefix="1" applyNumberFormat="1" applyFont="1" applyFill="1" applyBorder="1" applyAlignment="1">
      <alignment horizontal="right" vertical="top"/>
    </xf>
    <xf numFmtId="164" fontId="37" fillId="8" borderId="6" xfId="1" applyNumberFormat="1" applyFont="1" applyFill="1" applyBorder="1" applyAlignment="1">
      <alignment horizontal="right" vertical="top"/>
    </xf>
    <xf numFmtId="164" fontId="41" fillId="27" borderId="6" xfId="1" applyNumberFormat="1" applyFont="1" applyFill="1" applyBorder="1" applyAlignment="1">
      <alignment horizontal="right" vertical="top" wrapText="1"/>
    </xf>
    <xf numFmtId="5" fontId="41" fillId="28" borderId="25" xfId="15" applyFont="1" applyFill="1" applyBorder="1" applyAlignment="1">
      <alignment horizontal="right" vertical="top" wrapText="1"/>
    </xf>
    <xf numFmtId="0" fontId="37" fillId="0" borderId="26" xfId="0" applyFont="1" applyBorder="1" applyAlignment="1">
      <alignment vertical="top" wrapText="1"/>
    </xf>
    <xf numFmtId="0" fontId="43" fillId="0" borderId="1" xfId="8" applyFont="1" applyFill="1" applyBorder="1" applyAlignment="1">
      <alignment horizontal="left" vertical="top" wrapText="1"/>
    </xf>
    <xf numFmtId="0" fontId="37" fillId="0" borderId="1" xfId="0" quotePrefix="1" applyFont="1" applyBorder="1" applyAlignment="1">
      <alignment horizontal="right" vertical="top" wrapText="1"/>
    </xf>
    <xf numFmtId="5" fontId="41" fillId="28" borderId="27" xfId="15" applyFont="1" applyFill="1" applyBorder="1" applyAlignment="1">
      <alignment horizontal="right" vertical="top" wrapText="1"/>
    </xf>
    <xf numFmtId="0" fontId="43" fillId="0" borderId="26" xfId="0" applyFont="1" applyBorder="1" applyAlignment="1">
      <alignment vertical="top" wrapText="1"/>
    </xf>
    <xf numFmtId="0" fontId="52" fillId="0" borderId="1" xfId="0" applyFont="1" applyBorder="1" applyAlignment="1">
      <alignment vertical="top" wrapText="1"/>
    </xf>
    <xf numFmtId="0" fontId="43" fillId="0" borderId="1" xfId="0" applyFont="1" applyBorder="1" applyAlignment="1">
      <alignment vertical="top" wrapText="1"/>
    </xf>
    <xf numFmtId="0" fontId="43" fillId="0" borderId="1" xfId="0" applyFont="1" applyBorder="1" applyAlignment="1">
      <alignment horizontal="center" vertical="top" wrapText="1"/>
    </xf>
    <xf numFmtId="0" fontId="43" fillId="0" borderId="1" xfId="0" quotePrefix="1" applyFont="1" applyBorder="1" applyAlignment="1">
      <alignment horizontal="right" vertical="top" wrapText="1"/>
    </xf>
    <xf numFmtId="0" fontId="43" fillId="0" borderId="1" xfId="0" applyFont="1" applyBorder="1" applyAlignment="1">
      <alignment horizontal="right" vertical="top" wrapText="1"/>
    </xf>
    <xf numFmtId="2" fontId="11" fillId="0" borderId="26" xfId="0" applyNumberFormat="1" applyFont="1" applyBorder="1" applyAlignment="1">
      <alignment horizontal="left" vertical="top" wrapText="1"/>
    </xf>
    <xf numFmtId="0" fontId="37" fillId="0" borderId="9" xfId="0" applyFont="1" applyBorder="1" applyAlignment="1">
      <alignment vertical="top" wrapText="1"/>
    </xf>
    <xf numFmtId="0" fontId="39" fillId="0" borderId="10" xfId="0" applyFont="1" applyBorder="1" applyAlignment="1">
      <alignment vertical="top" wrapText="1"/>
    </xf>
    <xf numFmtId="0" fontId="37" fillId="0" borderId="10" xfId="0" applyFont="1" applyBorder="1" applyAlignment="1">
      <alignment vertical="top" wrapText="1"/>
    </xf>
    <xf numFmtId="0" fontId="37" fillId="0" borderId="10" xfId="0" applyFont="1" applyBorder="1" applyAlignment="1">
      <alignment horizontal="center" vertical="top" wrapText="1"/>
    </xf>
    <xf numFmtId="0" fontId="37" fillId="0" borderId="10" xfId="0" applyFont="1" applyBorder="1" applyAlignment="1">
      <alignment horizontal="left" vertical="top" wrapText="1"/>
    </xf>
    <xf numFmtId="0" fontId="37" fillId="0" borderId="10" xfId="0" quotePrefix="1" applyFont="1" applyBorder="1" applyAlignment="1">
      <alignment horizontal="center" vertical="top" wrapText="1"/>
    </xf>
    <xf numFmtId="0" fontId="37" fillId="0" borderId="10" xfId="0" quotePrefix="1" applyFont="1" applyBorder="1" applyAlignment="1">
      <alignment horizontal="right" vertical="top" wrapText="1"/>
    </xf>
    <xf numFmtId="164" fontId="37" fillId="0" borderId="10" xfId="1" applyNumberFormat="1" applyFont="1" applyFill="1" applyBorder="1" applyAlignment="1">
      <alignment horizontal="right" vertical="top"/>
    </xf>
    <xf numFmtId="0" fontId="37" fillId="0" borderId="10" xfId="1" applyNumberFormat="1" applyFont="1" applyFill="1" applyBorder="1" applyAlignment="1">
      <alignment horizontal="right" vertical="top"/>
    </xf>
    <xf numFmtId="0" fontId="10" fillId="3" borderId="10" xfId="0" applyFont="1" applyFill="1" applyBorder="1" applyAlignment="1">
      <alignment vertical="top" wrapText="1"/>
    </xf>
    <xf numFmtId="0" fontId="37" fillId="3" borderId="10" xfId="0" applyFont="1" applyFill="1" applyBorder="1" applyAlignment="1">
      <alignment vertical="top" wrapText="1"/>
    </xf>
    <xf numFmtId="0" fontId="37" fillId="3" borderId="10" xfId="0" applyFont="1" applyFill="1" applyBorder="1" applyAlignment="1">
      <alignment horizontal="left" vertical="top" wrapText="1"/>
    </xf>
    <xf numFmtId="0" fontId="39" fillId="3" borderId="10" xfId="0" applyFont="1" applyFill="1" applyBorder="1" applyAlignment="1">
      <alignment horizontal="left" vertical="top" wrapText="1"/>
    </xf>
    <xf numFmtId="5" fontId="39" fillId="3" borderId="10" xfId="13" applyFont="1" applyFill="1" applyBorder="1" applyAlignment="1">
      <alignment horizontal="left" vertical="top" wrapText="1"/>
    </xf>
    <xf numFmtId="0" fontId="37" fillId="3" borderId="10" xfId="0" quotePrefix="1" applyFont="1" applyFill="1" applyBorder="1" applyAlignment="1">
      <alignment horizontal="center" vertical="top" wrapText="1"/>
    </xf>
    <xf numFmtId="0" fontId="37" fillId="3" borderId="10" xfId="0" quotePrefix="1" applyFont="1" applyFill="1" applyBorder="1" applyAlignment="1">
      <alignment horizontal="right" vertical="top" wrapText="1"/>
    </xf>
    <xf numFmtId="44" fontId="37" fillId="0" borderId="10" xfId="1" applyFont="1" applyBorder="1" applyAlignment="1">
      <alignment horizontal="right" vertical="top"/>
    </xf>
    <xf numFmtId="0" fontId="43" fillId="0" borderId="10" xfId="1" applyNumberFormat="1" applyFont="1" applyBorder="1" applyAlignment="1">
      <alignment horizontal="right" vertical="top" wrapText="1"/>
    </xf>
    <xf numFmtId="44" fontId="43" fillId="0" borderId="10" xfId="1" applyFont="1" applyBorder="1" applyAlignment="1">
      <alignment horizontal="right" vertical="top" wrapText="1"/>
    </xf>
    <xf numFmtId="44" fontId="46" fillId="0" borderId="0" xfId="1" quotePrefix="1" applyFont="1" applyBorder="1" applyAlignment="1">
      <alignment horizontal="right" vertical="top" wrapText="1"/>
    </xf>
    <xf numFmtId="44" fontId="46" fillId="0" borderId="0" xfId="1" quotePrefix="1" applyFont="1" applyBorder="1" applyAlignment="1">
      <alignment horizontal="right" vertical="top"/>
    </xf>
    <xf numFmtId="44" fontId="43" fillId="0" borderId="0" xfId="1" quotePrefix="1" applyFont="1" applyBorder="1" applyAlignment="1">
      <alignment horizontal="right" vertical="top" wrapText="1"/>
    </xf>
    <xf numFmtId="44" fontId="46" fillId="0" borderId="13" xfId="1" quotePrefix="1" applyFont="1" applyBorder="1" applyAlignment="1">
      <alignment horizontal="right" vertical="top"/>
    </xf>
    <xf numFmtId="0" fontId="12" fillId="16" borderId="21" xfId="0" applyFont="1" applyFill="1" applyBorder="1" applyAlignment="1">
      <alignment vertical="top" wrapText="1"/>
    </xf>
    <xf numFmtId="0" fontId="12" fillId="16" borderId="17" xfId="0" applyFont="1" applyFill="1" applyBorder="1" applyAlignment="1">
      <alignment vertical="top" wrapText="1"/>
    </xf>
    <xf numFmtId="0" fontId="39" fillId="16" borderId="17" xfId="0" applyFont="1" applyFill="1" applyBorder="1" applyAlignment="1">
      <alignment vertical="top" wrapText="1"/>
    </xf>
    <xf numFmtId="0" fontId="12" fillId="16" borderId="17" xfId="0" applyFont="1" applyFill="1" applyBorder="1" applyAlignment="1">
      <alignment horizontal="center" vertical="top" wrapText="1"/>
    </xf>
    <xf numFmtId="0" fontId="12" fillId="16" borderId="17" xfId="0" applyFont="1" applyFill="1" applyBorder="1" applyAlignment="1">
      <alignment horizontal="left" vertical="top" wrapText="1"/>
    </xf>
    <xf numFmtId="0" fontId="12" fillId="16" borderId="17" xfId="0" applyFont="1" applyFill="1" applyBorder="1" applyAlignment="1">
      <alignment horizontal="right" vertical="top" wrapText="1"/>
    </xf>
    <xf numFmtId="164" fontId="39" fillId="16" borderId="17" xfId="1" quotePrefix="1" applyNumberFormat="1" applyFont="1" applyFill="1" applyBorder="1" applyAlignment="1">
      <alignment horizontal="right" vertical="top"/>
    </xf>
    <xf numFmtId="164" fontId="46" fillId="7" borderId="17" xfId="1" quotePrefix="1" applyNumberFormat="1" applyFont="1" applyFill="1" applyBorder="1" applyAlignment="1">
      <alignment horizontal="right" vertical="top" wrapText="1"/>
    </xf>
    <xf numFmtId="164" fontId="46" fillId="7" borderId="17" xfId="1" quotePrefix="1" applyNumberFormat="1" applyFont="1" applyFill="1" applyBorder="1" applyAlignment="1">
      <alignment horizontal="right" vertical="top"/>
    </xf>
    <xf numFmtId="164" fontId="46" fillId="7" borderId="17" xfId="1" applyNumberFormat="1" applyFont="1" applyFill="1" applyBorder="1" applyAlignment="1">
      <alignment horizontal="right" vertical="top" wrapText="1"/>
    </xf>
    <xf numFmtId="164" fontId="46" fillId="7" borderId="22" xfId="1" quotePrefix="1" applyNumberFormat="1" applyFont="1" applyFill="1" applyBorder="1" applyAlignment="1">
      <alignment horizontal="right" vertical="top"/>
    </xf>
    <xf numFmtId="0" fontId="43" fillId="0" borderId="6" xfId="7" applyFont="1" applyFill="1" applyBorder="1" applyAlignment="1">
      <alignment horizontal="left" vertical="top" wrapText="1"/>
    </xf>
    <xf numFmtId="0" fontId="37" fillId="0" borderId="6" xfId="0" quotePrefix="1" applyFont="1" applyBorder="1" applyAlignment="1">
      <alignment horizontal="right" vertical="top" wrapText="1"/>
    </xf>
    <xf numFmtId="0" fontId="37" fillId="0" borderId="6" xfId="1" applyNumberFormat="1" applyFont="1" applyFill="1" applyBorder="1" applyAlignment="1">
      <alignment horizontal="right" vertical="top"/>
    </xf>
    <xf numFmtId="5" fontId="41" fillId="28" borderId="6" xfId="15" applyFont="1" applyFill="1" applyBorder="1" applyAlignment="1">
      <alignment horizontal="right" vertical="top" wrapText="1"/>
    </xf>
    <xf numFmtId="0" fontId="39" fillId="0" borderId="0" xfId="0" applyFont="1" applyAlignment="1">
      <alignment vertical="top" wrapText="1"/>
    </xf>
    <xf numFmtId="0" fontId="48" fillId="0" borderId="0" xfId="0" applyFont="1" applyAlignment="1">
      <alignment horizontal="left" vertical="top" wrapText="1"/>
    </xf>
    <xf numFmtId="0" fontId="43" fillId="0" borderId="0" xfId="6" applyFont="1" applyFill="1" applyBorder="1" applyAlignment="1">
      <alignment horizontal="left" vertical="top" wrapText="1"/>
    </xf>
    <xf numFmtId="164" fontId="37" fillId="0" borderId="0" xfId="1" applyNumberFormat="1" applyFont="1" applyFill="1" applyBorder="1" applyAlignment="1">
      <alignment horizontal="right" vertical="top"/>
    </xf>
    <xf numFmtId="164" fontId="41" fillId="7" borderId="23" xfId="1" applyNumberFormat="1" applyFont="1" applyFill="1" applyBorder="1" applyAlignment="1">
      <alignment horizontal="right" vertical="top" wrapText="1"/>
    </xf>
    <xf numFmtId="2" fontId="11" fillId="3" borderId="0" xfId="0" applyNumberFormat="1" applyFont="1" applyFill="1" applyAlignment="1">
      <alignment horizontal="left" vertical="top" wrapText="1"/>
    </xf>
    <xf numFmtId="0" fontId="10" fillId="3" borderId="0" xfId="0" applyFont="1" applyFill="1" applyAlignment="1">
      <alignment vertical="top" wrapText="1"/>
    </xf>
    <xf numFmtId="0" fontId="37" fillId="3" borderId="0" xfId="0" applyFont="1" applyFill="1" applyAlignment="1">
      <alignment vertical="top" wrapText="1"/>
    </xf>
    <xf numFmtId="0" fontId="48" fillId="3" borderId="0" xfId="0" applyFont="1" applyFill="1" applyAlignment="1">
      <alignment horizontal="left" vertical="top" wrapText="1"/>
    </xf>
    <xf numFmtId="0" fontId="49" fillId="3" borderId="0" xfId="0" applyFont="1" applyFill="1" applyAlignment="1">
      <alignment horizontal="left" vertical="top" wrapText="1"/>
    </xf>
    <xf numFmtId="5" fontId="39" fillId="3" borderId="0" xfId="13" applyFont="1" applyFill="1" applyBorder="1" applyAlignment="1">
      <alignment horizontal="left" vertical="top" wrapText="1"/>
    </xf>
    <xf numFmtId="0" fontId="37" fillId="3" borderId="0" xfId="0" applyFont="1" applyFill="1" applyAlignment="1">
      <alignment horizontal="center" vertical="top" wrapText="1"/>
    </xf>
    <xf numFmtId="0" fontId="37" fillId="3" borderId="0" xfId="0" applyFont="1" applyFill="1" applyAlignment="1">
      <alignment horizontal="right" vertical="top" wrapText="1"/>
    </xf>
    <xf numFmtId="44" fontId="37" fillId="0" borderId="0" xfId="1" applyFont="1" applyBorder="1" applyAlignment="1">
      <alignment horizontal="right" vertical="top"/>
    </xf>
    <xf numFmtId="0" fontId="43" fillId="0" borderId="0" xfId="1" applyNumberFormat="1" applyFont="1" applyBorder="1" applyAlignment="1">
      <alignment horizontal="right" vertical="top" wrapText="1"/>
    </xf>
    <xf numFmtId="44" fontId="43" fillId="0" borderId="0" xfId="1" applyFont="1" applyBorder="1" applyAlignment="1">
      <alignment horizontal="right" vertical="top" wrapText="1"/>
    </xf>
    <xf numFmtId="44" fontId="41" fillId="0" borderId="0" xfId="1" applyFont="1" applyBorder="1" applyAlignment="1">
      <alignment horizontal="right" vertical="top" wrapText="1"/>
    </xf>
    <xf numFmtId="44" fontId="41" fillId="0" borderId="0" xfId="1" applyFont="1" applyBorder="1" applyAlignment="1">
      <alignment horizontal="right" vertical="top"/>
    </xf>
    <xf numFmtId="0" fontId="37" fillId="16" borderId="17" xfId="0" applyFont="1" applyFill="1" applyBorder="1" applyAlignment="1">
      <alignment vertical="top" wrapText="1"/>
    </xf>
    <xf numFmtId="0" fontId="37" fillId="16" borderId="17" xfId="0" applyFont="1" applyFill="1" applyBorder="1" applyAlignment="1">
      <alignment horizontal="center" vertical="top" wrapText="1"/>
    </xf>
    <xf numFmtId="0" fontId="48" fillId="16" borderId="17" xfId="0" applyFont="1" applyFill="1" applyBorder="1" applyAlignment="1">
      <alignment horizontal="left" vertical="top" wrapText="1"/>
    </xf>
    <xf numFmtId="164" fontId="41" fillId="16" borderId="17" xfId="1" quotePrefix="1" applyNumberFormat="1" applyFont="1" applyFill="1" applyBorder="1" applyAlignment="1">
      <alignment horizontal="right" vertical="top" wrapText="1"/>
    </xf>
    <xf numFmtId="164" fontId="41" fillId="16" borderId="17" xfId="1" quotePrefix="1" applyNumberFormat="1" applyFont="1" applyFill="1" applyBorder="1" applyAlignment="1">
      <alignment horizontal="right" vertical="top"/>
    </xf>
    <xf numFmtId="164" fontId="41" fillId="16" borderId="17" xfId="1" applyNumberFormat="1" applyFont="1" applyFill="1" applyBorder="1" applyAlignment="1">
      <alignment horizontal="right" vertical="top" wrapText="1"/>
    </xf>
    <xf numFmtId="164" fontId="41" fillId="16" borderId="22" xfId="1" quotePrefix="1" applyNumberFormat="1" applyFont="1" applyFill="1" applyBorder="1" applyAlignment="1">
      <alignment horizontal="right" vertical="top"/>
    </xf>
    <xf numFmtId="164" fontId="43" fillId="0" borderId="6" xfId="1" quotePrefix="1" applyNumberFormat="1" applyFont="1" applyFill="1" applyBorder="1" applyAlignment="1">
      <alignment horizontal="right" vertical="top"/>
    </xf>
    <xf numFmtId="0" fontId="48" fillId="0" borderId="1" xfId="0" applyFont="1" applyBorder="1" applyAlignment="1">
      <alignment horizontal="left" vertical="top" wrapText="1"/>
    </xf>
    <xf numFmtId="0" fontId="43" fillId="0" borderId="1" xfId="7" applyFont="1" applyFill="1" applyBorder="1" applyAlignment="1">
      <alignment horizontal="left" vertical="top" wrapText="1"/>
    </xf>
    <xf numFmtId="0" fontId="0" fillId="0" borderId="0" xfId="0" applyAlignment="1">
      <alignment vertical="top"/>
    </xf>
    <xf numFmtId="0" fontId="41" fillId="0" borderId="1" xfId="0" applyFont="1" applyBorder="1"/>
    <xf numFmtId="0" fontId="46" fillId="0" borderId="1" xfId="0" applyFont="1" applyBorder="1"/>
    <xf numFmtId="0" fontId="41" fillId="0" borderId="1" xfId="0" applyFont="1" applyBorder="1" applyAlignment="1">
      <alignment horizontal="center" vertical="top"/>
    </xf>
    <xf numFmtId="0" fontId="43" fillId="0" borderId="1" xfId="0" applyFont="1" applyBorder="1"/>
    <xf numFmtId="0" fontId="41" fillId="0" borderId="1" xfId="0" applyFont="1" applyBorder="1" applyAlignment="1">
      <alignment horizontal="left" vertical="top" wrapText="1"/>
    </xf>
    <xf numFmtId="0" fontId="41" fillId="0" borderId="1" xfId="0" applyFont="1" applyBorder="1" applyAlignment="1">
      <alignment horizontal="right" vertical="top"/>
    </xf>
    <xf numFmtId="164" fontId="37" fillId="7" borderId="17" xfId="1" quotePrefix="1" applyNumberFormat="1" applyFont="1" applyFill="1" applyBorder="1" applyAlignment="1">
      <alignment horizontal="right" vertical="top"/>
    </xf>
    <xf numFmtId="0" fontId="37" fillId="0" borderId="6" xfId="0" applyFont="1" applyBorder="1" applyAlignment="1">
      <alignment horizontal="left" vertical="top" wrapText="1"/>
    </xf>
    <xf numFmtId="0" fontId="39" fillId="0" borderId="1" xfId="0" applyFont="1" applyBorder="1" applyAlignment="1">
      <alignment horizontal="left" vertical="top"/>
    </xf>
    <xf numFmtId="0" fontId="11" fillId="0" borderId="1" xfId="0" applyFont="1" applyBorder="1" applyAlignment="1">
      <alignment horizontal="left" vertical="top" wrapText="1"/>
    </xf>
    <xf numFmtId="0" fontId="42" fillId="0" borderId="1" xfId="2" applyFont="1" applyFill="1" applyBorder="1" applyAlignment="1" applyProtection="1">
      <alignment horizontal="left" vertical="top" wrapText="1"/>
    </xf>
    <xf numFmtId="42" fontId="37" fillId="0" borderId="1" xfId="0" applyNumberFormat="1" applyFont="1" applyBorder="1" applyAlignment="1">
      <alignment horizontal="left" vertical="top" wrapText="1"/>
    </xf>
    <xf numFmtId="0" fontId="37" fillId="0" borderId="1" xfId="0" applyFont="1" applyBorder="1" applyAlignment="1">
      <alignment horizontal="center" wrapText="1"/>
    </xf>
    <xf numFmtId="164" fontId="37" fillId="0" borderId="0" xfId="1" quotePrefix="1" applyNumberFormat="1" applyFont="1" applyFill="1" applyBorder="1" applyAlignment="1">
      <alignment horizontal="right" vertical="top"/>
    </xf>
    <xf numFmtId="0" fontId="37" fillId="0" borderId="0" xfId="1" quotePrefix="1" applyNumberFormat="1" applyFont="1" applyFill="1" applyBorder="1" applyAlignment="1">
      <alignment horizontal="right" vertical="top"/>
    </xf>
    <xf numFmtId="0" fontId="49" fillId="0" borderId="0" xfId="0" applyFont="1" applyAlignment="1">
      <alignment horizontal="left" vertical="top" wrapText="1"/>
    </xf>
    <xf numFmtId="44" fontId="37" fillId="0" borderId="0" xfId="1" quotePrefix="1" applyFont="1" applyFill="1" applyBorder="1" applyAlignment="1">
      <alignment horizontal="right" vertical="top"/>
    </xf>
    <xf numFmtId="0" fontId="43" fillId="0" borderId="0" xfId="1" quotePrefix="1" applyNumberFormat="1" applyFont="1" applyFill="1" applyBorder="1" applyAlignment="1">
      <alignment horizontal="right" vertical="top" wrapText="1"/>
    </xf>
    <xf numFmtId="44" fontId="41" fillId="0" borderId="0" xfId="1" applyFont="1" applyFill="1" applyBorder="1" applyAlignment="1">
      <alignment horizontal="right" vertical="top" wrapText="1"/>
    </xf>
    <xf numFmtId="44" fontId="41" fillId="0" borderId="0" xfId="1" applyFont="1" applyFill="1" applyBorder="1" applyAlignment="1">
      <alignment horizontal="right" vertical="top"/>
    </xf>
    <xf numFmtId="44" fontId="37" fillId="0" borderId="0" xfId="1" quotePrefix="1" applyFont="1" applyBorder="1" applyAlignment="1">
      <alignment horizontal="right" vertical="top"/>
    </xf>
    <xf numFmtId="0" fontId="43" fillId="0" borderId="0" xfId="1" quotePrefix="1" applyNumberFormat="1" applyFont="1" applyBorder="1" applyAlignment="1">
      <alignment horizontal="right" vertical="top" wrapText="1"/>
    </xf>
    <xf numFmtId="44" fontId="43" fillId="0" borderId="28" xfId="1" applyFont="1" applyBorder="1" applyAlignment="1">
      <alignment horizontal="right" vertical="top" wrapText="1"/>
    </xf>
    <xf numFmtId="0" fontId="12" fillId="7" borderId="21" xfId="0" applyFont="1" applyFill="1" applyBorder="1" applyAlignment="1">
      <alignment vertical="top" wrapText="1"/>
    </xf>
    <xf numFmtId="0" fontId="48" fillId="7" borderId="17" xfId="0" applyFont="1" applyFill="1" applyBorder="1" applyAlignment="1">
      <alignment horizontal="left" vertical="top" wrapText="1"/>
    </xf>
    <xf numFmtId="0" fontId="43" fillId="7" borderId="17" xfId="6" applyFont="1" applyFill="1" applyBorder="1" applyAlignment="1">
      <alignment horizontal="left" vertical="top" wrapText="1"/>
    </xf>
    <xf numFmtId="2" fontId="12" fillId="16" borderId="21" xfId="0" applyNumberFormat="1" applyFont="1" applyFill="1" applyBorder="1" applyAlignment="1">
      <alignment vertical="top" wrapText="1"/>
    </xf>
    <xf numFmtId="164" fontId="37" fillId="7" borderId="17" xfId="1" applyNumberFormat="1" applyFont="1" applyFill="1" applyBorder="1" applyAlignment="1">
      <alignment horizontal="right" vertical="top"/>
    </xf>
    <xf numFmtId="0" fontId="37" fillId="0" borderId="5" xfId="0" applyFont="1" applyBorder="1" applyAlignment="1">
      <alignment horizontal="center" vertical="top" wrapText="1"/>
    </xf>
    <xf numFmtId="0" fontId="48" fillId="0" borderId="5" xfId="0" applyFont="1" applyBorder="1" applyAlignment="1">
      <alignment horizontal="left" vertical="top" wrapText="1"/>
    </xf>
    <xf numFmtId="0" fontId="37" fillId="0" borderId="5" xfId="0" applyFont="1" applyBorder="1" applyAlignment="1">
      <alignment horizontal="left" vertical="top" wrapText="1"/>
    </xf>
    <xf numFmtId="0" fontId="37" fillId="0" borderId="5" xfId="0" applyFont="1" applyBorder="1" applyAlignment="1">
      <alignment horizontal="right" vertical="top" wrapText="1"/>
    </xf>
    <xf numFmtId="164" fontId="37" fillId="0" borderId="5" xfId="1" applyNumberFormat="1" applyFont="1" applyFill="1" applyBorder="1" applyAlignment="1">
      <alignment horizontal="right" vertical="top"/>
    </xf>
    <xf numFmtId="0" fontId="37" fillId="0" borderId="5" xfId="1" applyNumberFormat="1" applyFont="1" applyFill="1" applyBorder="1" applyAlignment="1">
      <alignment horizontal="right" vertical="top"/>
    </xf>
    <xf numFmtId="164" fontId="41" fillId="0" borderId="5" xfId="1" applyNumberFormat="1" applyFont="1" applyFill="1" applyBorder="1" applyAlignment="1">
      <alignment horizontal="right" vertical="top" wrapText="1"/>
    </xf>
    <xf numFmtId="164" fontId="41" fillId="0" borderId="5" xfId="1" applyNumberFormat="1" applyFont="1" applyFill="1" applyBorder="1" applyAlignment="1">
      <alignment horizontal="right" vertical="top"/>
    </xf>
    <xf numFmtId="164" fontId="37" fillId="0" borderId="5" xfId="1" quotePrefix="1" applyNumberFormat="1" applyFont="1" applyFill="1" applyBorder="1" applyAlignment="1">
      <alignment horizontal="right" vertical="top"/>
    </xf>
    <xf numFmtId="0" fontId="37" fillId="0" borderId="5" xfId="1" quotePrefix="1" applyNumberFormat="1" applyFont="1" applyFill="1" applyBorder="1" applyAlignment="1">
      <alignment horizontal="right" vertical="top"/>
    </xf>
    <xf numFmtId="164" fontId="41" fillId="0" borderId="5" xfId="1" quotePrefix="1" applyNumberFormat="1" applyFont="1" applyFill="1" applyBorder="1" applyAlignment="1">
      <alignment horizontal="right" vertical="top" wrapText="1"/>
    </xf>
    <xf numFmtId="164" fontId="41" fillId="0" borderId="5" xfId="1" quotePrefix="1" applyNumberFormat="1" applyFont="1" applyFill="1" applyBorder="1" applyAlignment="1">
      <alignment horizontal="right" vertical="top"/>
    </xf>
    <xf numFmtId="0" fontId="37" fillId="7" borderId="17" xfId="0" quotePrefix="1" applyFont="1" applyFill="1" applyBorder="1" applyAlignment="1">
      <alignment horizontal="right" vertical="top" wrapText="1"/>
    </xf>
    <xf numFmtId="0" fontId="37" fillId="3" borderId="1" xfId="2" applyNumberFormat="1" applyFont="1" applyFill="1" applyBorder="1" applyAlignment="1" applyProtection="1">
      <alignment vertical="top" wrapText="1"/>
    </xf>
    <xf numFmtId="0" fontId="43" fillId="3" borderId="1" xfId="0" applyFont="1" applyFill="1" applyBorder="1" applyAlignment="1">
      <alignment horizontal="left" vertical="top" wrapText="1"/>
    </xf>
    <xf numFmtId="42" fontId="37" fillId="3" borderId="1" xfId="0" applyNumberFormat="1" applyFont="1" applyFill="1" applyBorder="1" applyAlignment="1">
      <alignment horizontal="left" vertical="top" wrapText="1"/>
    </xf>
    <xf numFmtId="2" fontId="37" fillId="0" borderId="1" xfId="0" applyNumberFormat="1" applyFont="1" applyBorder="1" applyAlignment="1">
      <alignment horizontal="left" vertical="top" wrapText="1"/>
    </xf>
    <xf numFmtId="0" fontId="37" fillId="0" borderId="1" xfId="1" quotePrefix="1" applyNumberFormat="1" applyFont="1" applyFill="1" applyBorder="1" applyAlignment="1">
      <alignment horizontal="right" vertical="top" wrapText="1"/>
    </xf>
    <xf numFmtId="0" fontId="12" fillId="0" borderId="0" xfId="0" applyFont="1" applyAlignment="1">
      <alignment wrapText="1"/>
    </xf>
    <xf numFmtId="0" fontId="12" fillId="0" borderId="0" xfId="0" applyFont="1"/>
    <xf numFmtId="0" fontId="37" fillId="0" borderId="0" xfId="0" applyFont="1" applyAlignment="1">
      <alignment wrapText="1"/>
    </xf>
    <xf numFmtId="0" fontId="11" fillId="0" borderId="0" xfId="0" applyFont="1" applyAlignment="1">
      <alignment wrapText="1"/>
    </xf>
    <xf numFmtId="0" fontId="42" fillId="0" borderId="0" xfId="2" applyFont="1" applyFill="1" applyBorder="1" applyAlignment="1" applyProtection="1">
      <alignment horizontal="center" vertical="top" wrapText="1"/>
    </xf>
    <xf numFmtId="0" fontId="37" fillId="0" borderId="0" xfId="0" applyFont="1" applyAlignment="1">
      <alignment horizontal="left" vertical="center" wrapText="1"/>
    </xf>
    <xf numFmtId="0" fontId="48" fillId="0" borderId="0" xfId="0" applyFont="1" applyAlignment="1">
      <alignment wrapText="1"/>
    </xf>
    <xf numFmtId="0" fontId="48" fillId="0" borderId="0" xfId="0" applyFont="1" applyAlignment="1">
      <alignment horizontal="center" vertical="top" wrapText="1"/>
    </xf>
    <xf numFmtId="42" fontId="37" fillId="0" borderId="0" xfId="0" applyNumberFormat="1" applyFont="1" applyAlignment="1">
      <alignment horizontal="left" vertical="top" wrapText="1"/>
    </xf>
    <xf numFmtId="0" fontId="11" fillId="0" borderId="0" xfId="0" applyFont="1" applyAlignment="1">
      <alignment horizontal="right" vertical="top" wrapText="1"/>
    </xf>
    <xf numFmtId="164" fontId="41" fillId="7" borderId="23" xfId="1" applyNumberFormat="1" applyFont="1" applyFill="1" applyBorder="1" applyAlignment="1">
      <alignment horizontal="right" vertical="top"/>
    </xf>
    <xf numFmtId="0" fontId="37" fillId="3" borderId="0" xfId="2" applyNumberFormat="1" applyFont="1" applyFill="1" applyBorder="1" applyAlignment="1" applyProtection="1">
      <alignment vertical="top" wrapText="1"/>
    </xf>
    <xf numFmtId="0" fontId="12" fillId="16" borderId="17" xfId="0" applyFont="1" applyFill="1" applyBorder="1" applyAlignment="1">
      <alignment vertical="top"/>
    </xf>
    <xf numFmtId="164" fontId="37" fillId="16" borderId="17" xfId="1" applyNumberFormat="1" applyFont="1" applyFill="1" applyBorder="1" applyAlignment="1">
      <alignment horizontal="right" vertical="top"/>
    </xf>
    <xf numFmtId="164" fontId="41" fillId="16" borderId="17" xfId="1" applyNumberFormat="1" applyFont="1" applyFill="1" applyBorder="1" applyAlignment="1">
      <alignment horizontal="right" vertical="top"/>
    </xf>
    <xf numFmtId="164" fontId="41" fillId="16" borderId="22" xfId="1" applyNumberFormat="1" applyFont="1" applyFill="1" applyBorder="1" applyAlignment="1">
      <alignment horizontal="right" vertical="top"/>
    </xf>
    <xf numFmtId="0" fontId="39" fillId="0" borderId="6" xfId="0" applyFont="1" applyBorder="1" applyAlignment="1">
      <alignment vertical="top"/>
    </xf>
    <xf numFmtId="0" fontId="11" fillId="0" borderId="6" xfId="0" applyFont="1" applyBorder="1" applyAlignment="1">
      <alignment vertical="top" wrapText="1"/>
    </xf>
    <xf numFmtId="0" fontId="42" fillId="0" borderId="6" xfId="2" applyFont="1" applyFill="1" applyBorder="1" applyAlignment="1" applyProtection="1">
      <alignment horizontal="center" vertical="top" wrapText="1"/>
    </xf>
    <xf numFmtId="0" fontId="43" fillId="0" borderId="6" xfId="0" applyFont="1" applyBorder="1" applyAlignment="1">
      <alignment vertical="top" wrapText="1"/>
    </xf>
    <xf numFmtId="42" fontId="37" fillId="0" borderId="6" xfId="0" applyNumberFormat="1" applyFont="1" applyBorder="1" applyAlignment="1">
      <alignment horizontal="left" vertical="top" wrapText="1"/>
    </xf>
    <xf numFmtId="0" fontId="11" fillId="0" borderId="6" xfId="0" applyFont="1" applyBorder="1" applyAlignment="1">
      <alignment horizontal="right" vertical="top" wrapText="1"/>
    </xf>
    <xf numFmtId="0" fontId="39" fillId="0" borderId="1" xfId="0" applyFont="1" applyBorder="1" applyAlignment="1">
      <alignment vertical="top"/>
    </xf>
    <xf numFmtId="0" fontId="11" fillId="0" borderId="1" xfId="0" applyFont="1" applyBorder="1" applyAlignment="1">
      <alignment vertical="top" wrapText="1"/>
    </xf>
    <xf numFmtId="0" fontId="42" fillId="0" borderId="1" xfId="2" applyFont="1" applyFill="1" applyBorder="1" applyAlignment="1" applyProtection="1">
      <alignment horizontal="center" vertical="top" wrapText="1"/>
    </xf>
    <xf numFmtId="0" fontId="11" fillId="0" borderId="1" xfId="0" applyFont="1" applyBorder="1" applyAlignment="1">
      <alignment horizontal="right" vertical="top" wrapText="1"/>
    </xf>
    <xf numFmtId="0" fontId="48" fillId="3" borderId="1" xfId="0" applyFont="1" applyFill="1" applyBorder="1" applyAlignment="1">
      <alignment horizontal="left" vertical="top" wrapText="1"/>
    </xf>
    <xf numFmtId="0" fontId="49" fillId="3" borderId="1" xfId="0" applyFont="1" applyFill="1" applyBorder="1" applyAlignment="1">
      <alignment horizontal="left" vertical="top" wrapText="1"/>
    </xf>
    <xf numFmtId="5" fontId="39" fillId="3" borderId="1" xfId="13" applyFont="1" applyFill="1" applyBorder="1" applyAlignment="1">
      <alignment horizontal="left" vertical="top" wrapText="1"/>
    </xf>
    <xf numFmtId="0" fontId="37" fillId="3" borderId="1" xfId="0" quotePrefix="1" applyFont="1" applyFill="1" applyBorder="1" applyAlignment="1">
      <alignment horizontal="right" vertical="top" wrapText="1"/>
    </xf>
    <xf numFmtId="44" fontId="37" fillId="0" borderId="1" xfId="1" applyFont="1" applyBorder="1" applyAlignment="1">
      <alignment horizontal="right" vertical="top"/>
    </xf>
    <xf numFmtId="0" fontId="43" fillId="0" borderId="1" xfId="1" applyNumberFormat="1" applyFont="1" applyBorder="1" applyAlignment="1">
      <alignment horizontal="right" vertical="top" wrapText="1"/>
    </xf>
    <xf numFmtId="164" fontId="41" fillId="27" borderId="8" xfId="1" applyNumberFormat="1" applyFont="1" applyFill="1" applyBorder="1" applyAlignment="1">
      <alignment horizontal="right" vertical="top" wrapText="1"/>
    </xf>
    <xf numFmtId="5" fontId="41" fillId="28" borderId="8" xfId="15" applyFont="1" applyFill="1" applyBorder="1" applyAlignment="1">
      <alignment horizontal="right" vertical="top" wrapText="1"/>
    </xf>
    <xf numFmtId="0" fontId="37" fillId="0" borderId="0" xfId="0" quotePrefix="1" applyFont="1" applyAlignment="1">
      <alignment horizontal="right" vertical="top" wrapText="1"/>
    </xf>
    <xf numFmtId="164" fontId="41" fillId="7" borderId="23" xfId="1" quotePrefix="1" applyNumberFormat="1" applyFont="1" applyFill="1" applyBorder="1" applyAlignment="1">
      <alignment horizontal="right" vertical="top" wrapText="1"/>
    </xf>
    <xf numFmtId="0" fontId="37" fillId="3" borderId="0" xfId="0" quotePrefix="1" applyFont="1" applyFill="1" applyAlignment="1">
      <alignment horizontal="right" vertical="top" wrapText="1"/>
    </xf>
    <xf numFmtId="44" fontId="41" fillId="0" borderId="0" xfId="1" quotePrefix="1" applyFont="1" applyBorder="1" applyAlignment="1">
      <alignment horizontal="right" vertical="top" wrapText="1"/>
    </xf>
    <xf numFmtId="44" fontId="43" fillId="0" borderId="28" xfId="1" quotePrefix="1" applyFont="1" applyBorder="1" applyAlignment="1">
      <alignment horizontal="right" vertical="top" wrapText="1"/>
    </xf>
    <xf numFmtId="0" fontId="12" fillId="7" borderId="17" xfId="0" applyFont="1" applyFill="1" applyBorder="1"/>
    <xf numFmtId="0" fontId="42" fillId="7" borderId="17" xfId="2" applyFont="1" applyFill="1" applyBorder="1" applyAlignment="1" applyProtection="1">
      <alignment horizontal="center" vertical="top" wrapText="1"/>
    </xf>
    <xf numFmtId="0" fontId="48" fillId="7" borderId="17" xfId="0" applyFont="1" applyFill="1" applyBorder="1" applyAlignment="1">
      <alignment wrapText="1"/>
    </xf>
    <xf numFmtId="0" fontId="48" fillId="7" borderId="17" xfId="0" applyFont="1" applyFill="1" applyBorder="1" applyAlignment="1">
      <alignment horizontal="center" vertical="top" wrapText="1"/>
    </xf>
    <xf numFmtId="164" fontId="41" fillId="7" borderId="17" xfId="0" applyNumberFormat="1" applyFont="1" applyFill="1" applyBorder="1" applyAlignment="1">
      <alignment horizontal="right" vertical="top"/>
    </xf>
    <xf numFmtId="164" fontId="41" fillId="7" borderId="22" xfId="0" applyNumberFormat="1" applyFont="1" applyFill="1" applyBorder="1" applyAlignment="1">
      <alignment horizontal="right" vertical="top"/>
    </xf>
    <xf numFmtId="44" fontId="41" fillId="0" borderId="0" xfId="1" quotePrefix="1" applyFont="1" applyBorder="1" applyAlignment="1">
      <alignment horizontal="right" vertical="top"/>
    </xf>
    <xf numFmtId="0" fontId="37" fillId="0" borderId="1" xfId="0" applyFont="1" applyBorder="1" applyAlignment="1">
      <alignment wrapText="1"/>
    </xf>
    <xf numFmtId="0" fontId="39" fillId="0" borderId="1" xfId="0" applyFont="1" applyBorder="1"/>
    <xf numFmtId="0" fontId="11" fillId="0" borderId="1" xfId="0" applyFont="1" applyBorder="1" applyAlignment="1">
      <alignment wrapText="1"/>
    </xf>
    <xf numFmtId="0" fontId="37" fillId="0" borderId="1" xfId="0" applyFont="1" applyBorder="1" applyAlignment="1">
      <alignment horizontal="left" vertical="center" wrapText="1"/>
    </xf>
    <xf numFmtId="0" fontId="43" fillId="0" borderId="1" xfId="0" applyFont="1" applyBorder="1" applyAlignment="1">
      <alignment wrapText="1"/>
    </xf>
    <xf numFmtId="164" fontId="48" fillId="16" borderId="17" xfId="1" quotePrefix="1" applyNumberFormat="1" applyFont="1" applyFill="1" applyBorder="1" applyAlignment="1">
      <alignment horizontal="right" vertical="top"/>
    </xf>
    <xf numFmtId="0" fontId="53" fillId="0" borderId="0" xfId="0" applyFont="1"/>
    <xf numFmtId="5" fontId="41" fillId="7" borderId="17" xfId="15" applyFont="1" applyFill="1" applyBorder="1" applyAlignment="1">
      <alignment horizontal="right" vertical="top" wrapText="1"/>
    </xf>
    <xf numFmtId="0" fontId="37" fillId="3" borderId="1" xfId="6" applyFont="1" applyFill="1" applyBorder="1" applyAlignment="1">
      <alignment horizontal="left" vertical="top" wrapText="1"/>
    </xf>
    <xf numFmtId="0" fontId="43" fillId="0" borderId="0" xfId="7" applyFont="1" applyFill="1" applyBorder="1" applyAlignment="1">
      <alignment horizontal="left" vertical="top" wrapText="1"/>
    </xf>
    <xf numFmtId="0" fontId="37" fillId="16" borderId="17" xfId="0" quotePrefix="1" applyFont="1" applyFill="1" applyBorder="1" applyAlignment="1">
      <alignment horizontal="right" vertical="top" wrapText="1"/>
    </xf>
    <xf numFmtId="0" fontId="43" fillId="7" borderId="17" xfId="7" applyFont="1" applyFill="1" applyBorder="1" applyAlignment="1">
      <alignment horizontal="left" vertical="top" wrapText="1"/>
    </xf>
    <xf numFmtId="164" fontId="43" fillId="0" borderId="1" xfId="1" quotePrefix="1" applyNumberFormat="1" applyFont="1" applyFill="1" applyBorder="1" applyAlignment="1">
      <alignment horizontal="right" vertical="top"/>
    </xf>
    <xf numFmtId="0" fontId="54" fillId="7" borderId="21" xfId="0" applyFont="1" applyFill="1" applyBorder="1" applyAlignment="1">
      <alignment wrapText="1"/>
    </xf>
    <xf numFmtId="0" fontId="54" fillId="7" borderId="17" xfId="0" applyFont="1" applyFill="1" applyBorder="1"/>
    <xf numFmtId="0" fontId="43" fillId="7" borderId="17" xfId="0" applyFont="1" applyFill="1" applyBorder="1" applyAlignment="1">
      <alignment wrapText="1"/>
    </xf>
    <xf numFmtId="0" fontId="15" fillId="7" borderId="17" xfId="0" applyFont="1" applyFill="1" applyBorder="1" applyAlignment="1">
      <alignment wrapText="1"/>
    </xf>
    <xf numFmtId="0" fontId="55" fillId="7" borderId="17" xfId="2" applyFont="1" applyFill="1" applyBorder="1" applyAlignment="1" applyProtection="1">
      <alignment horizontal="center" vertical="top" wrapText="1"/>
    </xf>
    <xf numFmtId="42" fontId="43" fillId="7" borderId="17" xfId="0" applyNumberFormat="1" applyFont="1" applyFill="1" applyBorder="1" applyAlignment="1">
      <alignment horizontal="left" vertical="top" wrapText="1"/>
    </xf>
    <xf numFmtId="0" fontId="43" fillId="7" borderId="17" xfId="0" applyFont="1" applyFill="1" applyBorder="1" applyAlignment="1">
      <alignment horizontal="right" vertical="top" wrapText="1"/>
    </xf>
    <xf numFmtId="0" fontId="15" fillId="7" borderId="17" xfId="0" applyFont="1" applyFill="1" applyBorder="1" applyAlignment="1">
      <alignment horizontal="right" vertical="top" wrapText="1"/>
    </xf>
    <xf numFmtId="42" fontId="43" fillId="7" borderId="17" xfId="0" applyNumberFormat="1" applyFont="1" applyFill="1" applyBorder="1" applyAlignment="1">
      <alignment horizontal="right" vertical="top" wrapText="1"/>
    </xf>
    <xf numFmtId="0" fontId="52" fillId="0" borderId="6" xfId="0" applyFont="1" applyBorder="1" applyAlignment="1">
      <alignment vertical="top" wrapText="1"/>
    </xf>
    <xf numFmtId="0" fontId="43" fillId="0" borderId="6" xfId="0" applyFont="1" applyBorder="1" applyAlignment="1">
      <alignment horizontal="center" vertical="top" wrapText="1"/>
    </xf>
    <xf numFmtId="0" fontId="43" fillId="0" borderId="6" xfId="0" applyFont="1" applyBorder="1" applyAlignment="1">
      <alignment horizontal="right" vertical="top" wrapText="1"/>
    </xf>
    <xf numFmtId="0" fontId="43" fillId="0" borderId="6" xfId="1" applyNumberFormat="1" applyFont="1" applyFill="1" applyBorder="1" applyAlignment="1">
      <alignment horizontal="right" vertical="top"/>
    </xf>
    <xf numFmtId="0" fontId="43" fillId="0" borderId="1" xfId="1" quotePrefix="1" applyNumberFormat="1" applyFont="1" applyFill="1" applyBorder="1" applyAlignment="1">
      <alignment horizontal="right" vertical="top"/>
    </xf>
    <xf numFmtId="0" fontId="43" fillId="0" borderId="1" xfId="1" applyNumberFormat="1" applyFont="1" applyFill="1" applyBorder="1" applyAlignment="1">
      <alignment horizontal="right" vertical="top"/>
    </xf>
    <xf numFmtId="0" fontId="43" fillId="0" borderId="0" xfId="0" applyFont="1" applyAlignment="1">
      <alignment vertical="top" wrapText="1"/>
    </xf>
    <xf numFmtId="0" fontId="52" fillId="0" borderId="0" xfId="0" applyFont="1" applyAlignment="1">
      <alignment vertical="top" wrapText="1"/>
    </xf>
    <xf numFmtId="0" fontId="43" fillId="0" borderId="0" xfId="0" applyFont="1" applyAlignment="1">
      <alignment horizontal="center" vertical="top" wrapText="1"/>
    </xf>
    <xf numFmtId="0" fontId="43" fillId="0" borderId="0" xfId="0" applyFont="1" applyAlignment="1">
      <alignment horizontal="left" vertical="top" wrapText="1"/>
    </xf>
    <xf numFmtId="0" fontId="43" fillId="0" borderId="0" xfId="0" quotePrefix="1" applyFont="1" applyAlignment="1">
      <alignment horizontal="right" vertical="top" wrapText="1"/>
    </xf>
    <xf numFmtId="0" fontId="43" fillId="0" borderId="0" xfId="0" applyFont="1" applyAlignment="1">
      <alignment horizontal="right" vertical="top" wrapText="1"/>
    </xf>
    <xf numFmtId="164" fontId="43" fillId="0" borderId="0" xfId="1" applyNumberFormat="1" applyFont="1" applyFill="1" applyBorder="1" applyAlignment="1">
      <alignment horizontal="right" vertical="top"/>
    </xf>
    <xf numFmtId="0" fontId="43" fillId="0" borderId="0" xfId="1" applyNumberFormat="1" applyFont="1" applyFill="1" applyBorder="1" applyAlignment="1">
      <alignment horizontal="right" vertical="top"/>
    </xf>
    <xf numFmtId="44" fontId="43" fillId="0" borderId="0" xfId="1" applyFont="1" applyBorder="1" applyAlignment="1">
      <alignment horizontal="right" vertical="top"/>
    </xf>
    <xf numFmtId="164" fontId="43" fillId="7" borderId="17" xfId="1" applyNumberFormat="1" applyFont="1" applyFill="1" applyBorder="1" applyAlignment="1">
      <alignment horizontal="right" vertical="top"/>
    </xf>
    <xf numFmtId="2" fontId="15" fillId="0" borderId="1" xfId="0" applyNumberFormat="1" applyFont="1" applyBorder="1" applyAlignment="1">
      <alignment horizontal="left" vertical="top" wrapText="1"/>
    </xf>
    <xf numFmtId="0" fontId="21" fillId="0" borderId="1" xfId="0" applyFont="1" applyBorder="1" applyAlignment="1">
      <alignment vertical="top" wrapText="1"/>
    </xf>
    <xf numFmtId="0" fontId="30" fillId="7" borderId="21" xfId="0" applyFont="1" applyFill="1" applyBorder="1" applyAlignment="1">
      <alignment wrapText="1"/>
    </xf>
    <xf numFmtId="0" fontId="41" fillId="7" borderId="17" xfId="0" applyFont="1" applyFill="1" applyBorder="1" applyAlignment="1">
      <alignment wrapText="1"/>
    </xf>
    <xf numFmtId="0" fontId="35" fillId="7" borderId="17" xfId="0" applyFont="1" applyFill="1" applyBorder="1" applyAlignment="1">
      <alignment wrapText="1"/>
    </xf>
    <xf numFmtId="0" fontId="56" fillId="7" borderId="17" xfId="2" applyFont="1" applyFill="1" applyBorder="1" applyAlignment="1" applyProtection="1">
      <alignment horizontal="center" vertical="top" wrapText="1"/>
    </xf>
    <xf numFmtId="0" fontId="41" fillId="7" borderId="17" xfId="0" applyFont="1" applyFill="1" applyBorder="1" applyAlignment="1">
      <alignment horizontal="left" vertical="center" wrapText="1"/>
    </xf>
    <xf numFmtId="42" fontId="41" fillId="7" borderId="17" xfId="0" applyNumberFormat="1" applyFont="1" applyFill="1" applyBorder="1" applyAlignment="1">
      <alignment horizontal="left" vertical="top" wrapText="1"/>
    </xf>
    <xf numFmtId="0" fontId="41" fillId="7" borderId="17" xfId="0" applyFont="1" applyFill="1" applyBorder="1" applyAlignment="1">
      <alignment horizontal="right" vertical="top" wrapText="1"/>
    </xf>
    <xf numFmtId="0" fontId="35" fillId="7" borderId="17" xfId="0" applyFont="1" applyFill="1" applyBorder="1" applyAlignment="1">
      <alignment horizontal="right" vertical="top" wrapText="1"/>
    </xf>
    <xf numFmtId="2" fontId="35" fillId="0" borderId="6" xfId="0" applyNumberFormat="1" applyFont="1" applyBorder="1" applyAlignment="1">
      <alignment horizontal="left" vertical="top" wrapText="1"/>
    </xf>
    <xf numFmtId="0" fontId="46" fillId="0" borderId="6" xfId="0" applyFont="1" applyBorder="1" applyAlignment="1">
      <alignment vertical="top" wrapText="1"/>
    </xf>
    <xf numFmtId="0" fontId="41" fillId="0" borderId="6" xfId="0" applyFont="1" applyBorder="1" applyAlignment="1">
      <alignment vertical="top" wrapText="1"/>
    </xf>
    <xf numFmtId="0" fontId="41" fillId="0" borderId="6" xfId="0" applyFont="1" applyBorder="1" applyAlignment="1">
      <alignment horizontal="center" vertical="top" wrapText="1"/>
    </xf>
    <xf numFmtId="0" fontId="41" fillId="0" borderId="6" xfId="0" applyFont="1" applyBorder="1" applyAlignment="1">
      <alignment horizontal="left" vertical="top" wrapText="1"/>
    </xf>
    <xf numFmtId="0" fontId="41" fillId="0" borderId="6" xfId="0" applyFont="1" applyBorder="1" applyAlignment="1">
      <alignment horizontal="right" vertical="top" wrapText="1"/>
    </xf>
    <xf numFmtId="0" fontId="41" fillId="0" borderId="6" xfId="1" applyNumberFormat="1" applyFont="1" applyFill="1" applyBorder="1" applyAlignment="1">
      <alignment horizontal="right" vertical="top" wrapText="1"/>
    </xf>
    <xf numFmtId="2" fontId="35" fillId="0" borderId="1" xfId="0" applyNumberFormat="1" applyFont="1" applyBorder="1" applyAlignment="1">
      <alignment horizontal="left" vertical="top" wrapText="1"/>
    </xf>
    <xf numFmtId="0" fontId="36" fillId="0" borderId="1" xfId="0" applyFont="1" applyBorder="1" applyAlignment="1">
      <alignment vertical="top" wrapText="1"/>
    </xf>
    <xf numFmtId="0" fontId="41" fillId="0" borderId="1" xfId="0" applyFont="1" applyBorder="1" applyAlignment="1">
      <alignment vertical="top" wrapText="1"/>
    </xf>
    <xf numFmtId="0" fontId="41" fillId="0" borderId="1" xfId="0" applyFont="1" applyBorder="1" applyAlignment="1">
      <alignment horizontal="center" vertical="top" wrapText="1"/>
    </xf>
    <xf numFmtId="0" fontId="41" fillId="0" borderId="1" xfId="0" quotePrefix="1" applyFont="1" applyBorder="1" applyAlignment="1">
      <alignment horizontal="right" vertical="top" wrapText="1"/>
    </xf>
    <xf numFmtId="0" fontId="41" fillId="0" borderId="1" xfId="0" applyFont="1" applyBorder="1" applyAlignment="1">
      <alignment horizontal="right" vertical="top" wrapText="1"/>
    </xf>
    <xf numFmtId="0" fontId="41" fillId="0" borderId="1" xfId="1" applyNumberFormat="1" applyFont="1" applyFill="1" applyBorder="1" applyAlignment="1">
      <alignment horizontal="right" vertical="top" wrapText="1"/>
    </xf>
    <xf numFmtId="0" fontId="41" fillId="0" borderId="1" xfId="1" applyNumberFormat="1" applyFont="1" applyFill="1" applyBorder="1" applyAlignment="1">
      <alignment horizontal="right" vertical="top"/>
    </xf>
    <xf numFmtId="0" fontId="41" fillId="0" borderId="0" xfId="0" applyFont="1" applyAlignment="1">
      <alignment vertical="top" wrapText="1"/>
    </xf>
    <xf numFmtId="0" fontId="46" fillId="0" borderId="0" xfId="0" applyFont="1" applyAlignment="1">
      <alignment vertical="top" wrapText="1"/>
    </xf>
    <xf numFmtId="0" fontId="41" fillId="0" borderId="0" xfId="0" applyFont="1" applyAlignment="1">
      <alignment horizontal="center" vertical="top" wrapText="1"/>
    </xf>
    <xf numFmtId="0" fontId="41" fillId="0" borderId="0" xfId="0" applyFont="1" applyAlignment="1">
      <alignment horizontal="left" vertical="top" wrapText="1"/>
    </xf>
    <xf numFmtId="0" fontId="41" fillId="0" borderId="0" xfId="0" quotePrefix="1" applyFont="1" applyAlignment="1">
      <alignment horizontal="right" vertical="top" wrapText="1"/>
    </xf>
    <xf numFmtId="0" fontId="41" fillId="0" borderId="0" xfId="0" applyFont="1" applyAlignment="1">
      <alignment horizontal="right" vertical="top" wrapText="1"/>
    </xf>
    <xf numFmtId="164" fontId="41" fillId="0" borderId="0" xfId="1" applyNumberFormat="1" applyFont="1" applyFill="1" applyBorder="1" applyAlignment="1">
      <alignment horizontal="right" vertical="top"/>
    </xf>
    <xf numFmtId="0" fontId="41" fillId="0" borderId="0" xfId="1" applyNumberFormat="1" applyFont="1" applyFill="1" applyBorder="1" applyAlignment="1">
      <alignment horizontal="right" vertical="top"/>
    </xf>
    <xf numFmtId="0" fontId="43" fillId="0" borderId="1" xfId="1" quotePrefix="1" applyNumberFormat="1" applyFont="1" applyBorder="1" applyAlignment="1">
      <alignment horizontal="right" vertical="top" wrapText="1"/>
    </xf>
    <xf numFmtId="0" fontId="43" fillId="12" borderId="6" xfId="6" applyFont="1" applyFill="1" applyBorder="1" applyAlignment="1">
      <alignment horizontal="left" vertical="top" wrapText="1"/>
    </xf>
    <xf numFmtId="164" fontId="43" fillId="0" borderId="6" xfId="1" applyNumberFormat="1" applyFont="1" applyFill="1" applyBorder="1" applyAlignment="1">
      <alignment horizontal="right" vertical="top"/>
    </xf>
    <xf numFmtId="2" fontId="43" fillId="0" borderId="1" xfId="0" applyNumberFormat="1" applyFont="1" applyBorder="1" applyAlignment="1">
      <alignment vertical="top" wrapText="1"/>
    </xf>
    <xf numFmtId="0" fontId="43" fillId="12" borderId="1" xfId="6" applyFont="1" applyFill="1" applyBorder="1" applyAlignment="1">
      <alignment horizontal="left" vertical="top" wrapText="1"/>
    </xf>
    <xf numFmtId="0" fontId="43" fillId="0" borderId="1" xfId="1" quotePrefix="1" applyNumberFormat="1" applyFont="1" applyFill="1" applyBorder="1" applyAlignment="1">
      <alignment horizontal="right" vertical="top" wrapText="1"/>
    </xf>
    <xf numFmtId="0" fontId="43" fillId="9" borderId="1" xfId="6" applyFont="1" applyBorder="1" applyAlignment="1">
      <alignment horizontal="left" vertical="top" wrapText="1"/>
    </xf>
    <xf numFmtId="164" fontId="37" fillId="18" borderId="1" xfId="1" applyNumberFormat="1" applyFont="1" applyFill="1" applyBorder="1" applyAlignment="1">
      <alignment horizontal="right" vertical="top"/>
    </xf>
    <xf numFmtId="0" fontId="48" fillId="3" borderId="0" xfId="0" applyFont="1" applyFill="1" applyAlignment="1">
      <alignment vertical="top" wrapText="1"/>
    </xf>
    <xf numFmtId="0" fontId="49" fillId="3" borderId="0" xfId="0" applyFont="1" applyFill="1" applyAlignment="1">
      <alignment vertical="top" wrapText="1"/>
    </xf>
    <xf numFmtId="0" fontId="48" fillId="3" borderId="0" xfId="0" applyFont="1" applyFill="1" applyAlignment="1">
      <alignment horizontal="center" vertical="top" wrapText="1"/>
    </xf>
    <xf numFmtId="0" fontId="48" fillId="6" borderId="0" xfId="0" applyFont="1" applyFill="1" applyAlignment="1">
      <alignment horizontal="left" vertical="top" wrapText="1"/>
    </xf>
    <xf numFmtId="0" fontId="48" fillId="3" borderId="0" xfId="0" quotePrefix="1" applyFont="1" applyFill="1" applyAlignment="1">
      <alignment horizontal="right" vertical="top" wrapText="1"/>
    </xf>
    <xf numFmtId="0" fontId="48" fillId="3" borderId="0" xfId="0" applyFont="1" applyFill="1" applyAlignment="1">
      <alignment horizontal="right" vertical="top" wrapText="1"/>
    </xf>
    <xf numFmtId="164" fontId="48" fillId="0" borderId="0" xfId="1" applyNumberFormat="1" applyFont="1" applyFill="1" applyBorder="1" applyAlignment="1">
      <alignment horizontal="right" vertical="top"/>
    </xf>
    <xf numFmtId="0" fontId="48" fillId="0" borderId="0" xfId="1" applyNumberFormat="1" applyFont="1" applyFill="1" applyBorder="1" applyAlignment="1">
      <alignment horizontal="right" vertical="top"/>
    </xf>
    <xf numFmtId="164" fontId="48" fillId="3" borderId="0" xfId="1" applyNumberFormat="1" applyFont="1" applyFill="1" applyBorder="1" applyAlignment="1">
      <alignment horizontal="right" vertical="top"/>
    </xf>
    <xf numFmtId="164" fontId="41" fillId="16" borderId="23" xfId="1" quotePrefix="1" applyNumberFormat="1" applyFont="1" applyFill="1" applyBorder="1" applyAlignment="1">
      <alignment horizontal="right" vertical="top" wrapText="1"/>
    </xf>
    <xf numFmtId="44" fontId="48" fillId="0" borderId="0" xfId="1" applyFont="1" applyBorder="1" applyAlignment="1">
      <alignment horizontal="right" vertical="top"/>
    </xf>
    <xf numFmtId="0" fontId="57" fillId="7" borderId="17" xfId="0" applyFont="1" applyFill="1" applyBorder="1" applyAlignment="1">
      <alignment wrapText="1"/>
    </xf>
    <xf numFmtId="0" fontId="43" fillId="3" borderId="0" xfId="0" applyFont="1" applyFill="1" applyAlignment="1">
      <alignment vertical="top" wrapText="1"/>
    </xf>
    <xf numFmtId="0" fontId="52" fillId="3" borderId="0" xfId="0" applyFont="1" applyFill="1" applyAlignment="1">
      <alignment vertical="top" wrapText="1"/>
    </xf>
    <xf numFmtId="0" fontId="43" fillId="3" borderId="0" xfId="0" applyFont="1" applyFill="1" applyAlignment="1">
      <alignment horizontal="center" vertical="top" wrapText="1"/>
    </xf>
    <xf numFmtId="0" fontId="43" fillId="3" borderId="0" xfId="0" applyFont="1" applyFill="1" applyAlignment="1">
      <alignment horizontal="left" vertical="top" wrapText="1"/>
    </xf>
    <xf numFmtId="0" fontId="43" fillId="3" borderId="0" xfId="0" quotePrefix="1" applyFont="1" applyFill="1" applyAlignment="1">
      <alignment horizontal="right" vertical="top" wrapText="1"/>
    </xf>
    <xf numFmtId="0" fontId="43" fillId="3" borderId="0" xfId="0" applyFont="1" applyFill="1" applyAlignment="1">
      <alignment horizontal="right" vertical="top" wrapText="1"/>
    </xf>
    <xf numFmtId="164" fontId="43" fillId="3" borderId="0" xfId="1" applyNumberFormat="1" applyFont="1" applyFill="1" applyBorder="1" applyAlignment="1">
      <alignment horizontal="right" vertical="top"/>
    </xf>
    <xf numFmtId="164" fontId="41" fillId="17" borderId="29" xfId="1" quotePrefix="1" applyNumberFormat="1" applyFont="1" applyFill="1" applyBorder="1" applyAlignment="1">
      <alignment horizontal="right" vertical="top" wrapText="1"/>
    </xf>
    <xf numFmtId="2" fontId="11" fillId="3" borderId="8" xfId="0" applyNumberFormat="1" applyFont="1" applyFill="1" applyBorder="1" applyAlignment="1">
      <alignment horizontal="left" vertical="top" wrapText="1"/>
    </xf>
    <xf numFmtId="0" fontId="37" fillId="3" borderId="9" xfId="0" applyFont="1" applyFill="1" applyBorder="1" applyAlignment="1">
      <alignment vertical="top" wrapText="1"/>
    </xf>
    <xf numFmtId="0" fontId="48" fillId="3" borderId="8" xfId="0" applyFont="1" applyFill="1" applyBorder="1" applyAlignment="1">
      <alignment horizontal="left" vertical="top" wrapText="1"/>
    </xf>
    <xf numFmtId="0" fontId="49" fillId="3" borderId="7" xfId="0" applyFont="1" applyFill="1" applyBorder="1" applyAlignment="1">
      <alignment horizontal="left" vertical="top" wrapText="1"/>
    </xf>
    <xf numFmtId="5" fontId="39" fillId="3" borderId="8" xfId="13" applyFont="1" applyFill="1" applyBorder="1" applyAlignment="1">
      <alignment horizontal="left" vertical="top" wrapText="1"/>
    </xf>
    <xf numFmtId="0" fontId="37" fillId="3" borderId="8" xfId="0" applyFont="1" applyFill="1" applyBorder="1" applyAlignment="1">
      <alignment horizontal="center" vertical="top" wrapText="1"/>
    </xf>
    <xf numFmtId="0" fontId="37" fillId="3" borderId="8" xfId="0" quotePrefix="1" applyFont="1" applyFill="1" applyBorder="1" applyAlignment="1">
      <alignment horizontal="right" vertical="top" wrapText="1"/>
    </xf>
    <xf numFmtId="0" fontId="43" fillId="0" borderId="5" xfId="1" applyNumberFormat="1" applyFont="1" applyBorder="1" applyAlignment="1">
      <alignment horizontal="right" vertical="top" wrapText="1"/>
    </xf>
    <xf numFmtId="44" fontId="43" fillId="0" borderId="5" xfId="1" applyFont="1" applyBorder="1" applyAlignment="1">
      <alignment horizontal="right" vertical="top" wrapText="1"/>
    </xf>
    <xf numFmtId="44" fontId="41" fillId="0" borderId="16" xfId="1" quotePrefix="1" applyFont="1" applyBorder="1" applyAlignment="1">
      <alignment horizontal="right" vertical="top" wrapText="1"/>
    </xf>
    <xf numFmtId="0" fontId="43" fillId="6" borderId="6" xfId="0" applyFont="1" applyFill="1" applyBorder="1" applyAlignment="1">
      <alignment vertical="top" wrapText="1"/>
    </xf>
    <xf numFmtId="0" fontId="43" fillId="6" borderId="6" xfId="0" applyFont="1" applyFill="1" applyBorder="1" applyAlignment="1">
      <alignment horizontal="left" vertical="top" wrapText="1"/>
    </xf>
    <xf numFmtId="0" fontId="43" fillId="6" borderId="6" xfId="0" applyFont="1" applyFill="1" applyBorder="1" applyAlignment="1">
      <alignment horizontal="center" vertical="top" wrapText="1"/>
    </xf>
    <xf numFmtId="0" fontId="43" fillId="6" borderId="6" xfId="0" applyFont="1" applyFill="1" applyBorder="1" applyAlignment="1">
      <alignment horizontal="right" vertical="top" wrapText="1"/>
    </xf>
    <xf numFmtId="0" fontId="43" fillId="3" borderId="1" xfId="0" applyFont="1" applyFill="1" applyBorder="1" applyAlignment="1">
      <alignment vertical="top" wrapText="1"/>
    </xf>
    <xf numFmtId="0" fontId="43" fillId="6" borderId="1" xfId="0" applyFont="1" applyFill="1" applyBorder="1" applyAlignment="1">
      <alignment horizontal="left" vertical="top" wrapText="1"/>
    </xf>
    <xf numFmtId="0" fontId="43" fillId="3" borderId="1" xfId="0" applyFont="1" applyFill="1" applyBorder="1" applyAlignment="1">
      <alignment horizontal="center" vertical="top" wrapText="1"/>
    </xf>
    <xf numFmtId="0" fontId="43" fillId="3" borderId="1" xfId="0" applyFont="1" applyFill="1" applyBorder="1" applyAlignment="1">
      <alignment horizontal="right" vertical="top" wrapText="1"/>
    </xf>
    <xf numFmtId="0" fontId="43" fillId="6" borderId="1" xfId="0" applyFont="1" applyFill="1" applyBorder="1" applyAlignment="1">
      <alignment horizontal="center" vertical="top" wrapText="1"/>
    </xf>
    <xf numFmtId="0" fontId="43" fillId="6" borderId="1" xfId="0" applyFont="1" applyFill="1" applyBorder="1" applyAlignment="1">
      <alignment horizontal="right" vertical="top" wrapText="1"/>
    </xf>
    <xf numFmtId="0" fontId="43" fillId="9" borderId="1" xfId="10" applyFont="1" applyBorder="1" applyAlignment="1">
      <alignment horizontal="left" vertical="top" wrapText="1"/>
    </xf>
    <xf numFmtId="2" fontId="12" fillId="16" borderId="21" xfId="0" applyNumberFormat="1" applyFont="1" applyFill="1" applyBorder="1" applyAlignment="1">
      <alignment horizontal="left" vertical="top" wrapText="1"/>
    </xf>
    <xf numFmtId="0" fontId="37" fillId="16" borderId="17" xfId="2" applyNumberFormat="1" applyFont="1" applyFill="1" applyBorder="1" applyAlignment="1" applyProtection="1">
      <alignment vertical="top" wrapText="1"/>
    </xf>
    <xf numFmtId="0" fontId="49" fillId="16" borderId="17" xfId="0" applyFont="1" applyFill="1" applyBorder="1" applyAlignment="1">
      <alignment horizontal="left" vertical="top" wrapText="1"/>
    </xf>
    <xf numFmtId="42" fontId="37" fillId="16" borderId="17" xfId="0" applyNumberFormat="1" applyFont="1" applyFill="1" applyBorder="1" applyAlignment="1">
      <alignment horizontal="left" vertical="top" wrapText="1"/>
    </xf>
    <xf numFmtId="44" fontId="43" fillId="7" borderId="17" xfId="1" applyFont="1" applyFill="1" applyBorder="1" applyAlignment="1">
      <alignment horizontal="right" vertical="top"/>
    </xf>
    <xf numFmtId="0" fontId="43" fillId="7" borderId="17" xfId="1" applyNumberFormat="1" applyFont="1" applyFill="1" applyBorder="1" applyAlignment="1">
      <alignment horizontal="right" vertical="top"/>
    </xf>
    <xf numFmtId="44" fontId="41" fillId="7" borderId="17" xfId="1" applyFont="1" applyFill="1" applyBorder="1" applyAlignment="1">
      <alignment horizontal="right" vertical="top"/>
    </xf>
    <xf numFmtId="44" fontId="41" fillId="7" borderId="22" xfId="1" applyFont="1" applyFill="1" applyBorder="1" applyAlignment="1">
      <alignment horizontal="right" vertical="top"/>
    </xf>
    <xf numFmtId="0" fontId="37" fillId="3" borderId="6" xfId="0" applyFont="1" applyFill="1" applyBorder="1" applyAlignment="1">
      <alignment vertical="top" wrapText="1"/>
    </xf>
    <xf numFmtId="0" fontId="43" fillId="3" borderId="6" xfId="0" applyFont="1" applyFill="1" applyBorder="1" applyAlignment="1">
      <alignment horizontal="left" vertical="top" wrapText="1"/>
    </xf>
    <xf numFmtId="0" fontId="37" fillId="3" borderId="6" xfId="6" applyFont="1" applyFill="1" applyBorder="1" applyAlignment="1">
      <alignment horizontal="left" vertical="top" wrapText="1"/>
    </xf>
    <xf numFmtId="0" fontId="37" fillId="3" borderId="6" xfId="0" applyFont="1" applyFill="1" applyBorder="1" applyAlignment="1">
      <alignment horizontal="center" vertical="top" wrapText="1"/>
    </xf>
    <xf numFmtId="0" fontId="37" fillId="3" borderId="6" xfId="0" applyFont="1" applyFill="1" applyBorder="1" applyAlignment="1">
      <alignment horizontal="right" vertical="top" wrapText="1"/>
    </xf>
    <xf numFmtId="0" fontId="50" fillId="0" borderId="0" xfId="0" applyFont="1" applyAlignment="1">
      <alignment vertical="top" wrapText="1"/>
    </xf>
    <xf numFmtId="0" fontId="37" fillId="3" borderId="0" xfId="0" applyFont="1" applyFill="1" applyAlignment="1">
      <alignment horizontal="left" vertical="top" wrapText="1"/>
    </xf>
    <xf numFmtId="44" fontId="43" fillId="0" borderId="0" xfId="1" applyFont="1" applyFill="1" applyBorder="1" applyAlignment="1">
      <alignment horizontal="right" vertical="top"/>
    </xf>
    <xf numFmtId="0" fontId="37" fillId="3" borderId="6" xfId="0" applyFont="1" applyFill="1" applyBorder="1" applyAlignment="1">
      <alignment horizontal="left" vertical="top" wrapText="1"/>
    </xf>
    <xf numFmtId="0" fontId="50" fillId="0" borderId="0" xfId="0" applyFont="1"/>
    <xf numFmtId="0" fontId="32" fillId="0" borderId="0" xfId="0" applyFont="1" applyAlignment="1">
      <alignment vertical="top" wrapText="1"/>
    </xf>
    <xf numFmtId="0" fontId="37" fillId="7" borderId="17" xfId="2" applyFont="1" applyFill="1" applyBorder="1" applyAlignment="1" applyProtection="1">
      <alignment vertical="top" wrapText="1"/>
    </xf>
    <xf numFmtId="44" fontId="37" fillId="7" borderId="17" xfId="1" applyFont="1" applyFill="1" applyBorder="1" applyAlignment="1">
      <alignment horizontal="right" vertical="top"/>
    </xf>
    <xf numFmtId="0" fontId="37" fillId="7" borderId="17" xfId="1" applyNumberFormat="1" applyFont="1" applyFill="1" applyBorder="1" applyAlignment="1">
      <alignment horizontal="right" vertical="top"/>
    </xf>
    <xf numFmtId="0" fontId="52" fillId="3" borderId="1" xfId="0" applyFont="1" applyFill="1" applyBorder="1" applyAlignment="1">
      <alignment horizontal="left" vertical="top" wrapText="1"/>
    </xf>
    <xf numFmtId="44" fontId="37" fillId="0" borderId="0" xfId="1" applyFont="1" applyFill="1" applyBorder="1" applyAlignment="1">
      <alignment horizontal="right" vertical="top"/>
    </xf>
    <xf numFmtId="44" fontId="43" fillId="0" borderId="1" xfId="1" applyFont="1" applyFill="1" applyBorder="1" applyAlignment="1">
      <alignment horizontal="right" vertical="top" wrapText="1"/>
    </xf>
    <xf numFmtId="0" fontId="37" fillId="3" borderId="1" xfId="0" quotePrefix="1" applyFont="1" applyFill="1" applyBorder="1" applyAlignment="1">
      <alignment horizontal="left" vertical="top" wrapText="1"/>
    </xf>
    <xf numFmtId="44" fontId="41" fillId="7" borderId="23" xfId="1" applyFont="1" applyFill="1" applyBorder="1" applyAlignment="1">
      <alignment horizontal="right" vertical="top" wrapText="1"/>
    </xf>
    <xf numFmtId="44" fontId="48" fillId="7" borderId="17" xfId="1" applyFont="1" applyFill="1" applyBorder="1" applyAlignment="1">
      <alignment horizontal="right" vertical="top"/>
    </xf>
    <xf numFmtId="0" fontId="48" fillId="7" borderId="17" xfId="1" applyNumberFormat="1" applyFont="1" applyFill="1" applyBorder="1" applyAlignment="1">
      <alignment horizontal="right" vertical="top"/>
    </xf>
    <xf numFmtId="0" fontId="48" fillId="3" borderId="6" xfId="0" applyFont="1" applyFill="1" applyBorder="1" applyAlignment="1">
      <alignment horizontal="left" vertical="top" wrapText="1"/>
    </xf>
    <xf numFmtId="0" fontId="52" fillId="3" borderId="6" xfId="0" applyFont="1" applyFill="1" applyBorder="1" applyAlignment="1">
      <alignment horizontal="left" vertical="top" wrapText="1"/>
    </xf>
    <xf numFmtId="0" fontId="43" fillId="0" borderId="6" xfId="1" applyNumberFormat="1" applyFont="1" applyFill="1" applyBorder="1" applyAlignment="1">
      <alignment horizontal="right" vertical="top" wrapText="1"/>
    </xf>
    <xf numFmtId="0" fontId="43" fillId="0" borderId="1" xfId="1" applyNumberFormat="1" applyFont="1" applyFill="1" applyBorder="1" applyAlignment="1">
      <alignment horizontal="right" vertical="top" wrapText="1"/>
    </xf>
    <xf numFmtId="0" fontId="19" fillId="3" borderId="0" xfId="0" applyFont="1" applyFill="1" applyAlignment="1">
      <alignment vertical="top" wrapText="1"/>
    </xf>
    <xf numFmtId="0" fontId="58" fillId="3" borderId="0" xfId="0" applyFont="1" applyFill="1" applyAlignment="1">
      <alignment vertical="top" wrapText="1"/>
    </xf>
    <xf numFmtId="0" fontId="59" fillId="3" borderId="0" xfId="0" applyFont="1" applyFill="1" applyAlignment="1">
      <alignment horizontal="left" vertical="top" wrapText="1"/>
    </xf>
    <xf numFmtId="0" fontId="59" fillId="6" borderId="0" xfId="0" applyFont="1" applyFill="1" applyAlignment="1">
      <alignment horizontal="left" vertical="top" wrapText="1"/>
    </xf>
    <xf numFmtId="0" fontId="19" fillId="3" borderId="0" xfId="0" applyFont="1" applyFill="1" applyAlignment="1">
      <alignment horizontal="center" vertical="top" wrapText="1"/>
    </xf>
    <xf numFmtId="0" fontId="19" fillId="3" borderId="0" xfId="0" quotePrefix="1" applyFont="1" applyFill="1" applyAlignment="1">
      <alignment horizontal="center" vertical="top" wrapText="1"/>
    </xf>
    <xf numFmtId="0" fontId="19" fillId="3" borderId="0" xfId="0" applyFont="1" applyFill="1" applyAlignment="1">
      <alignment horizontal="center" vertical="center" wrapText="1"/>
    </xf>
    <xf numFmtId="164" fontId="19" fillId="3" borderId="0" xfId="1" applyNumberFormat="1" applyFont="1" applyFill="1" applyBorder="1" applyAlignment="1">
      <alignment horizontal="right" vertical="top"/>
    </xf>
    <xf numFmtId="164" fontId="31" fillId="0" borderId="0" xfId="1" applyNumberFormat="1" applyFont="1" applyFill="1" applyBorder="1" applyAlignment="1">
      <alignment horizontal="right" vertical="top" wrapText="1"/>
    </xf>
    <xf numFmtId="0" fontId="45" fillId="7" borderId="21" xfId="0" applyFont="1" applyFill="1" applyBorder="1" applyAlignment="1">
      <alignment horizontal="left" vertical="center"/>
    </xf>
    <xf numFmtId="164" fontId="41" fillId="7" borderId="17" xfId="0" applyNumberFormat="1" applyFont="1" applyFill="1" applyBorder="1"/>
    <xf numFmtId="164" fontId="41" fillId="7" borderId="22" xfId="0" applyNumberFormat="1" applyFont="1" applyFill="1" applyBorder="1"/>
    <xf numFmtId="164" fontId="46" fillId="7" borderId="22" xfId="0" applyNumberFormat="1" applyFont="1" applyFill="1" applyBorder="1" applyAlignment="1">
      <alignment horizontal="center" vertical="center"/>
    </xf>
    <xf numFmtId="164" fontId="41" fillId="0" borderId="0" xfId="0" applyNumberFormat="1" applyFont="1"/>
    <xf numFmtId="164" fontId="31" fillId="0" borderId="0" xfId="0" applyNumberFormat="1" applyFont="1"/>
    <xf numFmtId="165" fontId="43" fillId="0" borderId="1" xfId="1" applyNumberFormat="1" applyFont="1" applyFill="1" applyBorder="1" applyAlignment="1">
      <alignment horizontal="right" vertical="top" wrapText="1"/>
    </xf>
    <xf numFmtId="165" fontId="37" fillId="0" borderId="0" xfId="1" applyNumberFormat="1" applyFont="1" applyFill="1" applyBorder="1" applyAlignment="1">
      <alignment horizontal="right" vertical="top"/>
    </xf>
    <xf numFmtId="165" fontId="37" fillId="0" borderId="0" xfId="1" applyNumberFormat="1" applyFont="1" applyBorder="1" applyAlignment="1">
      <alignment horizontal="right" vertical="top"/>
    </xf>
    <xf numFmtId="165" fontId="43" fillId="7" borderId="17" xfId="1" applyNumberFormat="1" applyFont="1" applyFill="1" applyBorder="1" applyAlignment="1">
      <alignment horizontal="right" vertical="top"/>
    </xf>
    <xf numFmtId="165" fontId="43" fillId="0" borderId="1" xfId="1" quotePrefix="1" applyNumberFormat="1" applyFont="1" applyFill="1" applyBorder="1" applyAlignment="1">
      <alignment horizontal="right" vertical="top"/>
    </xf>
    <xf numFmtId="165" fontId="43" fillId="0" borderId="0" xfId="1" applyNumberFormat="1" applyFont="1" applyFill="1" applyBorder="1" applyAlignment="1">
      <alignment horizontal="right" vertical="top"/>
    </xf>
    <xf numFmtId="165" fontId="43" fillId="0" borderId="0" xfId="1" applyNumberFormat="1" applyFont="1" applyBorder="1" applyAlignment="1">
      <alignment horizontal="right" vertical="top"/>
    </xf>
    <xf numFmtId="165" fontId="48" fillId="7" borderId="17" xfId="1" applyNumberFormat="1" applyFont="1" applyFill="1" applyBorder="1" applyAlignment="1">
      <alignment horizontal="right" vertical="top"/>
    </xf>
    <xf numFmtId="165" fontId="43" fillId="0" borderId="6" xfId="1" applyNumberFormat="1" applyFont="1" applyFill="1" applyBorder="1" applyAlignment="1">
      <alignment horizontal="right" vertical="top" wrapText="1"/>
    </xf>
    <xf numFmtId="165" fontId="43" fillId="0" borderId="1" xfId="1" applyNumberFormat="1" applyFont="1" applyFill="1" applyBorder="1" applyAlignment="1">
      <alignment horizontal="right" vertical="top"/>
    </xf>
    <xf numFmtId="165" fontId="41" fillId="7" borderId="23" xfId="1" quotePrefix="1" applyNumberFormat="1" applyFont="1" applyFill="1" applyBorder="1" applyAlignment="1">
      <alignment horizontal="right" vertical="top" wrapText="1"/>
    </xf>
    <xf numFmtId="165" fontId="41" fillId="7" borderId="23" xfId="1" applyNumberFormat="1" applyFont="1" applyFill="1" applyBorder="1" applyAlignment="1">
      <alignment horizontal="right" vertical="top" wrapText="1"/>
    </xf>
    <xf numFmtId="165" fontId="43" fillId="7" borderId="23" xfId="1" applyNumberFormat="1" applyFont="1" applyFill="1" applyBorder="1" applyAlignment="1">
      <alignment horizontal="right" vertical="top" wrapText="1"/>
    </xf>
    <xf numFmtId="0" fontId="45" fillId="30" borderId="21" xfId="0" applyFont="1" applyFill="1" applyBorder="1" applyAlignment="1">
      <alignment horizontal="left" vertical="center"/>
    </xf>
    <xf numFmtId="164" fontId="60" fillId="30" borderId="17" xfId="0" applyNumberFormat="1" applyFont="1" applyFill="1" applyBorder="1"/>
    <xf numFmtId="164" fontId="60" fillId="30" borderId="0" xfId="0" applyNumberFormat="1" applyFont="1" applyFill="1"/>
    <xf numFmtId="164" fontId="45" fillId="30" borderId="22" xfId="0" applyNumberFormat="1" applyFont="1" applyFill="1" applyBorder="1" applyAlignment="1">
      <alignment horizontal="center" vertical="center"/>
    </xf>
    <xf numFmtId="164" fontId="41" fillId="31" borderId="1" xfId="1" applyNumberFormat="1" applyFont="1" applyFill="1" applyBorder="1" applyAlignment="1">
      <alignment horizontal="right" vertical="top" wrapText="1"/>
    </xf>
    <xf numFmtId="5" fontId="41" fillId="21" borderId="1" xfId="14" applyFont="1" applyBorder="1" applyAlignment="1">
      <alignment horizontal="right" vertical="top" wrapText="1"/>
    </xf>
    <xf numFmtId="5" fontId="41" fillId="20" borderId="1" xfId="13" applyFont="1" applyBorder="1" applyAlignment="1">
      <alignment horizontal="right" vertical="top" wrapText="1"/>
    </xf>
    <xf numFmtId="5" fontId="41" fillId="21" borderId="6" xfId="14" applyFont="1" applyBorder="1" applyAlignment="1">
      <alignment horizontal="right" vertical="top" wrapText="1"/>
    </xf>
    <xf numFmtId="5" fontId="41" fillId="20" borderId="6" xfId="13" applyFont="1" applyBorder="1" applyAlignment="1">
      <alignment horizontal="right" vertical="top" wrapText="1"/>
    </xf>
    <xf numFmtId="0" fontId="49" fillId="0" borderId="1" xfId="0" applyFont="1" applyBorder="1" applyAlignment="1">
      <alignment horizontal="left" vertical="top" wrapText="1"/>
    </xf>
    <xf numFmtId="0" fontId="49" fillId="0" borderId="1" xfId="0" applyFont="1" applyBorder="1" applyAlignment="1">
      <alignment wrapText="1"/>
    </xf>
    <xf numFmtId="0" fontId="49" fillId="16" borderId="17" xfId="0" applyFont="1" applyFill="1" applyBorder="1" applyAlignment="1">
      <alignment vertical="top" wrapText="1"/>
    </xf>
    <xf numFmtId="0" fontId="43" fillId="13" borderId="1" xfId="0" applyFont="1" applyFill="1" applyBorder="1" applyAlignment="1">
      <alignment horizontal="left" vertical="top" wrapText="1"/>
    </xf>
    <xf numFmtId="44" fontId="41" fillId="27" borderId="1" xfId="1" applyFont="1" applyFill="1" applyBorder="1" applyAlignment="1">
      <alignment horizontal="right" vertical="top" wrapText="1"/>
    </xf>
    <xf numFmtId="164" fontId="41" fillId="32" borderId="1" xfId="11" applyNumberFormat="1" applyBorder="1" applyAlignment="1">
      <alignment horizontal="right" vertical="top" wrapText="1"/>
    </xf>
    <xf numFmtId="5" fontId="19" fillId="33" borderId="1" xfId="7" applyNumberFormat="1" applyBorder="1" applyAlignment="1">
      <alignment horizontal="right" vertical="top" wrapText="1"/>
    </xf>
    <xf numFmtId="165" fontId="0" fillId="0" borderId="0" xfId="1" applyNumberFormat="1" applyFont="1" applyFill="1"/>
    <xf numFmtId="0" fontId="37" fillId="3" borderId="1" xfId="0" applyNumberFormat="1" applyFont="1" applyFill="1" applyBorder="1" applyAlignment="1">
      <alignment vertical="top" wrapText="1"/>
    </xf>
    <xf numFmtId="0" fontId="37" fillId="0" borderId="5" xfId="0" applyFont="1" applyFill="1" applyBorder="1" applyAlignment="1">
      <alignment vertical="top" wrapText="1"/>
    </xf>
    <xf numFmtId="0" fontId="37" fillId="3" borderId="1" xfId="0" quotePrefix="1" applyNumberFormat="1" applyFont="1" applyFill="1" applyBorder="1" applyAlignment="1">
      <alignment horizontal="right" vertical="top" wrapText="1"/>
    </xf>
    <xf numFmtId="0" fontId="43" fillId="0" borderId="5" xfId="1" applyNumberFormat="1" applyFont="1" applyFill="1" applyBorder="1" applyAlignment="1">
      <alignment horizontal="right" vertical="top" wrapText="1"/>
    </xf>
    <xf numFmtId="164" fontId="41" fillId="8" borderId="20" xfId="15" applyNumberFormat="1" applyFont="1" applyFill="1" applyBorder="1" applyAlignment="1">
      <alignment horizontal="right" vertical="top"/>
    </xf>
    <xf numFmtId="165" fontId="43" fillId="8" borderId="5" xfId="1" applyNumberFormat="1" applyFont="1" applyFill="1" applyBorder="1" applyAlignment="1">
      <alignment horizontal="right" vertical="top" wrapText="1"/>
    </xf>
    <xf numFmtId="0" fontId="37" fillId="14" borderId="1" xfId="0" applyFont="1" applyFill="1" applyBorder="1" applyAlignment="1">
      <alignment vertical="top" wrapText="1"/>
    </xf>
    <xf numFmtId="0" fontId="37" fillId="14" borderId="6" xfId="0" applyFont="1" applyFill="1" applyBorder="1" applyAlignment="1">
      <alignment vertical="top" wrapText="1"/>
    </xf>
    <xf numFmtId="2" fontId="63" fillId="3" borderId="1" xfId="0" applyNumberFormat="1" applyFont="1" applyFill="1" applyBorder="1" applyAlignment="1">
      <alignment horizontal="left" vertical="top" wrapText="1"/>
    </xf>
    <xf numFmtId="0" fontId="64" fillId="3" borderId="1" xfId="0" applyFont="1" applyFill="1" applyBorder="1" applyAlignment="1">
      <alignment vertical="top" wrapText="1"/>
    </xf>
    <xf numFmtId="0" fontId="65" fillId="3" borderId="1" xfId="0" applyFont="1" applyFill="1" applyBorder="1" applyAlignment="1">
      <alignment vertical="top" wrapText="1"/>
    </xf>
    <xf numFmtId="0" fontId="65" fillId="3" borderId="1" xfId="0" applyNumberFormat="1" applyFont="1" applyFill="1" applyBorder="1" applyAlignment="1">
      <alignment vertical="top" wrapText="1"/>
    </xf>
    <xf numFmtId="0" fontId="65" fillId="0" borderId="5" xfId="0" applyFont="1" applyFill="1" applyBorder="1" applyAlignment="1">
      <alignment vertical="top" wrapText="1"/>
    </xf>
    <xf numFmtId="0" fontId="65" fillId="3" borderId="2" xfId="0" applyFont="1" applyFill="1" applyBorder="1" applyAlignment="1">
      <alignment vertical="top" wrapText="1"/>
    </xf>
    <xf numFmtId="0" fontId="65" fillId="3" borderId="1" xfId="0" applyFont="1" applyFill="1" applyBorder="1" applyAlignment="1">
      <alignment horizontal="left" vertical="top" wrapText="1"/>
    </xf>
    <xf numFmtId="0" fontId="66" fillId="3" borderId="4" xfId="0" applyFont="1" applyFill="1" applyBorder="1" applyAlignment="1">
      <alignment horizontal="left" vertical="top" wrapText="1"/>
    </xf>
    <xf numFmtId="0" fontId="65" fillId="3" borderId="1" xfId="0" applyFont="1" applyFill="1" applyBorder="1" applyAlignment="1">
      <alignment horizontal="center" vertical="top" wrapText="1"/>
    </xf>
    <xf numFmtId="0" fontId="65" fillId="3" borderId="1" xfId="0" quotePrefix="1" applyNumberFormat="1" applyFont="1" applyFill="1" applyBorder="1" applyAlignment="1">
      <alignment horizontal="right" vertical="top" wrapText="1"/>
    </xf>
    <xf numFmtId="0" fontId="65" fillId="3" borderId="1" xfId="0" applyFont="1" applyFill="1" applyBorder="1" applyAlignment="1">
      <alignment horizontal="right" vertical="top" wrapText="1"/>
    </xf>
    <xf numFmtId="0" fontId="67" fillId="0" borderId="5" xfId="1" applyNumberFormat="1" applyFont="1" applyFill="1" applyBorder="1" applyAlignment="1">
      <alignment horizontal="right" vertical="top" wrapText="1"/>
    </xf>
    <xf numFmtId="164" fontId="68" fillId="8" borderId="20" xfId="15" applyNumberFormat="1" applyFont="1" applyFill="1" applyBorder="1" applyAlignment="1">
      <alignment horizontal="right" vertical="top"/>
    </xf>
    <xf numFmtId="0" fontId="65" fillId="34" borderId="1" xfId="0" applyFont="1" applyFill="1" applyBorder="1" applyAlignment="1">
      <alignment vertical="top" wrapText="1"/>
    </xf>
    <xf numFmtId="0" fontId="37" fillId="34" borderId="1" xfId="0" applyFont="1" applyFill="1" applyBorder="1" applyAlignment="1">
      <alignment vertical="top" wrapText="1"/>
    </xf>
    <xf numFmtId="164" fontId="0" fillId="0" borderId="18" xfId="0" applyNumberFormat="1" applyBorder="1"/>
    <xf numFmtId="0" fontId="43" fillId="14" borderId="1" xfId="0" applyFont="1" applyFill="1" applyBorder="1" applyAlignment="1">
      <alignment vertical="top" wrapText="1"/>
    </xf>
    <xf numFmtId="0" fontId="2" fillId="0" borderId="10" xfId="0" applyFont="1" applyBorder="1" applyAlignment="1">
      <alignment horizontal="left" wrapText="1"/>
    </xf>
    <xf numFmtId="0" fontId="2" fillId="0" borderId="11" xfId="0" applyFont="1" applyBorder="1" applyAlignment="1">
      <alignment horizontal="left" wrapText="1"/>
    </xf>
    <xf numFmtId="6" fontId="0" fillId="0" borderId="0" xfId="0" applyNumberFormat="1"/>
    <xf numFmtId="0" fontId="43" fillId="13" borderId="1" xfId="0" applyFont="1" applyFill="1" applyBorder="1" applyAlignment="1">
      <alignment vertical="top" wrapText="1"/>
    </xf>
    <xf numFmtId="0" fontId="10" fillId="35" borderId="1" xfId="0" applyFont="1" applyFill="1" applyBorder="1" applyAlignment="1">
      <alignment vertical="top" wrapText="1"/>
    </xf>
    <xf numFmtId="44" fontId="65" fillId="0" borderId="0" xfId="1" quotePrefix="1" applyFont="1" applyFill="1" applyBorder="1" applyAlignment="1">
      <alignment horizontal="right" vertical="top"/>
    </xf>
    <xf numFmtId="44" fontId="68" fillId="7" borderId="0" xfId="1" applyFont="1" applyFill="1" applyBorder="1" applyAlignment="1">
      <alignment horizontal="right" vertical="top" wrapText="1"/>
    </xf>
    <xf numFmtId="44" fontId="67" fillId="7" borderId="28" xfId="1" applyFont="1" applyFill="1" applyBorder="1" applyAlignment="1">
      <alignment horizontal="right" vertical="top" wrapText="1"/>
    </xf>
    <xf numFmtId="164" fontId="68" fillId="8" borderId="20" xfId="1" applyNumberFormat="1" applyFont="1" applyFill="1" applyBorder="1" applyAlignment="1">
      <alignment horizontal="right" vertical="top"/>
    </xf>
    <xf numFmtId="2" fontId="63" fillId="3" borderId="0" xfId="0" applyNumberFormat="1" applyFont="1" applyFill="1" applyBorder="1" applyAlignment="1">
      <alignment horizontal="left" vertical="top" wrapText="1"/>
    </xf>
    <xf numFmtId="0" fontId="64" fillId="3" borderId="0" xfId="0" applyFont="1" applyFill="1" applyBorder="1" applyAlignment="1">
      <alignment vertical="top" wrapText="1"/>
    </xf>
    <xf numFmtId="0" fontId="65" fillId="3" borderId="0" xfId="0" applyFont="1" applyFill="1" applyBorder="1" applyAlignment="1">
      <alignment vertical="top" wrapText="1"/>
    </xf>
    <xf numFmtId="0" fontId="65" fillId="3" borderId="0" xfId="0" applyNumberFormat="1" applyFont="1" applyFill="1" applyBorder="1" applyAlignment="1">
      <alignment vertical="top" wrapText="1"/>
    </xf>
    <xf numFmtId="0" fontId="65" fillId="0" borderId="0" xfId="0" applyFont="1" applyFill="1" applyBorder="1" applyAlignment="1">
      <alignment vertical="top" wrapText="1"/>
    </xf>
    <xf numFmtId="0" fontId="65" fillId="3" borderId="0" xfId="0" applyFont="1" applyFill="1" applyBorder="1" applyAlignment="1">
      <alignment horizontal="left" vertical="top" wrapText="1"/>
    </xf>
    <xf numFmtId="0" fontId="66" fillId="3" borderId="0" xfId="0" applyFont="1" applyFill="1" applyBorder="1" applyAlignment="1">
      <alignment horizontal="left" vertical="top" wrapText="1"/>
    </xf>
    <xf numFmtId="5" fontId="66" fillId="3" borderId="0" xfId="13" applyFont="1" applyFill="1" applyBorder="1" applyAlignment="1">
      <alignment horizontal="left" vertical="top" wrapText="1"/>
    </xf>
    <xf numFmtId="0" fontId="65" fillId="3" borderId="0" xfId="0" applyFont="1" applyFill="1" applyBorder="1" applyAlignment="1">
      <alignment horizontal="center" vertical="top" wrapText="1"/>
    </xf>
    <xf numFmtId="0" fontId="65" fillId="3" borderId="0" xfId="0" applyNumberFormat="1" applyFont="1" applyFill="1" applyBorder="1" applyAlignment="1">
      <alignment horizontal="right" vertical="top" wrapText="1"/>
    </xf>
    <xf numFmtId="0" fontId="65" fillId="3" borderId="0" xfId="0" applyFont="1" applyFill="1" applyBorder="1" applyAlignment="1">
      <alignment horizontal="right" vertical="top" wrapText="1"/>
    </xf>
    <xf numFmtId="0" fontId="67" fillId="0" borderId="0" xfId="1" quotePrefix="1" applyNumberFormat="1" applyFont="1" applyFill="1" applyBorder="1" applyAlignment="1">
      <alignment horizontal="right" vertical="top" wrapText="1"/>
    </xf>
    <xf numFmtId="44" fontId="67" fillId="0" borderId="0" xfId="1" quotePrefix="1" applyFont="1" applyFill="1" applyBorder="1" applyAlignment="1">
      <alignment horizontal="right" vertical="top" wrapText="1"/>
    </xf>
    <xf numFmtId="0" fontId="69" fillId="3" borderId="0" xfId="0" applyFont="1" applyFill="1" applyBorder="1" applyAlignment="1">
      <alignment vertical="top"/>
    </xf>
    <xf numFmtId="0" fontId="11" fillId="0" borderId="0" xfId="0" applyFont="1" applyAlignment="1">
      <alignment horizontal="left" vertical="top" wrapText="1"/>
    </xf>
    <xf numFmtId="0" fontId="10" fillId="3" borderId="4" xfId="0" applyFont="1" applyFill="1" applyBorder="1" applyAlignment="1">
      <alignment horizontal="left" vertical="top" wrapText="1"/>
    </xf>
    <xf numFmtId="0" fontId="10" fillId="3" borderId="1" xfId="13" applyNumberFormat="1" applyFont="1" applyFill="1" applyBorder="1" applyAlignment="1">
      <alignment horizontal="left" vertical="top" wrapText="1"/>
    </xf>
    <xf numFmtId="42" fontId="11" fillId="7" borderId="17" xfId="0" applyNumberFormat="1" applyFont="1" applyFill="1" applyBorder="1" applyAlignment="1">
      <alignment horizontal="left" vertical="top" wrapText="1"/>
    </xf>
    <xf numFmtId="0" fontId="15" fillId="0" borderId="1" xfId="0" applyFont="1" applyBorder="1" applyAlignment="1">
      <alignment horizontal="left" vertical="top" wrapText="1"/>
    </xf>
    <xf numFmtId="0" fontId="15" fillId="0" borderId="1" xfId="6" applyFont="1" applyFill="1" applyBorder="1" applyAlignment="1">
      <alignment horizontal="left" vertical="top" wrapText="1"/>
    </xf>
    <xf numFmtId="0" fontId="11" fillId="0" borderId="11" xfId="0" applyFont="1" applyBorder="1" applyAlignment="1">
      <alignment horizontal="left" vertical="top" wrapText="1"/>
    </xf>
    <xf numFmtId="0" fontId="10" fillId="0" borderId="0" xfId="0" applyFont="1" applyAlignment="1">
      <alignment horizontal="left" vertical="top" wrapText="1"/>
    </xf>
    <xf numFmtId="5" fontId="10" fillId="0" borderId="0" xfId="13" applyFont="1" applyFill="1" applyBorder="1" applyAlignment="1">
      <alignment horizontal="left" vertical="top" wrapText="1"/>
    </xf>
    <xf numFmtId="2" fontId="10" fillId="7" borderId="21" xfId="0" applyNumberFormat="1" applyFont="1" applyFill="1" applyBorder="1" applyAlignment="1">
      <alignment horizontal="left" vertical="top" wrapText="1"/>
    </xf>
    <xf numFmtId="0" fontId="15" fillId="29" borderId="17" xfId="6" applyFont="1" applyFill="1" applyBorder="1" applyAlignment="1">
      <alignment horizontal="left" vertical="top" wrapText="1"/>
    </xf>
    <xf numFmtId="0" fontId="15" fillId="0" borderId="6" xfId="0" applyFont="1" applyBorder="1" applyAlignment="1">
      <alignment horizontal="left" vertical="top" wrapText="1"/>
    </xf>
    <xf numFmtId="0" fontId="11" fillId="0" borderId="10" xfId="0" applyFont="1" applyBorder="1" applyAlignment="1">
      <alignment horizontal="left" vertical="top" wrapText="1"/>
    </xf>
    <xf numFmtId="0" fontId="11" fillId="3" borderId="10" xfId="0" applyFont="1" applyFill="1" applyBorder="1" applyAlignment="1">
      <alignment horizontal="left" vertical="top" wrapText="1"/>
    </xf>
    <xf numFmtId="0" fontId="10" fillId="3" borderId="10" xfId="0" applyFont="1" applyFill="1" applyBorder="1" applyAlignment="1">
      <alignment horizontal="left" vertical="top" wrapText="1"/>
    </xf>
    <xf numFmtId="5" fontId="10" fillId="3" borderId="10" xfId="13" applyFont="1" applyFill="1" applyBorder="1" applyAlignment="1">
      <alignment horizontal="left" vertical="top" wrapText="1"/>
    </xf>
    <xf numFmtId="0" fontId="32" fillId="0" borderId="0" xfId="0" applyFont="1" applyFill="1" applyBorder="1" applyAlignment="1">
      <alignment horizontal="right" vertical="top"/>
    </xf>
    <xf numFmtId="0" fontId="32" fillId="0" borderId="0" xfId="0" applyFont="1" applyFill="1" applyBorder="1" applyAlignment="1">
      <alignment horizontal="left" vertical="top"/>
    </xf>
    <xf numFmtId="165" fontId="32" fillId="0" borderId="0" xfId="1" applyNumberFormat="1" applyFont="1" applyFill="1" applyBorder="1" applyAlignment="1">
      <alignment horizontal="right" vertical="top"/>
    </xf>
    <xf numFmtId="0" fontId="73" fillId="0" borderId="0" xfId="0" applyFont="1" applyFill="1" applyBorder="1" applyAlignment="1">
      <alignment horizontal="right" vertical="top"/>
    </xf>
    <xf numFmtId="0" fontId="75" fillId="37" borderId="0" xfId="0" applyFont="1" applyFill="1" applyAlignment="1" applyProtection="1">
      <alignment vertical="top"/>
      <protection locked="0"/>
    </xf>
    <xf numFmtId="0" fontId="0" fillId="0" borderId="0" xfId="0" applyAlignment="1">
      <alignment vertical="top" wrapText="1"/>
    </xf>
    <xf numFmtId="0" fontId="21" fillId="0" borderId="32" xfId="0" applyFont="1" applyBorder="1"/>
    <xf numFmtId="0" fontId="21" fillId="0" borderId="0" xfId="0" applyFont="1"/>
    <xf numFmtId="0" fontId="15" fillId="0" borderId="32" xfId="0" applyFont="1" applyBorder="1"/>
    <xf numFmtId="0" fontId="15" fillId="0" borderId="0" xfId="0" applyFont="1"/>
    <xf numFmtId="0" fontId="21" fillId="0" borderId="34" xfId="0" applyFont="1" applyBorder="1"/>
    <xf numFmtId="0" fontId="76" fillId="0" borderId="30" xfId="0" applyFont="1" applyBorder="1"/>
    <xf numFmtId="0" fontId="50" fillId="0" borderId="16" xfId="0" applyFont="1" applyBorder="1"/>
    <xf numFmtId="0" fontId="50" fillId="0" borderId="31" xfId="0" applyFont="1" applyBorder="1"/>
    <xf numFmtId="0" fontId="77" fillId="38" borderId="32" xfId="0" applyFont="1" applyFill="1" applyBorder="1"/>
    <xf numFmtId="0" fontId="77" fillId="38" borderId="0" xfId="0" applyFont="1" applyFill="1" applyAlignment="1">
      <alignment horizontal="right"/>
    </xf>
    <xf numFmtId="166" fontId="77" fillId="38" borderId="33" xfId="20" applyNumberFormat="1" applyFont="1" applyFill="1" applyBorder="1" applyAlignment="1">
      <alignment horizontal="right"/>
    </xf>
    <xf numFmtId="0" fontId="15" fillId="0" borderId="32" xfId="0" applyFont="1" applyBorder="1" applyAlignment="1">
      <alignment horizontal="justify" vertical="center"/>
    </xf>
    <xf numFmtId="6" fontId="15" fillId="0" borderId="33" xfId="0" applyNumberFormat="1" applyFont="1" applyBorder="1"/>
    <xf numFmtId="6" fontId="21" fillId="0" borderId="33" xfId="0" applyNumberFormat="1" applyFont="1" applyBorder="1"/>
    <xf numFmtId="0" fontId="78" fillId="0" borderId="3" xfId="0" applyFont="1" applyBorder="1"/>
    <xf numFmtId="6" fontId="21" fillId="0" borderId="35" xfId="0" applyNumberFormat="1" applyFont="1" applyBorder="1"/>
    <xf numFmtId="0" fontId="79" fillId="38" borderId="32" xfId="0" applyFont="1" applyFill="1" applyBorder="1"/>
    <xf numFmtId="0" fontId="77" fillId="38" borderId="0" xfId="0" applyFont="1" applyFill="1"/>
    <xf numFmtId="0" fontId="79" fillId="38" borderId="0" xfId="0" applyFont="1" applyFill="1"/>
    <xf numFmtId="167" fontId="79" fillId="38" borderId="33" xfId="0" applyNumberFormat="1" applyFont="1" applyFill="1" applyBorder="1"/>
    <xf numFmtId="0" fontId="32" fillId="0" borderId="33" xfId="0" applyFont="1" applyBorder="1"/>
    <xf numFmtId="167" fontId="32" fillId="0" borderId="33" xfId="20" applyNumberFormat="1" applyFont="1" applyBorder="1"/>
    <xf numFmtId="0" fontId="79" fillId="38" borderId="36" xfId="0" applyFont="1" applyFill="1" applyBorder="1"/>
    <xf numFmtId="0" fontId="77" fillId="38" borderId="37" xfId="0" applyFont="1" applyFill="1" applyBorder="1"/>
    <xf numFmtId="0" fontId="79" fillId="38" borderId="37" xfId="0" applyFont="1" applyFill="1" applyBorder="1"/>
    <xf numFmtId="167" fontId="79" fillId="38" borderId="38" xfId="0" applyNumberFormat="1" applyFont="1" applyFill="1" applyBorder="1"/>
    <xf numFmtId="0" fontId="32" fillId="0" borderId="16" xfId="0" applyFont="1" applyBorder="1"/>
    <xf numFmtId="0" fontId="32" fillId="0" borderId="31" xfId="0" applyFont="1" applyBorder="1"/>
    <xf numFmtId="0" fontId="0" fillId="0" borderId="0" xfId="0" applyAlignment="1">
      <alignment vertical="top" wrapText="1"/>
    </xf>
    <xf numFmtId="0" fontId="2" fillId="0" borderId="9" xfId="0" applyFont="1" applyBorder="1" applyAlignment="1">
      <alignment horizontal="left" vertical="top"/>
    </xf>
    <xf numFmtId="0" fontId="2" fillId="0" borderId="10" xfId="0" applyFont="1" applyBorder="1" applyAlignment="1">
      <alignment horizontal="left" vertical="top" wrapText="1"/>
    </xf>
    <xf numFmtId="0" fontId="2" fillId="0" borderId="14" xfId="0" applyFont="1" applyBorder="1" applyAlignment="1">
      <alignment horizontal="left" vertical="top"/>
    </xf>
    <xf numFmtId="0" fontId="2" fillId="0" borderId="11" xfId="0" applyFont="1" applyBorder="1" applyAlignment="1">
      <alignment horizontal="left" vertical="top" wrapText="1"/>
    </xf>
    <xf numFmtId="0" fontId="22" fillId="0" borderId="11" xfId="0" applyFont="1" applyBorder="1" applyAlignment="1">
      <alignment horizontal="left" vertical="top"/>
    </xf>
    <xf numFmtId="0" fontId="43" fillId="0" borderId="11" xfId="0" applyFont="1" applyBorder="1" applyAlignment="1">
      <alignment horizontal="left" vertical="top"/>
    </xf>
    <xf numFmtId="0" fontId="2" fillId="0" borderId="0" xfId="16" applyFont="1" applyAlignment="1">
      <alignment horizontal="left" vertical="top" wrapText="1"/>
    </xf>
    <xf numFmtId="164" fontId="41" fillId="19" borderId="1" xfId="11" applyNumberFormat="1" applyFill="1" applyBorder="1" applyAlignment="1">
      <alignment horizontal="left" vertical="top" wrapText="1"/>
    </xf>
    <xf numFmtId="164" fontId="71" fillId="36" borderId="1" xfId="1" applyNumberFormat="1" applyFont="1" applyFill="1" applyBorder="1" applyAlignment="1">
      <alignment horizontal="left" vertical="top" wrapText="1"/>
    </xf>
    <xf numFmtId="0" fontId="26" fillId="19" borderId="6" xfId="0" applyFont="1" applyFill="1" applyBorder="1" applyAlignment="1">
      <alignment horizontal="left" vertical="top" wrapText="1"/>
    </xf>
    <xf numFmtId="0" fontId="28" fillId="19" borderId="6" xfId="0" applyFont="1" applyFill="1" applyBorder="1" applyAlignment="1">
      <alignment horizontal="left" vertical="top"/>
    </xf>
    <xf numFmtId="0" fontId="28" fillId="19" borderId="14" xfId="0" applyFont="1" applyFill="1" applyBorder="1" applyAlignment="1">
      <alignment horizontal="left" vertical="top" wrapText="1"/>
    </xf>
    <xf numFmtId="0" fontId="50" fillId="0" borderId="0" xfId="0" applyFont="1" applyAlignment="1">
      <alignment horizontal="left" vertical="top" wrapText="1"/>
    </xf>
    <xf numFmtId="0" fontId="10" fillId="3" borderId="1" xfId="0" applyFont="1" applyFill="1" applyBorder="1" applyAlignment="1">
      <alignment horizontal="left" vertical="top" wrapText="1"/>
    </xf>
    <xf numFmtId="0" fontId="11" fillId="0" borderId="5" xfId="0" applyFont="1" applyBorder="1" applyAlignment="1">
      <alignment horizontal="left" vertical="top" wrapText="1"/>
    </xf>
    <xf numFmtId="0" fontId="15" fillId="3" borderId="2" xfId="0" applyFont="1" applyFill="1" applyBorder="1" applyAlignment="1">
      <alignment horizontal="left" vertical="top" wrapText="1"/>
    </xf>
    <xf numFmtId="0" fontId="15" fillId="0" borderId="5" xfId="1" applyNumberFormat="1" applyFont="1" applyFill="1" applyBorder="1" applyAlignment="1">
      <alignment horizontal="left" vertical="top" wrapText="1"/>
    </xf>
    <xf numFmtId="0" fontId="15" fillId="0" borderId="5" xfId="1" applyNumberFormat="1" applyFont="1" applyBorder="1" applyAlignment="1">
      <alignment horizontal="left" vertical="top" wrapText="1"/>
    </xf>
    <xf numFmtId="44" fontId="15" fillId="0" borderId="5" xfId="1" applyFont="1" applyBorder="1" applyAlignment="1">
      <alignment horizontal="left" vertical="top" wrapText="1"/>
    </xf>
    <xf numFmtId="0" fontId="35" fillId="8" borderId="20" xfId="0" applyFont="1" applyFill="1" applyBorder="1" applyAlignment="1">
      <alignment horizontal="left" vertical="top"/>
    </xf>
    <xf numFmtId="0" fontId="10" fillId="0" borderId="8" xfId="0" applyFont="1" applyBorder="1" applyAlignment="1">
      <alignment horizontal="left" vertical="top" wrapText="1"/>
    </xf>
    <xf numFmtId="0" fontId="15" fillId="0" borderId="8" xfId="0" applyFont="1" applyBorder="1" applyAlignment="1">
      <alignment horizontal="left" vertical="top" wrapText="1"/>
    </xf>
    <xf numFmtId="0" fontId="35" fillId="0" borderId="20" xfId="0" applyFont="1" applyBorder="1" applyAlignment="1">
      <alignment horizontal="left" vertical="top"/>
    </xf>
    <xf numFmtId="0" fontId="10" fillId="7" borderId="21" xfId="0" applyFont="1" applyFill="1" applyBorder="1" applyAlignment="1">
      <alignment horizontal="left" vertical="top" wrapText="1"/>
    </xf>
    <xf numFmtId="0" fontId="10" fillId="7" borderId="17" xfId="0" applyFont="1" applyFill="1" applyBorder="1" applyAlignment="1">
      <alignment horizontal="left" vertical="top" wrapText="1"/>
    </xf>
    <xf numFmtId="0" fontId="44" fillId="7" borderId="17" xfId="2" applyFont="1" applyFill="1" applyBorder="1" applyAlignment="1" applyProtection="1">
      <alignment horizontal="left" vertical="top" wrapText="1"/>
    </xf>
    <xf numFmtId="0" fontId="15" fillId="7" borderId="17" xfId="0" applyFont="1" applyFill="1" applyBorder="1" applyAlignment="1">
      <alignment horizontal="left" vertical="top" wrapText="1"/>
    </xf>
    <xf numFmtId="3" fontId="11" fillId="7" borderId="17" xfId="1" applyNumberFormat="1" applyFont="1" applyFill="1" applyBorder="1" applyAlignment="1">
      <alignment horizontal="left" vertical="top"/>
    </xf>
    <xf numFmtId="3" fontId="35" fillId="7" borderId="17" xfId="1" applyNumberFormat="1" applyFont="1" applyFill="1" applyBorder="1" applyAlignment="1">
      <alignment horizontal="left" vertical="top"/>
    </xf>
    <xf numFmtId="3" fontId="35" fillId="7" borderId="17" xfId="0" applyNumberFormat="1" applyFont="1" applyFill="1" applyBorder="1" applyAlignment="1">
      <alignment horizontal="left" vertical="top"/>
    </xf>
    <xf numFmtId="3" fontId="35" fillId="7" borderId="22" xfId="0" applyNumberFormat="1" applyFont="1" applyFill="1" applyBorder="1" applyAlignment="1">
      <alignment horizontal="left" vertical="top"/>
    </xf>
    <xf numFmtId="0" fontId="11" fillId="3" borderId="5" xfId="0" applyFont="1" applyFill="1" applyBorder="1" applyAlignment="1">
      <alignment horizontal="left" vertical="top" wrapText="1"/>
    </xf>
    <xf numFmtId="0" fontId="35" fillId="12" borderId="5" xfId="0" applyFont="1" applyFill="1" applyBorder="1" applyAlignment="1" applyProtection="1">
      <alignment horizontal="left" vertical="top" wrapText="1"/>
      <protection locked="0"/>
    </xf>
    <xf numFmtId="0" fontId="35" fillId="12" borderId="5" xfId="1" applyNumberFormat="1" applyFont="1" applyFill="1" applyBorder="1" applyAlignment="1" applyProtection="1">
      <alignment horizontal="left" vertical="top" wrapText="1"/>
      <protection locked="0"/>
    </xf>
    <xf numFmtId="165" fontId="35" fillId="25" borderId="5" xfId="0" applyNumberFormat="1" applyFont="1" applyFill="1" applyBorder="1" applyAlignment="1" applyProtection="1">
      <alignment horizontal="left" vertical="top" wrapText="1"/>
      <protection locked="0"/>
    </xf>
    <xf numFmtId="165" fontId="35" fillId="25" borderId="19" xfId="0" applyNumberFormat="1" applyFont="1" applyFill="1" applyBorder="1" applyAlignment="1" applyProtection="1">
      <alignment horizontal="left" vertical="top" wrapText="1"/>
      <protection locked="0"/>
    </xf>
    <xf numFmtId="0" fontId="10" fillId="0" borderId="1" xfId="0" applyFont="1" applyBorder="1" applyAlignment="1">
      <alignment horizontal="left" vertical="top" wrapText="1"/>
    </xf>
    <xf numFmtId="0" fontId="11" fillId="0" borderId="1" xfId="1" applyNumberFormat="1" applyFont="1" applyFill="1" applyBorder="1" applyAlignment="1">
      <alignment horizontal="left" vertical="top"/>
    </xf>
    <xf numFmtId="164" fontId="11" fillId="8" borderId="1" xfId="1" applyNumberFormat="1" applyFont="1" applyFill="1" applyBorder="1" applyAlignment="1">
      <alignment horizontal="left" vertical="top"/>
    </xf>
    <xf numFmtId="164" fontId="35" fillId="27" borderId="1" xfId="1" applyNumberFormat="1" applyFont="1" applyFill="1" applyBorder="1" applyAlignment="1">
      <alignment horizontal="left" vertical="top" wrapText="1"/>
    </xf>
    <xf numFmtId="5" fontId="35" fillId="28" borderId="1" xfId="15" applyFont="1" applyFill="1" applyBorder="1" applyAlignment="1">
      <alignment horizontal="left" vertical="top" wrapText="1"/>
    </xf>
    <xf numFmtId="0" fontId="11" fillId="0" borderId="1" xfId="1" applyNumberFormat="1" applyFont="1" applyFill="1" applyBorder="1" applyAlignment="1">
      <alignment horizontal="left" vertical="top" wrapText="1"/>
    </xf>
    <xf numFmtId="0" fontId="15" fillId="0" borderId="2" xfId="0" applyFont="1" applyBorder="1" applyAlignment="1">
      <alignment horizontal="left" vertical="top" wrapText="1"/>
    </xf>
    <xf numFmtId="0" fontId="15" fillId="0" borderId="4" xfId="0" applyFont="1" applyBorder="1" applyAlignment="1">
      <alignment horizontal="left" vertical="top" wrapText="1"/>
    </xf>
    <xf numFmtId="0" fontId="11" fillId="3" borderId="1" xfId="0" applyNumberFormat="1" applyFont="1" applyFill="1" applyBorder="1" applyAlignment="1">
      <alignment horizontal="left" vertical="top" wrapText="1"/>
    </xf>
    <xf numFmtId="0" fontId="11" fillId="3" borderId="4" xfId="0" applyFont="1" applyFill="1" applyBorder="1" applyAlignment="1">
      <alignment horizontal="left" vertical="top" wrapText="1"/>
    </xf>
    <xf numFmtId="5" fontId="10" fillId="3" borderId="1" xfId="13" applyFont="1" applyFill="1" applyBorder="1" applyAlignment="1">
      <alignment horizontal="left" vertical="top" wrapText="1"/>
    </xf>
    <xf numFmtId="0" fontId="10" fillId="0" borderId="11" xfId="0" applyFont="1" applyBorder="1" applyAlignment="1">
      <alignment horizontal="left" vertical="top" wrapText="1"/>
    </xf>
    <xf numFmtId="0" fontId="15" fillId="0" borderId="11" xfId="0" applyFont="1" applyBorder="1" applyAlignment="1">
      <alignment horizontal="left" vertical="top" wrapText="1"/>
    </xf>
    <xf numFmtId="0" fontId="11" fillId="0" borderId="11" xfId="1" applyNumberFormat="1" applyFont="1" applyFill="1" applyBorder="1" applyAlignment="1">
      <alignment horizontal="left" vertical="top"/>
    </xf>
    <xf numFmtId="164" fontId="11" fillId="0" borderId="11" xfId="1" applyNumberFormat="1" applyFont="1" applyFill="1" applyBorder="1" applyAlignment="1">
      <alignment horizontal="left" vertical="top"/>
    </xf>
    <xf numFmtId="164" fontId="36" fillId="7" borderId="23" xfId="1" quotePrefix="1" applyNumberFormat="1" applyFont="1" applyFill="1" applyBorder="1" applyAlignment="1">
      <alignment horizontal="left" vertical="top" wrapText="1"/>
    </xf>
    <xf numFmtId="164" fontId="36" fillId="7" borderId="23" xfId="1" quotePrefix="1" applyNumberFormat="1" applyFont="1" applyFill="1" applyBorder="1" applyAlignment="1">
      <alignment horizontal="left" vertical="top"/>
    </xf>
    <xf numFmtId="0" fontId="15" fillId="0" borderId="0" xfId="0" applyFont="1" applyAlignment="1">
      <alignment horizontal="left" vertical="top" wrapText="1"/>
    </xf>
    <xf numFmtId="44" fontId="11" fillId="0" borderId="0" xfId="1" applyFont="1" applyFill="1" applyBorder="1" applyAlignment="1">
      <alignment horizontal="left" vertical="top" wrapText="1"/>
    </xf>
    <xf numFmtId="0" fontId="15" fillId="0" borderId="0" xfId="1" applyNumberFormat="1" applyFont="1" applyFill="1" applyBorder="1" applyAlignment="1">
      <alignment horizontal="left" vertical="top" wrapText="1"/>
    </xf>
    <xf numFmtId="44" fontId="15" fillId="0" borderId="0" xfId="1" applyFont="1" applyFill="1" applyBorder="1" applyAlignment="1">
      <alignment horizontal="left" vertical="top" wrapText="1"/>
    </xf>
    <xf numFmtId="44" fontId="36" fillId="0" borderId="0" xfId="1" quotePrefix="1" applyFont="1" applyFill="1" applyBorder="1" applyAlignment="1">
      <alignment horizontal="left" vertical="top" wrapText="1"/>
    </xf>
    <xf numFmtId="44" fontId="36" fillId="0" borderId="0" xfId="1" quotePrefix="1" applyFont="1" applyFill="1" applyBorder="1" applyAlignment="1">
      <alignment horizontal="left" vertical="top"/>
    </xf>
    <xf numFmtId="44" fontId="15" fillId="0" borderId="0" xfId="1" quotePrefix="1" applyFont="1" applyFill="1" applyBorder="1" applyAlignment="1">
      <alignment horizontal="left" vertical="top" wrapText="1"/>
    </xf>
    <xf numFmtId="44" fontId="36" fillId="0" borderId="0" xfId="1" applyFont="1" applyFill="1" applyBorder="1" applyAlignment="1">
      <alignment horizontal="left" vertical="top" wrapText="1"/>
    </xf>
    <xf numFmtId="164" fontId="11" fillId="16" borderId="17" xfId="1" quotePrefix="1" applyNumberFormat="1" applyFont="1" applyFill="1" applyBorder="1" applyAlignment="1">
      <alignment horizontal="left" vertical="top"/>
    </xf>
    <xf numFmtId="164" fontId="35" fillId="7" borderId="17" xfId="1" applyNumberFormat="1" applyFont="1" applyFill="1" applyBorder="1" applyAlignment="1">
      <alignment horizontal="left" vertical="top" wrapText="1"/>
    </xf>
    <xf numFmtId="164" fontId="35" fillId="7" borderId="17" xfId="1" applyNumberFormat="1" applyFont="1" applyFill="1" applyBorder="1" applyAlignment="1">
      <alignment horizontal="left" vertical="top"/>
    </xf>
    <xf numFmtId="164" fontId="35" fillId="7" borderId="22" xfId="1" applyNumberFormat="1" applyFont="1" applyFill="1" applyBorder="1" applyAlignment="1">
      <alignment horizontal="left" vertical="top"/>
    </xf>
    <xf numFmtId="0" fontId="11" fillId="0" borderId="24" xfId="0" applyFont="1" applyBorder="1" applyAlignment="1">
      <alignment horizontal="left" vertical="top" wrapText="1"/>
    </xf>
    <xf numFmtId="0" fontId="10" fillId="0" borderId="6" xfId="0" applyFont="1" applyBorder="1" applyAlignment="1">
      <alignment horizontal="left" vertical="top" wrapText="1"/>
    </xf>
    <xf numFmtId="0" fontId="11" fillId="0" borderId="6" xfId="0" applyFont="1" applyBorder="1" applyAlignment="1">
      <alignment horizontal="left" vertical="top" wrapText="1"/>
    </xf>
    <xf numFmtId="0" fontId="11" fillId="0" borderId="26" xfId="0" applyFont="1" applyBorder="1" applyAlignment="1">
      <alignment horizontal="left" vertical="top" wrapText="1"/>
    </xf>
    <xf numFmtId="0" fontId="11" fillId="0" borderId="1" xfId="0" quotePrefix="1" applyFont="1" applyBorder="1" applyAlignment="1">
      <alignment horizontal="left" vertical="top" wrapText="1"/>
    </xf>
    <xf numFmtId="0" fontId="11" fillId="0" borderId="1" xfId="1" quotePrefix="1" applyNumberFormat="1" applyFont="1" applyFill="1" applyBorder="1" applyAlignment="1">
      <alignment horizontal="left" vertical="top"/>
    </xf>
    <xf numFmtId="0" fontId="15" fillId="0" borderId="26" xfId="0" applyFont="1" applyBorder="1" applyAlignment="1">
      <alignment horizontal="left" vertical="top" wrapText="1"/>
    </xf>
    <xf numFmtId="0" fontId="21" fillId="0" borderId="1" xfId="0" applyFont="1" applyBorder="1" applyAlignment="1">
      <alignment horizontal="left" vertical="top" wrapText="1"/>
    </xf>
    <xf numFmtId="0" fontId="15" fillId="0" borderId="1" xfId="0" quotePrefix="1" applyFont="1" applyBorder="1" applyAlignment="1">
      <alignment horizontal="left" vertical="top" wrapText="1"/>
    </xf>
    <xf numFmtId="0" fontId="15" fillId="39" borderId="1" xfId="0" applyFont="1" applyFill="1" applyBorder="1" applyAlignment="1">
      <alignment horizontal="left" vertical="top" wrapText="1"/>
    </xf>
    <xf numFmtId="0" fontId="11" fillId="0" borderId="5" xfId="0" applyFont="1" applyFill="1" applyBorder="1" applyAlignment="1">
      <alignment horizontal="left" vertical="top" wrapText="1"/>
    </xf>
    <xf numFmtId="0" fontId="11" fillId="3" borderId="1" xfId="0" quotePrefix="1" applyNumberFormat="1" applyFont="1" applyFill="1" applyBorder="1" applyAlignment="1">
      <alignment horizontal="left" vertical="top" wrapText="1"/>
    </xf>
    <xf numFmtId="44" fontId="15" fillId="8" borderId="5" xfId="1" applyFont="1" applyFill="1" applyBorder="1" applyAlignment="1">
      <alignment horizontal="left" vertical="top" wrapText="1"/>
    </xf>
    <xf numFmtId="44" fontId="35" fillId="27" borderId="1" xfId="1" applyFont="1" applyFill="1" applyBorder="1" applyAlignment="1">
      <alignment horizontal="left" vertical="top" wrapText="1"/>
    </xf>
    <xf numFmtId="44" fontId="15" fillId="27" borderId="28" xfId="1" applyFont="1" applyFill="1" applyBorder="1" applyAlignment="1">
      <alignment horizontal="left" vertical="top" wrapText="1"/>
    </xf>
    <xf numFmtId="164" fontId="35" fillId="8" borderId="20" xfId="15" applyNumberFormat="1" applyFont="1" applyFill="1" applyBorder="1" applyAlignment="1">
      <alignment horizontal="left" vertical="top"/>
    </xf>
    <xf numFmtId="0" fontId="11" fillId="0" borderId="9" xfId="0" applyFont="1" applyBorder="1" applyAlignment="1">
      <alignment horizontal="left" vertical="top" wrapText="1"/>
    </xf>
    <xf numFmtId="0" fontId="10" fillId="0" borderId="10" xfId="0" applyFont="1" applyBorder="1" applyAlignment="1">
      <alignment horizontal="left" vertical="top" wrapText="1"/>
    </xf>
    <xf numFmtId="0" fontId="11" fillId="0" borderId="10" xfId="0" quotePrefix="1" applyFont="1" applyBorder="1" applyAlignment="1">
      <alignment horizontal="left" vertical="top" wrapText="1"/>
    </xf>
    <xf numFmtId="164" fontId="11" fillId="0" borderId="10" xfId="1" applyNumberFormat="1" applyFont="1" applyFill="1" applyBorder="1" applyAlignment="1">
      <alignment horizontal="left" vertical="top"/>
    </xf>
    <xf numFmtId="0" fontId="11" fillId="0" borderId="10" xfId="1" applyNumberFormat="1" applyFont="1" applyFill="1" applyBorder="1" applyAlignment="1">
      <alignment horizontal="left" vertical="top"/>
    </xf>
    <xf numFmtId="0" fontId="15" fillId="3" borderId="10" xfId="0" applyFont="1" applyFill="1" applyBorder="1" applyAlignment="1">
      <alignment horizontal="left" vertical="top" wrapText="1"/>
    </xf>
    <xf numFmtId="0" fontId="11" fillId="3" borderId="10" xfId="0" quotePrefix="1" applyFont="1" applyFill="1" applyBorder="1" applyAlignment="1">
      <alignment horizontal="left" vertical="top" wrapText="1"/>
    </xf>
    <xf numFmtId="44" fontId="11" fillId="0" borderId="10" xfId="1" applyFont="1" applyBorder="1" applyAlignment="1">
      <alignment horizontal="left" vertical="top"/>
    </xf>
    <xf numFmtId="0" fontId="15" fillId="0" borderId="10" xfId="1" applyNumberFormat="1" applyFont="1" applyBorder="1" applyAlignment="1">
      <alignment horizontal="left" vertical="top" wrapText="1"/>
    </xf>
    <xf numFmtId="44" fontId="15" fillId="0" borderId="10" xfId="1" applyFont="1" applyBorder="1" applyAlignment="1">
      <alignment horizontal="left" vertical="top" wrapText="1"/>
    </xf>
    <xf numFmtId="44" fontId="36" fillId="0" borderId="0" xfId="1" quotePrefix="1" applyFont="1" applyBorder="1" applyAlignment="1">
      <alignment horizontal="left" vertical="top" wrapText="1"/>
    </xf>
    <xf numFmtId="44" fontId="36" fillId="0" borderId="0" xfId="1" quotePrefix="1" applyFont="1" applyBorder="1" applyAlignment="1">
      <alignment horizontal="left" vertical="top"/>
    </xf>
    <xf numFmtId="44" fontId="15" fillId="0" borderId="0" xfId="1" quotePrefix="1" applyFont="1" applyBorder="1" applyAlignment="1">
      <alignment horizontal="left" vertical="top" wrapText="1"/>
    </xf>
    <xf numFmtId="44" fontId="36" fillId="0" borderId="13" xfId="1" quotePrefix="1" applyFont="1" applyBorder="1" applyAlignment="1">
      <alignment horizontal="left" vertical="top"/>
    </xf>
    <xf numFmtId="0" fontId="10" fillId="16" borderId="21" xfId="0" applyFont="1" applyFill="1" applyBorder="1" applyAlignment="1">
      <alignment horizontal="left" vertical="top" wrapText="1"/>
    </xf>
    <xf numFmtId="0" fontId="10" fillId="16" borderId="17" xfId="0" applyFont="1" applyFill="1" applyBorder="1" applyAlignment="1">
      <alignment horizontal="left" vertical="top" wrapText="1"/>
    </xf>
    <xf numFmtId="0" fontId="11" fillId="16" borderId="17" xfId="0" applyFont="1" applyFill="1" applyBorder="1" applyAlignment="1">
      <alignment horizontal="left" vertical="top" wrapText="1"/>
    </xf>
    <xf numFmtId="164" fontId="10" fillId="16" borderId="17" xfId="1" quotePrefix="1" applyNumberFormat="1" applyFont="1" applyFill="1" applyBorder="1" applyAlignment="1">
      <alignment horizontal="left" vertical="top"/>
    </xf>
    <xf numFmtId="164" fontId="36" fillId="7" borderId="17" xfId="1" quotePrefix="1" applyNumberFormat="1" applyFont="1" applyFill="1" applyBorder="1" applyAlignment="1">
      <alignment horizontal="left" vertical="top" wrapText="1"/>
    </xf>
    <xf numFmtId="164" fontId="36" fillId="7" borderId="17" xfId="1" quotePrefix="1" applyNumberFormat="1" applyFont="1" applyFill="1" applyBorder="1" applyAlignment="1">
      <alignment horizontal="left" vertical="top"/>
    </xf>
    <xf numFmtId="164" fontId="36" fillId="7" borderId="17" xfId="1" applyNumberFormat="1" applyFont="1" applyFill="1" applyBorder="1" applyAlignment="1">
      <alignment horizontal="left" vertical="top" wrapText="1"/>
    </xf>
    <xf numFmtId="164" fontId="36" fillId="7" borderId="22" xfId="1" quotePrefix="1" applyNumberFormat="1" applyFont="1" applyFill="1" applyBorder="1" applyAlignment="1">
      <alignment horizontal="left" vertical="top"/>
    </xf>
    <xf numFmtId="0" fontId="47" fillId="0" borderId="0" xfId="0" applyFont="1" applyAlignment="1">
      <alignment horizontal="left" vertical="top" wrapText="1"/>
    </xf>
    <xf numFmtId="164" fontId="11" fillId="0" borderId="0" xfId="1" applyNumberFormat="1" applyFont="1" applyFill="1" applyBorder="1" applyAlignment="1">
      <alignment horizontal="left" vertical="top"/>
    </xf>
    <xf numFmtId="0" fontId="11" fillId="0" borderId="0" xfId="1" applyNumberFormat="1" applyFont="1" applyFill="1" applyBorder="1" applyAlignment="1">
      <alignment horizontal="left" vertical="top"/>
    </xf>
    <xf numFmtId="164" fontId="35" fillId="7" borderId="23" xfId="1" applyNumberFormat="1" applyFont="1" applyFill="1" applyBorder="1" applyAlignment="1">
      <alignment horizontal="left" vertical="top" wrapText="1"/>
    </xf>
    <xf numFmtId="0" fontId="10" fillId="3" borderId="0" xfId="0" applyFont="1" applyFill="1" applyAlignment="1">
      <alignment horizontal="left" vertical="top" wrapText="1"/>
    </xf>
    <xf numFmtId="0" fontId="11" fillId="3" borderId="0" xfId="0" applyFont="1" applyFill="1" applyAlignment="1">
      <alignment horizontal="left" vertical="top" wrapText="1"/>
    </xf>
    <xf numFmtId="0" fontId="47" fillId="3" borderId="0" xfId="0" applyFont="1" applyFill="1" applyAlignment="1">
      <alignment horizontal="left" vertical="top" wrapText="1"/>
    </xf>
    <xf numFmtId="0" fontId="72" fillId="3" borderId="0" xfId="0" applyFont="1" applyFill="1" applyAlignment="1">
      <alignment horizontal="left" vertical="top" wrapText="1"/>
    </xf>
    <xf numFmtId="44" fontId="11" fillId="0" borderId="0" xfId="1" applyFont="1" applyBorder="1" applyAlignment="1">
      <alignment horizontal="left" vertical="top"/>
    </xf>
    <xf numFmtId="0" fontId="15" fillId="0" borderId="0" xfId="1" applyNumberFormat="1" applyFont="1" applyBorder="1" applyAlignment="1">
      <alignment horizontal="left" vertical="top" wrapText="1"/>
    </xf>
    <xf numFmtId="44" fontId="15" fillId="0" borderId="0" xfId="1" applyFont="1" applyBorder="1" applyAlignment="1">
      <alignment horizontal="left" vertical="top" wrapText="1"/>
    </xf>
    <xf numFmtId="44" fontId="35" fillId="0" borderId="0" xfId="1" applyFont="1" applyBorder="1" applyAlignment="1">
      <alignment horizontal="left" vertical="top" wrapText="1"/>
    </xf>
    <xf numFmtId="44" fontId="35" fillId="0" borderId="0" xfId="1" applyFont="1" applyBorder="1" applyAlignment="1">
      <alignment horizontal="left" vertical="top"/>
    </xf>
    <xf numFmtId="165" fontId="0" fillId="0" borderId="0" xfId="1" applyNumberFormat="1" applyFont="1" applyFill="1" applyAlignment="1">
      <alignment horizontal="left" vertical="top"/>
    </xf>
    <xf numFmtId="2" fontId="15" fillId="0" borderId="0" xfId="0" applyNumberFormat="1" applyFont="1" applyFill="1" applyBorder="1" applyAlignment="1">
      <alignment horizontal="left" vertical="top" wrapText="1"/>
    </xf>
    <xf numFmtId="0" fontId="21" fillId="0" borderId="0" xfId="0" applyFont="1" applyFill="1" applyBorder="1" applyAlignment="1">
      <alignment horizontal="left" vertical="top" wrapText="1"/>
    </xf>
    <xf numFmtId="0" fontId="15" fillId="0" borderId="0" xfId="0" applyFont="1" applyFill="1" applyBorder="1" applyAlignment="1">
      <alignment horizontal="left" vertical="top" wrapText="1"/>
    </xf>
    <xf numFmtId="0" fontId="15" fillId="0" borderId="0" xfId="0" applyNumberFormat="1" applyFont="1" applyFill="1" applyBorder="1" applyAlignment="1">
      <alignment horizontal="left" vertical="top" wrapText="1"/>
    </xf>
    <xf numFmtId="5" fontId="21" fillId="0" borderId="0" xfId="13" applyFont="1" applyFill="1" applyBorder="1" applyAlignment="1">
      <alignment horizontal="left" vertical="top" wrapText="1"/>
    </xf>
    <xf numFmtId="44" fontId="15" fillId="0" borderId="0" xfId="1" applyFont="1" applyFill="1" applyBorder="1" applyAlignment="1">
      <alignment horizontal="left" vertical="top"/>
    </xf>
    <xf numFmtId="0" fontId="32" fillId="0" borderId="0" xfId="0" applyFont="1" applyAlignment="1">
      <alignment horizontal="left" vertical="top"/>
    </xf>
    <xf numFmtId="6" fontId="32" fillId="0" borderId="0" xfId="0" applyNumberFormat="1" applyFont="1" applyAlignment="1">
      <alignment horizontal="left" vertical="top"/>
    </xf>
    <xf numFmtId="0" fontId="45" fillId="0" borderId="0" xfId="0" applyFont="1" applyFill="1" applyBorder="1" applyAlignment="1">
      <alignment horizontal="left" vertical="top"/>
    </xf>
    <xf numFmtId="0" fontId="73" fillId="0" borderId="0" xfId="0" applyFont="1" applyAlignment="1">
      <alignment horizontal="left" vertical="top"/>
    </xf>
    <xf numFmtId="0" fontId="0" fillId="0" borderId="0" xfId="0" applyFill="1" applyBorder="1" applyAlignment="1">
      <alignment horizontal="left" vertical="top"/>
    </xf>
    <xf numFmtId="0" fontId="0" fillId="0" borderId="0" xfId="0" applyFill="1" applyBorder="1" applyAlignment="1">
      <alignment horizontal="left" vertical="top" wrapText="1"/>
    </xf>
    <xf numFmtId="165" fontId="0" fillId="0" borderId="0" xfId="1" applyNumberFormat="1" applyFont="1" applyFill="1" applyBorder="1" applyAlignment="1">
      <alignment horizontal="left" vertical="top"/>
    </xf>
    <xf numFmtId="0" fontId="32" fillId="0" borderId="0" xfId="0" applyFont="1" applyFill="1" applyAlignment="1">
      <alignment horizontal="left" vertical="top"/>
    </xf>
    <xf numFmtId="165" fontId="32" fillId="0" borderId="0" xfId="1" applyNumberFormat="1" applyFont="1" applyFill="1" applyBorder="1" applyAlignment="1">
      <alignment horizontal="left" vertical="top"/>
    </xf>
    <xf numFmtId="164" fontId="32" fillId="0" borderId="0" xfId="0" applyNumberFormat="1" applyFont="1" applyFill="1" applyBorder="1" applyAlignment="1">
      <alignment horizontal="left" vertical="top"/>
    </xf>
    <xf numFmtId="164" fontId="0" fillId="0" borderId="0" xfId="0" applyNumberFormat="1" applyFill="1" applyBorder="1" applyAlignment="1">
      <alignment horizontal="left" vertical="top"/>
    </xf>
    <xf numFmtId="0" fontId="0" fillId="0" borderId="0" xfId="0" applyAlignment="1">
      <alignment horizontal="left" vertical="top" wrapText="1"/>
    </xf>
    <xf numFmtId="164" fontId="32" fillId="0" borderId="0" xfId="0" applyNumberFormat="1" applyFont="1" applyBorder="1" applyAlignment="1">
      <alignment horizontal="left" vertical="top"/>
    </xf>
    <xf numFmtId="164" fontId="0" fillId="0" borderId="0" xfId="0" applyNumberFormat="1" applyBorder="1" applyAlignment="1">
      <alignment horizontal="left" vertical="top"/>
    </xf>
    <xf numFmtId="0" fontId="32" fillId="0" borderId="0" xfId="0" applyFont="1" applyAlignment="1">
      <alignment horizontal="left" vertical="top" wrapText="1"/>
    </xf>
    <xf numFmtId="164" fontId="73" fillId="0" borderId="0" xfId="0" applyNumberFormat="1" applyFont="1" applyBorder="1" applyAlignment="1">
      <alignment horizontal="left" vertical="top" wrapText="1"/>
    </xf>
    <xf numFmtId="0" fontId="73" fillId="0" borderId="0" xfId="0" applyFont="1" applyFill="1" applyBorder="1" applyAlignment="1">
      <alignment horizontal="left" vertical="top"/>
    </xf>
    <xf numFmtId="0" fontId="32" fillId="0" borderId="0" xfId="0" applyFont="1" applyFill="1" applyBorder="1" applyAlignment="1">
      <alignment horizontal="left" vertical="top" wrapText="1"/>
    </xf>
    <xf numFmtId="165" fontId="32" fillId="0" borderId="0" xfId="0" applyNumberFormat="1" applyFont="1" applyFill="1" applyBorder="1" applyAlignment="1">
      <alignment horizontal="left" vertical="top"/>
    </xf>
    <xf numFmtId="0" fontId="32" fillId="0" borderId="0" xfId="0" applyFont="1" applyBorder="1" applyAlignment="1">
      <alignment horizontal="left" vertical="top"/>
    </xf>
    <xf numFmtId="0" fontId="11" fillId="40" borderId="1" xfId="0" applyFont="1" applyFill="1" applyBorder="1" applyAlignment="1">
      <alignment horizontal="left" vertical="top" wrapText="1"/>
    </xf>
    <xf numFmtId="0" fontId="10" fillId="40" borderId="4" xfId="0" applyFont="1" applyFill="1" applyBorder="1" applyAlignment="1">
      <alignment horizontal="left" vertical="top" wrapText="1"/>
    </xf>
    <xf numFmtId="5" fontId="10" fillId="40" borderId="1" xfId="13" applyFont="1" applyFill="1" applyBorder="1" applyAlignment="1">
      <alignment horizontal="left" vertical="top" wrapText="1"/>
    </xf>
    <xf numFmtId="0" fontId="15" fillId="39" borderId="4" xfId="0" applyFont="1" applyFill="1" applyBorder="1" applyAlignment="1">
      <alignment horizontal="left" vertical="top" wrapText="1"/>
    </xf>
    <xf numFmtId="0" fontId="11" fillId="40" borderId="4" xfId="0" applyFont="1" applyFill="1" applyBorder="1" applyAlignment="1">
      <alignment horizontal="left" vertical="top" wrapText="1"/>
    </xf>
    <xf numFmtId="0" fontId="2" fillId="0" borderId="10" xfId="0" applyFont="1" applyBorder="1" applyAlignment="1">
      <alignment horizontal="center" vertical="top" wrapText="1"/>
    </xf>
    <xf numFmtId="0" fontId="2" fillId="0" borderId="0" xfId="16" applyFont="1" applyAlignment="1">
      <alignment horizontal="right" vertical="top" wrapText="1"/>
    </xf>
    <xf numFmtId="164" fontId="41" fillId="19" borderId="1" xfId="11" applyNumberFormat="1" applyFill="1" applyBorder="1" applyAlignment="1">
      <alignment horizontal="center" vertical="top" wrapText="1"/>
    </xf>
    <xf numFmtId="164" fontId="71" fillId="36" borderId="1" xfId="1" applyNumberFormat="1" applyFont="1" applyFill="1" applyBorder="1" applyAlignment="1">
      <alignment horizontal="center" vertical="top" wrapText="1"/>
    </xf>
    <xf numFmtId="0" fontId="26" fillId="19" borderId="6" xfId="0" applyFont="1" applyFill="1" applyBorder="1" applyAlignment="1">
      <alignment horizontal="center" vertical="top" wrapText="1"/>
    </xf>
    <xf numFmtId="0" fontId="28" fillId="19" borderId="6" xfId="0" applyFont="1" applyFill="1" applyBorder="1" applyAlignment="1">
      <alignment horizontal="center" vertical="top"/>
    </xf>
    <xf numFmtId="0" fontId="28" fillId="19" borderId="14" xfId="0" applyFont="1" applyFill="1" applyBorder="1" applyAlignment="1">
      <alignment horizontal="center" vertical="top" wrapText="1"/>
    </xf>
    <xf numFmtId="0" fontId="11" fillId="3" borderId="2" xfId="0" applyFont="1" applyFill="1" applyBorder="1" applyAlignment="1">
      <alignment horizontal="left" vertical="top" wrapText="1"/>
    </xf>
    <xf numFmtId="0" fontId="32" fillId="0" borderId="0" xfId="0" applyFont="1" applyAlignment="1">
      <alignment vertical="top"/>
    </xf>
    <xf numFmtId="6" fontId="32" fillId="0" borderId="0" xfId="0" applyNumberFormat="1" applyFont="1" applyAlignment="1">
      <alignment vertical="top"/>
    </xf>
    <xf numFmtId="164" fontId="41" fillId="0" borderId="0" xfId="0" applyNumberFormat="1" applyFont="1" applyFill="1" applyBorder="1" applyAlignment="1">
      <alignment vertical="top"/>
    </xf>
    <xf numFmtId="164" fontId="46" fillId="0" borderId="0" xfId="0" applyNumberFormat="1" applyFont="1" applyFill="1" applyBorder="1" applyAlignment="1">
      <alignment horizontal="center" vertical="top"/>
    </xf>
    <xf numFmtId="164" fontId="60" fillId="0" borderId="0" xfId="0" applyNumberFormat="1" applyFont="1" applyFill="1" applyBorder="1" applyAlignment="1">
      <alignment vertical="top"/>
    </xf>
    <xf numFmtId="164" fontId="45" fillId="0" borderId="0" xfId="0" applyNumberFormat="1" applyFont="1" applyFill="1" applyBorder="1" applyAlignment="1">
      <alignment horizontal="center" vertical="top"/>
    </xf>
    <xf numFmtId="0" fontId="73" fillId="0" borderId="0" xfId="0" applyFont="1" applyAlignment="1">
      <alignment vertical="top"/>
    </xf>
    <xf numFmtId="0" fontId="0" fillId="0" borderId="0" xfId="0" applyFill="1" applyBorder="1" applyAlignment="1">
      <alignment vertical="top"/>
    </xf>
    <xf numFmtId="0" fontId="0" fillId="0" borderId="0" xfId="0" applyFill="1" applyBorder="1" applyAlignment="1">
      <alignment horizontal="center" vertical="top" wrapText="1"/>
    </xf>
    <xf numFmtId="165" fontId="0" fillId="0" borderId="0" xfId="1" applyNumberFormat="1" applyFont="1" applyFill="1" applyBorder="1" applyAlignment="1">
      <alignment vertical="top"/>
    </xf>
    <xf numFmtId="165" fontId="32" fillId="0" borderId="0" xfId="1" applyNumberFormat="1" applyFont="1" applyFill="1" applyBorder="1" applyAlignment="1">
      <alignment vertical="top"/>
    </xf>
    <xf numFmtId="164" fontId="32" fillId="0" borderId="0" xfId="0" applyNumberFormat="1" applyFont="1" applyFill="1" applyBorder="1" applyAlignment="1">
      <alignment vertical="top"/>
    </xf>
    <xf numFmtId="164" fontId="0" fillId="0" borderId="0" xfId="0" applyNumberFormat="1" applyFill="1" applyBorder="1" applyAlignment="1">
      <alignment vertical="top"/>
    </xf>
    <xf numFmtId="0" fontId="0" fillId="0" borderId="0" xfId="0" applyAlignment="1">
      <alignment horizontal="center" vertical="top" wrapText="1"/>
    </xf>
    <xf numFmtId="164" fontId="32" fillId="0" borderId="0" xfId="0" applyNumberFormat="1" applyFont="1" applyBorder="1" applyAlignment="1">
      <alignment vertical="top"/>
    </xf>
    <xf numFmtId="164" fontId="0" fillId="0" borderId="0" xfId="0" applyNumberFormat="1" applyBorder="1" applyAlignment="1">
      <alignment vertical="top"/>
    </xf>
    <xf numFmtId="165" fontId="0" fillId="0" borderId="0" xfId="1" applyNumberFormat="1" applyFont="1" applyFill="1" applyAlignment="1">
      <alignment vertical="top"/>
    </xf>
    <xf numFmtId="164" fontId="73" fillId="0" borderId="0" xfId="0" applyNumberFormat="1" applyFont="1" applyBorder="1" applyAlignment="1">
      <alignment vertical="top" wrapText="1"/>
    </xf>
    <xf numFmtId="0" fontId="32" fillId="0" borderId="0" xfId="0" applyFont="1" applyFill="1" applyBorder="1" applyAlignment="1">
      <alignment vertical="top"/>
    </xf>
    <xf numFmtId="0" fontId="73" fillId="0" borderId="0" xfId="0" applyFont="1" applyFill="1" applyBorder="1" applyAlignment="1">
      <alignment vertical="top"/>
    </xf>
    <xf numFmtId="0" fontId="32" fillId="0" borderId="0" xfId="0" applyFont="1" applyFill="1" applyBorder="1" applyAlignment="1">
      <alignment horizontal="center" vertical="top" wrapText="1"/>
    </xf>
    <xf numFmtId="165" fontId="32" fillId="0" borderId="0" xfId="0" applyNumberFormat="1" applyFont="1" applyFill="1" applyBorder="1" applyAlignment="1">
      <alignment vertical="top"/>
    </xf>
    <xf numFmtId="0" fontId="32" fillId="0" borderId="0" xfId="0" applyFont="1" applyFill="1" applyAlignment="1">
      <alignment vertical="top"/>
    </xf>
    <xf numFmtId="0" fontId="32" fillId="0" borderId="0" xfId="0" applyFont="1" applyBorder="1" applyAlignment="1">
      <alignment vertical="top"/>
    </xf>
    <xf numFmtId="0" fontId="0" fillId="0" borderId="0" xfId="0" applyBorder="1" applyAlignment="1">
      <alignment vertical="top"/>
    </xf>
    <xf numFmtId="0" fontId="10" fillId="7" borderId="17" xfId="0" applyFont="1" applyFill="1" applyBorder="1" applyAlignment="1">
      <alignment horizontal="left" vertical="top"/>
    </xf>
    <xf numFmtId="0" fontId="74" fillId="3" borderId="4" xfId="0" applyFont="1" applyFill="1" applyBorder="1" applyAlignment="1">
      <alignment horizontal="left" vertical="top" wrapText="1"/>
    </xf>
    <xf numFmtId="5" fontId="11" fillId="3" borderId="1" xfId="13" applyFont="1" applyFill="1" applyBorder="1" applyAlignment="1">
      <alignment horizontal="left" vertical="top" wrapText="1"/>
    </xf>
    <xf numFmtId="0" fontId="11" fillId="42" borderId="1" xfId="0" applyFont="1" applyFill="1" applyBorder="1" applyAlignment="1">
      <alignment horizontal="left" vertical="top" wrapText="1"/>
    </xf>
    <xf numFmtId="0" fontId="11" fillId="42" borderId="4" xfId="0" applyFont="1" applyFill="1" applyBorder="1" applyAlignment="1">
      <alignment horizontal="left" vertical="top" wrapText="1"/>
    </xf>
    <xf numFmtId="5" fontId="10" fillId="42" borderId="1" xfId="13" applyFont="1" applyFill="1" applyBorder="1" applyAlignment="1">
      <alignment horizontal="left" vertical="top" wrapText="1"/>
    </xf>
    <xf numFmtId="0" fontId="11" fillId="6" borderId="1" xfId="0" applyFont="1" applyFill="1" applyBorder="1" applyAlignment="1">
      <alignment horizontal="left" vertical="top" wrapText="1"/>
    </xf>
    <xf numFmtId="0" fontId="11" fillId="6" borderId="4" xfId="0" applyFont="1" applyFill="1" applyBorder="1" applyAlignment="1">
      <alignment horizontal="left" vertical="top" wrapText="1"/>
    </xf>
    <xf numFmtId="0" fontId="2" fillId="0" borderId="0" xfId="16" applyFont="1" applyAlignment="1">
      <alignment vertical="top"/>
    </xf>
    <xf numFmtId="0" fontId="75" fillId="0" borderId="16" xfId="0" applyFont="1" applyBorder="1" applyAlignment="1" applyProtection="1">
      <alignment vertical="top"/>
      <protection locked="0"/>
    </xf>
    <xf numFmtId="0" fontId="75" fillId="0" borderId="16" xfId="0" applyFont="1" applyBorder="1" applyAlignment="1" applyProtection="1">
      <alignment vertical="top" wrapText="1"/>
      <protection locked="0"/>
    </xf>
    <xf numFmtId="0" fontId="75" fillId="0" borderId="16" xfId="20" applyNumberFormat="1" applyFont="1" applyFill="1" applyBorder="1" applyAlignment="1" applyProtection="1">
      <alignment horizontal="center" vertical="top" wrapText="1"/>
      <protection locked="0"/>
    </xf>
    <xf numFmtId="0" fontId="75" fillId="0" borderId="16" xfId="0" applyFont="1" applyBorder="1" applyAlignment="1" applyProtection="1">
      <alignment horizontal="center" vertical="top" wrapText="1"/>
      <protection locked="0"/>
    </xf>
    <xf numFmtId="0" fontId="75" fillId="0" borderId="16" xfId="20" applyNumberFormat="1" applyFont="1" applyFill="1" applyBorder="1" applyAlignment="1" applyProtection="1">
      <alignment vertical="top" wrapText="1"/>
      <protection locked="0"/>
    </xf>
    <xf numFmtId="44" fontId="75" fillId="0" borderId="16" xfId="20" applyFont="1" applyFill="1" applyBorder="1" applyAlignment="1" applyProtection="1">
      <alignment vertical="top"/>
      <protection locked="0"/>
    </xf>
    <xf numFmtId="44" fontId="75" fillId="0" borderId="16" xfId="20" applyFont="1" applyFill="1" applyBorder="1" applyAlignment="1" applyProtection="1">
      <alignment vertical="top" wrapText="1"/>
      <protection locked="0"/>
    </xf>
    <xf numFmtId="0" fontId="75" fillId="0" borderId="31" xfId="0" applyFont="1" applyBorder="1" applyAlignment="1" applyProtection="1">
      <alignment vertical="top"/>
      <protection locked="0"/>
    </xf>
    <xf numFmtId="0" fontId="35" fillId="37" borderId="0" xfId="0" applyFont="1" applyFill="1" applyAlignment="1" applyProtection="1">
      <alignment vertical="top" wrapText="1"/>
      <protection locked="0"/>
    </xf>
    <xf numFmtId="0" fontId="75" fillId="25" borderId="0" xfId="0" applyFont="1" applyFill="1" applyAlignment="1" applyProtection="1">
      <alignment vertical="top"/>
      <protection locked="0"/>
    </xf>
    <xf numFmtId="0" fontId="75" fillId="0" borderId="0" xfId="0" applyFont="1" applyAlignment="1" applyProtection="1">
      <alignment horizontal="left" vertical="top" wrapText="1"/>
      <protection locked="0"/>
    </xf>
    <xf numFmtId="0" fontId="81" fillId="0" borderId="0" xfId="0" applyFont="1" applyAlignment="1" applyProtection="1">
      <alignment vertical="top" wrapText="1"/>
      <protection locked="0"/>
    </xf>
    <xf numFmtId="0" fontId="75" fillId="0" borderId="0" xfId="20" applyNumberFormat="1" applyFont="1" applyFill="1" applyBorder="1" applyAlignment="1" applyProtection="1">
      <alignment horizontal="center" vertical="top" wrapText="1"/>
      <protection locked="0"/>
    </xf>
    <xf numFmtId="0" fontId="75" fillId="0" borderId="0" xfId="0" applyFont="1" applyAlignment="1" applyProtection="1">
      <alignment horizontal="center" vertical="top" wrapText="1"/>
      <protection locked="0"/>
    </xf>
    <xf numFmtId="0" fontId="75" fillId="0" borderId="0" xfId="20" applyNumberFormat="1" applyFont="1" applyFill="1" applyBorder="1" applyAlignment="1" applyProtection="1">
      <alignment vertical="top" wrapText="1"/>
      <protection locked="0"/>
    </xf>
    <xf numFmtId="44" fontId="75" fillId="0" borderId="0" xfId="20" applyFont="1" applyFill="1" applyBorder="1" applyAlignment="1" applyProtection="1">
      <alignment vertical="top"/>
      <protection locked="0"/>
    </xf>
    <xf numFmtId="44" fontId="75" fillId="0" borderId="0" xfId="20" applyFont="1" applyFill="1" applyBorder="1" applyAlignment="1" applyProtection="1">
      <alignment vertical="top" wrapText="1"/>
      <protection locked="0"/>
    </xf>
    <xf numFmtId="0" fontId="75" fillId="0" borderId="0" xfId="0" applyFont="1" applyAlignment="1" applyProtection="1">
      <alignment vertical="top"/>
      <protection locked="0"/>
    </xf>
    <xf numFmtId="0" fontId="75" fillId="0" borderId="33" xfId="0" applyFont="1" applyBorder="1" applyAlignment="1" applyProtection="1">
      <alignment vertical="top"/>
      <protection locked="0"/>
    </xf>
    <xf numFmtId="0" fontId="38" fillId="45" borderId="39" xfId="0" applyFont="1" applyFill="1" applyBorder="1" applyAlignment="1" applyProtection="1">
      <alignment horizontal="center" vertical="center" wrapText="1"/>
      <protection locked="0"/>
    </xf>
    <xf numFmtId="0" fontId="38" fillId="45" borderId="39" xfId="0" applyFont="1" applyFill="1" applyBorder="1" applyAlignment="1" applyProtection="1">
      <alignment horizontal="center" vertical="center"/>
      <protection locked="0"/>
    </xf>
    <xf numFmtId="0" fontId="38" fillId="46" borderId="39" xfId="0" applyFont="1" applyFill="1" applyBorder="1" applyAlignment="1" applyProtection="1">
      <alignment horizontal="center" vertical="center"/>
      <protection locked="0"/>
    </xf>
    <xf numFmtId="0" fontId="38" fillId="46" borderId="40" xfId="0" applyFont="1" applyFill="1" applyBorder="1" applyAlignment="1" applyProtection="1">
      <alignment horizontal="center" vertical="center"/>
      <protection locked="0"/>
    </xf>
    <xf numFmtId="0" fontId="38" fillId="25" borderId="0" xfId="0" applyFont="1" applyFill="1" applyAlignment="1" applyProtection="1">
      <alignment horizontal="center" vertical="top"/>
      <protection locked="0"/>
    </xf>
    <xf numFmtId="0" fontId="38" fillId="47" borderId="6" xfId="0" applyFont="1" applyFill="1" applyBorder="1" applyAlignment="1" applyProtection="1">
      <alignment horizontal="center" vertical="center" wrapText="1"/>
      <protection locked="0"/>
    </xf>
    <xf numFmtId="0" fontId="38" fillId="47" borderId="12" xfId="0" applyFont="1" applyFill="1" applyBorder="1" applyAlignment="1" applyProtection="1">
      <alignment horizontal="center" vertical="center" wrapText="1"/>
      <protection locked="0"/>
    </xf>
    <xf numFmtId="0" fontId="38" fillId="47" borderId="12" xfId="20" applyNumberFormat="1" applyFont="1" applyFill="1" applyBorder="1" applyAlignment="1" applyProtection="1">
      <alignment horizontal="center" vertical="center" wrapText="1"/>
      <protection locked="0"/>
    </xf>
    <xf numFmtId="44" fontId="38" fillId="47" borderId="12" xfId="20" applyFont="1" applyFill="1" applyBorder="1" applyAlignment="1" applyProtection="1">
      <alignment horizontal="center" vertical="center"/>
      <protection locked="0"/>
    </xf>
    <xf numFmtId="44" fontId="38" fillId="47" borderId="12" xfId="20" applyFont="1" applyFill="1" applyBorder="1" applyAlignment="1" applyProtection="1">
      <alignment horizontal="center" vertical="center" wrapText="1"/>
      <protection locked="0"/>
    </xf>
    <xf numFmtId="0" fontId="38" fillId="47" borderId="5" xfId="0" applyFont="1" applyFill="1" applyBorder="1" applyAlignment="1" applyProtection="1">
      <alignment horizontal="center" vertical="center"/>
      <protection locked="0"/>
    </xf>
    <xf numFmtId="0" fontId="38" fillId="47" borderId="12" xfId="0" applyFont="1" applyFill="1" applyBorder="1" applyAlignment="1" applyProtection="1">
      <alignment horizontal="center" vertical="center"/>
      <protection locked="0"/>
    </xf>
    <xf numFmtId="0" fontId="38" fillId="47" borderId="19" xfId="0" applyFont="1" applyFill="1" applyBorder="1" applyAlignment="1" applyProtection="1">
      <alignment horizontal="center" vertical="center"/>
      <protection locked="0"/>
    </xf>
    <xf numFmtId="0" fontId="75" fillId="25" borderId="0" xfId="0" applyFont="1" applyFill="1" applyAlignment="1" applyProtection="1">
      <alignment vertical="center"/>
      <protection locked="0"/>
    </xf>
    <xf numFmtId="0" fontId="38" fillId="25" borderId="0" xfId="0" applyFont="1" applyFill="1" applyAlignment="1" applyProtection="1">
      <alignment horizontal="center" vertical="center"/>
      <protection locked="0"/>
    </xf>
    <xf numFmtId="0" fontId="35" fillId="0" borderId="1" xfId="0" applyFont="1" applyBorder="1" applyAlignment="1" applyProtection="1">
      <alignment vertical="top" wrapText="1"/>
      <protection locked="0"/>
    </xf>
    <xf numFmtId="0" fontId="35" fillId="0" borderId="1" xfId="0" applyFont="1" applyBorder="1" applyAlignment="1" applyProtection="1">
      <alignment horizontal="center" vertical="top" wrapText="1"/>
      <protection locked="0"/>
    </xf>
    <xf numFmtId="165" fontId="35" fillId="48" borderId="8" xfId="20" applyNumberFormat="1" applyFont="1" applyFill="1" applyBorder="1" applyAlignment="1" applyProtection="1">
      <alignment vertical="top" wrapText="1"/>
      <protection locked="0"/>
    </xf>
    <xf numFmtId="165" fontId="15" fillId="44" borderId="8" xfId="20" applyNumberFormat="1" applyFont="1" applyFill="1" applyBorder="1" applyAlignment="1" applyProtection="1">
      <alignment horizontal="left" vertical="top"/>
      <protection locked="0"/>
    </xf>
    <xf numFmtId="44" fontId="35" fillId="44" borderId="1" xfId="20" applyFont="1" applyFill="1" applyBorder="1" applyAlignment="1" applyProtection="1">
      <alignment vertical="top" wrapText="1"/>
      <protection locked="0"/>
    </xf>
    <xf numFmtId="165" fontId="35" fillId="49" borderId="41" xfId="20" applyNumberFormat="1" applyFont="1" applyFill="1" applyBorder="1" applyAlignment="1">
      <alignment horizontal="center" vertical="top" wrapText="1"/>
    </xf>
    <xf numFmtId="5" fontId="35" fillId="30" borderId="1" xfId="20" applyNumberFormat="1" applyFont="1" applyFill="1" applyBorder="1" applyAlignment="1">
      <alignment vertical="top" wrapText="1"/>
    </xf>
    <xf numFmtId="5" fontId="35" fillId="28" borderId="27" xfId="20" applyNumberFormat="1" applyFont="1" applyFill="1" applyBorder="1" applyAlignment="1">
      <alignment vertical="top" wrapText="1"/>
    </xf>
    <xf numFmtId="0" fontId="35" fillId="25" borderId="0" xfId="0" applyFont="1" applyFill="1" applyAlignment="1" applyProtection="1">
      <alignment vertical="top" wrapText="1"/>
      <protection locked="0"/>
    </xf>
    <xf numFmtId="0" fontId="35" fillId="0" borderId="1" xfId="0" quotePrefix="1" applyFont="1" applyBorder="1" applyAlignment="1" applyProtection="1">
      <alignment horizontal="center" vertical="top" wrapText="1"/>
      <protection locked="0"/>
    </xf>
    <xf numFmtId="165" fontId="15" fillId="44" borderId="7" xfId="20" applyNumberFormat="1" applyFont="1" applyFill="1" applyBorder="1" applyAlignment="1" applyProtection="1">
      <alignment horizontal="left" vertical="top"/>
      <protection locked="0"/>
    </xf>
    <xf numFmtId="44" fontId="35" fillId="0" borderId="1" xfId="20" applyFont="1" applyFill="1" applyBorder="1" applyAlignment="1" applyProtection="1">
      <alignment vertical="top" wrapText="1"/>
      <protection locked="0"/>
    </xf>
    <xf numFmtId="0" fontId="35" fillId="50" borderId="1" xfId="0" applyFont="1" applyFill="1" applyBorder="1" applyAlignment="1" applyProtection="1">
      <alignment vertical="top" wrapText="1"/>
      <protection locked="0"/>
    </xf>
    <xf numFmtId="165" fontId="35" fillId="0" borderId="8" xfId="20" applyNumberFormat="1" applyFont="1" applyFill="1" applyBorder="1" applyAlignment="1" applyProtection="1">
      <alignment vertical="top" wrapText="1"/>
      <protection locked="0"/>
    </xf>
    <xf numFmtId="165" fontId="15" fillId="0" borderId="7" xfId="20" applyNumberFormat="1" applyFont="1" applyFill="1" applyBorder="1" applyAlignment="1" applyProtection="1">
      <alignment horizontal="left" vertical="top"/>
      <protection locked="0"/>
    </xf>
    <xf numFmtId="0" fontId="75" fillId="15" borderId="0" xfId="0" applyFont="1" applyFill="1" applyAlignment="1" applyProtection="1">
      <alignment vertical="top"/>
      <protection locked="0"/>
    </xf>
    <xf numFmtId="0" fontId="35" fillId="15" borderId="0" xfId="0" applyFont="1" applyFill="1" applyAlignment="1" applyProtection="1">
      <alignment vertical="top" wrapText="1"/>
      <protection locked="0"/>
    </xf>
    <xf numFmtId="5" fontId="35" fillId="30" borderId="1" xfId="20" applyNumberFormat="1" applyFont="1" applyFill="1" applyBorder="1" applyAlignment="1">
      <alignment horizontal="right" vertical="top" wrapText="1"/>
    </xf>
    <xf numFmtId="0" fontId="35" fillId="0" borderId="8" xfId="0" applyFont="1" applyBorder="1" applyAlignment="1" applyProtection="1">
      <alignment vertical="center" wrapText="1"/>
      <protection locked="0"/>
    </xf>
    <xf numFmtId="165" fontId="35" fillId="49" borderId="41" xfId="20" quotePrefix="1" applyNumberFormat="1" applyFont="1" applyFill="1" applyBorder="1" applyAlignment="1">
      <alignment horizontal="center" vertical="top" wrapText="1"/>
    </xf>
    <xf numFmtId="5" fontId="35" fillId="28" borderId="27" xfId="20" quotePrefix="1" applyNumberFormat="1" applyFont="1" applyFill="1" applyBorder="1" applyAlignment="1">
      <alignment horizontal="right" vertical="top" wrapText="1"/>
    </xf>
    <xf numFmtId="165" fontId="35" fillId="49" borderId="8" xfId="20" applyNumberFormat="1" applyFont="1" applyFill="1" applyBorder="1" applyAlignment="1">
      <alignment horizontal="center" vertical="top" wrapText="1"/>
    </xf>
    <xf numFmtId="0" fontId="35" fillId="0" borderId="1" xfId="0" applyFont="1" applyBorder="1" applyAlignment="1" applyProtection="1">
      <alignment horizontal="left" vertical="center" wrapText="1"/>
      <protection locked="0"/>
    </xf>
    <xf numFmtId="44" fontId="36" fillId="25" borderId="0" xfId="20" applyFont="1" applyFill="1" applyBorder="1" applyAlignment="1" applyProtection="1">
      <alignment horizontal="left" vertical="top" wrapText="1"/>
      <protection locked="0"/>
    </xf>
    <xf numFmtId="0" fontId="36" fillId="51" borderId="42" xfId="0" applyFont="1" applyFill="1" applyBorder="1" applyAlignment="1">
      <alignment horizontal="left" vertical="top" wrapText="1"/>
    </xf>
    <xf numFmtId="5" fontId="35" fillId="52" borderId="1" xfId="20" applyNumberFormat="1" applyFont="1" applyFill="1" applyBorder="1" applyAlignment="1">
      <alignment vertical="top" wrapText="1"/>
    </xf>
    <xf numFmtId="5" fontId="35" fillId="7" borderId="1" xfId="20" applyNumberFormat="1" applyFont="1" applyFill="1" applyBorder="1" applyAlignment="1">
      <alignment vertical="top" wrapText="1"/>
    </xf>
    <xf numFmtId="0" fontId="82" fillId="47" borderId="3" xfId="0" applyFont="1" applyFill="1" applyBorder="1" applyAlignment="1" applyProtection="1">
      <alignment horizontal="center" vertical="center" wrapText="1"/>
      <protection locked="0"/>
    </xf>
    <xf numFmtId="1" fontId="82" fillId="47" borderId="3" xfId="20" applyNumberFormat="1" applyFont="1" applyFill="1" applyBorder="1" applyAlignment="1" applyProtection="1">
      <alignment horizontal="center" vertical="center" wrapText="1"/>
      <protection locked="0"/>
    </xf>
    <xf numFmtId="1" fontId="82" fillId="47" borderId="3" xfId="0" applyNumberFormat="1" applyFont="1" applyFill="1" applyBorder="1" applyAlignment="1" applyProtection="1">
      <alignment horizontal="center" vertical="center" wrapText="1"/>
      <protection locked="0"/>
    </xf>
    <xf numFmtId="1" fontId="82" fillId="47" borderId="35" xfId="20" applyNumberFormat="1" applyFont="1" applyFill="1" applyBorder="1" applyAlignment="1" applyProtection="1">
      <alignment horizontal="center" vertical="center" wrapText="1"/>
      <protection locked="0"/>
    </xf>
    <xf numFmtId="168" fontId="82" fillId="47" borderId="21" xfId="20" applyNumberFormat="1" applyFont="1" applyFill="1" applyBorder="1" applyAlignment="1" applyProtection="1">
      <alignment horizontal="center" vertical="center"/>
      <protection locked="0"/>
    </xf>
    <xf numFmtId="168" fontId="82" fillId="47" borderId="17" xfId="20" applyNumberFormat="1" applyFont="1" applyFill="1" applyBorder="1" applyAlignment="1" applyProtection="1">
      <alignment horizontal="center" vertical="center" wrapText="1"/>
      <protection locked="0"/>
    </xf>
    <xf numFmtId="168" fontId="82" fillId="47" borderId="43" xfId="20" applyNumberFormat="1" applyFont="1" applyFill="1" applyBorder="1" applyAlignment="1" applyProtection="1">
      <alignment horizontal="center" vertical="center" wrapText="1"/>
      <protection locked="0"/>
    </xf>
    <xf numFmtId="168" fontId="82" fillId="47" borderId="39" xfId="20" applyNumberFormat="1" applyFont="1" applyFill="1" applyBorder="1" applyAlignment="1" applyProtection="1">
      <alignment horizontal="center" vertical="center" wrapText="1"/>
      <protection locked="0"/>
    </xf>
    <xf numFmtId="168" fontId="82" fillId="47" borderId="40" xfId="20" applyNumberFormat="1" applyFont="1" applyFill="1" applyBorder="1" applyAlignment="1" applyProtection="1">
      <alignment horizontal="center" vertical="center" wrapText="1"/>
      <protection locked="0"/>
    </xf>
    <xf numFmtId="0" fontId="35" fillId="25" borderId="0" xfId="0" applyFont="1" applyFill="1" applyAlignment="1" applyProtection="1">
      <alignment horizontal="center" vertical="center" wrapText="1"/>
      <protection locked="0"/>
    </xf>
    <xf numFmtId="0" fontId="82" fillId="47" borderId="18" xfId="0" applyFont="1" applyFill="1" applyBorder="1" applyAlignment="1" applyProtection="1">
      <alignment horizontal="center" vertical="center" wrapText="1"/>
      <protection locked="0"/>
    </xf>
    <xf numFmtId="1" fontId="82" fillId="47" borderId="18" xfId="20" applyNumberFormat="1" applyFont="1" applyFill="1" applyBorder="1" applyAlignment="1" applyProtection="1">
      <alignment horizontal="center" vertical="center" wrapText="1"/>
      <protection locked="0"/>
    </xf>
    <xf numFmtId="1" fontId="82" fillId="47" borderId="18" xfId="0" applyNumberFormat="1" applyFont="1" applyFill="1" applyBorder="1" applyAlignment="1" applyProtection="1">
      <alignment horizontal="center" vertical="center" wrapText="1"/>
      <protection locked="0"/>
    </xf>
    <xf numFmtId="1" fontId="82" fillId="47" borderId="44" xfId="20" applyNumberFormat="1" applyFont="1" applyFill="1" applyBorder="1" applyAlignment="1" applyProtection="1">
      <alignment horizontal="center" vertical="center" wrapText="1"/>
      <protection locked="0"/>
    </xf>
    <xf numFmtId="165" fontId="82" fillId="47" borderId="21" xfId="20" applyNumberFormat="1" applyFont="1" applyFill="1" applyBorder="1" applyAlignment="1" applyProtection="1">
      <alignment horizontal="center"/>
      <protection locked="0"/>
    </xf>
    <xf numFmtId="165" fontId="82" fillId="47" borderId="43" xfId="20" applyNumberFormat="1" applyFont="1" applyFill="1" applyBorder="1" applyAlignment="1" applyProtection="1">
      <alignment horizontal="center"/>
      <protection locked="0"/>
    </xf>
    <xf numFmtId="165" fontId="82" fillId="47" borderId="39" xfId="20" applyNumberFormat="1" applyFont="1" applyFill="1" applyBorder="1" applyAlignment="1" applyProtection="1">
      <alignment horizontal="center"/>
      <protection locked="0"/>
    </xf>
    <xf numFmtId="0" fontId="82" fillId="25" borderId="0" xfId="0" applyFont="1" applyFill="1" applyAlignment="1" applyProtection="1">
      <alignment horizontal="center" vertical="center"/>
      <protection locked="0"/>
    </xf>
    <xf numFmtId="0" fontId="35" fillId="37" borderId="0" xfId="0" applyFont="1" applyFill="1" applyAlignment="1" applyProtection="1">
      <alignment horizontal="center" vertical="top" wrapText="1"/>
      <protection locked="0"/>
    </xf>
    <xf numFmtId="165" fontId="35" fillId="37" borderId="0" xfId="20" applyNumberFormat="1" applyFont="1" applyFill="1" applyBorder="1" applyAlignment="1" applyProtection="1">
      <alignment vertical="top"/>
      <protection locked="0"/>
    </xf>
    <xf numFmtId="44" fontId="35" fillId="37" borderId="0" xfId="20" applyFont="1" applyFill="1" applyBorder="1" applyAlignment="1" applyProtection="1">
      <alignment vertical="top" wrapText="1"/>
      <protection locked="0"/>
    </xf>
    <xf numFmtId="0" fontId="35" fillId="37" borderId="0" xfId="0" applyFont="1" applyFill="1" applyAlignment="1" applyProtection="1">
      <alignment horizontal="left" vertical="top" wrapText="1"/>
      <protection locked="0"/>
    </xf>
    <xf numFmtId="0" fontId="36" fillId="37" borderId="0" xfId="20" applyNumberFormat="1" applyFont="1" applyFill="1" applyBorder="1" applyAlignment="1" applyProtection="1">
      <alignment horizontal="center" vertical="top" wrapText="1"/>
      <protection locked="0"/>
    </xf>
    <xf numFmtId="0" fontId="36" fillId="37" borderId="0" xfId="0" applyFont="1" applyFill="1" applyAlignment="1" applyProtection="1">
      <alignment horizontal="center" vertical="top" wrapText="1"/>
      <protection locked="0"/>
    </xf>
    <xf numFmtId="0" fontId="36" fillId="37" borderId="0" xfId="20" applyNumberFormat="1" applyFont="1" applyFill="1" applyBorder="1" applyAlignment="1" applyProtection="1">
      <alignment horizontal="left" vertical="top" wrapText="1"/>
      <protection locked="0"/>
    </xf>
    <xf numFmtId="44" fontId="36" fillId="37" borderId="0" xfId="20" applyFont="1" applyFill="1" applyBorder="1" applyAlignment="1" applyProtection="1">
      <alignment horizontal="left" vertical="top" wrapText="1"/>
      <protection locked="0"/>
    </xf>
    <xf numFmtId="0" fontId="36" fillId="25" borderId="0" xfId="0" applyFont="1" applyFill="1" applyAlignment="1" applyProtection="1">
      <alignment horizontal="left" vertical="top" wrapText="1"/>
      <protection locked="0"/>
    </xf>
    <xf numFmtId="0" fontId="35" fillId="25" borderId="0" xfId="0" applyFont="1" applyFill="1" applyAlignment="1" applyProtection="1">
      <alignment vertical="top"/>
      <protection locked="0"/>
    </xf>
    <xf numFmtId="44" fontId="35" fillId="37" borderId="0" xfId="20" applyFont="1" applyFill="1" applyBorder="1" applyAlignment="1" applyProtection="1">
      <alignment vertical="top"/>
      <protection locked="0"/>
    </xf>
    <xf numFmtId="44" fontId="36" fillId="37" borderId="0" xfId="20" applyFont="1" applyFill="1" applyBorder="1" applyAlignment="1" applyProtection="1">
      <alignment horizontal="left" vertical="top"/>
      <protection locked="0"/>
    </xf>
    <xf numFmtId="0" fontId="36" fillId="37" borderId="0" xfId="0" applyFont="1" applyFill="1" applyAlignment="1" applyProtection="1">
      <alignment vertical="top" wrapText="1"/>
      <protection locked="0"/>
    </xf>
    <xf numFmtId="0" fontId="35" fillId="37" borderId="0" xfId="0" applyFont="1" applyFill="1" applyAlignment="1" applyProtection="1">
      <alignment horizontal="center" vertical="top"/>
      <protection locked="0"/>
    </xf>
    <xf numFmtId="0" fontId="35" fillId="37" borderId="0" xfId="0" applyFont="1" applyFill="1" applyAlignment="1" applyProtection="1">
      <alignment vertical="top"/>
      <protection locked="0"/>
    </xf>
    <xf numFmtId="0" fontId="35" fillId="15" borderId="1" xfId="0" applyFont="1" applyFill="1" applyBorder="1" applyAlignment="1" applyProtection="1">
      <alignment vertical="top" wrapText="1"/>
      <protection locked="0"/>
    </xf>
    <xf numFmtId="165" fontId="35" fillId="52" borderId="1" xfId="20" applyNumberFormat="1" applyFont="1" applyFill="1" applyBorder="1" applyAlignment="1">
      <alignment vertical="top" wrapText="1"/>
    </xf>
    <xf numFmtId="17" fontId="35" fillId="0" borderId="1" xfId="0" quotePrefix="1" applyNumberFormat="1" applyFont="1" applyBorder="1" applyAlignment="1" applyProtection="1">
      <alignment vertical="top" wrapText="1"/>
      <protection locked="0"/>
    </xf>
    <xf numFmtId="0" fontId="35" fillId="0" borderId="1" xfId="0" quotePrefix="1" applyFont="1" applyBorder="1" applyAlignment="1" applyProtection="1">
      <alignment vertical="top" wrapText="1"/>
      <protection locked="0"/>
    </xf>
    <xf numFmtId="0" fontId="15" fillId="39" borderId="11" xfId="0" applyFont="1" applyFill="1" applyBorder="1" applyAlignment="1">
      <alignment horizontal="left" vertical="top" wrapText="1"/>
    </xf>
    <xf numFmtId="0" fontId="15" fillId="53" borderId="1" xfId="0" applyFont="1" applyFill="1" applyBorder="1" applyAlignment="1">
      <alignment horizontal="left" vertical="top" wrapText="1"/>
    </xf>
    <xf numFmtId="164" fontId="80" fillId="19" borderId="1" xfId="11" applyNumberFormat="1" applyFont="1" applyFill="1" applyBorder="1" applyAlignment="1">
      <alignment horizontal="left" vertical="top" wrapText="1"/>
    </xf>
    <xf numFmtId="164" fontId="46" fillId="19" borderId="1" xfId="11" applyNumberFormat="1" applyFont="1" applyFill="1" applyBorder="1" applyAlignment="1">
      <alignment horizontal="left" vertical="top" wrapText="1"/>
    </xf>
    <xf numFmtId="164" fontId="80" fillId="36" borderId="1" xfId="1" applyNumberFormat="1" applyFont="1" applyFill="1" applyBorder="1" applyAlignment="1">
      <alignment horizontal="left" vertical="top" wrapText="1"/>
    </xf>
    <xf numFmtId="0" fontId="28" fillId="19" borderId="6" xfId="0" applyFont="1" applyFill="1" applyBorder="1" applyAlignment="1">
      <alignment horizontal="left" vertical="top" wrapText="1"/>
    </xf>
    <xf numFmtId="0" fontId="24" fillId="0" borderId="0" xfId="0" applyFont="1" applyAlignment="1">
      <alignment horizontal="left" vertical="top"/>
    </xf>
    <xf numFmtId="0" fontId="83" fillId="0" borderId="0" xfId="0" applyFont="1" applyAlignment="1">
      <alignment horizontal="left" vertical="top" wrapText="1"/>
    </xf>
    <xf numFmtId="0" fontId="22" fillId="3" borderId="0" xfId="0" applyFont="1" applyFill="1" applyAlignment="1">
      <alignment horizontal="left" vertical="top" wrapText="1"/>
    </xf>
    <xf numFmtId="0" fontId="54" fillId="3" borderId="0" xfId="0" applyFont="1" applyFill="1" applyAlignment="1">
      <alignment horizontal="left" vertical="top" wrapText="1"/>
    </xf>
    <xf numFmtId="0" fontId="84" fillId="6" borderId="0" xfId="0" applyFont="1" applyFill="1" applyAlignment="1">
      <alignment horizontal="left" vertical="top" wrapText="1"/>
    </xf>
    <xf numFmtId="0" fontId="85" fillId="0" borderId="0" xfId="0" applyFont="1" applyAlignment="1">
      <alignment horizontal="left" vertical="top"/>
    </xf>
    <xf numFmtId="0" fontId="15" fillId="44" borderId="4" xfId="0" applyFont="1" applyFill="1" applyBorder="1" applyAlignment="1">
      <alignment horizontal="left" vertical="top" wrapText="1"/>
    </xf>
    <xf numFmtId="0" fontId="11" fillId="43" borderId="4" xfId="0" applyFont="1" applyFill="1" applyBorder="1" applyAlignment="1">
      <alignment horizontal="left" vertical="top" wrapText="1"/>
    </xf>
    <xf numFmtId="0" fontId="45" fillId="18" borderId="17" xfId="0" applyFont="1" applyFill="1" applyBorder="1" applyAlignment="1">
      <alignment horizontal="left" vertical="top"/>
    </xf>
    <xf numFmtId="0" fontId="60" fillId="54" borderId="17" xfId="0" applyFont="1" applyFill="1" applyBorder="1" applyAlignment="1">
      <alignment horizontal="left" vertical="top" wrapText="1"/>
    </xf>
    <xf numFmtId="164" fontId="60" fillId="54" borderId="17" xfId="1" applyNumberFormat="1" applyFont="1" applyFill="1" applyBorder="1" applyAlignment="1">
      <alignment horizontal="left" vertical="top"/>
    </xf>
    <xf numFmtId="0" fontId="45" fillId="18" borderId="17" xfId="0" applyFont="1" applyFill="1" applyBorder="1" applyAlignment="1">
      <alignment horizontal="left" vertical="top" wrapText="1"/>
    </xf>
    <xf numFmtId="0" fontId="45" fillId="30" borderId="17" xfId="0" applyFont="1" applyFill="1" applyBorder="1" applyAlignment="1">
      <alignment horizontal="left" vertical="top"/>
    </xf>
    <xf numFmtId="164" fontId="41" fillId="30" borderId="17" xfId="0" applyNumberFormat="1" applyFont="1" applyFill="1" applyBorder="1" applyAlignment="1">
      <alignment horizontal="left" vertical="top"/>
    </xf>
    <xf numFmtId="164" fontId="45" fillId="18" borderId="17" xfId="0" applyNumberFormat="1" applyFont="1" applyFill="1" applyBorder="1" applyAlignment="1">
      <alignment horizontal="left" vertical="top"/>
    </xf>
    <xf numFmtId="164" fontId="60" fillId="18" borderId="17" xfId="0" applyNumberFormat="1" applyFont="1" applyFill="1" applyBorder="1" applyAlignment="1">
      <alignment horizontal="left" vertical="top"/>
    </xf>
    <xf numFmtId="0" fontId="15" fillId="44" borderId="1" xfId="0" applyFont="1" applyFill="1" applyBorder="1" applyAlignment="1">
      <alignment horizontal="left" vertical="top" wrapText="1"/>
    </xf>
    <xf numFmtId="164" fontId="15" fillId="49" borderId="1" xfId="1" applyNumberFormat="1" applyFont="1" applyFill="1" applyBorder="1" applyAlignment="1">
      <alignment horizontal="left" vertical="top"/>
    </xf>
    <xf numFmtId="164" fontId="15" fillId="49" borderId="1" xfId="1" applyNumberFormat="1" applyFont="1" applyFill="1" applyBorder="1" applyAlignment="1">
      <alignment horizontal="left" vertical="top" wrapText="1"/>
    </xf>
    <xf numFmtId="164" fontId="15" fillId="49" borderId="11" xfId="1" applyNumberFormat="1" applyFont="1" applyFill="1" applyBorder="1" applyAlignment="1">
      <alignment horizontal="left" vertical="top" wrapText="1"/>
    </xf>
    <xf numFmtId="0" fontId="15" fillId="41" borderId="1" xfId="0" applyFont="1" applyFill="1" applyBorder="1" applyAlignment="1">
      <alignment horizontal="left" vertical="top" wrapText="1"/>
    </xf>
    <xf numFmtId="44" fontId="15" fillId="49" borderId="10" xfId="1" applyFont="1" applyFill="1" applyBorder="1" applyAlignment="1">
      <alignment horizontal="left" vertical="top" wrapText="1"/>
    </xf>
    <xf numFmtId="44" fontId="35" fillId="0" borderId="0" xfId="1" applyFont="1" applyFill="1" applyBorder="1" applyAlignment="1">
      <alignment horizontal="left" vertical="top"/>
    </xf>
    <xf numFmtId="44" fontId="15" fillId="0" borderId="5" xfId="1" applyFont="1" applyFill="1" applyBorder="1" applyAlignment="1">
      <alignment horizontal="left" vertical="top" wrapText="1"/>
    </xf>
    <xf numFmtId="44" fontId="36" fillId="0" borderId="0" xfId="1" applyFont="1" applyFill="1" applyBorder="1" applyAlignment="1">
      <alignment horizontal="left" vertical="top"/>
    </xf>
    <xf numFmtId="0" fontId="10" fillId="3" borderId="8" xfId="0" applyFont="1" applyFill="1" applyBorder="1" applyAlignment="1">
      <alignment horizontal="left" vertical="top" wrapText="1"/>
    </xf>
    <xf numFmtId="0" fontId="11" fillId="3" borderId="8" xfId="0" applyFont="1" applyFill="1" applyBorder="1" applyAlignment="1">
      <alignment horizontal="left" vertical="top" wrapText="1"/>
    </xf>
    <xf numFmtId="0" fontId="11" fillId="3" borderId="8" xfId="0" applyNumberFormat="1" applyFont="1" applyFill="1" applyBorder="1" applyAlignment="1">
      <alignment horizontal="left" vertical="top" wrapText="1"/>
    </xf>
    <xf numFmtId="0" fontId="11" fillId="3" borderId="9" xfId="0" applyFont="1" applyFill="1" applyBorder="1" applyAlignment="1">
      <alignment horizontal="left" vertical="top" wrapText="1"/>
    </xf>
    <xf numFmtId="0" fontId="10" fillId="3" borderId="7" xfId="0" applyFont="1" applyFill="1" applyBorder="1" applyAlignment="1">
      <alignment horizontal="left" vertical="top" wrapText="1"/>
    </xf>
    <xf numFmtId="164" fontId="11" fillId="3" borderId="8" xfId="0" applyNumberFormat="1" applyFont="1" applyFill="1" applyBorder="1" applyAlignment="1">
      <alignment horizontal="left" vertical="top" wrapText="1"/>
    </xf>
    <xf numFmtId="0" fontId="15" fillId="41" borderId="1" xfId="8" applyFont="1" applyFill="1" applyBorder="1" applyAlignment="1">
      <alignment horizontal="left" vertical="top" wrapText="1"/>
    </xf>
    <xf numFmtId="5" fontId="10" fillId="43" borderId="1" xfId="13" applyFont="1" applyFill="1" applyBorder="1" applyAlignment="1">
      <alignment horizontal="left" vertical="top" wrapText="1"/>
    </xf>
    <xf numFmtId="5" fontId="10" fillId="43" borderId="1" xfId="13" applyNumberFormat="1" applyFont="1" applyFill="1" applyBorder="1" applyAlignment="1">
      <alignment horizontal="left" vertical="top" wrapText="1"/>
    </xf>
    <xf numFmtId="5" fontId="10" fillId="34" borderId="1" xfId="13" applyFont="1" applyFill="1" applyBorder="1" applyAlignment="1">
      <alignment horizontal="left" vertical="top" wrapText="1"/>
    </xf>
    <xf numFmtId="0" fontId="15" fillId="14" borderId="1" xfId="6" applyFont="1" applyFill="1" applyBorder="1" applyAlignment="1">
      <alignment horizontal="left" vertical="top" wrapText="1"/>
    </xf>
    <xf numFmtId="0" fontId="11" fillId="14" borderId="1" xfId="0" applyFont="1" applyFill="1" applyBorder="1" applyAlignment="1">
      <alignment horizontal="left" vertical="top" wrapText="1"/>
    </xf>
    <xf numFmtId="0" fontId="15" fillId="14" borderId="1" xfId="0" applyFont="1" applyFill="1" applyBorder="1" applyAlignment="1">
      <alignment horizontal="left" vertical="top" wrapText="1"/>
    </xf>
    <xf numFmtId="5" fontId="10" fillId="34" borderId="1" xfId="13" applyNumberFormat="1" applyFont="1" applyFill="1" applyBorder="1" applyAlignment="1">
      <alignment horizontal="left" vertical="top" wrapText="1"/>
    </xf>
    <xf numFmtId="44" fontId="15" fillId="49" borderId="1" xfId="1" applyFont="1" applyFill="1" applyBorder="1" applyAlignment="1">
      <alignment horizontal="left" vertical="top" wrapText="1"/>
    </xf>
    <xf numFmtId="44" fontId="35" fillId="49" borderId="41" xfId="1" applyFont="1" applyFill="1" applyBorder="1" applyAlignment="1">
      <alignment horizontal="left" vertical="top" wrapText="1"/>
    </xf>
    <xf numFmtId="164" fontId="45" fillId="56" borderId="17" xfId="0" applyNumberFormat="1" applyFont="1" applyFill="1" applyBorder="1" applyAlignment="1">
      <alignment horizontal="left" vertical="top"/>
    </xf>
    <xf numFmtId="164" fontId="60" fillId="56" borderId="17" xfId="0" applyNumberFormat="1" applyFont="1" applyFill="1" applyBorder="1" applyAlignment="1">
      <alignment horizontal="left" vertical="top"/>
    </xf>
    <xf numFmtId="0" fontId="45" fillId="8" borderId="17" xfId="0" applyFont="1" applyFill="1" applyBorder="1" applyAlignment="1">
      <alignment horizontal="left" vertical="top"/>
    </xf>
    <xf numFmtId="0" fontId="60" fillId="57" borderId="17" xfId="0" applyFont="1" applyFill="1" applyBorder="1" applyAlignment="1">
      <alignment horizontal="left" vertical="top" wrapText="1"/>
    </xf>
    <xf numFmtId="164" fontId="60" fillId="57" borderId="17" xfId="1" applyNumberFormat="1" applyFont="1" applyFill="1" applyBorder="1" applyAlignment="1">
      <alignment horizontal="left" vertical="top"/>
    </xf>
    <xf numFmtId="0" fontId="45" fillId="8" borderId="17" xfId="0" applyFont="1" applyFill="1" applyBorder="1" applyAlignment="1">
      <alignment horizontal="left" vertical="top" wrapText="1"/>
    </xf>
    <xf numFmtId="0" fontId="45" fillId="55" borderId="16" xfId="0" applyFont="1" applyFill="1" applyBorder="1" applyAlignment="1">
      <alignment horizontal="left" vertical="top"/>
    </xf>
    <xf numFmtId="0" fontId="45" fillId="55" borderId="37" xfId="0" applyFont="1" applyFill="1" applyBorder="1" applyAlignment="1">
      <alignment horizontal="left" vertical="top"/>
    </xf>
    <xf numFmtId="0" fontId="45" fillId="30" borderId="16" xfId="0" applyFont="1" applyFill="1" applyBorder="1" applyAlignment="1">
      <alignment horizontal="left" vertical="top"/>
    </xf>
    <xf numFmtId="0" fontId="45" fillId="30" borderId="37" xfId="0" applyFont="1" applyFill="1" applyBorder="1" applyAlignment="1">
      <alignment horizontal="left" vertical="top"/>
    </xf>
    <xf numFmtId="164" fontId="45" fillId="59" borderId="17" xfId="0" applyNumberFormat="1" applyFont="1" applyFill="1" applyBorder="1" applyAlignment="1">
      <alignment horizontal="left" vertical="top"/>
    </xf>
    <xf numFmtId="164" fontId="60" fillId="59" borderId="17" xfId="0" applyNumberFormat="1" applyFont="1" applyFill="1" applyBorder="1" applyAlignment="1">
      <alignment horizontal="left" vertical="top"/>
    </xf>
    <xf numFmtId="0" fontId="0" fillId="58" borderId="0" xfId="0" applyFill="1"/>
    <xf numFmtId="164" fontId="45" fillId="52" borderId="17" xfId="0" applyNumberFormat="1" applyFont="1" applyFill="1" applyBorder="1" applyAlignment="1">
      <alignment horizontal="left" vertical="top"/>
    </xf>
    <xf numFmtId="164" fontId="60" fillId="52" borderId="17" xfId="0" applyNumberFormat="1" applyFont="1" applyFill="1" applyBorder="1" applyAlignment="1">
      <alignment horizontal="left" vertical="top"/>
    </xf>
    <xf numFmtId="0" fontId="45" fillId="58" borderId="16" xfId="0" applyFont="1" applyFill="1" applyBorder="1" applyAlignment="1">
      <alignment horizontal="left" vertical="top"/>
    </xf>
    <xf numFmtId="0" fontId="0" fillId="58" borderId="37" xfId="0" applyFill="1" applyBorder="1"/>
    <xf numFmtId="0" fontId="45" fillId="39" borderId="16" xfId="0" applyFont="1" applyFill="1" applyBorder="1" applyAlignment="1">
      <alignment horizontal="left" vertical="top"/>
    </xf>
    <xf numFmtId="0" fontId="45" fillId="39" borderId="37" xfId="0" applyFont="1" applyFill="1" applyBorder="1" applyAlignment="1">
      <alignment horizontal="left" vertical="top"/>
    </xf>
    <xf numFmtId="164" fontId="45" fillId="7" borderId="17" xfId="0" applyNumberFormat="1" applyFont="1" applyFill="1" applyBorder="1" applyAlignment="1">
      <alignment horizontal="left" vertical="top"/>
    </xf>
    <xf numFmtId="164" fontId="60" fillId="7" borderId="17" xfId="0" applyNumberFormat="1" applyFont="1" applyFill="1" applyBorder="1" applyAlignment="1">
      <alignment horizontal="left" vertical="top"/>
    </xf>
    <xf numFmtId="0" fontId="45" fillId="8" borderId="16" xfId="0" applyFont="1" applyFill="1" applyBorder="1" applyAlignment="1">
      <alignment horizontal="left" vertical="top"/>
    </xf>
    <xf numFmtId="0" fontId="45" fillId="8" borderId="37" xfId="0" applyFont="1" applyFill="1" applyBorder="1" applyAlignment="1">
      <alignment horizontal="left" vertical="top"/>
    </xf>
    <xf numFmtId="164" fontId="45" fillId="61" borderId="17" xfId="0" applyNumberFormat="1" applyFont="1" applyFill="1" applyBorder="1" applyAlignment="1">
      <alignment horizontal="left" vertical="top"/>
    </xf>
    <xf numFmtId="164" fontId="60" fillId="61" borderId="17" xfId="0" applyNumberFormat="1" applyFont="1" applyFill="1" applyBorder="1" applyAlignment="1">
      <alignment horizontal="left" vertical="top"/>
    </xf>
    <xf numFmtId="0" fontId="45" fillId="60" borderId="16" xfId="0" applyFont="1" applyFill="1" applyBorder="1" applyAlignment="1">
      <alignment horizontal="left" vertical="top"/>
    </xf>
    <xf numFmtId="0" fontId="45" fillId="60" borderId="37" xfId="0" applyFont="1" applyFill="1" applyBorder="1" applyAlignment="1">
      <alignment horizontal="left" vertical="top"/>
    </xf>
    <xf numFmtId="164" fontId="41" fillId="55" borderId="16" xfId="0" applyNumberFormat="1" applyFont="1" applyFill="1" applyBorder="1" applyAlignment="1">
      <alignment horizontal="left" vertical="top"/>
    </xf>
    <xf numFmtId="164" fontId="41" fillId="55" borderId="37" xfId="0" applyNumberFormat="1" applyFont="1" applyFill="1" applyBorder="1" applyAlignment="1">
      <alignment horizontal="left" vertical="top"/>
    </xf>
    <xf numFmtId="164" fontId="41" fillId="30" borderId="16" xfId="0" applyNumberFormat="1" applyFont="1" applyFill="1" applyBorder="1" applyAlignment="1">
      <alignment horizontal="left" vertical="top"/>
    </xf>
    <xf numFmtId="164" fontId="41" fillId="30" borderId="37" xfId="0" applyNumberFormat="1" applyFont="1" applyFill="1" applyBorder="1" applyAlignment="1">
      <alignment horizontal="left" vertical="top"/>
    </xf>
    <xf numFmtId="164" fontId="41" fillId="58" borderId="16" xfId="0" applyNumberFormat="1" applyFont="1" applyFill="1" applyBorder="1" applyAlignment="1">
      <alignment horizontal="left" vertical="top"/>
    </xf>
    <xf numFmtId="0" fontId="45" fillId="58" borderId="37" xfId="0" applyFont="1" applyFill="1" applyBorder="1" applyAlignment="1">
      <alignment horizontal="left" vertical="top"/>
    </xf>
    <xf numFmtId="164" fontId="41" fillId="58" borderId="37" xfId="0" applyNumberFormat="1" applyFont="1" applyFill="1" applyBorder="1" applyAlignment="1">
      <alignment horizontal="left" vertical="top"/>
    </xf>
    <xf numFmtId="164" fontId="41" fillId="39" borderId="16" xfId="0" applyNumberFormat="1" applyFont="1" applyFill="1" applyBorder="1" applyAlignment="1">
      <alignment horizontal="left" vertical="top"/>
    </xf>
    <xf numFmtId="164" fontId="41" fillId="39" borderId="37" xfId="0" applyNumberFormat="1" applyFont="1" applyFill="1" applyBorder="1" applyAlignment="1">
      <alignment horizontal="left" vertical="top"/>
    </xf>
    <xf numFmtId="164" fontId="41" fillId="8" borderId="16" xfId="0" applyNumberFormat="1" applyFont="1" applyFill="1" applyBorder="1" applyAlignment="1">
      <alignment horizontal="left" vertical="top"/>
    </xf>
    <xf numFmtId="164" fontId="41" fillId="8" borderId="37" xfId="0" applyNumberFormat="1" applyFont="1" applyFill="1" applyBorder="1" applyAlignment="1">
      <alignment horizontal="left" vertical="top"/>
    </xf>
    <xf numFmtId="164" fontId="41" fillId="60" borderId="16" xfId="0" applyNumberFormat="1" applyFont="1" applyFill="1" applyBorder="1" applyAlignment="1">
      <alignment horizontal="left" vertical="top"/>
    </xf>
    <xf numFmtId="164" fontId="41" fillId="60" borderId="37" xfId="0" applyNumberFormat="1" applyFont="1" applyFill="1" applyBorder="1" applyAlignment="1">
      <alignment horizontal="left" vertical="top"/>
    </xf>
    <xf numFmtId="0" fontId="45" fillId="8" borderId="23" xfId="0" applyFont="1" applyFill="1" applyBorder="1" applyAlignment="1">
      <alignment horizontal="left" vertical="top" wrapText="1"/>
    </xf>
    <xf numFmtId="164" fontId="41" fillId="55" borderId="45" xfId="0" applyNumberFormat="1" applyFont="1" applyFill="1" applyBorder="1" applyAlignment="1">
      <alignment horizontal="left" vertical="top"/>
    </xf>
    <xf numFmtId="164" fontId="41" fillId="55" borderId="46" xfId="0" applyNumberFormat="1" applyFont="1" applyFill="1" applyBorder="1" applyAlignment="1">
      <alignment horizontal="left" vertical="top"/>
    </xf>
    <xf numFmtId="164" fontId="45" fillId="56" borderId="23" xfId="0" applyNumberFormat="1" applyFont="1" applyFill="1" applyBorder="1" applyAlignment="1">
      <alignment horizontal="left" vertical="top"/>
    </xf>
    <xf numFmtId="164" fontId="41" fillId="30" borderId="45" xfId="0" applyNumberFormat="1" applyFont="1" applyFill="1" applyBorder="1" applyAlignment="1">
      <alignment horizontal="left" vertical="top"/>
    </xf>
    <xf numFmtId="164" fontId="41" fillId="30" borderId="46" xfId="0" applyNumberFormat="1" applyFont="1" applyFill="1" applyBorder="1" applyAlignment="1">
      <alignment horizontal="left" vertical="top"/>
    </xf>
    <xf numFmtId="164" fontId="45" fillId="18" borderId="23" xfId="0" applyNumberFormat="1" applyFont="1" applyFill="1" applyBorder="1" applyAlignment="1">
      <alignment horizontal="left" vertical="top"/>
    </xf>
    <xf numFmtId="164" fontId="41" fillId="58" borderId="45" xfId="0" applyNumberFormat="1" applyFont="1" applyFill="1" applyBorder="1" applyAlignment="1">
      <alignment horizontal="left" vertical="top"/>
    </xf>
    <xf numFmtId="164" fontId="41" fillId="58" borderId="46" xfId="0" applyNumberFormat="1" applyFont="1" applyFill="1" applyBorder="1" applyAlignment="1">
      <alignment horizontal="left" vertical="top"/>
    </xf>
    <xf numFmtId="164" fontId="45" fillId="59" borderId="23" xfId="0" applyNumberFormat="1" applyFont="1" applyFill="1" applyBorder="1" applyAlignment="1">
      <alignment horizontal="left" vertical="top"/>
    </xf>
    <xf numFmtId="164" fontId="41" fillId="39" borderId="45" xfId="0" applyNumberFormat="1" applyFont="1" applyFill="1" applyBorder="1" applyAlignment="1">
      <alignment horizontal="left" vertical="top"/>
    </xf>
    <xf numFmtId="164" fontId="41" fillId="39" borderId="46" xfId="0" applyNumberFormat="1" applyFont="1" applyFill="1" applyBorder="1" applyAlignment="1">
      <alignment horizontal="left" vertical="top"/>
    </xf>
    <xf numFmtId="164" fontId="45" fillId="52" borderId="23" xfId="0" applyNumberFormat="1" applyFont="1" applyFill="1" applyBorder="1" applyAlignment="1">
      <alignment horizontal="left" vertical="top"/>
    </xf>
    <xf numFmtId="164" fontId="41" fillId="8" borderId="45" xfId="0" applyNumberFormat="1" applyFont="1" applyFill="1" applyBorder="1" applyAlignment="1">
      <alignment horizontal="left" vertical="top"/>
    </xf>
    <xf numFmtId="164" fontId="41" fillId="8" borderId="46" xfId="0" applyNumberFormat="1" applyFont="1" applyFill="1" applyBorder="1" applyAlignment="1">
      <alignment horizontal="left" vertical="top"/>
    </xf>
    <xf numFmtId="164" fontId="45" fillId="7" borderId="23" xfId="0" applyNumberFormat="1" applyFont="1" applyFill="1" applyBorder="1" applyAlignment="1">
      <alignment horizontal="left" vertical="top"/>
    </xf>
    <xf numFmtId="164" fontId="41" fillId="60" borderId="45" xfId="0" applyNumberFormat="1" applyFont="1" applyFill="1" applyBorder="1" applyAlignment="1">
      <alignment horizontal="left" vertical="top"/>
    </xf>
    <xf numFmtId="164" fontId="41" fillId="60" borderId="46" xfId="0" applyNumberFormat="1" applyFont="1" applyFill="1" applyBorder="1" applyAlignment="1">
      <alignment horizontal="left" vertical="top"/>
    </xf>
    <xf numFmtId="164" fontId="45" fillId="61" borderId="23" xfId="0" applyNumberFormat="1" applyFont="1" applyFill="1" applyBorder="1" applyAlignment="1">
      <alignment horizontal="left" vertical="top"/>
    </xf>
    <xf numFmtId="164" fontId="45" fillId="8" borderId="17" xfId="0" applyNumberFormat="1" applyFont="1" applyFill="1" applyBorder="1" applyAlignment="1">
      <alignment horizontal="left" vertical="top"/>
    </xf>
    <xf numFmtId="164" fontId="45" fillId="8" borderId="21" xfId="0" applyNumberFormat="1" applyFont="1" applyFill="1" applyBorder="1" applyAlignment="1">
      <alignment horizontal="left" vertical="top"/>
    </xf>
    <xf numFmtId="164" fontId="45" fillId="8" borderId="22" xfId="0" applyNumberFormat="1" applyFont="1" applyFill="1" applyBorder="1" applyAlignment="1">
      <alignment horizontal="left" vertical="top"/>
    </xf>
    <xf numFmtId="0" fontId="35" fillId="0" borderId="1" xfId="0" applyFont="1" applyBorder="1" applyAlignment="1" applyProtection="1">
      <alignment horizontal="center" vertical="top" wrapText="1"/>
      <protection locked="0"/>
    </xf>
    <xf numFmtId="0" fontId="35" fillId="50" borderId="1" xfId="0" applyFont="1" applyFill="1" applyBorder="1" applyAlignment="1" applyProtection="1">
      <alignment vertical="top" wrapText="1"/>
      <protection locked="0"/>
    </xf>
    <xf numFmtId="0" fontId="35" fillId="0" borderId="1" xfId="0" applyFont="1" applyBorder="1" applyAlignment="1" applyProtection="1">
      <alignment vertical="top" wrapText="1"/>
      <protection locked="0"/>
    </xf>
    <xf numFmtId="0" fontId="15" fillId="44" borderId="1" xfId="0" applyFont="1" applyFill="1" applyBorder="1" applyAlignment="1">
      <alignment horizontal="left" vertical="top" wrapText="1"/>
    </xf>
    <xf numFmtId="0" fontId="35" fillId="0" borderId="1" xfId="0" applyFont="1" applyBorder="1" applyAlignment="1" applyProtection="1">
      <alignment vertical="top" wrapText="1"/>
      <protection locked="0"/>
    </xf>
    <xf numFmtId="0" fontId="35" fillId="0" borderId="1" xfId="0" applyFont="1" applyBorder="1" applyAlignment="1" applyProtection="1">
      <alignment vertical="top" wrapText="1"/>
      <protection locked="0"/>
    </xf>
    <xf numFmtId="0" fontId="35" fillId="0" borderId="1" xfId="0" applyFont="1" applyBorder="1" applyAlignment="1" applyProtection="1">
      <alignment vertical="top" wrapText="1"/>
      <protection locked="0"/>
    </xf>
    <xf numFmtId="0" fontId="35" fillId="0" borderId="1" xfId="0" applyFont="1" applyBorder="1" applyAlignment="1" applyProtection="1">
      <alignment vertical="top" wrapText="1"/>
      <protection locked="0"/>
    </xf>
    <xf numFmtId="0" fontId="35" fillId="0" borderId="1" xfId="0" applyFont="1" applyBorder="1" applyAlignment="1" applyProtection="1">
      <alignment vertical="top" wrapText="1"/>
      <protection locked="0"/>
    </xf>
    <xf numFmtId="165" fontId="35" fillId="49" borderId="41" xfId="27" applyNumberFormat="1" applyFont="1" applyFill="1" applyBorder="1" applyAlignment="1">
      <alignment horizontal="center" vertical="top" wrapText="1"/>
    </xf>
    <xf numFmtId="5" fontId="35" fillId="30" borderId="1" xfId="27" applyNumberFormat="1" applyFont="1" applyFill="1" applyBorder="1" applyAlignment="1">
      <alignment vertical="top" wrapText="1"/>
    </xf>
    <xf numFmtId="5" fontId="35" fillId="28" borderId="27" xfId="27" applyNumberFormat="1" applyFont="1" applyFill="1" applyBorder="1" applyAlignment="1">
      <alignment vertical="top" wrapText="1"/>
    </xf>
    <xf numFmtId="0" fontId="35" fillId="0" borderId="1" xfId="0" applyFont="1" applyBorder="1" applyAlignment="1" applyProtection="1">
      <alignment vertical="top" wrapText="1"/>
      <protection locked="0"/>
    </xf>
    <xf numFmtId="0" fontId="35" fillId="0" borderId="1" xfId="0" applyFont="1" applyBorder="1" applyAlignment="1" applyProtection="1">
      <alignment horizontal="center" vertical="top" wrapText="1"/>
      <protection locked="0"/>
    </xf>
    <xf numFmtId="165" fontId="35" fillId="48" borderId="8" xfId="27" applyNumberFormat="1" applyFont="1" applyFill="1" applyBorder="1" applyAlignment="1" applyProtection="1">
      <alignment vertical="top" wrapText="1"/>
      <protection locked="0"/>
    </xf>
    <xf numFmtId="165" fontId="15" fillId="44" borderId="8" xfId="27" applyNumberFormat="1" applyFont="1" applyFill="1" applyBorder="1" applyAlignment="1" applyProtection="1">
      <alignment horizontal="left" vertical="top"/>
      <protection locked="0"/>
    </xf>
    <xf numFmtId="44" fontId="35" fillId="44" borderId="1" xfId="27" applyFont="1" applyFill="1" applyBorder="1" applyAlignment="1" applyProtection="1">
      <alignment vertical="top" wrapText="1"/>
      <protection locked="0"/>
    </xf>
    <xf numFmtId="165" fontId="35" fillId="49" borderId="41" xfId="27" applyNumberFormat="1" applyFont="1" applyFill="1" applyBorder="1" applyAlignment="1">
      <alignment horizontal="center" vertical="top" wrapText="1"/>
    </xf>
    <xf numFmtId="5" fontId="35" fillId="30" borderId="1" xfId="27" applyNumberFormat="1" applyFont="1" applyFill="1" applyBorder="1" applyAlignment="1">
      <alignment vertical="top" wrapText="1"/>
    </xf>
    <xf numFmtId="5" fontId="35" fillId="28" borderId="27" xfId="27" applyNumberFormat="1" applyFont="1" applyFill="1" applyBorder="1" applyAlignment="1">
      <alignment vertical="top" wrapText="1"/>
    </xf>
    <xf numFmtId="0" fontId="35" fillId="0" borderId="1" xfId="0" quotePrefix="1" applyFont="1" applyBorder="1" applyAlignment="1" applyProtection="1">
      <alignment horizontal="center" vertical="top" wrapText="1"/>
      <protection locked="0"/>
    </xf>
    <xf numFmtId="5" fontId="10" fillId="34" borderId="1" xfId="23" applyNumberFormat="1" applyFont="1" applyFill="1" applyBorder="1" applyAlignment="1">
      <alignment horizontal="left" vertical="top" wrapText="1"/>
    </xf>
    <xf numFmtId="165" fontId="35" fillId="49" borderId="41" xfId="27" applyNumberFormat="1" applyFont="1" applyFill="1" applyBorder="1" applyAlignment="1">
      <alignment horizontal="center" vertical="top" wrapText="1"/>
    </xf>
    <xf numFmtId="5" fontId="35" fillId="30" borderId="1" xfId="27" applyNumberFormat="1" applyFont="1" applyFill="1" applyBorder="1" applyAlignment="1">
      <alignment vertical="top" wrapText="1"/>
    </xf>
    <xf numFmtId="5" fontId="35" fillId="28" borderId="27" xfId="27" applyNumberFormat="1" applyFont="1" applyFill="1" applyBorder="1" applyAlignment="1">
      <alignment vertical="top" wrapText="1"/>
    </xf>
    <xf numFmtId="165" fontId="35" fillId="49" borderId="41" xfId="27" applyNumberFormat="1" applyFont="1" applyFill="1" applyBorder="1" applyAlignment="1">
      <alignment horizontal="center" vertical="top" wrapText="1"/>
    </xf>
    <xf numFmtId="5" fontId="35" fillId="30" borderId="1" xfId="27" applyNumberFormat="1" applyFont="1" applyFill="1" applyBorder="1" applyAlignment="1">
      <alignment vertical="top" wrapText="1"/>
    </xf>
    <xf numFmtId="5" fontId="35" fillId="28" borderId="27" xfId="27" applyNumberFormat="1" applyFont="1" applyFill="1" applyBorder="1" applyAlignment="1">
      <alignment vertical="top" wrapText="1"/>
    </xf>
    <xf numFmtId="165" fontId="35" fillId="49" borderId="41" xfId="27" applyNumberFormat="1" applyFont="1" applyFill="1" applyBorder="1" applyAlignment="1">
      <alignment horizontal="center" vertical="top" wrapText="1"/>
    </xf>
    <xf numFmtId="5" fontId="35" fillId="30" borderId="1" xfId="27" applyNumberFormat="1" applyFont="1" applyFill="1" applyBorder="1" applyAlignment="1">
      <alignment vertical="top" wrapText="1"/>
    </xf>
    <xf numFmtId="5" fontId="35" fillId="28" borderId="27" xfId="27" applyNumberFormat="1" applyFont="1" applyFill="1" applyBorder="1" applyAlignment="1">
      <alignment vertical="top" wrapText="1"/>
    </xf>
    <xf numFmtId="165" fontId="35" fillId="49" borderId="41" xfId="27" applyNumberFormat="1" applyFont="1" applyFill="1" applyBorder="1" applyAlignment="1">
      <alignment horizontal="center" vertical="top" wrapText="1"/>
    </xf>
    <xf numFmtId="5" fontId="35" fillId="30" borderId="1" xfId="27" applyNumberFormat="1" applyFont="1" applyFill="1" applyBorder="1" applyAlignment="1">
      <alignment vertical="top" wrapText="1"/>
    </xf>
    <xf numFmtId="5" fontId="35" fillId="28" borderId="27" xfId="27" applyNumberFormat="1" applyFont="1" applyFill="1" applyBorder="1" applyAlignment="1">
      <alignment vertical="top" wrapText="1"/>
    </xf>
    <xf numFmtId="0" fontId="35" fillId="0" borderId="1" xfId="0" applyFont="1" applyBorder="1" applyAlignment="1" applyProtection="1">
      <alignment vertical="top" wrapText="1"/>
      <protection locked="0"/>
    </xf>
    <xf numFmtId="0" fontId="35" fillId="0" borderId="1" xfId="0" applyFont="1" applyBorder="1" applyAlignment="1" applyProtection="1">
      <alignment horizontal="center" vertical="top" wrapText="1"/>
      <protection locked="0"/>
    </xf>
    <xf numFmtId="165" fontId="35" fillId="48" borderId="8" xfId="27" applyNumberFormat="1" applyFont="1" applyFill="1" applyBorder="1" applyAlignment="1" applyProtection="1">
      <alignment vertical="top" wrapText="1"/>
      <protection locked="0"/>
    </xf>
    <xf numFmtId="165" fontId="15" fillId="44" borderId="8" xfId="27" applyNumberFormat="1" applyFont="1" applyFill="1" applyBorder="1" applyAlignment="1" applyProtection="1">
      <alignment horizontal="left" vertical="top"/>
      <protection locked="0"/>
    </xf>
    <xf numFmtId="44" fontId="35" fillId="44" borderId="1" xfId="27" applyFont="1" applyFill="1" applyBorder="1" applyAlignment="1" applyProtection="1">
      <alignment vertical="top" wrapText="1"/>
      <protection locked="0"/>
    </xf>
    <xf numFmtId="165" fontId="35" fillId="49" borderId="41" xfId="27" applyNumberFormat="1" applyFont="1" applyFill="1" applyBorder="1" applyAlignment="1">
      <alignment horizontal="center" vertical="top" wrapText="1"/>
    </xf>
    <xf numFmtId="5" fontId="35" fillId="30" borderId="1" xfId="27" applyNumberFormat="1" applyFont="1" applyFill="1" applyBorder="1" applyAlignment="1">
      <alignment vertical="top" wrapText="1"/>
    </xf>
    <xf numFmtId="5" fontId="35" fillId="28" borderId="27" xfId="27" applyNumberFormat="1" applyFont="1" applyFill="1" applyBorder="1" applyAlignment="1">
      <alignment vertical="top" wrapText="1"/>
    </xf>
    <xf numFmtId="0" fontId="35" fillId="0" borderId="1" xfId="0" quotePrefix="1" applyFont="1" applyBorder="1" applyAlignment="1" applyProtection="1">
      <alignment horizontal="center" vertical="top" wrapText="1"/>
      <protection locked="0"/>
    </xf>
    <xf numFmtId="0" fontId="15" fillId="44" borderId="4" xfId="0" applyFont="1" applyFill="1" applyBorder="1" applyAlignment="1">
      <alignment horizontal="left" vertical="top" wrapText="1"/>
    </xf>
    <xf numFmtId="0" fontId="2" fillId="0" borderId="9" xfId="0" applyFont="1" applyBorder="1" applyAlignment="1">
      <alignment horizontal="left" wrapText="1"/>
    </xf>
    <xf numFmtId="0" fontId="2" fillId="0" borderId="10" xfId="0" applyFont="1" applyBorder="1" applyAlignment="1">
      <alignment horizontal="left" wrapText="1"/>
    </xf>
    <xf numFmtId="0" fontId="2" fillId="0" borderId="7" xfId="0" applyFont="1" applyBorder="1" applyAlignment="1">
      <alignment horizontal="left" wrapText="1"/>
    </xf>
    <xf numFmtId="0" fontId="2" fillId="0" borderId="14" xfId="0" applyFont="1" applyBorder="1" applyAlignment="1">
      <alignment horizontal="left" wrapText="1"/>
    </xf>
    <xf numFmtId="0" fontId="2" fillId="0" borderId="11" xfId="0" applyFont="1" applyBorder="1" applyAlignment="1">
      <alignment horizontal="left" wrapText="1"/>
    </xf>
    <xf numFmtId="0" fontId="2" fillId="0" borderId="15" xfId="0" applyFont="1" applyBorder="1" applyAlignment="1">
      <alignment horizontal="left" wrapText="1"/>
    </xf>
    <xf numFmtId="0" fontId="2" fillId="0" borderId="2" xfId="0" applyFont="1" applyBorder="1" applyAlignment="1">
      <alignment horizontal="left" wrapText="1"/>
    </xf>
    <xf numFmtId="0" fontId="2" fillId="0" borderId="3" xfId="0" applyFont="1" applyBorder="1" applyAlignment="1">
      <alignment horizontal="left" wrapText="1"/>
    </xf>
    <xf numFmtId="0" fontId="2" fillId="0" borderId="4" xfId="0" applyFont="1" applyBorder="1" applyAlignment="1">
      <alignment horizontal="left" wrapText="1"/>
    </xf>
    <xf numFmtId="0" fontId="35" fillId="0" borderId="8" xfId="0" applyFont="1" applyBorder="1" applyAlignment="1" applyProtection="1">
      <alignment horizontal="left" vertical="center" wrapText="1"/>
      <protection locked="0"/>
    </xf>
    <xf numFmtId="0" fontId="35" fillId="0" borderId="5" xfId="0" applyFont="1" applyBorder="1" applyAlignment="1" applyProtection="1">
      <alignment horizontal="left" vertical="center" wrapText="1"/>
      <protection locked="0"/>
    </xf>
    <xf numFmtId="0" fontId="35" fillId="0" borderId="6" xfId="0" applyFont="1" applyBorder="1" applyAlignment="1" applyProtection="1">
      <alignment horizontal="left" vertical="center" wrapText="1"/>
      <protection locked="0"/>
    </xf>
  </cellXfs>
  <cellStyles count="28">
    <cellStyle name="&lt;1000 Currency" xfId="13"/>
    <cellStyle name="&lt;1000 Currency 2" xfId="23"/>
    <cellStyle name="=Building Clean" xfId="7"/>
    <cellStyle name="=Paint Interior" xfId="11"/>
    <cellStyle name="&gt;=1000 Currency" xfId="14"/>
    <cellStyle name="&gt;=1000 Currency 2" xfId="24"/>
    <cellStyle name="5 Yr Grey" xfId="15"/>
    <cellStyle name="5 Yr Grey 2" xfId="25"/>
    <cellStyle name="Bad" xfId="4" builtinId="27" customBuiltin="1"/>
    <cellStyle name="Currency" xfId="1"/>
    <cellStyle name="Currency 2" xfId="9"/>
    <cellStyle name="Currency 2 2" xfId="22"/>
    <cellStyle name="Currency 3" xfId="20"/>
    <cellStyle name="Currency 3 2" xfId="27"/>
    <cellStyle name="Currency 4" xfId="21"/>
    <cellStyle name="Good" xfId="3" builtinId="26" customBuiltin="1"/>
    <cellStyle name="Good 2" xfId="10"/>
    <cellStyle name="Good 3" xfId="6"/>
    <cellStyle name="Hyperlink" xfId="2" builtinId="8"/>
    <cellStyle name="Neutral" xfId="5" builtinId="28" customBuiltin="1"/>
    <cellStyle name="Neutral 3" xfId="8"/>
    <cellStyle name="Normal" xfId="0" builtinId="0"/>
    <cellStyle name="Normal 2" xfId="16"/>
    <cellStyle name="Normal 3" xfId="18"/>
    <cellStyle name="Normal 4" xfId="19"/>
    <cellStyle name="Normal 4 2" xfId="26"/>
    <cellStyle name="Normal 7" xfId="17"/>
    <cellStyle name="Painting" xfId="12"/>
  </cellStyles>
  <dxfs count="1081">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b val="0"/>
        <i val="0"/>
        <strike val="0"/>
        <condense val="0"/>
        <extend val="0"/>
        <outline val="0"/>
        <shadow val="0"/>
        <u val="none"/>
        <vertAlign val="baseline"/>
        <sz val="10"/>
        <color theme="1"/>
        <name val="Arial"/>
        <scheme val="none"/>
      </font>
      <numFmt numFmtId="164" formatCode="&quot;$&quot;#,##0"/>
      <fill>
        <patternFill patternType="solid">
          <fgColor indexed="64"/>
          <bgColor theme="0" tint="-0.14999847407452621"/>
        </patternFill>
      </fill>
      <alignment horizontal="left" vertical="top" textRotation="0" wrapText="0" indent="0" justifyLastLine="0" shrinkToFit="0" readingOrder="0"/>
      <border diagonalUp="0" diagonalDown="0">
        <left style="thin">
          <color indexed="64"/>
        </left>
        <right style="medium">
          <color indexed="64"/>
        </right>
        <top style="thin">
          <color indexed="64"/>
        </top>
        <bottom/>
      </border>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border diagonalUp="0" diagonalDown="0">
        <left/>
        <right style="dotted">
          <color indexed="64"/>
        </right>
        <top/>
        <bottom/>
      </border>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medium">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indexed="8"/>
        <name val="Arial Narrow"/>
        <scheme val="none"/>
      </font>
      <numFmt numFmtId="10" formatCode="&quot;$&quot;#,##0;[Red]\-&quot;$&quot;#,##0"/>
      <fill>
        <patternFill patternType="none">
          <fgColor indexed="64"/>
          <bgColor indexed="65"/>
        </patternFill>
      </fill>
      <alignment horizontal="righ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11"/>
        <color indexed="8"/>
        <name val="Arial Narrow"/>
        <scheme val="none"/>
      </font>
      <numFmt numFmtId="10" formatCode="&quot;$&quot;#,##0;[Red]\-&quot;$&quot;#,##0"/>
      <fill>
        <patternFill patternType="none">
          <fgColor indexed="64"/>
          <bgColor indexed="65"/>
        </patternFill>
      </fill>
      <alignment horizontal="righ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0" formatCode="General"/>
      <alignment horizontal="left" vertical="top" textRotation="0" wrapText="1" 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11"/>
        <color indexed="8"/>
        <name val="Arial Narrow"/>
        <scheme val="none"/>
      </font>
      <numFmt numFmtId="10" formatCode="&quot;$&quot;#,##0;[Red]\-&quot;$&quot;#,##0"/>
      <fill>
        <patternFill patternType="none">
          <fgColor indexed="64"/>
          <bgColor indexed="65"/>
        </patternFill>
      </fill>
      <alignment horizontal="right" vertical="top" textRotation="0" wrapText="1" indent="0" justifyLastLine="0" shrinkToFit="0" readingOrder="0"/>
      <border diagonalUp="0" diagonalDown="0" outline="0">
        <left/>
        <right/>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center"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indexed="8"/>
        <name val="Arial"/>
        <scheme val="none"/>
      </font>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center"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indexed="8"/>
        <name val="Arial"/>
        <scheme val="none"/>
      </font>
      <numFmt numFmtId="0" formatCode="General"/>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center"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indexed="8"/>
        <name val="Arial"/>
        <scheme val="none"/>
      </font>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center" vertical="center" textRotation="0" wrapText="1" indent="0" justifyLastLine="0" shrinkToFit="0" readingOrder="0"/>
      <border diagonalUp="0" diagonalDown="0" outline="0">
        <left/>
        <right/>
        <top/>
        <bottom/>
      </border>
    </dxf>
    <dxf>
      <font>
        <b/>
        <i val="0"/>
        <strike val="0"/>
        <condense val="0"/>
        <extend val="0"/>
        <outline val="0"/>
        <shadow val="0"/>
        <u val="none"/>
        <vertAlign val="baseline"/>
        <sz val="10"/>
        <color indexed="8"/>
        <name val="Arial"/>
        <scheme val="none"/>
      </font>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i val="0"/>
        <strike val="0"/>
        <condense val="0"/>
        <extend val="0"/>
        <outline val="0"/>
        <shadow val="0"/>
        <u val="none"/>
        <vertAlign val="baseline"/>
        <sz val="11"/>
        <color indexed="8"/>
        <name val="Arial Narrow"/>
        <scheme val="none"/>
      </font>
      <fill>
        <patternFill patternType="solid">
          <fgColor indexed="9"/>
          <bgColor indexed="9"/>
        </patternFill>
      </fill>
      <alignment horizontal="left" vertical="top" textRotation="0" wrapText="1" indent="0" justifyLastLine="0" shrinkToFit="0" readingOrder="0"/>
      <border diagonalUp="0" diagonalDown="0" outline="0">
        <left/>
        <right/>
        <top/>
        <bottom/>
      </border>
    </dxf>
    <dxf>
      <font>
        <b/>
        <i val="0"/>
        <strike val="0"/>
        <condense val="0"/>
        <extend val="0"/>
        <outline val="0"/>
        <shadow val="0"/>
        <u val="none"/>
        <vertAlign val="baseline"/>
        <sz val="10"/>
        <color indexed="8"/>
        <name val="Arial"/>
        <scheme val="none"/>
      </font>
      <fill>
        <patternFill patternType="solid">
          <fgColor indexed="9"/>
          <bgColor indexed="9"/>
        </patternFill>
      </fill>
      <alignment horizontal="left" vertical="top" textRotation="0" wrapText="1" indent="0" justifyLastLine="0" shrinkToFit="0" readingOrder="0"/>
      <border diagonalUp="0" diagonalDown="0">
        <left/>
        <right style="thin">
          <color indexed="64"/>
        </right>
        <top style="thin">
          <color auto="1"/>
        </top>
        <bottom style="thin">
          <color auto="1"/>
        </bottom>
      </border>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indexed="8"/>
        <name val="Arial"/>
        <scheme val="none"/>
      </font>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general"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indexed="8"/>
        <name val="Arial"/>
        <scheme val="none"/>
      </font>
      <fill>
        <patternFill patternType="solid">
          <fgColor indexed="9"/>
          <bgColor indexed="9"/>
        </patternFill>
      </fill>
      <alignment horizontal="left" vertical="top" textRotation="0" wrapText="1" indent="0" justifyLastLine="0" shrinkToFit="0" readingOrder="0"/>
      <border diagonalUp="0" diagonalDown="0">
        <left style="thin">
          <color indexed="64"/>
        </left>
        <right/>
        <top style="thin">
          <color auto="1"/>
        </top>
        <bottom style="thin">
          <color auto="1"/>
        </bottom>
      </border>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general"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indexed="8"/>
        <name val="Arial"/>
        <scheme val="none"/>
      </font>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indexed="8"/>
        <name val="Arial Narrow"/>
        <scheme val="none"/>
      </font>
      <numFmt numFmtId="0" formatCode="General"/>
      <fill>
        <patternFill patternType="solid">
          <fgColor indexed="9"/>
          <bgColor indexed="9"/>
        </patternFill>
      </fill>
      <alignment horizontal="general"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indexed="8"/>
        <name val="Arial"/>
        <scheme val="none"/>
      </font>
      <numFmt numFmtId="0" formatCode="General"/>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indexed="8"/>
        <name val="Arial Narrow"/>
        <scheme val="none"/>
      </font>
      <fill>
        <patternFill patternType="none">
          <fgColor indexed="64"/>
          <bgColor indexed="65"/>
        </patternFill>
      </fill>
      <alignment horizontal="general"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indexed="8"/>
        <name val="Arial"/>
        <scheme val="none"/>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11"/>
        <color indexed="8"/>
        <name val="Arial Narrow"/>
        <scheme val="none"/>
      </font>
      <numFmt numFmtId="0" formatCode="General"/>
      <fill>
        <patternFill patternType="solid">
          <fgColor indexed="9"/>
          <bgColor indexed="9"/>
        </patternFill>
      </fill>
      <alignment horizontal="general"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indexed="8"/>
        <name val="Arial"/>
        <scheme val="none"/>
      </font>
      <numFmt numFmtId="0" formatCode="General"/>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general"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indexed="8"/>
        <name val="Arial"/>
        <scheme val="none"/>
      </font>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i val="0"/>
        <strike val="0"/>
        <condense val="0"/>
        <extend val="0"/>
        <outline val="0"/>
        <shadow val="0"/>
        <u val="none"/>
        <vertAlign val="baseline"/>
        <sz val="10"/>
        <color indexed="8"/>
        <name val="Arial"/>
        <scheme val="none"/>
      </font>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indexed="8"/>
        <name val="Arial"/>
        <scheme val="none"/>
      </font>
      <numFmt numFmtId="2" formatCode="0.00"/>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auto="1"/>
        </top>
        <bottom style="thin">
          <color auto="1"/>
        </bottom>
      </border>
    </dxf>
    <dxf>
      <border>
        <top style="thin">
          <color indexed="64"/>
        </top>
      </border>
    </dxf>
    <dxf>
      <border outline="0">
        <top style="thin">
          <color indexed="64"/>
        </top>
      </border>
    </dxf>
    <dxf>
      <font>
        <b val="0"/>
        <i val="0"/>
        <strike val="0"/>
        <condense val="0"/>
        <extend val="0"/>
        <outline val="0"/>
        <shadow val="0"/>
        <u val="none"/>
        <vertAlign val="baseline"/>
        <sz val="10"/>
        <color indexed="8"/>
        <name val="Arial"/>
        <scheme val="none"/>
      </font>
      <fill>
        <patternFill patternType="solid">
          <fgColor indexed="9"/>
          <bgColor indexed="9"/>
        </patternFill>
      </fill>
      <alignment horizontal="left"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Narrow"/>
        <scheme val="none"/>
      </font>
      <fill>
        <patternFill patternType="solid">
          <fgColor indexed="64"/>
          <bgColor theme="5" tint="-0.249977111117893"/>
        </patternFill>
      </fill>
      <alignment horizontal="center" vertical="top" textRotation="0" indent="0" justifyLastLine="0" shrinkToFit="0" readingOrder="0"/>
      <border diagonalUp="0" diagonalDown="0">
        <left style="thin">
          <color indexed="64"/>
        </left>
        <right style="thin">
          <color indexed="64"/>
        </right>
        <top/>
        <bottom/>
      </border>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b val="0"/>
        <i val="0"/>
        <strike val="0"/>
        <condense val="0"/>
        <extend val="0"/>
        <outline val="0"/>
        <shadow val="0"/>
        <u val="none"/>
        <vertAlign val="baseline"/>
        <sz val="10"/>
        <color theme="1"/>
        <name val="Arial"/>
        <scheme val="none"/>
      </font>
      <numFmt numFmtId="164" formatCode="&quot;$&quot;#,##0"/>
      <fill>
        <patternFill patternType="solid">
          <fgColor indexed="64"/>
          <bgColor theme="0" tint="-0.14999847407452621"/>
        </patternFill>
      </fill>
      <alignment horizontal="left" vertical="top" textRotation="0" wrapText="0" indent="0" justifyLastLine="0" shrinkToFit="0" readingOrder="0"/>
      <border diagonalUp="0" diagonalDown="0">
        <left style="thin">
          <color indexed="64"/>
        </left>
        <right style="medium">
          <color indexed="64"/>
        </right>
        <top style="thin">
          <color indexed="64"/>
        </top>
        <bottom/>
      </border>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border diagonalUp="0" diagonalDown="0">
        <left/>
        <right style="dotted">
          <color indexed="64"/>
        </right>
        <top/>
        <bottom/>
      </border>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medium">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indexed="8"/>
        <name val="Arial Narrow"/>
        <scheme val="none"/>
      </font>
      <numFmt numFmtId="10" formatCode="&quot;$&quot;#,##0;[Red]\-&quot;$&quot;#,##0"/>
      <fill>
        <patternFill patternType="none">
          <fgColor indexed="64"/>
          <bgColor indexed="65"/>
        </patternFill>
      </fill>
      <alignment horizontal="righ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11"/>
        <color indexed="8"/>
        <name val="Arial Narrow"/>
        <scheme val="none"/>
      </font>
      <numFmt numFmtId="10" formatCode="&quot;$&quot;#,##0;[Red]\-&quot;$&quot;#,##0"/>
      <fill>
        <patternFill patternType="none">
          <fgColor indexed="64"/>
          <bgColor indexed="65"/>
        </patternFill>
      </fill>
      <alignment horizontal="righ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0" formatCode="General"/>
      <alignment horizontal="left" vertical="top" textRotation="0" wrapText="1" 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11"/>
        <color indexed="8"/>
        <name val="Arial Narrow"/>
        <scheme val="none"/>
      </font>
      <numFmt numFmtId="10" formatCode="&quot;$&quot;#,##0;[Red]\-&quot;$&quot;#,##0"/>
      <fill>
        <patternFill patternType="none">
          <fgColor indexed="64"/>
          <bgColor indexed="65"/>
        </patternFill>
      </fill>
      <alignment horizontal="right" vertical="top" textRotation="0" wrapText="1" indent="0" justifyLastLine="0" shrinkToFit="0" readingOrder="0"/>
      <border diagonalUp="0" diagonalDown="0" outline="0">
        <left/>
        <right/>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center"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indexed="8"/>
        <name val="Arial"/>
        <scheme val="none"/>
      </font>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center"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indexed="8"/>
        <name val="Arial"/>
        <scheme val="none"/>
      </font>
      <numFmt numFmtId="0" formatCode="General"/>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center"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indexed="8"/>
        <name val="Arial"/>
        <scheme val="none"/>
      </font>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center" vertical="center" textRotation="0" wrapText="1" indent="0" justifyLastLine="0" shrinkToFit="0" readingOrder="0"/>
      <border diagonalUp="0" diagonalDown="0" outline="0">
        <left/>
        <right/>
        <top/>
        <bottom/>
      </border>
    </dxf>
    <dxf>
      <font>
        <b/>
        <i val="0"/>
        <strike val="0"/>
        <condense val="0"/>
        <extend val="0"/>
        <outline val="0"/>
        <shadow val="0"/>
        <u val="none"/>
        <vertAlign val="baseline"/>
        <sz val="10"/>
        <color indexed="8"/>
        <name val="Arial"/>
        <scheme val="none"/>
      </font>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i val="0"/>
        <strike val="0"/>
        <condense val="0"/>
        <extend val="0"/>
        <outline val="0"/>
        <shadow val="0"/>
        <u val="none"/>
        <vertAlign val="baseline"/>
        <sz val="11"/>
        <color indexed="8"/>
        <name val="Arial Narrow"/>
        <scheme val="none"/>
      </font>
      <fill>
        <patternFill patternType="solid">
          <fgColor indexed="9"/>
          <bgColor indexed="9"/>
        </patternFill>
      </fill>
      <alignment horizontal="left" vertical="top" textRotation="0" wrapText="1" indent="0" justifyLastLine="0" shrinkToFit="0" readingOrder="0"/>
      <border diagonalUp="0" diagonalDown="0" outline="0">
        <left/>
        <right/>
        <top/>
        <bottom/>
      </border>
    </dxf>
    <dxf>
      <font>
        <b/>
        <i val="0"/>
        <strike val="0"/>
        <condense val="0"/>
        <extend val="0"/>
        <outline val="0"/>
        <shadow val="0"/>
        <u val="none"/>
        <vertAlign val="baseline"/>
        <sz val="10"/>
        <color indexed="8"/>
        <name val="Arial"/>
        <scheme val="none"/>
      </font>
      <fill>
        <patternFill patternType="solid">
          <fgColor indexed="9"/>
          <bgColor indexed="9"/>
        </patternFill>
      </fill>
      <alignment horizontal="left" vertical="top" textRotation="0" wrapText="1" indent="0" justifyLastLine="0" shrinkToFit="0" readingOrder="0"/>
      <border diagonalUp="0" diagonalDown="0">
        <left/>
        <right style="thin">
          <color indexed="64"/>
        </right>
        <top style="thin">
          <color auto="1"/>
        </top>
        <bottom style="thin">
          <color auto="1"/>
        </bottom>
      </border>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indexed="8"/>
        <name val="Arial"/>
        <scheme val="none"/>
      </font>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general"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indexed="8"/>
        <name val="Arial"/>
        <scheme val="none"/>
      </font>
      <fill>
        <patternFill patternType="solid">
          <fgColor indexed="9"/>
          <bgColor indexed="9"/>
        </patternFill>
      </fill>
      <alignment horizontal="left" vertical="top" textRotation="0" wrapText="1" indent="0" justifyLastLine="0" shrinkToFit="0" readingOrder="0"/>
      <border diagonalUp="0" diagonalDown="0">
        <left style="thin">
          <color indexed="64"/>
        </left>
        <right/>
        <top style="thin">
          <color auto="1"/>
        </top>
        <bottom style="thin">
          <color auto="1"/>
        </bottom>
      </border>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general"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indexed="8"/>
        <name val="Arial"/>
        <scheme val="none"/>
      </font>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indexed="8"/>
        <name val="Arial Narrow"/>
        <scheme val="none"/>
      </font>
      <numFmt numFmtId="0" formatCode="General"/>
      <fill>
        <patternFill patternType="solid">
          <fgColor indexed="9"/>
          <bgColor indexed="9"/>
        </patternFill>
      </fill>
      <alignment horizontal="general"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indexed="8"/>
        <name val="Arial"/>
        <scheme val="none"/>
      </font>
      <numFmt numFmtId="0" formatCode="General"/>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indexed="8"/>
        <name val="Arial Narrow"/>
        <scheme val="none"/>
      </font>
      <fill>
        <patternFill patternType="none">
          <fgColor indexed="64"/>
          <bgColor indexed="65"/>
        </patternFill>
      </fill>
      <alignment horizontal="general"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indexed="8"/>
        <name val="Arial"/>
        <scheme val="none"/>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11"/>
        <color indexed="8"/>
        <name val="Arial Narrow"/>
        <scheme val="none"/>
      </font>
      <numFmt numFmtId="0" formatCode="General"/>
      <fill>
        <patternFill patternType="solid">
          <fgColor indexed="9"/>
          <bgColor indexed="9"/>
        </patternFill>
      </fill>
      <alignment horizontal="general"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indexed="8"/>
        <name val="Arial"/>
        <scheme val="none"/>
      </font>
      <numFmt numFmtId="0" formatCode="General"/>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general"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indexed="8"/>
        <name val="Arial"/>
        <scheme val="none"/>
      </font>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i val="0"/>
        <strike val="0"/>
        <condense val="0"/>
        <extend val="0"/>
        <outline val="0"/>
        <shadow val="0"/>
        <u val="none"/>
        <vertAlign val="baseline"/>
        <sz val="10"/>
        <color indexed="8"/>
        <name val="Arial"/>
        <scheme val="none"/>
      </font>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indexed="8"/>
        <name val="Arial"/>
        <scheme val="none"/>
      </font>
      <numFmt numFmtId="2" formatCode="0.00"/>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auto="1"/>
        </top>
        <bottom style="thin">
          <color auto="1"/>
        </bottom>
      </border>
    </dxf>
    <dxf>
      <border>
        <top style="thin">
          <color indexed="64"/>
        </top>
      </border>
    </dxf>
    <dxf>
      <border outline="0">
        <top style="thin">
          <color indexed="64"/>
        </top>
      </border>
    </dxf>
    <dxf>
      <font>
        <b val="0"/>
        <i val="0"/>
        <strike val="0"/>
        <condense val="0"/>
        <extend val="0"/>
        <outline val="0"/>
        <shadow val="0"/>
        <u val="none"/>
        <vertAlign val="baseline"/>
        <sz val="10"/>
        <color indexed="8"/>
        <name val="Arial"/>
        <scheme val="none"/>
      </font>
      <fill>
        <patternFill patternType="solid">
          <fgColor indexed="9"/>
          <bgColor indexed="9"/>
        </patternFill>
      </fill>
      <alignment horizontal="left"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Narrow"/>
        <scheme val="none"/>
      </font>
      <fill>
        <patternFill patternType="solid">
          <fgColor indexed="64"/>
          <bgColor theme="5" tint="-0.249977111117893"/>
        </patternFill>
      </fill>
      <alignment horizontal="center" vertical="top" textRotation="0" indent="0" justifyLastLine="0" shrinkToFit="0" readingOrder="0"/>
      <border diagonalUp="0" diagonalDown="0">
        <left style="thin">
          <color indexed="64"/>
        </left>
        <right style="thin">
          <color indexed="64"/>
        </right>
        <top/>
        <bottom/>
      </border>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b val="0"/>
        <i val="0"/>
        <strike val="0"/>
        <condense val="0"/>
        <extend val="0"/>
        <outline val="0"/>
        <shadow val="0"/>
        <u val="none"/>
        <vertAlign val="baseline"/>
        <sz val="10"/>
        <color theme="1"/>
        <name val="Arial"/>
        <scheme val="none"/>
      </font>
      <numFmt numFmtId="164" formatCode="&quot;$&quot;#,##0"/>
      <fill>
        <patternFill patternType="solid">
          <fgColor indexed="64"/>
          <bgColor theme="0" tint="-0.14999847407452621"/>
        </patternFill>
      </fill>
      <alignment horizontal="left" vertical="top" textRotation="0" wrapText="0" indent="0" justifyLastLine="0" shrinkToFit="0" readingOrder="0"/>
      <border diagonalUp="0" diagonalDown="0">
        <left style="thin">
          <color indexed="64"/>
        </left>
        <right style="medium">
          <color indexed="64"/>
        </right>
        <top style="thin">
          <color indexed="64"/>
        </top>
        <bottom/>
      </border>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border diagonalUp="0" diagonalDown="0">
        <left/>
        <right style="dotted">
          <color indexed="64"/>
        </right>
        <top/>
        <bottom/>
      </border>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medium">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indexed="8"/>
        <name val="Arial Narrow"/>
        <scheme val="none"/>
      </font>
      <numFmt numFmtId="10" formatCode="&quot;$&quot;#,##0;[Red]\-&quot;$&quot;#,##0"/>
      <fill>
        <patternFill patternType="none">
          <fgColor indexed="64"/>
          <bgColor indexed="65"/>
        </patternFill>
      </fill>
      <alignment horizontal="righ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11"/>
        <color indexed="8"/>
        <name val="Arial Narrow"/>
        <scheme val="none"/>
      </font>
      <numFmt numFmtId="10" formatCode="&quot;$&quot;#,##0;[Red]\-&quot;$&quot;#,##0"/>
      <fill>
        <patternFill patternType="none">
          <fgColor indexed="64"/>
          <bgColor indexed="65"/>
        </patternFill>
      </fill>
      <alignment horizontal="righ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0" formatCode="General"/>
      <alignment horizontal="left" vertical="top" textRotation="0" wrapText="1" 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11"/>
        <color indexed="8"/>
        <name val="Arial Narrow"/>
        <scheme val="none"/>
      </font>
      <numFmt numFmtId="10" formatCode="&quot;$&quot;#,##0;[Red]\-&quot;$&quot;#,##0"/>
      <fill>
        <patternFill patternType="none">
          <fgColor indexed="64"/>
          <bgColor indexed="65"/>
        </patternFill>
      </fill>
      <alignment horizontal="right" vertical="top" textRotation="0" wrapText="1" indent="0" justifyLastLine="0" shrinkToFit="0" readingOrder="0"/>
      <border diagonalUp="0" diagonalDown="0" outline="0">
        <left/>
        <right/>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center"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indexed="8"/>
        <name val="Arial"/>
        <scheme val="none"/>
      </font>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center"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indexed="8"/>
        <name val="Arial"/>
        <scheme val="none"/>
      </font>
      <numFmt numFmtId="0" formatCode="General"/>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center"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indexed="8"/>
        <name val="Arial"/>
        <scheme val="none"/>
      </font>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center" vertical="center" textRotation="0" wrapText="1" indent="0" justifyLastLine="0" shrinkToFit="0" readingOrder="0"/>
      <border diagonalUp="0" diagonalDown="0" outline="0">
        <left/>
        <right/>
        <top/>
        <bottom/>
      </border>
    </dxf>
    <dxf>
      <font>
        <b/>
        <i val="0"/>
        <strike val="0"/>
        <condense val="0"/>
        <extend val="0"/>
        <outline val="0"/>
        <shadow val="0"/>
        <u val="none"/>
        <vertAlign val="baseline"/>
        <sz val="10"/>
        <color indexed="8"/>
        <name val="Arial"/>
        <scheme val="none"/>
      </font>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i val="0"/>
        <strike val="0"/>
        <condense val="0"/>
        <extend val="0"/>
        <outline val="0"/>
        <shadow val="0"/>
        <u val="none"/>
        <vertAlign val="baseline"/>
        <sz val="11"/>
        <color indexed="8"/>
        <name val="Arial Narrow"/>
        <scheme val="none"/>
      </font>
      <fill>
        <patternFill patternType="solid">
          <fgColor indexed="9"/>
          <bgColor indexed="9"/>
        </patternFill>
      </fill>
      <alignment horizontal="left" vertical="top" textRotation="0" wrapText="1" indent="0" justifyLastLine="0" shrinkToFit="0" readingOrder="0"/>
      <border diagonalUp="0" diagonalDown="0" outline="0">
        <left/>
        <right/>
        <top/>
        <bottom/>
      </border>
    </dxf>
    <dxf>
      <font>
        <b/>
        <i val="0"/>
        <strike val="0"/>
        <condense val="0"/>
        <extend val="0"/>
        <outline val="0"/>
        <shadow val="0"/>
        <u val="none"/>
        <vertAlign val="baseline"/>
        <sz val="10"/>
        <color indexed="8"/>
        <name val="Arial"/>
        <scheme val="none"/>
      </font>
      <fill>
        <patternFill patternType="solid">
          <fgColor indexed="9"/>
          <bgColor indexed="9"/>
        </patternFill>
      </fill>
      <alignment horizontal="left" vertical="top" textRotation="0" wrapText="1" indent="0" justifyLastLine="0" shrinkToFit="0" readingOrder="0"/>
      <border diagonalUp="0" diagonalDown="0">
        <left/>
        <right style="thin">
          <color indexed="64"/>
        </right>
        <top style="thin">
          <color auto="1"/>
        </top>
        <bottom style="thin">
          <color auto="1"/>
        </bottom>
      </border>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indexed="8"/>
        <name val="Arial"/>
        <scheme val="none"/>
      </font>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general"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indexed="8"/>
        <name val="Arial"/>
        <scheme val="none"/>
      </font>
      <fill>
        <patternFill patternType="solid">
          <fgColor indexed="9"/>
          <bgColor indexed="9"/>
        </patternFill>
      </fill>
      <alignment horizontal="left" vertical="top" textRotation="0" wrapText="1" indent="0" justifyLastLine="0" shrinkToFit="0" readingOrder="0"/>
      <border diagonalUp="0" diagonalDown="0">
        <left style="thin">
          <color indexed="64"/>
        </left>
        <right/>
        <top style="thin">
          <color auto="1"/>
        </top>
        <bottom style="thin">
          <color auto="1"/>
        </bottom>
      </border>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general"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indexed="8"/>
        <name val="Arial"/>
        <scheme val="none"/>
      </font>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indexed="8"/>
        <name val="Arial Narrow"/>
        <scheme val="none"/>
      </font>
      <numFmt numFmtId="0" formatCode="General"/>
      <fill>
        <patternFill patternType="solid">
          <fgColor indexed="9"/>
          <bgColor indexed="9"/>
        </patternFill>
      </fill>
      <alignment horizontal="general"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indexed="8"/>
        <name val="Arial"/>
        <scheme val="none"/>
      </font>
      <numFmt numFmtId="0" formatCode="General"/>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indexed="8"/>
        <name val="Arial Narrow"/>
        <scheme val="none"/>
      </font>
      <fill>
        <patternFill patternType="none">
          <fgColor indexed="64"/>
          <bgColor indexed="65"/>
        </patternFill>
      </fill>
      <alignment horizontal="general"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indexed="8"/>
        <name val="Arial"/>
        <scheme val="none"/>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11"/>
        <color indexed="8"/>
        <name val="Arial Narrow"/>
        <scheme val="none"/>
      </font>
      <numFmt numFmtId="0" formatCode="General"/>
      <fill>
        <patternFill patternType="solid">
          <fgColor indexed="9"/>
          <bgColor indexed="9"/>
        </patternFill>
      </fill>
      <alignment horizontal="general"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indexed="8"/>
        <name val="Arial"/>
        <scheme val="none"/>
      </font>
      <numFmt numFmtId="0" formatCode="General"/>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general"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indexed="8"/>
        <name val="Arial"/>
        <scheme val="none"/>
      </font>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i val="0"/>
        <strike val="0"/>
        <condense val="0"/>
        <extend val="0"/>
        <outline val="0"/>
        <shadow val="0"/>
        <u val="none"/>
        <vertAlign val="baseline"/>
        <sz val="10"/>
        <color indexed="8"/>
        <name val="Arial"/>
        <scheme val="none"/>
      </font>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indexed="8"/>
        <name val="Arial"/>
        <scheme val="none"/>
      </font>
      <numFmt numFmtId="2" formatCode="0.00"/>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auto="1"/>
        </top>
        <bottom style="thin">
          <color auto="1"/>
        </bottom>
      </border>
    </dxf>
    <dxf>
      <border>
        <top style="thin">
          <color indexed="64"/>
        </top>
      </border>
    </dxf>
    <dxf>
      <border outline="0">
        <top style="thin">
          <color indexed="64"/>
        </top>
      </border>
    </dxf>
    <dxf>
      <font>
        <b val="0"/>
        <i val="0"/>
        <strike val="0"/>
        <condense val="0"/>
        <extend val="0"/>
        <outline val="0"/>
        <shadow val="0"/>
        <u val="none"/>
        <vertAlign val="baseline"/>
        <sz val="10"/>
        <color indexed="8"/>
        <name val="Arial"/>
        <scheme val="none"/>
      </font>
      <fill>
        <patternFill patternType="solid">
          <fgColor indexed="9"/>
          <bgColor indexed="9"/>
        </patternFill>
      </fill>
      <alignment horizontal="left"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Narrow"/>
        <scheme val="none"/>
      </font>
      <fill>
        <patternFill patternType="solid">
          <fgColor indexed="64"/>
          <bgColor theme="5" tint="-0.249977111117893"/>
        </patternFill>
      </fill>
      <alignment horizontal="center" vertical="top" textRotation="0" indent="0" justifyLastLine="0" shrinkToFit="0" readingOrder="0"/>
      <border diagonalUp="0" diagonalDown="0">
        <left style="thin">
          <color indexed="64"/>
        </left>
        <right style="thin">
          <color indexed="64"/>
        </right>
        <top/>
        <bottom/>
      </border>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val="0"/>
        <i val="0"/>
        <strike val="0"/>
        <condense val="0"/>
        <extend val="0"/>
        <outline val="0"/>
        <shadow val="0"/>
        <u val="none"/>
        <vertAlign val="baseline"/>
        <sz val="10"/>
        <color theme="1"/>
        <name val="Arial"/>
        <scheme val="none"/>
      </font>
      <numFmt numFmtId="164" formatCode="&quot;$&quot;#,##0"/>
      <fill>
        <patternFill patternType="solid">
          <fgColor indexed="64"/>
          <bgColor theme="0" tint="-0.14999847407452621"/>
        </patternFill>
      </fill>
      <alignment horizontal="left" vertical="top" textRotation="0" wrapText="0" indent="0" justifyLastLine="0" shrinkToFit="0" readingOrder="0"/>
      <border diagonalUp="0" diagonalDown="0" outline="0">
        <left style="thin">
          <color indexed="64"/>
        </left>
        <right style="medium">
          <color indexed="64"/>
        </right>
        <top style="thin">
          <color indexed="64"/>
        </top>
        <bottom/>
      </border>
    </dxf>
    <dxf>
      <font>
        <b val="0"/>
        <i val="0"/>
        <strike val="0"/>
        <condense val="0"/>
        <extend val="0"/>
        <outline val="0"/>
        <shadow val="0"/>
        <u val="none"/>
        <vertAlign val="baseline"/>
        <sz val="10"/>
        <color theme="1"/>
        <name val="Arial"/>
        <scheme val="none"/>
      </font>
      <numFmt numFmtId="164" formatCode="&quot;$&quot;#,##0"/>
      <fill>
        <patternFill patternType="solid">
          <fgColor indexed="64"/>
          <bgColor theme="0" tint="-0.14999847407452621"/>
        </patternFill>
      </fill>
      <alignment horizontal="left" vertical="top" textRotation="0" wrapText="0" indent="0" justifyLastLine="0" shrinkToFit="0" readingOrder="0"/>
      <border diagonalUp="0" diagonalDown="0">
        <left style="thin">
          <color indexed="64"/>
        </left>
        <right style="medium">
          <color indexed="64"/>
        </right>
        <top style="thin">
          <color indexed="64"/>
        </top>
        <bottom/>
      </border>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left" vertical="top" textRotation="0" wrapText="0" indent="0" justifyLastLine="0" shrinkToFit="0" readingOrder="0"/>
      <border diagonalUp="0" diagonalDown="0" outline="0">
        <left/>
        <right/>
        <top/>
        <bottom/>
      </border>
    </dxf>
    <dxf>
      <font>
        <strike val="0"/>
        <outline val="0"/>
        <shadow val="0"/>
        <vertAlign val="baseline"/>
        <sz val="10"/>
        <name val="Arial"/>
        <scheme val="none"/>
      </font>
      <alignment horizontal="left" vertical="top" textRotation="0" indent="0" justifyLastLine="0" shrinkToFit="0" readingOrder="0"/>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left" vertical="top" textRotation="0" wrapText="0" indent="0" justifyLastLine="0" shrinkToFit="0" readingOrder="0"/>
      <border diagonalUp="0" diagonalDown="0" outline="0">
        <left/>
        <right/>
        <top/>
        <bottom/>
      </border>
    </dxf>
    <dxf>
      <font>
        <strike val="0"/>
        <outline val="0"/>
        <shadow val="0"/>
        <vertAlign val="baseline"/>
        <sz val="10"/>
        <name val="Arial"/>
        <scheme val="none"/>
      </font>
      <alignment horizontal="left" vertical="top" textRotation="0" indent="0" justifyLastLine="0" shrinkToFit="0" readingOrder="0"/>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left" vertical="top" textRotation="0" wrapText="0" indent="0" justifyLastLine="0" shrinkToFit="0" readingOrder="0"/>
      <border diagonalUp="0" diagonalDown="0" outline="0">
        <left/>
        <right/>
        <top/>
        <bottom/>
      </border>
    </dxf>
    <dxf>
      <font>
        <strike val="0"/>
        <outline val="0"/>
        <shadow val="0"/>
        <vertAlign val="baseline"/>
        <sz val="10"/>
        <name val="Arial"/>
        <scheme val="none"/>
      </font>
      <alignment horizontal="left" vertical="top" textRotation="0" indent="0" justifyLastLine="0" shrinkToFit="0" readingOrder="0"/>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left" vertical="top" textRotation="0" wrapText="0" indent="0" justifyLastLine="0" shrinkToFit="0" readingOrder="0"/>
      <border diagonalUp="0" diagonalDown="0" outline="0">
        <left/>
        <right/>
        <top/>
        <bottom/>
      </border>
    </dxf>
    <dxf>
      <font>
        <strike val="0"/>
        <outline val="0"/>
        <shadow val="0"/>
        <vertAlign val="baseline"/>
        <sz val="10"/>
        <name val="Arial"/>
        <scheme val="none"/>
      </font>
      <alignment horizontal="left" vertical="top" textRotation="0" indent="0" justifyLastLine="0" shrinkToFit="0" readingOrder="0"/>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left" vertical="top" textRotation="0" wrapText="0" indent="0" justifyLastLine="0" shrinkToFit="0" readingOrder="0"/>
      <border diagonalUp="0" diagonalDown="0" outline="0">
        <left/>
        <right/>
        <top/>
        <bottom/>
      </border>
    </dxf>
    <dxf>
      <font>
        <strike val="0"/>
        <outline val="0"/>
        <shadow val="0"/>
        <vertAlign val="baseline"/>
        <sz val="10"/>
        <name val="Arial"/>
        <scheme val="none"/>
      </font>
      <alignment horizontal="left" vertical="top" textRotation="0" indent="0" justifyLastLine="0" shrinkToFit="0" readingOrder="0"/>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left" vertical="top" textRotation="0" wrapText="0" indent="0" justifyLastLine="0" shrinkToFit="0" readingOrder="0"/>
      <border diagonalUp="0" diagonalDown="0" outline="0">
        <left/>
        <right/>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right style="dotted">
          <color indexed="64"/>
        </right>
        <top/>
        <bottom/>
      </border>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border diagonalUp="0" diagonalDown="0">
        <left/>
        <right style="dotted">
          <color indexed="64"/>
        </right>
        <top/>
        <bottom/>
      </border>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left" vertical="top" textRotation="0" wrapText="0" indent="0" justifyLastLine="0" shrinkToFit="0" readingOrder="0"/>
      <border diagonalUp="0" diagonalDown="0" outline="0">
        <left/>
        <right/>
        <top/>
        <bottom/>
      </border>
    </dxf>
    <dxf>
      <font>
        <strike val="0"/>
        <outline val="0"/>
        <shadow val="0"/>
        <vertAlign val="baseline"/>
        <sz val="10"/>
        <name val="Arial"/>
        <scheme val="none"/>
      </font>
      <alignment horizontal="left" vertical="top" textRotation="0" indent="0" justifyLastLine="0" shrinkToFit="0" readingOrder="0"/>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left" vertical="top" textRotation="0" wrapText="0" indent="0" justifyLastLine="0" shrinkToFit="0" readingOrder="0"/>
      <border diagonalUp="0" diagonalDown="0" outline="0">
        <left/>
        <right/>
        <top/>
        <bottom/>
      </border>
    </dxf>
    <dxf>
      <font>
        <strike val="0"/>
        <outline val="0"/>
        <shadow val="0"/>
        <vertAlign val="baseline"/>
        <sz val="10"/>
        <name val="Arial"/>
        <scheme val="none"/>
      </font>
      <alignment horizontal="left" vertical="top" textRotation="0" indent="0" justifyLastLine="0" shrinkToFit="0" readingOrder="0"/>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left" vertical="top" textRotation="0" wrapText="0" indent="0" justifyLastLine="0" shrinkToFit="0" readingOrder="0"/>
      <border diagonalUp="0" diagonalDown="0" outline="0">
        <left/>
        <right/>
        <top/>
        <bottom/>
      </border>
    </dxf>
    <dxf>
      <font>
        <strike val="0"/>
        <outline val="0"/>
        <shadow val="0"/>
        <vertAlign val="baseline"/>
        <sz val="10"/>
        <name val="Arial"/>
        <scheme val="none"/>
      </font>
      <alignment horizontal="left" vertical="top" textRotation="0" indent="0" justifyLastLine="0" shrinkToFit="0" readingOrder="0"/>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left" vertical="top" textRotation="0" wrapText="0" indent="0" justifyLastLine="0" shrinkToFit="0" readingOrder="0"/>
      <border diagonalUp="0" diagonalDown="0" outline="0">
        <left/>
        <right/>
        <top/>
        <bottom/>
      </border>
    </dxf>
    <dxf>
      <font>
        <strike val="0"/>
        <outline val="0"/>
        <shadow val="0"/>
        <vertAlign val="baseline"/>
        <sz val="10"/>
        <name val="Arial"/>
        <scheme val="none"/>
      </font>
      <alignment horizontal="left" vertical="top" textRotation="0" indent="0" justifyLastLine="0" shrinkToFit="0" readingOrder="0"/>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left" vertical="top" textRotation="0" wrapText="0" indent="0" justifyLastLine="0" shrinkToFit="0" readingOrder="0"/>
      <border diagonalUp="0" diagonalDown="0" outline="0">
        <left/>
        <right/>
        <top/>
        <bottom/>
      </border>
    </dxf>
    <dxf>
      <font>
        <strike val="0"/>
        <outline val="0"/>
        <shadow val="0"/>
        <vertAlign val="baseline"/>
        <sz val="10"/>
        <name val="Arial"/>
        <scheme val="none"/>
      </font>
      <alignment horizontal="left" vertical="top" textRotation="0" indent="0" justifyLastLine="0" shrinkToFit="0" readingOrder="0"/>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left" vertical="top" textRotation="0" wrapText="0" indent="0" justifyLastLine="0" shrinkToFit="0" readingOrder="0"/>
      <border diagonalUp="0" diagonalDown="0" outline="0">
        <left/>
        <right/>
        <top/>
        <bottom/>
      </border>
    </dxf>
    <dxf>
      <font>
        <strike val="0"/>
        <outline val="0"/>
        <shadow val="0"/>
        <vertAlign val="baseline"/>
        <sz val="10"/>
        <name val="Arial"/>
        <scheme val="none"/>
      </font>
      <alignment horizontal="left" vertical="top" textRotation="0" indent="0" justifyLastLine="0" shrinkToFit="0" readingOrder="0"/>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left" vertical="top" textRotation="0" wrapText="0" indent="0" justifyLastLine="0" shrinkToFit="0" readingOrder="0"/>
      <border diagonalUp="0" diagonalDown="0" outline="0">
        <left/>
        <right/>
        <top/>
        <bottom/>
      </border>
    </dxf>
    <dxf>
      <font>
        <strike val="0"/>
        <outline val="0"/>
        <shadow val="0"/>
        <vertAlign val="baseline"/>
        <sz val="10"/>
        <name val="Arial"/>
        <scheme val="none"/>
      </font>
      <alignment horizontal="left" vertical="top" textRotation="0" indent="0" justifyLastLine="0" shrinkToFit="0" readingOrder="0"/>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left" vertical="top" textRotation="0" wrapText="0" indent="0" justifyLastLine="0" shrinkToFit="0" readingOrder="0"/>
      <border diagonalUp="0" diagonalDown="0" outline="0">
        <left/>
        <right/>
        <top/>
        <bottom/>
      </border>
    </dxf>
    <dxf>
      <font>
        <strike val="0"/>
        <outline val="0"/>
        <shadow val="0"/>
        <vertAlign val="baseline"/>
        <sz val="10"/>
        <name val="Arial"/>
        <scheme val="none"/>
      </font>
      <alignment horizontal="left" vertical="top" textRotation="0" indent="0" justifyLastLine="0" shrinkToFit="0" readingOrder="0"/>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left" vertical="top" textRotation="0" wrapText="0" indent="0" justifyLastLine="0" shrinkToFit="0" readingOrder="0"/>
      <border diagonalUp="0" diagonalDown="0" outline="0">
        <left/>
        <right/>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numFmt numFmtId="0" formatCode="General"/>
      <alignment horizontal="left" vertical="top" textRotation="0" wrapText="1" 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top" textRotation="0" wrapText="0" indent="0" justifyLastLine="0" shrinkToFit="0" readingOrder="0"/>
      <border diagonalUp="0" diagonalDown="0" outline="0">
        <left/>
        <right/>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0"/>
        <color indexed="8"/>
        <name val="Arial"/>
        <scheme val="none"/>
      </font>
      <numFmt numFmtId="164" formatCode="&quot;$&quot;#,##0"/>
      <fill>
        <patternFill patternType="solid">
          <fgColor indexed="9"/>
          <bgColor indexed="9"/>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indexed="8"/>
        <name val="Arial"/>
        <scheme val="none"/>
      </font>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indexed="8"/>
        <name val="Arial"/>
        <scheme val="none"/>
      </font>
      <numFmt numFmtId="0" formatCode="General"/>
      <fill>
        <patternFill patternType="solid">
          <fgColor indexed="9"/>
          <bgColor indexed="9"/>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indexed="8"/>
        <name val="Arial"/>
        <scheme val="none"/>
      </font>
      <numFmt numFmtId="0" formatCode="General"/>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indexed="8"/>
        <name val="Arial"/>
        <scheme val="none"/>
      </font>
      <fill>
        <patternFill patternType="solid">
          <fgColor indexed="9"/>
          <bgColor indexed="9"/>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indexed="8"/>
        <name val="Arial"/>
        <scheme val="none"/>
      </font>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auto="1"/>
        <name val="Calibri"/>
        <scheme val="minor"/>
      </font>
      <alignment horizontal="general" vertical="top" textRotation="0" wrapText="0" indent="0" justifyLastLine="0" shrinkToFit="0" readingOrder="0"/>
      <border diagonalUp="0" diagonalDown="0" outline="0">
        <left/>
        <right/>
        <top/>
        <bottom/>
      </border>
    </dxf>
    <dxf>
      <font>
        <b/>
        <i val="0"/>
        <strike val="0"/>
        <condense val="0"/>
        <extend val="0"/>
        <outline val="0"/>
        <shadow val="0"/>
        <u val="none"/>
        <vertAlign val="baseline"/>
        <sz val="10"/>
        <color indexed="8"/>
        <name val="Arial"/>
        <scheme val="none"/>
      </font>
      <fill>
        <patternFill patternType="solid">
          <fgColor indexed="9"/>
          <bgColor indexed="9"/>
        </patternFill>
      </fill>
      <alignment horizontal="left" vertical="top" textRotation="0" wrapText="1" indent="0" justifyLastLine="0" shrinkToFit="0" readingOrder="0"/>
      <border diagonalUp="0" diagonalDown="0" outline="0">
        <left/>
        <right style="thin">
          <color indexed="64"/>
        </right>
        <top style="thin">
          <color indexed="64"/>
        </top>
        <bottom/>
      </border>
    </dxf>
    <dxf>
      <font>
        <b/>
        <i val="0"/>
        <strike val="0"/>
        <condense val="0"/>
        <extend val="0"/>
        <outline val="0"/>
        <shadow val="0"/>
        <u val="none"/>
        <vertAlign val="baseline"/>
        <sz val="10"/>
        <color indexed="8"/>
        <name val="Arial"/>
        <scheme val="none"/>
      </font>
      <fill>
        <patternFill patternType="solid">
          <fgColor indexed="9"/>
          <bgColor indexed="9"/>
        </patternFill>
      </fill>
      <alignment horizontal="left" vertical="top" textRotation="0" wrapText="1" indent="0" justifyLastLine="0" shrinkToFit="0" readingOrder="0"/>
      <border diagonalUp="0" diagonalDown="0">
        <left/>
        <right style="thin">
          <color indexed="64"/>
        </right>
        <top style="thin">
          <color auto="1"/>
        </top>
        <bottom style="thin">
          <color auto="1"/>
        </bottom>
      </border>
    </dxf>
    <dxf>
      <font>
        <b val="0"/>
        <i val="0"/>
        <strike val="0"/>
        <condense val="0"/>
        <extend val="0"/>
        <outline val="0"/>
        <shadow val="0"/>
        <u val="none"/>
        <vertAlign val="baseline"/>
        <sz val="10"/>
        <color indexed="8"/>
        <name val="Arial"/>
        <scheme val="none"/>
      </font>
      <fill>
        <patternFill patternType="solid">
          <fgColor indexed="9"/>
          <bgColor indexed="9"/>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indexed="8"/>
        <name val="Arial"/>
        <scheme val="none"/>
      </font>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indexed="8"/>
        <name val="Arial"/>
        <scheme val="none"/>
      </font>
      <fill>
        <patternFill patternType="solid">
          <fgColor indexed="9"/>
          <bgColor indexed="9"/>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indexed="8"/>
        <name val="Arial"/>
        <scheme val="none"/>
      </font>
      <fill>
        <patternFill patternType="solid">
          <fgColor indexed="9"/>
          <bgColor indexed="9"/>
        </patternFill>
      </fill>
      <alignment horizontal="left" vertical="top" textRotation="0" wrapText="1" indent="0" justifyLastLine="0" shrinkToFit="0" readingOrder="0"/>
      <border diagonalUp="0" diagonalDown="0">
        <left style="thin">
          <color indexed="64"/>
        </left>
        <right/>
        <top style="thin">
          <color auto="1"/>
        </top>
        <bottom style="thin">
          <color auto="1"/>
        </bottom>
      </border>
    </dxf>
    <dxf>
      <font>
        <b val="0"/>
        <i val="0"/>
        <strike val="0"/>
        <condense val="0"/>
        <extend val="0"/>
        <outline val="0"/>
        <shadow val="0"/>
        <u val="none"/>
        <vertAlign val="baseline"/>
        <sz val="10"/>
        <color indexed="8"/>
        <name val="Arial"/>
        <scheme val="none"/>
      </font>
      <fill>
        <patternFill patternType="solid">
          <fgColor indexed="9"/>
          <bgColor indexed="9"/>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indexed="8"/>
        <name val="Arial"/>
        <scheme val="none"/>
      </font>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indexed="8"/>
        <name val="Arial"/>
        <scheme val="none"/>
      </font>
      <numFmt numFmtId="0" formatCode="General"/>
      <fill>
        <patternFill patternType="solid">
          <fgColor indexed="9"/>
          <bgColor indexed="9"/>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indexed="8"/>
        <name val="Arial"/>
        <scheme val="none"/>
      </font>
      <numFmt numFmtId="0" formatCode="General"/>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indexed="8"/>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indexed="8"/>
        <name val="Arial"/>
        <scheme val="none"/>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10"/>
        <color indexed="8"/>
        <name val="Arial"/>
        <scheme val="none"/>
      </font>
      <numFmt numFmtId="0" formatCode="General"/>
      <fill>
        <patternFill patternType="solid">
          <fgColor indexed="9"/>
          <bgColor indexed="9"/>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indexed="8"/>
        <name val="Arial"/>
        <scheme val="none"/>
      </font>
      <numFmt numFmtId="0" formatCode="General"/>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indexed="8"/>
        <name val="Arial"/>
        <scheme val="none"/>
      </font>
      <fill>
        <patternFill patternType="solid">
          <fgColor indexed="9"/>
          <bgColor indexed="9"/>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indexed="8"/>
        <name val="Arial"/>
        <scheme val="none"/>
      </font>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i val="0"/>
        <strike val="0"/>
        <condense val="0"/>
        <extend val="0"/>
        <outline val="0"/>
        <shadow val="0"/>
        <u val="none"/>
        <vertAlign val="baseline"/>
        <sz val="10"/>
        <color indexed="8"/>
        <name val="Arial"/>
        <scheme val="none"/>
      </font>
      <fill>
        <patternFill patternType="solid">
          <fgColor indexed="9"/>
          <bgColor indexed="9"/>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indexed="8"/>
        <name val="Arial"/>
        <scheme val="none"/>
      </font>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indexed="8"/>
        <name val="Arial"/>
        <scheme val="none"/>
      </font>
      <numFmt numFmtId="2" formatCode="0.00"/>
      <fill>
        <patternFill patternType="solid">
          <fgColor indexed="9"/>
          <bgColor indexed="9"/>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indexed="8"/>
        <name val="Arial"/>
        <scheme val="none"/>
      </font>
      <numFmt numFmtId="2" formatCode="0.00"/>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auto="1"/>
        </top>
        <bottom style="thin">
          <color auto="1"/>
        </bottom>
      </border>
    </dxf>
    <dxf>
      <border>
        <top style="thin">
          <color indexed="64"/>
        </top>
      </border>
    </dxf>
    <dxf>
      <border outline="0">
        <top style="thin">
          <color indexed="64"/>
        </top>
      </border>
    </dxf>
    <dxf>
      <font>
        <b val="0"/>
        <i val="0"/>
        <strike val="0"/>
        <condense val="0"/>
        <extend val="0"/>
        <outline val="0"/>
        <shadow val="0"/>
        <u val="none"/>
        <vertAlign val="baseline"/>
        <sz val="10"/>
        <color indexed="8"/>
        <name val="Arial"/>
        <scheme val="none"/>
      </font>
      <fill>
        <patternFill patternType="solid">
          <fgColor indexed="9"/>
          <bgColor indexed="9"/>
        </patternFill>
      </fill>
      <alignment horizontal="left"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Narrow"/>
        <scheme val="none"/>
      </font>
      <fill>
        <patternFill patternType="solid">
          <fgColor indexed="64"/>
          <bgColor theme="5" tint="-0.249977111117893"/>
        </patternFill>
      </fill>
      <alignment horizontal="center" vertical="top" textRotation="0" indent="0" justifyLastLine="0" shrinkToFit="0" readingOrder="0"/>
      <border diagonalUp="0" diagonalDown="0">
        <left style="thin">
          <color indexed="64"/>
        </left>
        <right style="thin">
          <color indexed="64"/>
        </right>
        <top/>
        <bottom/>
      </border>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b val="0"/>
        <i val="0"/>
        <strike val="0"/>
        <condense val="0"/>
        <extend val="0"/>
        <outline val="0"/>
        <shadow val="0"/>
        <u val="none"/>
        <vertAlign val="baseline"/>
        <sz val="10"/>
        <color theme="1"/>
        <name val="Arial"/>
        <scheme val="none"/>
      </font>
      <numFmt numFmtId="164" formatCode="&quot;$&quot;#,##0"/>
      <fill>
        <patternFill patternType="solid">
          <fgColor indexed="64"/>
          <bgColor theme="0" tint="-0.14999847407452621"/>
        </patternFill>
      </fill>
      <alignment horizontal="left" vertical="top" textRotation="0" wrapText="0" indent="0" justifyLastLine="0" shrinkToFit="0" readingOrder="0"/>
      <border diagonalUp="0" diagonalDown="0">
        <left style="thin">
          <color indexed="64"/>
        </left>
        <right style="medium">
          <color indexed="64"/>
        </right>
        <top style="thin">
          <color indexed="64"/>
        </top>
        <bottom/>
      </border>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border diagonalUp="0" diagonalDown="0">
        <left/>
        <right style="dotted">
          <color indexed="64"/>
        </right>
        <top/>
        <bottom/>
      </border>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medium">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indexed="8"/>
        <name val="Arial Narrow"/>
        <scheme val="none"/>
      </font>
      <numFmt numFmtId="10" formatCode="&quot;$&quot;#,##0;[Red]\-&quot;$&quot;#,##0"/>
      <fill>
        <patternFill patternType="none">
          <fgColor indexed="64"/>
          <bgColor indexed="65"/>
        </patternFill>
      </fill>
      <alignment horizontal="righ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11"/>
        <color indexed="8"/>
        <name val="Arial Narrow"/>
        <scheme val="none"/>
      </font>
      <numFmt numFmtId="10" formatCode="&quot;$&quot;#,##0;[Red]\-&quot;$&quot;#,##0"/>
      <fill>
        <patternFill patternType="none">
          <fgColor indexed="64"/>
          <bgColor indexed="65"/>
        </patternFill>
      </fill>
      <alignment horizontal="righ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0" formatCode="General"/>
      <alignment horizontal="left" vertical="top" textRotation="0" wrapText="1" 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11"/>
        <color indexed="8"/>
        <name val="Arial Narrow"/>
        <scheme val="none"/>
      </font>
      <numFmt numFmtId="10" formatCode="&quot;$&quot;#,##0;[Red]\-&quot;$&quot;#,##0"/>
      <fill>
        <patternFill patternType="none">
          <fgColor indexed="64"/>
          <bgColor indexed="65"/>
        </patternFill>
      </fill>
      <alignment horizontal="right" vertical="top" textRotation="0" wrapText="1" indent="0" justifyLastLine="0" shrinkToFit="0" readingOrder="0"/>
      <border diagonalUp="0" diagonalDown="0" outline="0">
        <left/>
        <right/>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center"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indexed="8"/>
        <name val="Arial"/>
        <scheme val="none"/>
      </font>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center"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indexed="8"/>
        <name val="Arial"/>
        <scheme val="none"/>
      </font>
      <numFmt numFmtId="0" formatCode="General"/>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center"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indexed="8"/>
        <name val="Arial"/>
        <scheme val="none"/>
      </font>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i val="0"/>
        <strike val="0"/>
        <condense val="0"/>
        <extend val="0"/>
        <outline val="0"/>
        <shadow val="0"/>
        <u val="none"/>
        <vertAlign val="baseline"/>
        <sz val="11"/>
        <color indexed="8"/>
        <name val="Arial Narrow"/>
        <scheme val="none"/>
      </font>
      <fill>
        <patternFill patternType="solid">
          <fgColor indexed="9"/>
          <bgColor indexed="9"/>
        </patternFill>
      </fill>
      <alignment horizontal="left" vertical="top" textRotation="0" wrapText="1" indent="0" justifyLastLine="0" shrinkToFit="0" readingOrder="0"/>
      <border diagonalUp="0" diagonalDown="0" outline="0">
        <left/>
        <right/>
        <top/>
        <bottom/>
      </border>
    </dxf>
    <dxf>
      <font>
        <b/>
        <i val="0"/>
        <strike val="0"/>
        <condense val="0"/>
        <extend val="0"/>
        <outline val="0"/>
        <shadow val="0"/>
        <u val="none"/>
        <vertAlign val="baseline"/>
        <sz val="11"/>
        <color indexed="8"/>
        <name val="Arial Narrow"/>
        <scheme val="none"/>
      </font>
      <fill>
        <patternFill patternType="solid">
          <fgColor indexed="9"/>
          <bgColor indexed="9"/>
        </patternFill>
      </fill>
      <alignment horizontal="left" vertical="top" textRotation="0" wrapText="1" indent="0" justifyLastLine="0" shrinkToFit="0" readingOrder="0"/>
      <border diagonalUp="0" diagonalDown="0" outline="0">
        <left/>
        <right/>
        <top/>
        <bottom/>
      </border>
    </dxf>
    <dxf>
      <font>
        <b/>
        <i val="0"/>
        <strike val="0"/>
        <condense val="0"/>
        <extend val="0"/>
        <outline val="0"/>
        <shadow val="0"/>
        <u val="none"/>
        <vertAlign val="baseline"/>
        <sz val="10"/>
        <color indexed="8"/>
        <name val="Arial"/>
        <scheme val="none"/>
      </font>
      <fill>
        <patternFill patternType="solid">
          <fgColor indexed="9"/>
          <bgColor indexed="9"/>
        </patternFill>
      </fill>
      <alignment horizontal="left" vertical="top" textRotation="0" wrapText="1" indent="0" justifyLastLine="0" shrinkToFit="0" readingOrder="0"/>
      <border diagonalUp="0" diagonalDown="0">
        <left/>
        <right style="thin">
          <color indexed="64"/>
        </right>
        <top style="thin">
          <color auto="1"/>
        </top>
        <bottom style="thin">
          <color auto="1"/>
        </bottom>
      </border>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indexed="8"/>
        <name val="Arial"/>
        <scheme val="none"/>
      </font>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general"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indexed="8"/>
        <name val="Arial"/>
        <scheme val="none"/>
      </font>
      <fill>
        <patternFill patternType="solid">
          <fgColor indexed="9"/>
          <bgColor indexed="9"/>
        </patternFill>
      </fill>
      <alignment horizontal="left" vertical="top" textRotation="0" wrapText="1" indent="0" justifyLastLine="0" shrinkToFit="0" readingOrder="0"/>
      <border diagonalUp="0" diagonalDown="0">
        <left style="thin">
          <color indexed="64"/>
        </left>
        <right/>
        <top style="thin">
          <color auto="1"/>
        </top>
        <bottom style="thin">
          <color auto="1"/>
        </bottom>
      </border>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general"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indexed="8"/>
        <name val="Arial"/>
        <scheme val="none"/>
      </font>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indexed="8"/>
        <name val="Arial Narrow"/>
        <scheme val="none"/>
      </font>
      <numFmt numFmtId="0" formatCode="General"/>
      <fill>
        <patternFill patternType="solid">
          <fgColor indexed="9"/>
          <bgColor indexed="9"/>
        </patternFill>
      </fill>
      <alignment horizontal="general"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indexed="8"/>
        <name val="Arial"/>
        <scheme val="none"/>
      </font>
      <numFmt numFmtId="0" formatCode="General"/>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indexed="8"/>
        <name val="Arial Narrow"/>
        <scheme val="none"/>
      </font>
      <fill>
        <patternFill patternType="none">
          <fgColor indexed="64"/>
          <bgColor indexed="65"/>
        </patternFill>
      </fill>
      <alignment horizontal="general"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indexed="8"/>
        <name val="Arial"/>
        <scheme val="none"/>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11"/>
        <color indexed="8"/>
        <name val="Arial Narrow"/>
        <scheme val="none"/>
      </font>
      <numFmt numFmtId="0" formatCode="General"/>
      <fill>
        <patternFill patternType="solid">
          <fgColor indexed="9"/>
          <bgColor indexed="9"/>
        </patternFill>
      </fill>
      <alignment horizontal="general"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indexed="8"/>
        <name val="Arial"/>
        <scheme val="none"/>
      </font>
      <numFmt numFmtId="0" formatCode="General"/>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general"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indexed="8"/>
        <name val="Arial"/>
        <scheme val="none"/>
      </font>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i val="0"/>
        <strike val="0"/>
        <condense val="0"/>
        <extend val="0"/>
        <outline val="0"/>
        <shadow val="0"/>
        <u val="none"/>
        <vertAlign val="baseline"/>
        <sz val="10"/>
        <color indexed="8"/>
        <name val="Arial"/>
        <scheme val="none"/>
      </font>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indexed="8"/>
        <name val="Arial"/>
        <scheme val="none"/>
      </font>
      <numFmt numFmtId="2" formatCode="0.00"/>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auto="1"/>
        </top>
        <bottom style="thin">
          <color auto="1"/>
        </bottom>
      </border>
    </dxf>
    <dxf>
      <border>
        <top style="thin">
          <color indexed="64"/>
        </top>
      </border>
    </dxf>
    <dxf>
      <border outline="0">
        <top style="thin">
          <color indexed="64"/>
        </top>
      </border>
    </dxf>
    <dxf>
      <font>
        <b val="0"/>
        <i val="0"/>
        <strike val="0"/>
        <condense val="0"/>
        <extend val="0"/>
        <outline val="0"/>
        <shadow val="0"/>
        <u val="none"/>
        <vertAlign val="baseline"/>
        <sz val="10"/>
        <color indexed="8"/>
        <name val="Arial"/>
        <scheme val="none"/>
      </font>
      <fill>
        <patternFill patternType="solid">
          <fgColor indexed="9"/>
          <bgColor indexed="9"/>
        </patternFill>
      </fill>
      <alignment horizontal="left"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Narrow"/>
        <scheme val="none"/>
      </font>
      <fill>
        <patternFill patternType="solid">
          <fgColor indexed="64"/>
          <bgColor theme="5" tint="-0.249977111117893"/>
        </patternFill>
      </fill>
      <alignment horizontal="center" vertical="top" textRotation="0" indent="0" justifyLastLine="0" shrinkToFit="0" readingOrder="0"/>
      <border diagonalUp="0" diagonalDown="0">
        <left style="thin">
          <color indexed="64"/>
        </left>
        <right style="thin">
          <color indexed="64"/>
        </right>
        <top/>
        <bottom/>
      </border>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b val="0"/>
        <i val="0"/>
        <strike val="0"/>
        <condense val="0"/>
        <extend val="0"/>
        <outline val="0"/>
        <shadow val="0"/>
        <u val="none"/>
        <vertAlign val="baseline"/>
        <sz val="10"/>
        <color theme="1"/>
        <name val="Arial"/>
        <scheme val="none"/>
      </font>
      <numFmt numFmtId="164" formatCode="&quot;$&quot;#,##0"/>
      <fill>
        <patternFill patternType="solid">
          <fgColor indexed="64"/>
          <bgColor theme="0" tint="-0.14999847407452621"/>
        </patternFill>
      </fill>
      <alignment horizontal="left" vertical="top" textRotation="0" wrapText="0" indent="0" justifyLastLine="0" shrinkToFit="0" readingOrder="0"/>
      <border diagonalUp="0" diagonalDown="0">
        <left style="thin">
          <color indexed="64"/>
        </left>
        <right style="medium">
          <color indexed="64"/>
        </right>
        <top style="thin">
          <color indexed="64"/>
        </top>
        <bottom/>
      </border>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border diagonalUp="0" diagonalDown="0">
        <left/>
        <right style="dotted">
          <color indexed="64"/>
        </right>
        <top/>
        <bottom/>
      </border>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medium">
          <color indexed="64"/>
        </left>
        <right style="thin">
          <color indexed="64"/>
        </right>
        <top style="medium">
          <color indexed="64"/>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indexed="8"/>
        <name val="Arial Narrow"/>
        <scheme val="none"/>
      </font>
      <numFmt numFmtId="10" formatCode="&quot;$&quot;#,##0;[Red]\-&quot;$&quot;#,##0"/>
      <fill>
        <patternFill patternType="none">
          <fgColor indexed="64"/>
          <bgColor indexed="65"/>
        </patternFill>
      </fill>
      <alignment horizontal="righ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11"/>
        <color indexed="8"/>
        <name val="Arial Narrow"/>
        <scheme val="none"/>
      </font>
      <numFmt numFmtId="10" formatCode="&quot;$&quot;#,##0;[Red]\-&quot;$&quot;#,##0"/>
      <fill>
        <patternFill patternType="none">
          <fgColor indexed="64"/>
          <bgColor indexed="65"/>
        </patternFill>
      </fill>
      <alignment horizontal="righ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0" formatCode="General"/>
      <alignment horizontal="left" vertical="top" textRotation="0" wrapText="1" 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11"/>
        <color indexed="8"/>
        <name val="Arial Narrow"/>
        <scheme val="none"/>
      </font>
      <numFmt numFmtId="10" formatCode="&quot;$&quot;#,##0;[Red]\-&quot;$&quot;#,##0"/>
      <fill>
        <patternFill patternType="none">
          <fgColor indexed="64"/>
          <bgColor indexed="65"/>
        </patternFill>
      </fill>
      <alignment horizontal="right" vertical="top" textRotation="0" wrapText="1" indent="0" justifyLastLine="0" shrinkToFit="0" readingOrder="0"/>
      <border diagonalUp="0" diagonalDown="0" outline="0">
        <left/>
        <right/>
        <top/>
        <bottom/>
      </border>
    </dxf>
    <dxf>
      <font>
        <strike val="0"/>
        <outline val="0"/>
        <shadow val="0"/>
        <vertAlign val="baseline"/>
        <sz val="10"/>
        <name val="Arial"/>
        <scheme val="none"/>
      </font>
      <alignment horizontal="left" vertical="top" textRotation="0" indent="0" justifyLastLine="0" shrinkToFit="0" readingOrder="0"/>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center"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indexed="8"/>
        <name val="Arial"/>
        <scheme val="none"/>
      </font>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center"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indexed="8"/>
        <name val="Arial"/>
        <scheme val="none"/>
      </font>
      <numFmt numFmtId="0" formatCode="General"/>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center"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indexed="8"/>
        <name val="Arial"/>
        <scheme val="none"/>
      </font>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i val="0"/>
        <strike val="0"/>
        <condense val="0"/>
        <extend val="0"/>
        <outline val="0"/>
        <shadow val="0"/>
        <u val="none"/>
        <vertAlign val="baseline"/>
        <sz val="11"/>
        <color indexed="8"/>
        <name val="Arial Narrow"/>
        <scheme val="none"/>
      </font>
      <fill>
        <patternFill patternType="solid">
          <fgColor indexed="9"/>
          <bgColor indexed="9"/>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indexed="8"/>
        <name val="Arial Narrow"/>
        <scheme val="none"/>
      </font>
      <fill>
        <patternFill patternType="solid">
          <fgColor indexed="9"/>
          <bgColor indexed="9"/>
        </patternFill>
      </fill>
      <alignment horizontal="left" vertical="top" textRotation="0" wrapText="1" indent="0" justifyLastLine="0" shrinkToFit="0" readingOrder="0"/>
      <border diagonalUp="0" diagonalDown="0" outline="0">
        <left/>
        <right/>
        <top/>
        <bottom/>
      </border>
    </dxf>
    <dxf>
      <font>
        <b/>
        <i val="0"/>
        <strike val="0"/>
        <condense val="0"/>
        <extend val="0"/>
        <outline val="0"/>
        <shadow val="0"/>
        <u val="none"/>
        <vertAlign val="baseline"/>
        <sz val="10"/>
        <color indexed="8"/>
        <name val="Arial"/>
        <scheme val="none"/>
      </font>
      <fill>
        <patternFill patternType="solid">
          <fgColor indexed="9"/>
          <bgColor indexed="9"/>
        </patternFill>
      </fill>
      <alignment horizontal="left" vertical="top" textRotation="0" wrapText="1" indent="0" justifyLastLine="0" shrinkToFit="0" readingOrder="0"/>
      <border diagonalUp="0" diagonalDown="0">
        <left/>
        <right style="thin">
          <color indexed="64"/>
        </right>
        <top style="thin">
          <color auto="1"/>
        </top>
        <bottom style="thin">
          <color auto="1"/>
        </bottom>
      </border>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indexed="8"/>
        <name val="Arial"/>
        <scheme val="none"/>
      </font>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general"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9"/>
          <bgColor indexed="9"/>
        </patternFill>
      </fill>
      <alignment horizontal="left" vertical="top" textRotation="0" wrapText="1" indent="0" justifyLastLine="0" shrinkToFit="0" readingOrder="0"/>
      <border diagonalUp="0" diagonalDown="0">
        <left style="thin">
          <color indexed="64"/>
        </left>
        <right/>
        <top style="thin">
          <color auto="1"/>
        </top>
        <bottom style="thin">
          <color auto="1"/>
        </bottom>
      </border>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general"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indexed="8"/>
        <name val="Arial"/>
        <scheme val="none"/>
      </font>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indexed="8"/>
        <name val="Arial Narrow"/>
        <scheme val="none"/>
      </font>
      <numFmt numFmtId="0" formatCode="General"/>
      <fill>
        <patternFill patternType="solid">
          <fgColor indexed="9"/>
          <bgColor indexed="9"/>
        </patternFill>
      </fill>
      <alignment horizontal="general"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indexed="8"/>
        <name val="Arial"/>
        <scheme val="none"/>
      </font>
      <numFmt numFmtId="0" formatCode="General"/>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indexed="8"/>
        <name val="Arial Narrow"/>
        <scheme val="none"/>
      </font>
      <fill>
        <patternFill patternType="none">
          <fgColor indexed="64"/>
          <bgColor indexed="65"/>
        </patternFill>
      </fill>
      <alignment horizontal="general"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indexed="8"/>
        <name val="Arial"/>
        <scheme val="none"/>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11"/>
        <color indexed="8"/>
        <name val="Arial Narrow"/>
        <scheme val="none"/>
      </font>
      <numFmt numFmtId="0" formatCode="General"/>
      <fill>
        <patternFill patternType="solid">
          <fgColor indexed="9"/>
          <bgColor indexed="9"/>
        </patternFill>
      </fill>
      <alignment horizontal="general"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indexed="8"/>
        <name val="Arial"/>
        <scheme val="none"/>
      </font>
      <numFmt numFmtId="0" formatCode="General"/>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general"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indexed="8"/>
        <name val="Arial"/>
        <scheme val="none"/>
      </font>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i val="0"/>
        <strike val="0"/>
        <condense val="0"/>
        <extend val="0"/>
        <outline val="0"/>
        <shadow val="0"/>
        <u val="none"/>
        <vertAlign val="baseline"/>
        <sz val="10"/>
        <color indexed="8"/>
        <name val="Arial"/>
        <scheme val="none"/>
      </font>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indexed="8"/>
        <name val="Arial"/>
        <scheme val="none"/>
      </font>
      <numFmt numFmtId="2" formatCode="0.00"/>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auto="1"/>
        </top>
        <bottom style="thin">
          <color auto="1"/>
        </bottom>
      </border>
    </dxf>
    <dxf>
      <border>
        <top style="thin">
          <color indexed="64"/>
        </top>
      </border>
    </dxf>
    <dxf>
      <border outline="0">
        <top style="thin">
          <color indexed="64"/>
        </top>
      </border>
    </dxf>
    <dxf>
      <font>
        <b val="0"/>
        <i val="0"/>
        <strike val="0"/>
        <condense val="0"/>
        <extend val="0"/>
        <outline val="0"/>
        <shadow val="0"/>
        <u val="none"/>
        <vertAlign val="baseline"/>
        <sz val="10"/>
        <color indexed="8"/>
        <name val="Arial"/>
        <scheme val="none"/>
      </font>
      <fill>
        <patternFill patternType="solid">
          <fgColor indexed="9"/>
          <bgColor indexed="9"/>
        </patternFill>
      </fill>
      <alignment horizontal="left"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Narrow"/>
        <scheme val="none"/>
      </font>
      <fill>
        <patternFill patternType="solid">
          <fgColor indexed="64"/>
          <bgColor theme="5" tint="-0.249977111117893"/>
        </patternFill>
      </fill>
      <alignment horizontal="left" vertical="top" textRotation="0" indent="0" justifyLastLine="0" shrinkToFit="0" readingOrder="0"/>
      <border diagonalUp="0" diagonalDown="0">
        <left style="thin">
          <color indexed="64"/>
        </left>
        <right style="thin">
          <color indexed="64"/>
        </right>
        <top/>
        <bottom/>
      </border>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b val="0"/>
        <i val="0"/>
        <strike val="0"/>
        <condense val="0"/>
        <extend val="0"/>
        <outline val="0"/>
        <shadow val="0"/>
        <u val="none"/>
        <vertAlign val="baseline"/>
        <sz val="11"/>
        <color theme="1"/>
        <name val="Arial"/>
        <scheme val="none"/>
      </font>
      <numFmt numFmtId="164" formatCode="&quot;$&quot;#,##0"/>
      <fill>
        <patternFill patternType="solid">
          <fgColor indexed="64"/>
          <bgColor theme="0" tint="-0.14999847407452621"/>
        </patternFill>
      </fill>
      <alignment horizontal="right" vertical="top" textRotation="0" wrapText="0" indent="0" justifyLastLine="0" shrinkToFit="0" readingOrder="0"/>
      <border diagonalUp="0" diagonalDown="0" outline="0">
        <left style="thin">
          <color indexed="64"/>
        </left>
        <right style="medium">
          <color indexed="64"/>
        </right>
        <top style="thin">
          <color indexed="64"/>
        </top>
        <bottom/>
      </border>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name val="Arial"/>
        <scheme val="none"/>
      </font>
      <alignment horizontal="righ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name val="Arial"/>
        <scheme val="none"/>
      </font>
      <alignment horizontal="righ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name val="Arial"/>
        <scheme val="none"/>
      </font>
      <alignment horizontal="righ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name val="Arial"/>
        <scheme val="none"/>
      </font>
      <alignment horizontal="righ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name val="Arial"/>
        <scheme val="none"/>
      </font>
      <alignment horizontal="righ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name val="Arial"/>
        <scheme val="none"/>
      </font>
      <alignment horizontal="righ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b val="0"/>
        <i val="0"/>
        <strike val="0"/>
        <condense val="0"/>
        <extend val="0"/>
        <outline val="0"/>
        <shadow val="0"/>
        <u val="none"/>
        <vertAlign val="baseline"/>
        <sz val="11"/>
        <color auto="1"/>
        <name val="Arial"/>
        <scheme val="none"/>
      </font>
      <alignment horizontal="right" vertical="top" textRotation="0" wrapText="1" indent="0" justifyLastLine="0" shrinkToFit="0" readingOrder="0"/>
      <border diagonalUp="0" diagonalDown="0" outline="0">
        <left/>
        <right style="dotted">
          <color indexed="64"/>
        </right>
        <top/>
        <bottom/>
      </border>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name val="Arial"/>
        <scheme val="none"/>
      </font>
      <alignment horizontal="righ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name val="Arial"/>
        <scheme val="none"/>
      </font>
      <alignment horizontal="righ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name val="Arial"/>
        <scheme val="none"/>
      </font>
      <alignment horizontal="righ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name val="Arial"/>
        <scheme val="none"/>
      </font>
      <alignment horizontal="righ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name val="Arial"/>
        <scheme val="none"/>
      </font>
      <alignment horizontal="righ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name val="Arial"/>
        <scheme val="none"/>
      </font>
      <alignment horizontal="righ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name val="Arial"/>
        <scheme val="none"/>
      </font>
      <alignment horizontal="righ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thin">
          <color indexed="64"/>
        </left>
        <right style="thin">
          <color indexed="64"/>
        </right>
        <top style="medium">
          <color indexed="64"/>
        </top>
        <bottom/>
      </border>
    </dxf>
    <dxf>
      <font>
        <strike val="0"/>
        <outline val="0"/>
        <shadow val="0"/>
        <vertAlign val="baseline"/>
        <name val="Arial"/>
        <scheme val="none"/>
      </font>
      <alignment horizontal="right" vertical="top" textRotation="0" indent="0" justifyLastLine="0" shrinkToFit="0" readingOrder="0"/>
    </dxf>
    <dxf>
      <font>
        <b val="0"/>
        <i val="0"/>
        <strike val="0"/>
        <condense val="0"/>
        <extend val="0"/>
        <outline val="0"/>
        <shadow val="0"/>
        <u val="none"/>
        <vertAlign val="baseline"/>
        <sz val="11"/>
        <color theme="1"/>
        <name val="Arial Narrow"/>
        <scheme val="none"/>
      </font>
      <numFmt numFmtId="10" formatCode="&quot;$&quot;#,##0;[Red]\-&quot;$&quot;#,##0"/>
      <fill>
        <patternFill patternType="solid">
          <fgColor indexed="64"/>
          <bgColor theme="0" tint="-0.24994659260841701"/>
        </patternFill>
      </fill>
      <alignment horizontal="right" vertical="top" textRotation="0" wrapText="1" indent="0" justifyLastLine="0" shrinkToFit="0" readingOrder="0"/>
      <border diagonalUp="0" diagonalDown="0" outline="0">
        <left style="medium">
          <color indexed="64"/>
        </left>
        <right style="thin">
          <color indexed="64"/>
        </right>
        <top style="medium">
          <color indexed="64"/>
        </top>
        <bottom/>
      </border>
    </dxf>
    <dxf>
      <font>
        <strike val="0"/>
        <outline val="0"/>
        <shadow val="0"/>
        <vertAlign val="baseline"/>
        <name val="Arial"/>
        <scheme val="none"/>
      </font>
      <alignment horizontal="right" vertical="top" textRotation="0" indent="0" justifyLastLine="0" shrinkToFit="0" readingOrder="0"/>
    </dxf>
    <dxf>
      <font>
        <b val="0"/>
        <i val="0"/>
        <strike val="0"/>
        <condense val="0"/>
        <extend val="0"/>
        <outline val="0"/>
        <shadow val="0"/>
        <u val="none"/>
        <vertAlign val="baseline"/>
        <sz val="11"/>
        <color indexed="8"/>
        <name val="Arial Narrow"/>
        <scheme val="none"/>
      </font>
      <numFmt numFmtId="10" formatCode="&quot;$&quot;#,##0;[Red]\-&quot;$&quot;#,##0"/>
      <fill>
        <patternFill patternType="none">
          <fgColor indexed="64"/>
          <bgColor indexed="65"/>
        </patternFill>
      </fill>
      <alignment horizontal="righ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1"/>
        <color auto="1"/>
        <name val="Arial"/>
        <scheme val="none"/>
      </font>
      <alignment horizontal="righ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indexed="8"/>
        <name val="Arial Narrow"/>
        <scheme val="none"/>
      </font>
      <numFmt numFmtId="10" formatCode="&quot;$&quot;#,##0;[Red]\-&quot;$&quot;#,##0"/>
      <fill>
        <patternFill patternType="none">
          <fgColor indexed="64"/>
          <bgColor indexed="65"/>
        </patternFill>
      </fill>
      <alignment horizontal="righ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1"/>
        <color auto="1"/>
        <name val="Arial"/>
        <scheme val="none"/>
      </font>
      <numFmt numFmtId="0" formatCode="General"/>
      <alignment horizontal="righ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indexed="8"/>
        <name val="Arial Narrow"/>
        <scheme val="none"/>
      </font>
      <numFmt numFmtId="10" formatCode="&quot;$&quot;#,##0;[Red]\-&quot;$&quot;#,##0"/>
      <fill>
        <patternFill patternType="none">
          <fgColor indexed="64"/>
          <bgColor indexed="65"/>
        </patternFill>
      </fill>
      <alignment horizontal="right" vertical="top" textRotation="0" wrapText="1" indent="0" justifyLastLine="0" shrinkToFit="0" readingOrder="0"/>
      <border diagonalUp="0" diagonalDown="0" outline="0">
        <left/>
        <right/>
        <top/>
        <bottom/>
      </border>
    </dxf>
    <dxf>
      <font>
        <strike val="0"/>
        <outline val="0"/>
        <shadow val="0"/>
        <vertAlign val="baseline"/>
        <name val="Arial"/>
        <scheme val="none"/>
      </font>
      <alignment horizontal="right" vertical="top" textRotation="0" indent="0" justifyLastLine="0" shrinkToFit="0" readingOrder="0"/>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center"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1"/>
        <color indexed="8"/>
        <name val="Arial"/>
        <scheme val="none"/>
      </font>
      <fill>
        <patternFill patternType="solid">
          <fgColor indexed="9"/>
          <bgColor indexed="9"/>
        </patternFill>
      </fill>
      <alignment horizontal="right"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center"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1"/>
        <color indexed="8"/>
        <name val="Arial"/>
        <scheme val="none"/>
      </font>
      <numFmt numFmtId="0" formatCode="General"/>
      <fill>
        <patternFill patternType="solid">
          <fgColor indexed="9"/>
          <bgColor indexed="9"/>
        </patternFill>
      </fill>
      <alignment horizontal="right"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center"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1"/>
        <color indexed="8"/>
        <name val="Arial"/>
        <scheme val="none"/>
      </font>
      <fill>
        <patternFill patternType="solid">
          <fgColor indexed="9"/>
          <bgColor indexed="9"/>
        </patternFill>
      </fill>
      <alignment horizontal="center"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center" vertical="center" textRotation="0" wrapText="1" indent="0" justifyLastLine="0" shrinkToFit="0" readingOrder="0"/>
      <border diagonalUp="0" diagonalDown="0" outline="0">
        <left/>
        <right/>
        <top/>
        <bottom/>
      </border>
    </dxf>
    <dxf>
      <font>
        <b/>
        <i val="0"/>
        <strike val="0"/>
        <condense val="0"/>
        <extend val="0"/>
        <outline val="0"/>
        <shadow val="0"/>
        <u val="none"/>
        <vertAlign val="baseline"/>
        <sz val="11"/>
        <color indexed="8"/>
        <name val="Arial"/>
        <scheme val="none"/>
      </font>
      <fill>
        <patternFill patternType="solid">
          <fgColor indexed="9"/>
          <bgColor indexed="9"/>
        </patternFill>
      </fill>
      <alignment horizontal="left"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i val="0"/>
        <strike val="0"/>
        <condense val="0"/>
        <extend val="0"/>
        <outline val="0"/>
        <shadow val="0"/>
        <u val="none"/>
        <vertAlign val="baseline"/>
        <sz val="11"/>
        <color indexed="8"/>
        <name val="Arial Narrow"/>
        <scheme val="none"/>
      </font>
      <fill>
        <patternFill patternType="solid">
          <fgColor indexed="9"/>
          <bgColor indexed="9"/>
        </patternFill>
      </fill>
      <alignment horizontal="left" vertical="top" textRotation="0" wrapText="1" indent="0" justifyLastLine="0" shrinkToFit="0" readingOrder="0"/>
      <border diagonalUp="0" diagonalDown="0" outline="0">
        <left/>
        <right/>
        <top/>
        <bottom/>
      </border>
    </dxf>
    <dxf>
      <font>
        <b/>
        <i val="0"/>
        <strike val="0"/>
        <condense val="0"/>
        <extend val="0"/>
        <outline val="0"/>
        <shadow val="0"/>
        <u val="none"/>
        <vertAlign val="baseline"/>
        <sz val="11"/>
        <color indexed="8"/>
        <name val="Arial"/>
        <scheme val="none"/>
      </font>
      <fill>
        <patternFill patternType="solid">
          <fgColor indexed="9"/>
          <bgColor indexed="9"/>
        </patternFill>
      </fill>
      <alignment horizontal="left"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lef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1"/>
        <color indexed="8"/>
        <name val="Arial"/>
        <scheme val="none"/>
      </font>
      <fill>
        <patternFill patternType="solid">
          <fgColor indexed="9"/>
          <bgColor indexed="9"/>
        </patternFill>
      </fill>
      <alignment horizontal="left"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general"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1"/>
        <color indexed="8"/>
        <name val="Arial"/>
        <scheme val="none"/>
      </font>
      <fill>
        <patternFill patternType="solid">
          <fgColor indexed="9"/>
          <bgColor indexed="9"/>
        </patternFill>
      </fill>
      <alignment horizontal="general" vertical="top" textRotation="0" wrapText="1" indent="0" justifyLastLine="0" shrinkToFit="0" readingOrder="0"/>
      <border diagonalUp="0" diagonalDown="0" outline="0">
        <left style="thin">
          <color indexed="64"/>
        </left>
        <right/>
        <top style="thin">
          <color auto="1"/>
        </top>
        <bottom style="thin">
          <color auto="1"/>
        </bottom>
      </border>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general"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1"/>
        <color indexed="8"/>
        <name val="Arial"/>
        <scheme val="none"/>
      </font>
      <fill>
        <patternFill patternType="solid">
          <fgColor indexed="9"/>
          <bgColor indexed="9"/>
        </patternFill>
      </fill>
      <alignment horizontal="general"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general"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1"/>
        <color indexed="8"/>
        <name val="Arial"/>
        <scheme val="none"/>
      </font>
      <fill>
        <patternFill patternType="solid">
          <fgColor indexed="9"/>
          <bgColor indexed="9"/>
        </patternFill>
      </fill>
      <alignment horizontal="general" vertical="top" textRotation="0" wrapText="1" relative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indexed="8"/>
        <name val="Arial Narrow"/>
        <scheme val="none"/>
      </font>
      <numFmt numFmtId="0" formatCode="General"/>
      <fill>
        <patternFill patternType="solid">
          <fgColor indexed="9"/>
          <bgColor indexed="9"/>
        </patternFill>
      </fill>
      <alignment horizontal="general"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1"/>
        <color indexed="8"/>
        <name val="Arial"/>
        <scheme val="none"/>
      </font>
      <numFmt numFmtId="0" formatCode="General"/>
      <fill>
        <patternFill patternType="solid">
          <fgColor indexed="9"/>
          <bgColor indexed="9"/>
        </patternFill>
      </fill>
      <alignment horizontal="general" vertical="top" textRotation="0" wrapText="1" relative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indexed="8"/>
        <name val="Arial Narrow"/>
        <scheme val="none"/>
      </font>
      <fill>
        <patternFill patternType="none">
          <fgColor indexed="64"/>
          <bgColor indexed="65"/>
        </patternFill>
      </fill>
      <alignment horizontal="general"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1"/>
        <color indexed="8"/>
        <name val="Arial"/>
        <scheme val="none"/>
      </font>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indexed="8"/>
        <name val="Arial Narrow"/>
        <scheme val="none"/>
      </font>
      <numFmt numFmtId="0" formatCode="General"/>
      <fill>
        <patternFill patternType="solid">
          <fgColor indexed="9"/>
          <bgColor indexed="9"/>
        </patternFill>
      </fill>
      <alignment horizontal="general"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1"/>
        <color indexed="8"/>
        <name val="Arial"/>
        <scheme val="none"/>
      </font>
      <numFmt numFmtId="0" formatCode="General"/>
      <fill>
        <patternFill patternType="solid">
          <fgColor indexed="9"/>
          <bgColor indexed="9"/>
        </patternFill>
      </fill>
      <alignment horizontal="general" vertical="top" textRotation="0" wrapText="1" relative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general"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1"/>
        <color indexed="8"/>
        <name val="Arial"/>
        <scheme val="none"/>
      </font>
      <fill>
        <patternFill patternType="solid">
          <fgColor indexed="9"/>
          <bgColor indexed="9"/>
        </patternFill>
      </fill>
      <alignment horizontal="general"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i val="0"/>
        <strike val="0"/>
        <condense val="0"/>
        <extend val="0"/>
        <outline val="0"/>
        <shadow val="0"/>
        <u val="none"/>
        <vertAlign val="baseline"/>
        <sz val="10"/>
        <color indexed="8"/>
        <name val="Arial"/>
        <scheme val="none"/>
      </font>
      <fill>
        <patternFill patternType="solid">
          <fgColor indexed="9"/>
          <bgColor indexed="9"/>
        </patternFill>
      </fill>
      <alignment horizontal="general"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indexed="8"/>
        <name val="Arial"/>
        <scheme val="none"/>
      </font>
      <numFmt numFmtId="2" formatCode="0.00"/>
      <fill>
        <patternFill patternType="solid">
          <fgColor indexed="9"/>
          <bgColor indexed="9"/>
        </patternFill>
      </fill>
      <alignment horizontal="left"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border>
        <top style="thin">
          <color rgb="FF000000"/>
        </top>
      </border>
    </dxf>
    <dxf>
      <border outline="0">
        <top style="thin">
          <color rgb="FF000000"/>
        </top>
      </border>
    </dxf>
    <dxf>
      <font>
        <b val="0"/>
        <i val="0"/>
        <strike val="0"/>
        <condense val="0"/>
        <extend val="0"/>
        <outline val="0"/>
        <shadow val="0"/>
        <u val="none"/>
        <vertAlign val="baseline"/>
        <sz val="11"/>
        <color rgb="FF000000"/>
        <name val="Arial"/>
        <scheme val="none"/>
      </font>
      <fill>
        <patternFill patternType="solid">
          <fgColor rgb="FFFFFFFF"/>
          <bgColor rgb="FFFFFFFF"/>
        </patternFill>
      </fill>
      <alignment horizontal="right" vertical="top" textRotation="0" wrapText="0" indent="0" justifyLastLine="0" shrinkToFit="0" readingOrder="0"/>
    </dxf>
    <dxf>
      <border outline="0">
        <bottom style="thin">
          <color rgb="FF000000"/>
        </bottom>
      </border>
    </dxf>
    <dxf>
      <font>
        <b/>
        <i val="0"/>
        <strike val="0"/>
        <condense val="0"/>
        <extend val="0"/>
        <outline val="0"/>
        <shadow val="0"/>
        <u val="none"/>
        <vertAlign val="baseline"/>
        <sz val="10"/>
        <color theme="0"/>
        <name val="Arial Narrow"/>
        <scheme val="none"/>
      </font>
      <fill>
        <patternFill patternType="solid">
          <fgColor indexed="64"/>
          <bgColor theme="5" tint="-0.249977111117893"/>
        </patternFill>
      </fill>
      <alignment horizontal="left" vertical="bottom" textRotation="0" indent="0" justifyLastLine="0" shrinkToFit="0" readingOrder="0"/>
      <border diagonalUp="0" diagonalDown="0" outline="0">
        <left style="thin">
          <color indexed="64"/>
        </left>
        <right style="thin">
          <color indexed="64"/>
        </right>
        <top/>
        <bottom/>
      </border>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i val="0"/>
        <u val="none"/>
        <color theme="0"/>
      </font>
      <fill>
        <patternFill>
          <bgColor rgb="FFFF0000"/>
        </patternFill>
      </fill>
    </dxf>
    <dxf>
      <font>
        <b/>
        <i val="0"/>
      </font>
      <fill>
        <patternFill>
          <bgColor rgb="FF92D050"/>
        </patternFill>
      </fill>
    </dxf>
    <dxf>
      <font>
        <b/>
        <i val="0"/>
        <strike val="0"/>
        <u val="none"/>
        <color theme="1"/>
      </font>
      <numFmt numFmtId="30" formatCode="@"/>
      <fill>
        <patternFill>
          <bgColor theme="0"/>
        </patternFill>
      </fill>
    </dxf>
    <dxf>
      <font>
        <b val="0"/>
        <i val="0"/>
        <strike val="0"/>
        <condense val="0"/>
        <extend val="0"/>
        <outline val="0"/>
        <shadow val="0"/>
        <u val="none"/>
        <vertAlign val="baseline"/>
        <sz val="11"/>
        <color indexed="8"/>
        <name val="Arial Narrow"/>
        <scheme val="none"/>
      </font>
      <numFmt numFmtId="10" formatCode="&quot;$&quot;#,##0;[Red]\-&quot;$&quot;#,##0"/>
      <fill>
        <patternFill patternType="solid">
          <fgColor indexed="9"/>
          <bgColor indexed="9"/>
        </patternFill>
      </fill>
      <alignment horizontal="right" vertical="top"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indexed="8"/>
        <name val="Arial Narrow"/>
        <scheme val="none"/>
      </font>
      <numFmt numFmtId="10" formatCode="&quot;$&quot;#,##0;[Red]\-&quot;$&quot;#,##0"/>
      <fill>
        <patternFill patternType="solid">
          <fgColor indexed="9"/>
          <bgColor indexed="43"/>
        </patternFill>
      </fill>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Narrow"/>
        <scheme val="none"/>
      </font>
      <numFmt numFmtId="10" formatCode="&quot;$&quot;#,##0;[Red]\-&quot;$&quot;#,##0"/>
      <fill>
        <patternFill patternType="solid">
          <fgColor indexed="9"/>
          <bgColor indexed="9"/>
        </patternFill>
      </fill>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Narrow"/>
        <scheme val="none"/>
      </font>
      <numFmt numFmtId="10" formatCode="&quot;$&quot;#,##0;[Red]\-&quot;$&quot;#,##0"/>
      <fill>
        <patternFill patternType="solid">
          <fgColor indexed="9"/>
          <bgColor indexed="9"/>
        </patternFill>
      </fill>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Narrow"/>
        <scheme val="none"/>
      </font>
      <numFmt numFmtId="10" formatCode="&quot;$&quot;#,##0;[Red]\-&quot;$&quot;#,##0"/>
      <fill>
        <patternFill patternType="solid">
          <fgColor indexed="9"/>
          <bgColor indexed="9"/>
        </patternFill>
      </fill>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Narrow"/>
        <scheme val="none"/>
      </font>
      <numFmt numFmtId="10" formatCode="&quot;$&quot;#,##0;[Red]\-&quot;$&quot;#,##0"/>
      <fill>
        <patternFill patternType="solid">
          <fgColor indexed="9"/>
          <bgColor indexed="9"/>
        </patternFill>
      </fill>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Narrow"/>
        <scheme val="none"/>
      </font>
      <numFmt numFmtId="10" formatCode="&quot;$&quot;#,##0;[Red]\-&quot;$&quot;#,##0"/>
      <fill>
        <patternFill patternType="solid">
          <fgColor indexed="9"/>
          <bgColor indexed="9"/>
        </patternFill>
      </fill>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Narrow"/>
        <scheme val="none"/>
      </font>
      <numFmt numFmtId="10" formatCode="&quot;$&quot;#,##0;[Red]\-&quot;$&quot;#,##0"/>
      <fill>
        <patternFill patternType="solid">
          <fgColor indexed="9"/>
          <bgColor indexed="9"/>
        </patternFill>
      </fill>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Narrow"/>
        <scheme val="none"/>
      </font>
      <numFmt numFmtId="10" formatCode="&quot;$&quot;#,##0;[Red]\-&quot;$&quot;#,##0"/>
      <fill>
        <patternFill patternType="solid">
          <fgColor indexed="9"/>
          <bgColor indexed="9"/>
        </patternFill>
      </fill>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Narrow"/>
        <scheme val="none"/>
      </font>
      <numFmt numFmtId="10" formatCode="&quot;$&quot;#,##0;[Red]\-&quot;$&quot;#,##0"/>
      <fill>
        <patternFill patternType="solid">
          <fgColor indexed="9"/>
          <bgColor indexed="9"/>
        </patternFill>
      </fill>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Narrow"/>
        <scheme val="none"/>
      </font>
      <numFmt numFmtId="10" formatCode="&quot;$&quot;#,##0;[Red]\-&quot;$&quot;#,##0"/>
      <fill>
        <patternFill patternType="solid">
          <fgColor indexed="9"/>
          <bgColor indexed="9"/>
        </patternFill>
      </fill>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Narrow"/>
        <scheme val="none"/>
      </font>
      <numFmt numFmtId="10" formatCode="&quot;$&quot;#,##0;[Red]\-&quot;$&quot;#,##0"/>
      <fill>
        <patternFill patternType="solid">
          <fgColor indexed="9"/>
          <bgColor indexed="43"/>
        </patternFill>
      </fill>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indexed="8"/>
        <name val="Arial Narrow"/>
        <scheme val="none"/>
      </font>
      <fill>
        <patternFill patternType="solid">
          <fgColor indexed="9"/>
          <bgColor indexed="9"/>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indexed="8"/>
        <name val="Arial"/>
        <scheme val="none"/>
      </font>
      <numFmt numFmtId="2" formatCode="0.00"/>
      <fill>
        <patternFill patternType="solid">
          <fgColor indexed="9"/>
          <bgColor indexed="9"/>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right"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Narrow"/>
        <scheme val="none"/>
      </font>
      <fill>
        <patternFill patternType="none">
          <fgColor indexed="64"/>
          <bgColor indexed="65"/>
        </patternFill>
      </fill>
      <border diagonalUp="0" diagonalDown="0" outline="0">
        <left style="thin">
          <color indexed="64"/>
        </left>
        <right style="thin">
          <color indexed="64"/>
        </right>
        <top/>
        <bottom/>
      </border>
    </dxf>
    <dxf>
      <font>
        <b/>
        <i val="0"/>
        <strike val="0"/>
      </font>
      <fill>
        <patternFill>
          <bgColor theme="5" tint="0.39994506668294322"/>
        </patternFill>
      </fill>
    </dxf>
    <dxf>
      <font>
        <b/>
        <i val="0"/>
        <strike val="0"/>
      </font>
      <fill>
        <patternFill>
          <bgColor theme="6" tint="0.39994506668294322"/>
        </patternFill>
      </fill>
    </dxf>
    <dxf>
      <font>
        <b/>
        <i val="0"/>
        <strike val="0"/>
      </font>
      <fill>
        <patternFill>
          <bgColor theme="8" tint="0.39994506668294322"/>
        </patternFill>
      </fill>
    </dxf>
    <dxf>
      <font>
        <b/>
        <i val="0"/>
        <strike val="0"/>
      </font>
      <fill>
        <patternFill>
          <bgColor theme="5" tint="0.39994506668294322"/>
        </patternFill>
      </fill>
    </dxf>
    <dxf>
      <font>
        <b/>
        <i val="0"/>
        <strike val="0"/>
      </font>
      <fill>
        <patternFill>
          <bgColor theme="6" tint="0.39994506668294322"/>
        </patternFill>
      </fill>
    </dxf>
    <dxf>
      <font>
        <b/>
        <i val="0"/>
        <strike val="0"/>
      </font>
      <fill>
        <patternFill>
          <bgColor theme="8" tint="0.39994506668294322"/>
        </patternFill>
      </fill>
    </dxf>
    <dxf>
      <font>
        <b/>
        <i val="0"/>
        <strike val="0"/>
      </font>
      <fill>
        <patternFill>
          <bgColor theme="5" tint="0.39994506668294322"/>
        </patternFill>
      </fill>
    </dxf>
    <dxf>
      <font>
        <b/>
        <i val="0"/>
        <strike val="0"/>
      </font>
      <fill>
        <patternFill>
          <bgColor theme="6" tint="0.39994506668294322"/>
        </patternFill>
      </fill>
    </dxf>
    <dxf>
      <font>
        <b/>
        <i val="0"/>
        <strike val="0"/>
      </font>
      <fill>
        <patternFill>
          <bgColor theme="8" tint="0.39994506668294322"/>
        </patternFill>
      </fill>
    </dxf>
    <dxf>
      <font>
        <b/>
        <i val="0"/>
        <strike val="0"/>
      </font>
      <fill>
        <patternFill>
          <bgColor theme="5" tint="0.39994506668294322"/>
        </patternFill>
      </fill>
    </dxf>
    <dxf>
      <font>
        <b/>
        <i val="0"/>
        <strike val="0"/>
      </font>
      <fill>
        <patternFill>
          <bgColor theme="6" tint="0.39994506668294322"/>
        </patternFill>
      </fill>
    </dxf>
    <dxf>
      <font>
        <b/>
        <i val="0"/>
        <strike val="0"/>
      </font>
      <fill>
        <patternFill>
          <bgColor theme="8" tint="0.39994506668294322"/>
        </patternFill>
      </fill>
    </dxf>
    <dxf>
      <font>
        <b/>
        <i val="0"/>
        <strike val="0"/>
      </font>
      <fill>
        <patternFill>
          <bgColor theme="5" tint="0.39994506668294322"/>
        </patternFill>
      </fill>
    </dxf>
    <dxf>
      <font>
        <b/>
        <i val="0"/>
        <strike val="0"/>
      </font>
      <fill>
        <patternFill>
          <bgColor theme="6" tint="0.39994506668294322"/>
        </patternFill>
      </fill>
    </dxf>
    <dxf>
      <font>
        <b/>
        <i val="0"/>
        <strike val="0"/>
      </font>
      <fill>
        <patternFill>
          <bgColor theme="8" tint="0.39994506668294322"/>
        </patternFill>
      </fill>
    </dxf>
    <dxf>
      <font>
        <b/>
        <i val="0"/>
        <strike val="0"/>
      </font>
      <fill>
        <patternFill>
          <bgColor theme="5" tint="0.39994506668294322"/>
        </patternFill>
      </fill>
    </dxf>
    <dxf>
      <font>
        <b/>
        <i val="0"/>
        <strike val="0"/>
      </font>
      <fill>
        <patternFill>
          <bgColor theme="6" tint="0.39994506668294322"/>
        </patternFill>
      </fill>
    </dxf>
    <dxf>
      <font>
        <b/>
        <i val="0"/>
        <strike val="0"/>
      </font>
      <fill>
        <patternFill>
          <bgColor theme="8" tint="0.39994506668294322"/>
        </patternFill>
      </fill>
    </dxf>
    <dxf>
      <font>
        <b val="0"/>
        <i val="0"/>
        <strike val="0"/>
        <condense val="0"/>
        <extend val="0"/>
        <outline val="0"/>
        <shadow val="0"/>
        <u val="none"/>
        <vertAlign val="baseline"/>
        <sz val="11"/>
        <color indexed="8"/>
        <name val="Arial Narrow"/>
        <scheme val="none"/>
      </font>
      <numFmt numFmtId="10" formatCode="&quot;$&quot;#,##0;[Red]\-&quot;$&quot;#,##0"/>
      <fill>
        <patternFill patternType="solid">
          <fgColor indexed="9"/>
          <bgColor indexed="9"/>
        </patternFill>
      </fill>
      <alignment horizontal="right" vertical="top"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indexed="8"/>
        <name val="Arial Narrow"/>
        <scheme val="none"/>
      </font>
      <numFmt numFmtId="10" formatCode="&quot;$&quot;#,##0;[Red]\-&quot;$&quot;#,##0"/>
      <fill>
        <patternFill patternType="solid">
          <fgColor indexed="9"/>
          <bgColor indexed="43"/>
        </patternFill>
      </fill>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Narrow"/>
        <scheme val="none"/>
      </font>
      <numFmt numFmtId="10" formatCode="&quot;$&quot;#,##0;[Red]\-&quot;$&quot;#,##0"/>
      <fill>
        <patternFill patternType="solid">
          <fgColor indexed="9"/>
          <bgColor indexed="9"/>
        </patternFill>
      </fill>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Narrow"/>
        <scheme val="none"/>
      </font>
      <numFmt numFmtId="10" formatCode="&quot;$&quot;#,##0;[Red]\-&quot;$&quot;#,##0"/>
      <fill>
        <patternFill patternType="solid">
          <fgColor indexed="9"/>
          <bgColor indexed="9"/>
        </patternFill>
      </fill>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Narrow"/>
        <scheme val="none"/>
      </font>
      <numFmt numFmtId="10" formatCode="&quot;$&quot;#,##0;[Red]\-&quot;$&quot;#,##0"/>
      <fill>
        <patternFill patternType="solid">
          <fgColor indexed="9"/>
          <bgColor indexed="9"/>
        </patternFill>
      </fill>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Narrow"/>
        <scheme val="none"/>
      </font>
      <numFmt numFmtId="10" formatCode="&quot;$&quot;#,##0;[Red]\-&quot;$&quot;#,##0"/>
      <fill>
        <patternFill patternType="solid">
          <fgColor indexed="9"/>
          <bgColor indexed="9"/>
        </patternFill>
      </fill>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Narrow"/>
        <scheme val="none"/>
      </font>
      <numFmt numFmtId="10" formatCode="&quot;$&quot;#,##0;[Red]\-&quot;$&quot;#,##0"/>
      <fill>
        <patternFill patternType="solid">
          <fgColor indexed="9"/>
          <bgColor indexed="9"/>
        </patternFill>
      </fill>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Narrow"/>
        <scheme val="none"/>
      </font>
      <numFmt numFmtId="10" formatCode="&quot;$&quot;#,##0;[Red]\-&quot;$&quot;#,##0"/>
      <fill>
        <patternFill patternType="solid">
          <fgColor indexed="9"/>
          <bgColor indexed="9"/>
        </patternFill>
      </fill>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Narrow"/>
        <scheme val="none"/>
      </font>
      <numFmt numFmtId="10" formatCode="&quot;$&quot;#,##0;[Red]\-&quot;$&quot;#,##0"/>
      <fill>
        <patternFill patternType="solid">
          <fgColor indexed="9"/>
          <bgColor indexed="9"/>
        </patternFill>
      </fill>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Narrow"/>
        <scheme val="none"/>
      </font>
      <numFmt numFmtId="10" formatCode="&quot;$&quot;#,##0;[Red]\-&quot;$&quot;#,##0"/>
      <fill>
        <patternFill patternType="solid">
          <fgColor indexed="9"/>
          <bgColor indexed="9"/>
        </patternFill>
      </fill>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Narrow"/>
        <scheme val="none"/>
      </font>
      <numFmt numFmtId="10" formatCode="&quot;$&quot;#,##0;[Red]\-&quot;$&quot;#,##0"/>
      <fill>
        <patternFill patternType="solid">
          <fgColor indexed="9"/>
          <bgColor indexed="9"/>
        </patternFill>
      </fill>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Narrow"/>
        <scheme val="none"/>
      </font>
      <numFmt numFmtId="10" formatCode="&quot;$&quot;#,##0;[Red]\-&quot;$&quot;#,##0"/>
      <fill>
        <patternFill patternType="solid">
          <fgColor indexed="9"/>
          <bgColor indexed="43"/>
        </patternFill>
      </fill>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Narrow"/>
        <scheme val="none"/>
      </font>
      <fill>
        <patternFill patternType="solid">
          <fgColor indexed="9"/>
          <bgColor indexed="9"/>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indexed="8"/>
        <name val="Arial Narrow"/>
        <scheme val="none"/>
      </font>
      <fill>
        <patternFill patternType="solid">
          <fgColor indexed="9"/>
          <bgColor indexed="9"/>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indexed="8"/>
        <name val="Arial"/>
        <scheme val="none"/>
      </font>
      <numFmt numFmtId="2" formatCode="0.00"/>
      <fill>
        <patternFill patternType="solid">
          <fgColor indexed="9"/>
          <bgColor indexed="9"/>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border>
    </dxf>
    <dxf>
      <border outline="0">
        <bottom style="thin">
          <color rgb="FF000000"/>
        </bottom>
      </border>
    </dxf>
    <dxf>
      <font>
        <b val="0"/>
        <i val="0"/>
        <strike val="0"/>
        <condense val="0"/>
        <extend val="0"/>
        <outline val="0"/>
        <shadow val="0"/>
        <u val="none"/>
        <vertAlign val="baseline"/>
        <sz val="11"/>
        <color rgb="FF000000"/>
        <name val="Arial Narrow"/>
        <scheme val="none"/>
      </font>
      <fill>
        <patternFill patternType="solid">
          <fgColor rgb="FFFFFFFF"/>
          <bgColor rgb="FFFFFFFF"/>
        </patternFill>
      </fill>
      <alignment horizontal="right" vertical="top" textRotation="0" wrapText="0" indent="0" justifyLastLine="0" shrinkToFit="0" readingOrder="0"/>
    </dxf>
    <dxf>
      <border outline="0">
        <bottom style="thin">
          <color rgb="FF000000"/>
        </bottom>
      </border>
    </dxf>
    <dxf>
      <font>
        <b/>
        <i val="0"/>
        <strike val="0"/>
        <condense val="0"/>
        <extend val="0"/>
        <outline val="0"/>
        <shadow val="0"/>
        <u val="none"/>
        <vertAlign val="baseline"/>
        <sz val="10"/>
        <color auto="1"/>
        <name val="Arial Narrow"/>
        <scheme val="none"/>
      </font>
      <fill>
        <patternFill patternType="none">
          <fgColor indexed="64"/>
          <bgColor indexed="65"/>
        </patternFill>
      </fill>
      <border diagonalUp="0" diagonalDown="0" outline="0">
        <left style="thin">
          <color indexed="64"/>
        </left>
        <right style="thin">
          <color indexed="64"/>
        </right>
        <top/>
        <bottom/>
      </border>
    </dxf>
    <dxf>
      <font>
        <b/>
        <i val="0"/>
        <strike val="0"/>
      </font>
      <fill>
        <patternFill>
          <bgColor theme="5" tint="0.39994506668294322"/>
        </patternFill>
      </fill>
    </dxf>
    <dxf>
      <font>
        <b/>
        <i val="0"/>
        <strike val="0"/>
      </font>
      <fill>
        <patternFill>
          <bgColor theme="6" tint="0.39994506668294322"/>
        </patternFill>
      </fill>
    </dxf>
    <dxf>
      <font>
        <b/>
        <i val="0"/>
        <strike val="0"/>
      </font>
      <fill>
        <patternFill>
          <bgColor theme="8" tint="0.39994506668294322"/>
        </patternFill>
      </fill>
    </dxf>
    <dxf>
      <font>
        <b/>
        <i val="0"/>
        <strike val="0"/>
      </font>
      <fill>
        <patternFill>
          <bgColor theme="5" tint="0.39994506668294322"/>
        </patternFill>
      </fill>
    </dxf>
    <dxf>
      <font>
        <b/>
        <i val="0"/>
        <strike val="0"/>
      </font>
      <fill>
        <patternFill>
          <bgColor theme="6" tint="0.39994506668294322"/>
        </patternFill>
      </fill>
    </dxf>
    <dxf>
      <font>
        <b/>
        <i val="0"/>
        <strike val="0"/>
      </font>
      <fill>
        <patternFill>
          <bgColor theme="8" tint="0.39994506668294322"/>
        </patternFill>
      </fill>
    </dxf>
    <dxf>
      <font>
        <b/>
        <i val="0"/>
        <strike val="0"/>
      </font>
      <fill>
        <patternFill>
          <bgColor theme="5" tint="0.39994506668294322"/>
        </patternFill>
      </fill>
    </dxf>
    <dxf>
      <font>
        <b/>
        <i val="0"/>
        <strike val="0"/>
      </font>
      <fill>
        <patternFill>
          <bgColor theme="6" tint="0.39994506668294322"/>
        </patternFill>
      </fill>
    </dxf>
    <dxf>
      <font>
        <b/>
        <i val="0"/>
        <strike val="0"/>
      </font>
      <fill>
        <patternFill>
          <bgColor theme="8" tint="0.39994506668294322"/>
        </patternFill>
      </fill>
    </dxf>
    <dxf>
      <font>
        <b/>
        <i val="0"/>
        <strike val="0"/>
      </font>
      <fill>
        <patternFill>
          <bgColor theme="5" tint="0.39994506668294322"/>
        </patternFill>
      </fill>
    </dxf>
    <dxf>
      <font>
        <b/>
        <i val="0"/>
        <strike val="0"/>
      </font>
      <fill>
        <patternFill>
          <bgColor theme="6" tint="0.39994506668294322"/>
        </patternFill>
      </fill>
    </dxf>
    <dxf>
      <font>
        <b/>
        <i val="0"/>
        <strike val="0"/>
      </font>
      <fill>
        <patternFill>
          <bgColor theme="8" tint="0.39994506668294322"/>
        </patternFill>
      </fill>
    </dxf>
    <dxf>
      <font>
        <b/>
        <i val="0"/>
        <strike val="0"/>
      </font>
      <fill>
        <patternFill>
          <bgColor theme="5" tint="0.39994506668294322"/>
        </patternFill>
      </fill>
    </dxf>
    <dxf>
      <font>
        <b/>
        <i val="0"/>
        <strike val="0"/>
      </font>
      <fill>
        <patternFill>
          <bgColor theme="6" tint="0.39994506668294322"/>
        </patternFill>
      </fill>
    </dxf>
    <dxf>
      <font>
        <b/>
        <i val="0"/>
        <strike val="0"/>
      </font>
      <fill>
        <patternFill>
          <bgColor theme="8" tint="0.39994506668294322"/>
        </patternFill>
      </fill>
    </dxf>
    <dxf>
      <font>
        <b/>
        <i val="0"/>
        <strike val="0"/>
      </font>
      <fill>
        <patternFill>
          <bgColor theme="5" tint="0.39994506668294322"/>
        </patternFill>
      </fill>
    </dxf>
    <dxf>
      <font>
        <b/>
        <i val="0"/>
        <strike val="0"/>
      </font>
      <fill>
        <patternFill>
          <bgColor theme="6" tint="0.39994506668294322"/>
        </patternFill>
      </fill>
    </dxf>
    <dxf>
      <font>
        <b/>
        <i val="0"/>
        <strike val="0"/>
      </font>
      <fill>
        <patternFill>
          <bgColor theme="8" tint="0.39994506668294322"/>
        </patternFill>
      </fill>
    </dxf>
    <dxf>
      <font>
        <b/>
        <i val="0"/>
        <strike val="0"/>
      </font>
      <fill>
        <patternFill>
          <bgColor theme="5" tint="0.39994506668294322"/>
        </patternFill>
      </fill>
    </dxf>
    <dxf>
      <font>
        <b/>
        <i val="0"/>
        <strike val="0"/>
      </font>
      <fill>
        <patternFill>
          <bgColor theme="6" tint="0.39994506668294322"/>
        </patternFill>
      </fill>
    </dxf>
    <dxf>
      <font>
        <b/>
        <i val="0"/>
        <strike val="0"/>
      </font>
      <fill>
        <patternFill>
          <bgColor theme="8" tint="0.39994506668294322"/>
        </patternFill>
      </fill>
    </dxf>
    <dxf>
      <font>
        <b/>
        <i val="0"/>
        <strike val="0"/>
      </font>
      <fill>
        <patternFill>
          <bgColor theme="5" tint="0.39994506668294322"/>
        </patternFill>
      </fill>
    </dxf>
    <dxf>
      <font>
        <b/>
        <i val="0"/>
        <strike val="0"/>
      </font>
      <fill>
        <patternFill>
          <bgColor theme="6" tint="0.39994506668294322"/>
        </patternFill>
      </fill>
    </dxf>
    <dxf>
      <font>
        <b/>
        <i val="0"/>
        <strike val="0"/>
      </font>
      <fill>
        <patternFill>
          <bgColor theme="8" tint="0.39994506668294322"/>
        </patternFill>
      </fill>
    </dxf>
    <dxf>
      <font>
        <b/>
        <i val="0"/>
        <strike val="0"/>
      </font>
      <fill>
        <patternFill>
          <bgColor theme="5" tint="0.39994506668294322"/>
        </patternFill>
      </fill>
    </dxf>
    <dxf>
      <font>
        <b/>
        <i val="0"/>
        <strike val="0"/>
      </font>
      <fill>
        <patternFill>
          <bgColor theme="6" tint="0.39994506668294322"/>
        </patternFill>
      </fill>
    </dxf>
    <dxf>
      <font>
        <b/>
        <i val="0"/>
        <strike val="0"/>
      </font>
      <fill>
        <patternFill>
          <bgColor theme="8" tint="0.39994506668294322"/>
        </patternFill>
      </fill>
    </dxf>
    <dxf>
      <font>
        <b/>
        <i val="0"/>
        <strike val="0"/>
      </font>
      <fill>
        <patternFill>
          <bgColor theme="5" tint="0.39994506668294322"/>
        </patternFill>
      </fill>
    </dxf>
    <dxf>
      <font>
        <b/>
        <i val="0"/>
        <strike val="0"/>
      </font>
      <fill>
        <patternFill>
          <bgColor theme="6" tint="0.39994506668294322"/>
        </patternFill>
      </fill>
    </dxf>
    <dxf>
      <font>
        <b/>
        <i val="0"/>
        <strike val="0"/>
      </font>
      <fill>
        <patternFill>
          <bgColor theme="8" tint="0.39994506668294322"/>
        </patternFill>
      </fill>
    </dxf>
    <dxf>
      <font>
        <b/>
        <i val="0"/>
        <strike val="0"/>
      </font>
      <fill>
        <patternFill>
          <bgColor theme="5" tint="0.39994506668294322"/>
        </patternFill>
      </fill>
    </dxf>
    <dxf>
      <font>
        <b/>
        <i val="0"/>
        <strike val="0"/>
      </font>
      <fill>
        <patternFill>
          <bgColor theme="6" tint="0.39994506668294322"/>
        </patternFill>
      </fill>
    </dxf>
    <dxf>
      <font>
        <b/>
        <i val="0"/>
        <strike val="0"/>
      </font>
      <fill>
        <patternFill>
          <bgColor theme="8" tint="0.39994506668294322"/>
        </patternFill>
      </fill>
    </dxf>
    <dxf>
      <font>
        <b/>
        <color theme="0"/>
      </font>
      <fill>
        <patternFill patternType="solid">
          <fgColor theme="0"/>
          <bgColor theme="4" tint="-0.24994659260841701"/>
        </patternFill>
      </fill>
    </dxf>
    <dxf>
      <font>
        <b val="0"/>
        <i val="0"/>
        <strike val="0"/>
        <color theme="1"/>
      </font>
      <fill>
        <patternFill patternType="solid">
          <bgColor theme="0"/>
        </patternFill>
      </fill>
      <border>
        <left style="thin">
          <color theme="1"/>
        </left>
        <right style="thin">
          <color theme="1"/>
        </right>
        <top style="thin">
          <color theme="8" tint="0.39997558519241921"/>
        </top>
        <bottom style="thin">
          <color theme="8" tint="0.39997558519241921"/>
        </bottom>
        <horizontal style="thin">
          <color theme="8" tint="0.39997558519241921"/>
        </horizontal>
      </border>
    </dxf>
    <dxf>
      <font>
        <b/>
        <color theme="0"/>
      </font>
      <fill>
        <patternFill patternType="solid">
          <fgColor theme="0"/>
          <bgColor theme="4" tint="-0.24994659260841701"/>
        </patternFill>
      </fill>
    </dxf>
    <dxf>
      <font>
        <b val="0"/>
        <i val="0"/>
        <strike val="0"/>
        <color theme="1"/>
      </font>
      <fill>
        <patternFill patternType="solid">
          <bgColor theme="0"/>
        </patternFill>
      </fill>
      <border>
        <left style="thin">
          <color theme="1"/>
        </left>
        <right style="thin">
          <color theme="1"/>
        </right>
        <top style="thin">
          <color theme="8" tint="0.39997558519241921"/>
        </top>
        <bottom style="thin">
          <color theme="8" tint="0.39997558519241921"/>
        </bottom>
        <horizontal style="thin">
          <color theme="8" tint="0.39997558519241921"/>
        </horizontal>
      </border>
    </dxf>
    <dxf>
      <border>
        <left/>
        <right/>
        <top style="thin">
          <color theme="8" tint="0.59996337778862885"/>
        </top>
        <bottom style="thin">
          <color theme="8" tint="0.59996337778862885"/>
        </bottom>
        <vertical/>
        <horizontal style="thin">
          <color theme="8" tint="0.59996337778862885"/>
        </horizontal>
      </border>
    </dxf>
    <dxf>
      <fill>
        <patternFill patternType="solid">
          <fgColor theme="8" tint="0.79998168889431442"/>
          <bgColor theme="8" tint="0.79998168889431442"/>
        </patternFill>
      </fill>
    </dxf>
    <dxf>
      <fill>
        <patternFill patternType="solid">
          <fgColor theme="8" tint="0.79998168889431442"/>
          <bgColor theme="8" tint="0.79998168889431442"/>
        </patternFill>
      </fill>
    </dxf>
    <dxf>
      <font>
        <b/>
        <color theme="1"/>
      </font>
    </dxf>
    <dxf>
      <font>
        <b/>
        <color theme="1"/>
      </font>
    </dxf>
    <dxf>
      <font>
        <b/>
        <color theme="1"/>
      </font>
      <border>
        <top style="double">
          <color theme="8"/>
        </top>
      </border>
    </dxf>
    <dxf>
      <font>
        <b/>
        <color theme="0"/>
      </font>
      <fill>
        <patternFill patternType="solid">
          <fgColor theme="8"/>
          <bgColor theme="4" tint="-0.24994659260841701"/>
        </patternFill>
      </fill>
    </dxf>
    <dxf>
      <font>
        <color theme="1"/>
      </font>
      <border>
        <left style="thin">
          <color theme="8" tint="0.39997558519241921"/>
        </left>
        <right style="thin">
          <color theme="8" tint="0.39997558519241921"/>
        </right>
        <top style="thin">
          <color theme="8" tint="0.39997558519241921"/>
        </top>
        <bottom style="thin">
          <color theme="8" tint="0.39997558519241921"/>
        </bottom>
        <horizontal style="thin">
          <color theme="8" tint="0.39997558519241921"/>
        </horizontal>
      </border>
    </dxf>
  </dxfs>
  <tableStyles count="4" defaultTableStyle="TableStyleMedium2" defaultPivotStyle="PivotStyleLight16">
    <tableStyle name="TableStyleMedium6 2" pivot="0" count="7">
      <tableStyleElement type="wholeTable" dxfId="1080"/>
      <tableStyleElement type="headerRow" dxfId="1079"/>
      <tableStyleElement type="totalRow" dxfId="1078"/>
      <tableStyleElement type="firstColumn" dxfId="1077"/>
      <tableStyleElement type="lastColumn" dxfId="1076"/>
      <tableStyleElement type="firstRowStripe" dxfId="1075"/>
      <tableStyleElement type="firstColumnStripe" dxfId="1074"/>
    </tableStyle>
    <tableStyle name="Table Style 1" pivot="0" count="1">
      <tableStyleElement type="wholeTable" dxfId="1073"/>
    </tableStyle>
    <tableStyle name="TableStyleMedium6 2 2" pivot="0" count="2">
      <tableStyleElement type="wholeTable" dxfId="1072"/>
      <tableStyleElement type="headerRow" dxfId="1071"/>
    </tableStyle>
    <tableStyle name="TableStyleMedium6 2 3" pivot="0" count="2">
      <tableStyleElement type="wholeTable" dxfId="1070"/>
      <tableStyleElement type="headerRow" dxfId="1069"/>
    </tableStyle>
  </tableStyles>
  <colors>
    <mruColors>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9"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9.xml"/><Relationship Id="rId42"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37" Type="http://schemas.openxmlformats.org/officeDocument/2006/relationships/styles" Target="styles.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6.xml"/><Relationship Id="rId44"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43"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28</xdr:col>
      <xdr:colOff>821531</xdr:colOff>
      <xdr:row>0</xdr:row>
      <xdr:rowOff>11207</xdr:rowOff>
    </xdr:from>
    <xdr:to>
      <xdr:col>29</xdr:col>
      <xdr:colOff>836521</xdr:colOff>
      <xdr:row>2</xdr:row>
      <xdr:rowOff>14849</xdr:rowOff>
    </xdr:to>
    <xdr:pic>
      <xdr:nvPicPr>
        <xdr:cNvPr id="2" name="Picture 504" descr="AHDT_LOGO(small)">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129581" y="11207"/>
          <a:ext cx="862715" cy="956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hor.adc.govt.nz/PROPOSAL/1200-1299/1255%20Bloomsburg%20University/05-Estimate/07-10-19%20PLM%20Bloomsburg%20University%20base%20G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stevemi\AppData\Local\OpenText\OTEdit\EC_ED\c7539350\200451%20Condition%20Assessment%20-%20KCDC%20Services%20Update%2029%20Sep%202020%20xsw.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proposals\My%20Documents\Proposals\Eri\Ft.%20Gillam-McPherson\Fort%20McPherson\Building%20119%20-%20Fire%20Stati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W\WellingtonCC\1311%20WCC%20Pool%20Condition%20Template\Keith%20Spry\Keith%20Spry%20Assessment%20Spreadsheet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thor.adc.govt.nz/K/Kapiti%20Coast%20District%20Council/2015%20KCDC%20AMP%20Update/Spreadsheets/170921%20KCDC%20Pools%20AMP%20Coastlands%20-%20Inflation%20Adjusted%20with%20Formul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W\WellingtonCC\2032%20AMP%20Update\Spreadsheets\2032%20Khandallah%20Fin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egion12\Savings%20Cals\cost-sav.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stevemi\AppData\Local\OpenText\OTEdit\EC_ED\c7539350\200451%20Condition%20Assessment%20-%20KCDC%20Pools%20Waikanae,%20Otaki%2031%20Aug%202020%20xsw_modified.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rogers\AppData\Roaming\Microsoft\Excel\WRAC_Ground_Floor_Assessment%20July%20201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Upper%20Hutt%20City%20Council\1761%20H20%20Condition%20Assessment\Maintenance%20Assessment\Spreadsheets\H2O%20extreme%20maintenance%20spreadsheet%202017%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PROJECT INFO"/>
      <sheetName val="AUDIT"/>
      <sheetName val="VARIABLES"/>
      <sheetName val="HVAC VARIABLES"/>
      <sheetName val="STATE SALES TAX"/>
      <sheetName val="AIA DOCUMENT"/>
      <sheetName val="HOURS"/>
      <sheetName val="EXISTING LEGEND"/>
      <sheetName val="RETROFIT LEGEND"/>
      <sheetName val="BALLAST TABLE"/>
      <sheetName val="LAMP TABLE"/>
      <sheetName val="SUMMARY"/>
      <sheetName val="CASH FLOW"/>
      <sheetName val="CASH FLOW CHART"/>
      <sheetName val="INSTALL BOOK"/>
      <sheetName val="WATT READINGS"/>
      <sheetName val="WATT SUMMARY"/>
      <sheetName val="SCHEDULE"/>
      <sheetName val="SUMMARY PIVOT"/>
      <sheetName val="EXISTING PIVOT"/>
      <sheetName val="RETRO PIVOT"/>
      <sheetName val="BOM PIVOT"/>
      <sheetName val="PROPOSAL PIVOT"/>
    </sheetNames>
    <sheetDataSet>
      <sheetData sheetId="0">
        <row r="10">
          <cell r="B10" t="str">
            <v>Do this first: ---&gt;</v>
          </cell>
        </row>
      </sheetData>
      <sheetData sheetId="1"/>
      <sheetData sheetId="2">
        <row r="6">
          <cell r="E6" t="str">
            <v>BUILDING CODE</v>
          </cell>
          <cell r="F6" t="str">
            <v>BUILDING NAME</v>
          </cell>
          <cell r="G6" t="str">
            <v>FLR</v>
          </cell>
          <cell r="H6" t="str">
            <v>Room #</v>
          </cell>
          <cell r="I6" t="str">
            <v>AREA NAME</v>
          </cell>
          <cell r="J6" t="str">
            <v>HOUR CODE</v>
          </cell>
          <cell r="K6" t="str">
            <v>LIGHT LEVEL</v>
          </cell>
          <cell r="L6" t="str">
            <v>ANNUAL OPERATING HOURS</v>
          </cell>
          <cell r="M6" t="str">
            <v>EXISTING QTY</v>
          </cell>
          <cell r="N6" t="str">
            <v>EXISTING FIXTURE TYPE</v>
          </cell>
          <cell r="O6" t="str">
            <v>EXISTING FIXTURE CONFIGURATION</v>
          </cell>
          <cell r="P6" t="str">
            <v>CEILING TYPE</v>
          </cell>
          <cell r="Q6" t="str">
            <v>EXISTING NOTES</v>
          </cell>
          <cell r="R6" t="str">
            <v>Survey Codes</v>
          </cell>
          <cell r="S6" t="str">
            <v>EXISTING STANDARD LEGEND</v>
          </cell>
          <cell r="T6" t="str">
            <v>PRESENT WATTAGE</v>
          </cell>
          <cell r="U6" t="str">
            <v>PRESENT KW</v>
          </cell>
          <cell r="V6" t="str">
            <v>PRESENT KWH</v>
          </cell>
          <cell r="W6" t="str">
            <v>PROPOSED QTY</v>
          </cell>
          <cell r="X6" t="str">
            <v>RETROFIT SCENARIO</v>
          </cell>
          <cell r="Y6" t="str">
            <v>RETROFIT NOTES</v>
          </cell>
          <cell r="Z6" t="str">
            <v>RETROFIT STANDARD LEGEND</v>
          </cell>
          <cell r="AA6" t="str">
            <v>!</v>
          </cell>
          <cell r="AB6" t="str">
            <v>RETROFIT WATTAGE</v>
          </cell>
          <cell r="AC6" t="str">
            <v>RETROFIT KW</v>
          </cell>
          <cell r="AD6" t="str">
            <v>RETROFIT KWH</v>
          </cell>
          <cell r="AE6" t="str">
            <v>PROPOSED SENSOR QTY</v>
          </cell>
          <cell r="AF6" t="str">
            <v>SENSOR TYPE CODE</v>
          </cell>
          <cell r="AG6" t="str">
            <v>SENSOR REDUCTION IN %</v>
          </cell>
          <cell r="AH6" t="str">
            <v>PROPOSED ADDITIONAL WORK QTY</v>
          </cell>
          <cell r="AI6" t="str">
            <v>ADDITIONAL WORK CODE</v>
          </cell>
          <cell r="AJ6" t="str">
            <v>AIR COND? (Y / N)</v>
          </cell>
          <cell r="AK6" t="str">
            <v>EXISTING MEAN LAMP LUMENS</v>
          </cell>
          <cell r="AL6" t="str">
            <v>PROPOSED MEAN LAMP LUMENS</v>
          </cell>
          <cell r="AM6" t="str">
            <v>NET MEAN LAMP LUMEN %</v>
          </cell>
          <cell r="AN6" t="str">
            <v>KW  SAVINGS</v>
          </cell>
          <cell r="AO6" t="str">
            <v>KWH SAVINGS</v>
          </cell>
          <cell r="AP6" t="str">
            <v>SAVINGS IN DOLLARS /YR</v>
          </cell>
          <cell r="AQ6" t="str">
            <v>SIMPLE PAYBACK IN YEARS</v>
          </cell>
          <cell r="AR6" t="str">
            <v>ROI</v>
          </cell>
          <cell r="AS6" t="str">
            <v>EXISTING ENERGY COST</v>
          </cell>
          <cell r="AT6" t="str">
            <v>PROPOSED ENERGY COST</v>
          </cell>
          <cell r="AU6" t="str">
            <v>RETROFIT MATERIAL UNIT COST</v>
          </cell>
          <cell r="AV6" t="str">
            <v>RETROFIT LABOR UNIT COST</v>
          </cell>
          <cell r="AW6" t="str">
            <v>DISPOSAL UNIT COST</v>
          </cell>
          <cell r="AX6" t="str">
            <v>SENSOR MATERIAL COST</v>
          </cell>
          <cell r="AY6" t="str">
            <v>SENSOR LABOR COST</v>
          </cell>
          <cell r="AZ6" t="str">
            <v>ADDITIONAL WORK MATERIAL COST</v>
          </cell>
          <cell r="BA6" t="str">
            <v>ADDITIONAL WORK LABOR COST</v>
          </cell>
          <cell r="BB6" t="str">
            <v>RETROFIT MATERIAL EXTENDED COST</v>
          </cell>
          <cell r="BC6" t="str">
            <v>SENSOR MATERIAL EXTENDED COST</v>
          </cell>
          <cell r="BD6" t="str">
            <v>ADDITIONAL WORK MATERIAL EXTENDED COST</v>
          </cell>
          <cell r="BE6" t="str">
            <v>MATERIAL EXTENDED COST</v>
          </cell>
          <cell r="BF6" t="str">
            <v>RETROFIT LABOR EXTENDED COST</v>
          </cell>
          <cell r="BG6" t="str">
            <v>SENSOR LABOR EXTENDED COST</v>
          </cell>
          <cell r="BH6" t="str">
            <v>ADDITIONAL WORK LABOR EXTENDED COST</v>
          </cell>
          <cell r="BI6" t="str">
            <v>LABOR EXTENDED COST</v>
          </cell>
          <cell r="BJ6" t="str">
            <v>DISPOSAL EXTENDED COST</v>
          </cell>
          <cell r="BK6" t="str">
            <v>PROJECT COST W/O DISPOSAL</v>
          </cell>
          <cell r="BL6" t="str">
            <v>PROJECT COST WITH DISPOSAL</v>
          </cell>
          <cell r="BM6" t="str">
            <v>EXISTING MAINTENANCE MATERIAL COST</v>
          </cell>
          <cell r="BN6" t="str">
            <v>EXISTING MAINTENANCE LABOR COST</v>
          </cell>
          <cell r="BO6" t="str">
            <v>TOTAL EXISTING MAINTENANCE COST</v>
          </cell>
          <cell r="BP6" t="str">
            <v>PROPOSED MAINTENANCE MATERIAL COST</v>
          </cell>
          <cell r="BQ6" t="str">
            <v>PROPOSED MAINTENANCE LABOR COSTS</v>
          </cell>
          <cell r="BR6" t="str">
            <v>ADJUST WARRANTY SAVINGS</v>
          </cell>
          <cell r="BS6" t="str">
            <v>TOTAL PROPOSED MAINTENANCE COSTS</v>
          </cell>
          <cell r="BT6" t="str">
            <v xml:space="preserve"> MAINTENANCE MATERIAL SAVINGS</v>
          </cell>
          <cell r="BU6" t="str">
            <v>MAINTENANCE LABOR SAVINGS</v>
          </cell>
          <cell r="BV6" t="str">
            <v>TOTAL MAINTENANCE SAVINGS</v>
          </cell>
          <cell r="BW6" t="str">
            <v>LIGHTING ENERGY SAVINGS</v>
          </cell>
          <cell r="BX6" t="str">
            <v>LIGHTING DEMAND SAVINGS</v>
          </cell>
          <cell r="BY6" t="str">
            <v>FRACTION LIGHTING TO COOLING</v>
          </cell>
          <cell r="BZ6" t="str">
            <v>SYSTEM MCOP</v>
          </cell>
          <cell r="CA6" t="str">
            <v>COOLING ENERGY SAVINGS</v>
          </cell>
          <cell r="CB6" t="str">
            <v>COOLING MONTHS</v>
          </cell>
          <cell r="CC6" t="str">
            <v>COOLING DEMAND SAVINGS SUMMER ONLY</v>
          </cell>
          <cell r="CD6" t="str">
            <v>FRACTION LIGHTING TO HEATING</v>
          </cell>
          <cell r="CE6" t="str">
            <v>FRACTION AREA ON PERIMITER</v>
          </cell>
          <cell r="CF6" t="str">
            <v>HEATING FUEL COST</v>
          </cell>
          <cell r="CG6" t="str">
            <v>HEATING PENALTY</v>
          </cell>
          <cell r="CH6" t="str">
            <v>HVAC SAVINGS</v>
          </cell>
          <cell r="CI6" t="str">
            <v>BOM BLDG</v>
          </cell>
          <cell r="CJ6" t="str">
            <v>BOM RETROFIT SCENARIO</v>
          </cell>
          <cell r="CK6" t="str">
            <v>* DO NOT ORDER BALLAST</v>
          </cell>
          <cell r="CL6" t="str">
            <v>BALLAST QTY (1)</v>
          </cell>
          <cell r="CM6" t="str">
            <v>BALLAST DESCRIPTION (1)</v>
          </cell>
          <cell r="CN6" t="str">
            <v>BALLAST MANUFACTURER (1)</v>
          </cell>
          <cell r="CO6" t="str">
            <v>BALLAST CATALOG # (1)</v>
          </cell>
          <cell r="CP6" t="str">
            <v>BALLAST PART # (1)</v>
          </cell>
          <cell r="CQ6" t="str">
            <v>BALLAST QTY (2)</v>
          </cell>
          <cell r="CR6" t="str">
            <v>BALLAST DESCRIPTION (2)</v>
          </cell>
          <cell r="CS6" t="str">
            <v>BALLAST MANUFACTURER (2)</v>
          </cell>
          <cell r="CT6" t="str">
            <v>BALLAST CATALOG # (2)</v>
          </cell>
          <cell r="CU6" t="str">
            <v>BALLAST PART # (2)</v>
          </cell>
          <cell r="CV6" t="str">
            <v>* DO NOT ORDER LAMP</v>
          </cell>
          <cell r="CW6" t="str">
            <v>LAMP QTY (1)</v>
          </cell>
          <cell r="CX6" t="str">
            <v>LAMP DESCRIPTION (1)</v>
          </cell>
          <cell r="CY6" t="str">
            <v>LAMP MANUFACTURER (1)</v>
          </cell>
          <cell r="CZ6" t="str">
            <v>LAMP CATALOG # (1)</v>
          </cell>
          <cell r="DA6" t="str">
            <v>LAMP PART # (1)</v>
          </cell>
          <cell r="DB6" t="str">
            <v>LAMP QTY (2)</v>
          </cell>
          <cell r="DC6" t="str">
            <v>LAMP DESCRIPTION (2)</v>
          </cell>
          <cell r="DD6" t="str">
            <v>LAMP MANUFACTURER (2)</v>
          </cell>
          <cell r="DE6" t="str">
            <v>LAMP CATALOG # (2)</v>
          </cell>
          <cell r="DF6" t="str">
            <v>LAMP PART # (2)</v>
          </cell>
          <cell r="DG6" t="str">
            <v>FIXTURE QTY</v>
          </cell>
          <cell r="DH6" t="str">
            <v>FIXTURE DESCRIPTION</v>
          </cell>
          <cell r="DI6" t="str">
            <v>FIXTURE MANUFACTURER</v>
          </cell>
          <cell r="DJ6" t="str">
            <v>FIXTURE CATALOG #</v>
          </cell>
          <cell r="DK6" t="str">
            <v>FIXTURE PART #</v>
          </cell>
          <cell r="DL6" t="str">
            <v>SENSOR QTY</v>
          </cell>
          <cell r="DM6" t="str">
            <v>BOM SENSOR TYPE CODE</v>
          </cell>
          <cell r="DN6" t="str">
            <v>SENSOR DESCRIPTION</v>
          </cell>
          <cell r="DO6" t="str">
            <v>SENSOR MANUFACTURER</v>
          </cell>
          <cell r="DP6" t="str">
            <v>SENSOR CATALOG #</v>
          </cell>
          <cell r="DQ6" t="str">
            <v>SENSOR PART #</v>
          </cell>
          <cell r="DR6" t="str">
            <v>ADDITIONAL WORK QTY</v>
          </cell>
          <cell r="DS6" t="str">
            <v>BOM ADDITIONAL WORK CODE</v>
          </cell>
          <cell r="DT6" t="str">
            <v>ADDITIONAL WORK DESCRIPTION</v>
          </cell>
          <cell r="DU6" t="str">
            <v>ADDITIONAL WORK MANUFACTURER</v>
          </cell>
          <cell r="DV6" t="str">
            <v>ADDITIONAL WORK CATALOG #</v>
          </cell>
          <cell r="DW6" t="str">
            <v>ADDITIONAL WORK PART #</v>
          </cell>
        </row>
        <row r="7">
          <cell r="C7">
            <v>150</v>
          </cell>
          <cell r="E7">
            <v>5</v>
          </cell>
          <cell r="F7" t="str">
            <v>SIMON HALL</v>
          </cell>
          <cell r="G7" t="str">
            <v>G</v>
          </cell>
          <cell r="I7" t="str">
            <v>RECEPTION AREA 1</v>
          </cell>
          <cell r="J7" t="str">
            <v>OH</v>
          </cell>
          <cell r="L7">
            <v>2470</v>
          </cell>
          <cell r="M7">
            <v>3</v>
          </cell>
          <cell r="N7" t="str">
            <v>24SE</v>
          </cell>
          <cell r="O7" t="str">
            <v>WRAP</v>
          </cell>
          <cell r="S7" t="str">
            <v>FLUORESCENT</v>
          </cell>
          <cell r="T7">
            <v>82</v>
          </cell>
          <cell r="U7">
            <v>0.246</v>
          </cell>
          <cell r="V7">
            <v>607.62</v>
          </cell>
          <cell r="W7">
            <v>3</v>
          </cell>
          <cell r="X7" t="str">
            <v>CR41</v>
          </cell>
          <cell r="Z7" t="str">
            <v>NEW LINEAR FLUORESCENT FIXTURE</v>
          </cell>
          <cell r="AA7" t="str">
            <v xml:space="preserve"> </v>
          </cell>
          <cell r="AB7">
            <v>25</v>
          </cell>
          <cell r="AC7">
            <v>7.4999999999999997E-2</v>
          </cell>
          <cell r="AD7">
            <v>185.25</v>
          </cell>
          <cell r="AJ7" t="str">
            <v>Y</v>
          </cell>
          <cell r="AK7">
            <v>12306.599999999999</v>
          </cell>
          <cell r="AL7">
            <v>6758.4000000000005</v>
          </cell>
          <cell r="AM7">
            <v>-0.45083126127443801</v>
          </cell>
          <cell r="AN7">
            <v>0.17099999999999999</v>
          </cell>
          <cell r="AO7">
            <v>422.37</v>
          </cell>
          <cell r="AP7">
            <v>38.068020000000004</v>
          </cell>
          <cell r="AQ7">
            <v>11.219605834774502</v>
          </cell>
          <cell r="AR7">
            <v>8.9129690893467881E-2</v>
          </cell>
          <cell r="AS7">
            <v>54.764520000000005</v>
          </cell>
          <cell r="AT7">
            <v>16.6965</v>
          </cell>
          <cell r="AU7">
            <v>43.13</v>
          </cell>
          <cell r="AV7">
            <v>59.734999999999999</v>
          </cell>
          <cell r="AW7">
            <v>2.2400000000000002</v>
          </cell>
          <cell r="AX7">
            <v>0</v>
          </cell>
          <cell r="AY7">
            <v>0</v>
          </cell>
          <cell r="AZ7">
            <v>0</v>
          </cell>
          <cell r="BA7">
            <v>0</v>
          </cell>
          <cell r="BB7">
            <v>129.39000000000001</v>
          </cell>
          <cell r="BC7">
            <v>0</v>
          </cell>
          <cell r="BD7">
            <v>0</v>
          </cell>
          <cell r="BE7">
            <v>129.39000000000001</v>
          </cell>
          <cell r="BF7">
            <v>179.20499999999998</v>
          </cell>
          <cell r="BG7">
            <v>0</v>
          </cell>
          <cell r="BH7">
            <v>0</v>
          </cell>
          <cell r="BI7">
            <v>179.20499999999998</v>
          </cell>
          <cell r="BJ7">
            <v>6.7200000000000006</v>
          </cell>
          <cell r="BK7">
            <v>418.00564069031248</v>
          </cell>
          <cell r="BL7">
            <v>427.10817931031249</v>
          </cell>
          <cell r="BM7">
            <v>3.1492500000000003</v>
          </cell>
          <cell r="BN7">
            <v>7.41</v>
          </cell>
          <cell r="BO7">
            <v>10.55925</v>
          </cell>
          <cell r="BP7">
            <v>2.3920406249999999</v>
          </cell>
          <cell r="BQ7">
            <v>4.0137499999999999</v>
          </cell>
          <cell r="BR7">
            <v>0</v>
          </cell>
          <cell r="BS7">
            <v>6.4057906249999998</v>
          </cell>
          <cell r="BT7">
            <v>0.75720937500000041</v>
          </cell>
          <cell r="BU7">
            <v>3.3962500000000002</v>
          </cell>
          <cell r="BV7">
            <v>4.1534593750000006</v>
          </cell>
          <cell r="BW7">
            <v>27.876420000000003</v>
          </cell>
          <cell r="BX7">
            <v>10.191600000000001</v>
          </cell>
          <cell r="BY7">
            <v>0.36</v>
          </cell>
          <cell r="BZ7">
            <v>2.95</v>
          </cell>
          <cell r="CA7">
            <v>3.4018682033898306</v>
          </cell>
          <cell r="CB7">
            <v>4</v>
          </cell>
          <cell r="CC7">
            <v>3.5929708474576265</v>
          </cell>
          <cell r="CD7">
            <v>0.31</v>
          </cell>
          <cell r="CE7">
            <v>0.23</v>
          </cell>
          <cell r="CF7">
            <v>0</v>
          </cell>
          <cell r="CG7">
            <v>0</v>
          </cell>
          <cell r="CH7">
            <v>6.9948390508474567</v>
          </cell>
          <cell r="CI7" t="str">
            <v>SIMON HALL</v>
          </cell>
          <cell r="CJ7" t="str">
            <v>CR41</v>
          </cell>
          <cell r="CK7" t="str">
            <v>X</v>
          </cell>
          <cell r="CL7">
            <v>3</v>
          </cell>
          <cell r="CM7" t="str">
            <v>1X32HE</v>
          </cell>
          <cell r="CN7" t="str">
            <v>SYLVANIA</v>
          </cell>
          <cell r="CO7" t="str">
            <v>QHE1X32T8/UNV ISN-SC</v>
          </cell>
          <cell r="CP7">
            <v>49851</v>
          </cell>
          <cell r="CQ7">
            <v>0</v>
          </cell>
          <cell r="CR7" t="str">
            <v>N/A</v>
          </cell>
          <cell r="CS7" t="str">
            <v>-</v>
          </cell>
          <cell r="CT7" t="str">
            <v>-</v>
          </cell>
          <cell r="CU7" t="str">
            <v>-</v>
          </cell>
          <cell r="CV7">
            <v>0</v>
          </cell>
          <cell r="CW7">
            <v>3</v>
          </cell>
          <cell r="CX7" t="str">
            <v>FO28/ECO</v>
          </cell>
          <cell r="CY7" t="str">
            <v>SYLVANIA</v>
          </cell>
          <cell r="CZ7" t="str">
            <v>FO28/841/XP/SS/ECO</v>
          </cell>
          <cell r="DA7">
            <v>22179</v>
          </cell>
          <cell r="DB7">
            <v>0</v>
          </cell>
          <cell r="DC7" t="str">
            <v>N/A</v>
          </cell>
          <cell r="DD7" t="str">
            <v>-</v>
          </cell>
          <cell r="DE7" t="str">
            <v>-</v>
          </cell>
          <cell r="DF7" t="str">
            <v>-</v>
          </cell>
          <cell r="DG7">
            <v>3</v>
          </cell>
          <cell r="DH7" t="str">
            <v>4' 1-LAMP CLASSROOM FIXTURE</v>
          </cell>
          <cell r="DI7" t="str">
            <v>TRI-STAR</v>
          </cell>
          <cell r="DJ7" t="str">
            <v>WA438-4-132-T8-EB(*)WREF</v>
          </cell>
          <cell r="DK7" t="str">
            <v>-</v>
          </cell>
          <cell r="DL7">
            <v>0</v>
          </cell>
          <cell r="DM7" t="str">
            <v>No Sensor</v>
          </cell>
          <cell r="DN7" t="str">
            <v>No Sensor</v>
          </cell>
          <cell r="DO7" t="str">
            <v>No Sensor</v>
          </cell>
          <cell r="DP7" t="str">
            <v>No Sensor</v>
          </cell>
          <cell r="DQ7" t="str">
            <v>No Sensor</v>
          </cell>
          <cell r="DR7">
            <v>0</v>
          </cell>
          <cell r="DS7" t="str">
            <v>No Add Wk.</v>
          </cell>
          <cell r="DT7" t="str">
            <v>No Add. Wk.</v>
          </cell>
          <cell r="DU7" t="str">
            <v>No Add. Wk.</v>
          </cell>
          <cell r="DV7" t="str">
            <v>No Add. Wk.</v>
          </cell>
          <cell r="DW7" t="str">
            <v>No Add. Wk.</v>
          </cell>
        </row>
        <row r="8">
          <cell r="E8">
            <v>5</v>
          </cell>
          <cell r="F8" t="str">
            <v>SIMON HALL</v>
          </cell>
          <cell r="G8" t="str">
            <v>G</v>
          </cell>
          <cell r="I8" t="str">
            <v>OFFICE #3</v>
          </cell>
          <cell r="J8" t="str">
            <v>OH</v>
          </cell>
          <cell r="L8">
            <v>2470</v>
          </cell>
          <cell r="M8">
            <v>1</v>
          </cell>
          <cell r="N8">
            <v>135</v>
          </cell>
          <cell r="S8" t="str">
            <v>INCANDESCENT</v>
          </cell>
          <cell r="T8">
            <v>135</v>
          </cell>
          <cell r="U8">
            <v>0.13500000000000001</v>
          </cell>
          <cell r="V8">
            <v>333.45000000000005</v>
          </cell>
          <cell r="W8">
            <v>1</v>
          </cell>
          <cell r="X8" t="str">
            <v>CR41LP</v>
          </cell>
          <cell r="Y8" t="str">
            <v>CR42LP</v>
          </cell>
          <cell r="Z8" t="str">
            <v>NEW LINEAR FLUORESCENT FIXTURE</v>
          </cell>
          <cell r="AA8" t="str">
            <v xml:space="preserve"> </v>
          </cell>
          <cell r="AB8">
            <v>22</v>
          </cell>
          <cell r="AC8">
            <v>2.1999999999999999E-2</v>
          </cell>
          <cell r="AD8">
            <v>54.339999999999996</v>
          </cell>
          <cell r="AJ8" t="str">
            <v>Y</v>
          </cell>
          <cell r="AK8">
            <v>0</v>
          </cell>
          <cell r="AL8">
            <v>1996.8000000000002</v>
          </cell>
          <cell r="AM8">
            <v>0</v>
          </cell>
          <cell r="AN8">
            <v>0.11300000000000002</v>
          </cell>
          <cell r="AO8">
            <v>279.11000000000007</v>
          </cell>
          <cell r="AP8">
            <v>25.156060000000007</v>
          </cell>
          <cell r="AQ8">
            <v>5.538832931843757</v>
          </cell>
          <cell r="AR8">
            <v>0.18054344882851012</v>
          </cell>
          <cell r="AS8">
            <v>30.053700000000006</v>
          </cell>
          <cell r="AT8">
            <v>4.89764</v>
          </cell>
          <cell r="AU8">
            <v>43.13</v>
          </cell>
          <cell r="AV8">
            <v>59.734999999999999</v>
          </cell>
          <cell r="AW8">
            <v>0</v>
          </cell>
          <cell r="AX8">
            <v>0</v>
          </cell>
          <cell r="AY8">
            <v>0</v>
          </cell>
          <cell r="AZ8">
            <v>0</v>
          </cell>
          <cell r="BA8">
            <v>0</v>
          </cell>
          <cell r="BB8">
            <v>43.13</v>
          </cell>
          <cell r="BC8">
            <v>0</v>
          </cell>
          <cell r="BD8">
            <v>0</v>
          </cell>
          <cell r="BE8">
            <v>43.13</v>
          </cell>
          <cell r="BF8">
            <v>59.734999999999999</v>
          </cell>
          <cell r="BG8">
            <v>0</v>
          </cell>
          <cell r="BH8">
            <v>0</v>
          </cell>
          <cell r="BI8">
            <v>59.734999999999999</v>
          </cell>
          <cell r="BJ8">
            <v>0</v>
          </cell>
          <cell r="BK8">
            <v>139.33521356343749</v>
          </cell>
          <cell r="BL8">
            <v>139.33521356343749</v>
          </cell>
          <cell r="BM8">
            <v>2.4700000000000002</v>
          </cell>
          <cell r="BN8">
            <v>4.9400000000000004</v>
          </cell>
          <cell r="BO8">
            <v>7.41</v>
          </cell>
          <cell r="BP8">
            <v>0.7973468749999999</v>
          </cell>
          <cell r="BQ8">
            <v>1.3379166666666666</v>
          </cell>
          <cell r="BR8">
            <v>0</v>
          </cell>
          <cell r="BS8">
            <v>2.1352635416666663</v>
          </cell>
          <cell r="BT8">
            <v>1.6726531250000003</v>
          </cell>
          <cell r="BU8">
            <v>3.6020833333333337</v>
          </cell>
          <cell r="BV8">
            <v>5.2747364583333338</v>
          </cell>
          <cell r="BW8">
            <v>18.421260000000004</v>
          </cell>
          <cell r="BX8">
            <v>6.7348000000000008</v>
          </cell>
          <cell r="BY8">
            <v>0.36</v>
          </cell>
          <cell r="BZ8">
            <v>2.95</v>
          </cell>
          <cell r="CA8">
            <v>2.2480181694915258</v>
          </cell>
          <cell r="CB8">
            <v>4</v>
          </cell>
          <cell r="CC8">
            <v>2.3743023728813566</v>
          </cell>
          <cell r="CD8">
            <v>0.31</v>
          </cell>
          <cell r="CE8">
            <v>0.23</v>
          </cell>
          <cell r="CF8">
            <v>0</v>
          </cell>
          <cell r="CG8">
            <v>0</v>
          </cell>
          <cell r="CH8">
            <v>4.6223205423728828</v>
          </cell>
          <cell r="CI8" t="str">
            <v>SIMON HALL</v>
          </cell>
          <cell r="CJ8" t="str">
            <v>CR41LP</v>
          </cell>
          <cell r="CK8" t="str">
            <v>X</v>
          </cell>
          <cell r="CL8">
            <v>1</v>
          </cell>
          <cell r="CM8" t="str">
            <v>1X32HELP</v>
          </cell>
          <cell r="CN8" t="str">
            <v>SYLVANIA</v>
          </cell>
          <cell r="CO8" t="str">
            <v>QHE1X32T8/UNV ISL-SC</v>
          </cell>
          <cell r="CP8">
            <v>49861</v>
          </cell>
          <cell r="CQ8">
            <v>0</v>
          </cell>
          <cell r="CR8" t="str">
            <v>N/A</v>
          </cell>
          <cell r="CS8" t="str">
            <v>-</v>
          </cell>
          <cell r="CT8" t="str">
            <v>-</v>
          </cell>
          <cell r="CU8" t="str">
            <v>-</v>
          </cell>
          <cell r="CV8">
            <v>0</v>
          </cell>
          <cell r="CW8">
            <v>1</v>
          </cell>
          <cell r="CX8" t="str">
            <v>FO28/ECO</v>
          </cell>
          <cell r="CY8" t="str">
            <v>SYLVANIA</v>
          </cell>
          <cell r="CZ8" t="str">
            <v>FO28/841/XP/SS/ECO</v>
          </cell>
          <cell r="DA8">
            <v>22179</v>
          </cell>
          <cell r="DB8">
            <v>0</v>
          </cell>
          <cell r="DC8" t="str">
            <v>N/A</v>
          </cell>
          <cell r="DD8" t="str">
            <v>-</v>
          </cell>
          <cell r="DE8" t="str">
            <v>-</v>
          </cell>
          <cell r="DF8" t="str">
            <v>-</v>
          </cell>
          <cell r="DG8">
            <v>1</v>
          </cell>
          <cell r="DH8" t="str">
            <v>4' 1-LAMP LOW POWER CLASSROOM FIXTURE</v>
          </cell>
          <cell r="DI8" t="str">
            <v>TRI-STAR</v>
          </cell>
          <cell r="DJ8" t="str">
            <v>WA438-4-132-T8-EB(*)LP- WREF</v>
          </cell>
          <cell r="DK8" t="str">
            <v>-</v>
          </cell>
          <cell r="DL8">
            <v>0</v>
          </cell>
          <cell r="DM8" t="str">
            <v>No Sensor</v>
          </cell>
          <cell r="DN8" t="str">
            <v>No Sensor</v>
          </cell>
          <cell r="DO8" t="str">
            <v>No Sensor</v>
          </cell>
          <cell r="DP8" t="str">
            <v>No Sensor</v>
          </cell>
          <cell r="DQ8" t="str">
            <v>No Sensor</v>
          </cell>
          <cell r="DR8">
            <v>0</v>
          </cell>
          <cell r="DS8" t="str">
            <v>No Add Wk.</v>
          </cell>
          <cell r="DT8" t="str">
            <v>No Add. Wk.</v>
          </cell>
          <cell r="DU8" t="str">
            <v>No Add. Wk.</v>
          </cell>
          <cell r="DV8" t="str">
            <v>No Add. Wk.</v>
          </cell>
          <cell r="DW8" t="str">
            <v>No Add. Wk.</v>
          </cell>
        </row>
        <row r="9">
          <cell r="E9">
            <v>5</v>
          </cell>
          <cell r="F9" t="str">
            <v>SIMON HALL</v>
          </cell>
          <cell r="G9" t="str">
            <v>G</v>
          </cell>
          <cell r="I9" t="str">
            <v>OFFICE #4</v>
          </cell>
          <cell r="J9" t="str">
            <v>OH</v>
          </cell>
          <cell r="L9">
            <v>2470</v>
          </cell>
          <cell r="M9">
            <v>1</v>
          </cell>
          <cell r="N9">
            <v>135</v>
          </cell>
          <cell r="O9" t="str">
            <v>PS</v>
          </cell>
          <cell r="S9" t="str">
            <v>INCANDESCENT</v>
          </cell>
          <cell r="T9">
            <v>135</v>
          </cell>
          <cell r="U9">
            <v>0.13500000000000001</v>
          </cell>
          <cell r="V9">
            <v>333.45000000000005</v>
          </cell>
          <cell r="W9">
            <v>1</v>
          </cell>
          <cell r="X9" t="str">
            <v>CR41LP</v>
          </cell>
          <cell r="Y9" t="str">
            <v>CF32</v>
          </cell>
          <cell r="Z9" t="str">
            <v>NEW LINEAR FLUORESCENT FIXTURE</v>
          </cell>
          <cell r="AA9" t="str">
            <v xml:space="preserve"> </v>
          </cell>
          <cell r="AB9">
            <v>22</v>
          </cell>
          <cell r="AC9">
            <v>2.1999999999999999E-2</v>
          </cell>
          <cell r="AD9">
            <v>54.339999999999996</v>
          </cell>
          <cell r="AJ9" t="str">
            <v>Y</v>
          </cell>
          <cell r="AK9">
            <v>0</v>
          </cell>
          <cell r="AL9">
            <v>1996.8000000000002</v>
          </cell>
          <cell r="AM9">
            <v>0</v>
          </cell>
          <cell r="AN9">
            <v>0.11300000000000002</v>
          </cell>
          <cell r="AO9">
            <v>279.11000000000007</v>
          </cell>
          <cell r="AP9">
            <v>25.156060000000007</v>
          </cell>
          <cell r="AQ9">
            <v>5.538832931843757</v>
          </cell>
          <cell r="AR9">
            <v>0.18054344882851012</v>
          </cell>
          <cell r="AS9">
            <v>30.053700000000006</v>
          </cell>
          <cell r="AT9">
            <v>4.89764</v>
          </cell>
          <cell r="AU9">
            <v>43.13</v>
          </cell>
          <cell r="AV9">
            <v>59.734999999999999</v>
          </cell>
          <cell r="AW9">
            <v>0</v>
          </cell>
          <cell r="AX9">
            <v>0</v>
          </cell>
          <cell r="AY9">
            <v>0</v>
          </cell>
          <cell r="AZ9">
            <v>0</v>
          </cell>
          <cell r="BA9">
            <v>0</v>
          </cell>
          <cell r="BB9">
            <v>43.13</v>
          </cell>
          <cell r="BC9">
            <v>0</v>
          </cell>
          <cell r="BD9">
            <v>0</v>
          </cell>
          <cell r="BE9">
            <v>43.13</v>
          </cell>
          <cell r="BF9">
            <v>59.734999999999999</v>
          </cell>
          <cell r="BG9">
            <v>0</v>
          </cell>
          <cell r="BH9">
            <v>0</v>
          </cell>
          <cell r="BI9">
            <v>59.734999999999999</v>
          </cell>
          <cell r="BJ9">
            <v>0</v>
          </cell>
          <cell r="BK9">
            <v>139.33521356343749</v>
          </cell>
          <cell r="BL9">
            <v>139.33521356343749</v>
          </cell>
          <cell r="BM9">
            <v>2.4700000000000002</v>
          </cell>
          <cell r="BN9">
            <v>4.9400000000000004</v>
          </cell>
          <cell r="BO9">
            <v>7.41</v>
          </cell>
          <cell r="BP9">
            <v>0.7973468749999999</v>
          </cell>
          <cell r="BQ9">
            <v>1.3379166666666666</v>
          </cell>
          <cell r="BR9">
            <v>0</v>
          </cell>
          <cell r="BS9">
            <v>2.1352635416666663</v>
          </cell>
          <cell r="BT9">
            <v>1.6726531250000003</v>
          </cell>
          <cell r="BU9">
            <v>3.6020833333333337</v>
          </cell>
          <cell r="BV9">
            <v>5.2747364583333338</v>
          </cell>
          <cell r="BW9">
            <v>18.421260000000004</v>
          </cell>
          <cell r="BX9">
            <v>6.7348000000000008</v>
          </cell>
          <cell r="BY9">
            <v>0.36</v>
          </cell>
          <cell r="BZ9">
            <v>2.95</v>
          </cell>
          <cell r="CA9">
            <v>2.2480181694915258</v>
          </cell>
          <cell r="CB9">
            <v>4</v>
          </cell>
          <cell r="CC9">
            <v>2.3743023728813566</v>
          </cell>
          <cell r="CD9">
            <v>0.31</v>
          </cell>
          <cell r="CE9">
            <v>0.23</v>
          </cell>
          <cell r="CF9">
            <v>0</v>
          </cell>
          <cell r="CG9">
            <v>0</v>
          </cell>
          <cell r="CH9">
            <v>4.6223205423728828</v>
          </cell>
          <cell r="CI9" t="str">
            <v>SIMON HALL</v>
          </cell>
          <cell r="CJ9" t="str">
            <v>CR41LP</v>
          </cell>
          <cell r="CK9" t="str">
            <v>X</v>
          </cell>
          <cell r="CL9">
            <v>1</v>
          </cell>
          <cell r="CM9" t="str">
            <v>1X32HELP</v>
          </cell>
          <cell r="CN9" t="str">
            <v>SYLVANIA</v>
          </cell>
          <cell r="CO9" t="str">
            <v>QHE1X32T8/UNV ISL-SC</v>
          </cell>
          <cell r="CP9">
            <v>49861</v>
          </cell>
          <cell r="CQ9">
            <v>0</v>
          </cell>
          <cell r="CR9" t="str">
            <v>N/A</v>
          </cell>
          <cell r="CS9" t="str">
            <v>-</v>
          </cell>
          <cell r="CT9" t="str">
            <v>-</v>
          </cell>
          <cell r="CU9" t="str">
            <v>-</v>
          </cell>
          <cell r="CV9">
            <v>0</v>
          </cell>
          <cell r="CW9">
            <v>1</v>
          </cell>
          <cell r="CX9" t="str">
            <v>FO28/ECO</v>
          </cell>
          <cell r="CY9" t="str">
            <v>SYLVANIA</v>
          </cell>
          <cell r="CZ9" t="str">
            <v>FO28/841/XP/SS/ECO</v>
          </cell>
          <cell r="DA9">
            <v>22179</v>
          </cell>
          <cell r="DB9">
            <v>0</v>
          </cell>
          <cell r="DC9" t="str">
            <v>N/A</v>
          </cell>
          <cell r="DD9" t="str">
            <v>-</v>
          </cell>
          <cell r="DE9" t="str">
            <v>-</v>
          </cell>
          <cell r="DF9" t="str">
            <v>-</v>
          </cell>
          <cell r="DG9">
            <v>1</v>
          </cell>
          <cell r="DH9" t="str">
            <v>4' 1-LAMP LOW POWER CLASSROOM FIXTURE</v>
          </cell>
          <cell r="DI9" t="str">
            <v>TRI-STAR</v>
          </cell>
          <cell r="DJ9" t="str">
            <v>WA438-4-132-T8-EB(*)LP- WREF</v>
          </cell>
          <cell r="DK9" t="str">
            <v>-</v>
          </cell>
          <cell r="DL9">
            <v>0</v>
          </cell>
          <cell r="DM9" t="str">
            <v>No Sensor</v>
          </cell>
          <cell r="DN9" t="str">
            <v>No Sensor</v>
          </cell>
          <cell r="DO9" t="str">
            <v>No Sensor</v>
          </cell>
          <cell r="DP9" t="str">
            <v>No Sensor</v>
          </cell>
          <cell r="DQ9" t="str">
            <v>No Sensor</v>
          </cell>
          <cell r="DR9">
            <v>0</v>
          </cell>
          <cell r="DS9" t="str">
            <v>No Add Wk.</v>
          </cell>
          <cell r="DT9" t="str">
            <v>No Add. Wk.</v>
          </cell>
          <cell r="DU9" t="str">
            <v>No Add. Wk.</v>
          </cell>
          <cell r="DV9" t="str">
            <v>No Add. Wk.</v>
          </cell>
          <cell r="DW9" t="str">
            <v>No Add. Wk.</v>
          </cell>
        </row>
        <row r="10">
          <cell r="E10">
            <v>5</v>
          </cell>
          <cell r="F10" t="str">
            <v>SIMON HALL</v>
          </cell>
          <cell r="G10" t="str">
            <v>G</v>
          </cell>
          <cell r="I10" t="str">
            <v>OFFICE #4</v>
          </cell>
          <cell r="J10" t="str">
            <v>OH</v>
          </cell>
          <cell r="L10">
            <v>2470</v>
          </cell>
          <cell r="M10">
            <v>1</v>
          </cell>
          <cell r="N10" t="str">
            <v>24SE</v>
          </cell>
          <cell r="O10" t="str">
            <v>WRAP</v>
          </cell>
          <cell r="S10" t="str">
            <v>FLUORESCENT</v>
          </cell>
          <cell r="T10">
            <v>82</v>
          </cell>
          <cell r="U10">
            <v>8.2000000000000003E-2</v>
          </cell>
          <cell r="V10">
            <v>202.54000000000002</v>
          </cell>
          <cell r="W10">
            <v>1</v>
          </cell>
          <cell r="X10" t="str">
            <v>CR42LP</v>
          </cell>
          <cell r="Z10" t="str">
            <v>NEW LINEAR FLUORESCENT FIXTURE</v>
          </cell>
          <cell r="AA10" t="str">
            <v xml:space="preserve"> </v>
          </cell>
          <cell r="AB10">
            <v>42</v>
          </cell>
          <cell r="AC10">
            <v>4.2000000000000003E-2</v>
          </cell>
          <cell r="AD10">
            <v>103.74000000000001</v>
          </cell>
          <cell r="AJ10" t="str">
            <v>Y</v>
          </cell>
          <cell r="AK10">
            <v>4102.2</v>
          </cell>
          <cell r="AL10">
            <v>3993.6000000000004</v>
          </cell>
          <cell r="AM10">
            <v>-2.6473599531958329E-2</v>
          </cell>
          <cell r="AN10">
            <v>0.04</v>
          </cell>
          <cell r="AO10">
            <v>98.800000000000011</v>
          </cell>
          <cell r="AP10">
            <v>8.9047999999999998</v>
          </cell>
          <cell r="AQ10">
            <v>16.464055025695409</v>
          </cell>
          <cell r="AR10">
            <v>6.0738378147989817E-2</v>
          </cell>
          <cell r="AS10">
            <v>18.254840000000002</v>
          </cell>
          <cell r="AT10">
            <v>9.3500400000000017</v>
          </cell>
          <cell r="AU10">
            <v>46.26</v>
          </cell>
          <cell r="AV10">
            <v>59.734999999999999</v>
          </cell>
          <cell r="AW10">
            <v>2.2400000000000002</v>
          </cell>
          <cell r="AX10">
            <v>0</v>
          </cell>
          <cell r="AY10">
            <v>0</v>
          </cell>
          <cell r="AZ10">
            <v>0</v>
          </cell>
          <cell r="BA10">
            <v>0</v>
          </cell>
          <cell r="BB10">
            <v>46.26</v>
          </cell>
          <cell r="BC10">
            <v>0</v>
          </cell>
          <cell r="BD10">
            <v>0</v>
          </cell>
          <cell r="BE10">
            <v>46.26</v>
          </cell>
          <cell r="BF10">
            <v>59.734999999999999</v>
          </cell>
          <cell r="BG10">
            <v>0</v>
          </cell>
          <cell r="BH10">
            <v>0</v>
          </cell>
          <cell r="BI10">
            <v>59.734999999999999</v>
          </cell>
          <cell r="BJ10">
            <v>2.2400000000000002</v>
          </cell>
          <cell r="BK10">
            <v>143.57493765281248</v>
          </cell>
          <cell r="BL10">
            <v>146.60911719281248</v>
          </cell>
          <cell r="BM10">
            <v>1.0497500000000002</v>
          </cell>
          <cell r="BN10">
            <v>2.4700000000000002</v>
          </cell>
          <cell r="BO10">
            <v>3.5197500000000002</v>
          </cell>
          <cell r="BP10">
            <v>1.0543812499999998</v>
          </cell>
          <cell r="BQ10">
            <v>1.8525</v>
          </cell>
          <cell r="BR10">
            <v>0</v>
          </cell>
          <cell r="BS10">
            <v>2.9068812499999996</v>
          </cell>
          <cell r="BT10">
            <v>-4.6312499999996426E-3</v>
          </cell>
          <cell r="BU10">
            <v>0.61750000000000016</v>
          </cell>
          <cell r="BV10">
            <v>0.61286875000000052</v>
          </cell>
          <cell r="BW10">
            <v>6.5208000000000013</v>
          </cell>
          <cell r="BX10">
            <v>2.3839999999999999</v>
          </cell>
          <cell r="BY10">
            <v>0.36</v>
          </cell>
          <cell r="BZ10">
            <v>2.95</v>
          </cell>
          <cell r="CA10">
            <v>0.79575864406779673</v>
          </cell>
          <cell r="CB10">
            <v>4</v>
          </cell>
          <cell r="CC10">
            <v>0.84046101694915265</v>
          </cell>
          <cell r="CD10">
            <v>0.31</v>
          </cell>
          <cell r="CE10">
            <v>0.23</v>
          </cell>
          <cell r="CF10">
            <v>0</v>
          </cell>
          <cell r="CG10">
            <v>0</v>
          </cell>
          <cell r="CH10">
            <v>1.6362196610169493</v>
          </cell>
          <cell r="CI10" t="str">
            <v>SIMON HALL</v>
          </cell>
          <cell r="CJ10" t="str">
            <v>CR42LP</v>
          </cell>
          <cell r="CK10" t="str">
            <v>X</v>
          </cell>
          <cell r="CL10">
            <v>1</v>
          </cell>
          <cell r="CM10" t="str">
            <v>2X32HELP</v>
          </cell>
          <cell r="CN10" t="str">
            <v>SYLVANIA</v>
          </cell>
          <cell r="CO10" t="str">
            <v>QHE2X32T8/UNV ISL-SC</v>
          </cell>
          <cell r="CP10">
            <v>49863</v>
          </cell>
          <cell r="CQ10">
            <v>0</v>
          </cell>
          <cell r="CR10" t="str">
            <v>N/A</v>
          </cell>
          <cell r="CS10" t="str">
            <v>-</v>
          </cell>
          <cell r="CT10" t="str">
            <v>-</v>
          </cell>
          <cell r="CU10" t="str">
            <v>-</v>
          </cell>
          <cell r="CV10">
            <v>0</v>
          </cell>
          <cell r="CW10">
            <v>2</v>
          </cell>
          <cell r="CX10" t="str">
            <v>FO28/ECO</v>
          </cell>
          <cell r="CY10" t="str">
            <v>SYLVANIA</v>
          </cell>
          <cell r="CZ10" t="str">
            <v>FO28/841/XP/SS/ECO</v>
          </cell>
          <cell r="DA10">
            <v>22179</v>
          </cell>
          <cell r="DB10">
            <v>0</v>
          </cell>
          <cell r="DC10" t="str">
            <v>N/A</v>
          </cell>
          <cell r="DD10" t="str">
            <v>-</v>
          </cell>
          <cell r="DE10" t="str">
            <v>-</v>
          </cell>
          <cell r="DF10" t="str">
            <v>-</v>
          </cell>
          <cell r="DG10">
            <v>1</v>
          </cell>
          <cell r="DH10" t="str">
            <v>4' 2-LAMP LOW POWER CLASSROOM FIXTURE</v>
          </cell>
          <cell r="DI10" t="str">
            <v>TRI-STAR</v>
          </cell>
          <cell r="DJ10" t="str">
            <v>WA438-4-232-T8-EB(*)LP-WREF</v>
          </cell>
          <cell r="DK10" t="str">
            <v>-</v>
          </cell>
          <cell r="DL10">
            <v>0</v>
          </cell>
          <cell r="DM10" t="str">
            <v>No Sensor</v>
          </cell>
          <cell r="DN10" t="str">
            <v>No Sensor</v>
          </cell>
          <cell r="DO10" t="str">
            <v>No Sensor</v>
          </cell>
          <cell r="DP10" t="str">
            <v>No Sensor</v>
          </cell>
          <cell r="DQ10" t="str">
            <v>No Sensor</v>
          </cell>
          <cell r="DR10">
            <v>0</v>
          </cell>
          <cell r="DS10" t="str">
            <v>No Add Wk.</v>
          </cell>
          <cell r="DT10" t="str">
            <v>No Add. Wk.</v>
          </cell>
          <cell r="DU10" t="str">
            <v>No Add. Wk.</v>
          </cell>
          <cell r="DV10" t="str">
            <v>No Add. Wk.</v>
          </cell>
          <cell r="DW10" t="str">
            <v>No Add. Wk.</v>
          </cell>
        </row>
        <row r="11">
          <cell r="E11">
            <v>5</v>
          </cell>
          <cell r="F11" t="str">
            <v>SIMON HALL</v>
          </cell>
          <cell r="G11" t="str">
            <v>G</v>
          </cell>
          <cell r="I11" t="str">
            <v>GSI STORAGE</v>
          </cell>
          <cell r="J11" t="str">
            <v>SL</v>
          </cell>
          <cell r="L11">
            <v>500</v>
          </cell>
          <cell r="M11">
            <v>1</v>
          </cell>
          <cell r="N11">
            <v>135</v>
          </cell>
          <cell r="O11" t="str">
            <v>PS</v>
          </cell>
          <cell r="S11" t="str">
            <v>INCANDESCENT</v>
          </cell>
          <cell r="T11">
            <v>135</v>
          </cell>
          <cell r="U11">
            <v>0.13500000000000001</v>
          </cell>
          <cell r="V11">
            <v>67.5</v>
          </cell>
          <cell r="W11">
            <v>1</v>
          </cell>
          <cell r="X11" t="str">
            <v>CR41LP</v>
          </cell>
          <cell r="Z11" t="str">
            <v>NEW LINEAR FLUORESCENT FIXTURE</v>
          </cell>
          <cell r="AA11" t="str">
            <v xml:space="preserve"> </v>
          </cell>
          <cell r="AB11">
            <v>22</v>
          </cell>
          <cell r="AC11">
            <v>2.1999999999999999E-2</v>
          </cell>
          <cell r="AD11">
            <v>11</v>
          </cell>
          <cell r="AJ11" t="str">
            <v>Y</v>
          </cell>
          <cell r="AK11">
            <v>0</v>
          </cell>
          <cell r="AL11">
            <v>1996.8000000000002</v>
          </cell>
          <cell r="AM11">
            <v>0</v>
          </cell>
          <cell r="AN11">
            <v>0.11300000000000002</v>
          </cell>
          <cell r="AO11">
            <v>56.5</v>
          </cell>
          <cell r="AP11">
            <v>10.463800000000003</v>
          </cell>
          <cell r="AQ11">
            <v>13.315928588413144</v>
          </cell>
          <cell r="AR11">
            <v>7.5098029653759932E-2</v>
          </cell>
          <cell r="AS11">
            <v>12.501000000000003</v>
          </cell>
          <cell r="AT11">
            <v>2.0371999999999999</v>
          </cell>
          <cell r="AU11">
            <v>43.13</v>
          </cell>
          <cell r="AV11">
            <v>59.734999999999999</v>
          </cell>
          <cell r="AW11">
            <v>0</v>
          </cell>
          <cell r="AX11">
            <v>0</v>
          </cell>
          <cell r="AY11">
            <v>0</v>
          </cell>
          <cell r="AZ11">
            <v>0</v>
          </cell>
          <cell r="BA11">
            <v>0</v>
          </cell>
          <cell r="BB11">
            <v>43.13</v>
          </cell>
          <cell r="BC11">
            <v>0</v>
          </cell>
          <cell r="BD11">
            <v>0</v>
          </cell>
          <cell r="BE11">
            <v>43.13</v>
          </cell>
          <cell r="BF11">
            <v>59.734999999999999</v>
          </cell>
          <cell r="BG11">
            <v>0</v>
          </cell>
          <cell r="BH11">
            <v>0</v>
          </cell>
          <cell r="BI11">
            <v>59.734999999999999</v>
          </cell>
          <cell r="BJ11">
            <v>0</v>
          </cell>
          <cell r="BK11">
            <v>139.33521356343749</v>
          </cell>
          <cell r="BL11">
            <v>139.33521356343749</v>
          </cell>
          <cell r="BM11">
            <v>0.5</v>
          </cell>
          <cell r="BN11">
            <v>1</v>
          </cell>
          <cell r="BO11">
            <v>1.5</v>
          </cell>
          <cell r="BP11">
            <v>0.16140624999999997</v>
          </cell>
          <cell r="BQ11">
            <v>0.27083333333333331</v>
          </cell>
          <cell r="BR11">
            <v>0</v>
          </cell>
          <cell r="BS11">
            <v>0.43223958333333329</v>
          </cell>
          <cell r="BT11">
            <v>0.33859375000000003</v>
          </cell>
          <cell r="BU11">
            <v>0.72916666666666674</v>
          </cell>
          <cell r="BV11">
            <v>1.0677604166666668</v>
          </cell>
          <cell r="BW11">
            <v>3.7290000000000001</v>
          </cell>
          <cell r="BX11">
            <v>6.7348000000000008</v>
          </cell>
          <cell r="BY11">
            <v>0.36</v>
          </cell>
          <cell r="BZ11">
            <v>2.95</v>
          </cell>
          <cell r="CA11">
            <v>0.45506440677966098</v>
          </cell>
          <cell r="CB11">
            <v>4</v>
          </cell>
          <cell r="CC11">
            <v>2.3743023728813566</v>
          </cell>
          <cell r="CD11">
            <v>0.31</v>
          </cell>
          <cell r="CE11">
            <v>0.23</v>
          </cell>
          <cell r="CF11">
            <v>0</v>
          </cell>
          <cell r="CG11">
            <v>0</v>
          </cell>
          <cell r="CH11">
            <v>2.8293667796610178</v>
          </cell>
          <cell r="CI11" t="str">
            <v>SIMON HALL</v>
          </cell>
          <cell r="CJ11" t="str">
            <v>CR41LP</v>
          </cell>
          <cell r="CK11" t="str">
            <v>X</v>
          </cell>
          <cell r="CL11">
            <v>1</v>
          </cell>
          <cell r="CM11" t="str">
            <v>1X32HELP</v>
          </cell>
          <cell r="CN11" t="str">
            <v>SYLVANIA</v>
          </cell>
          <cell r="CO11" t="str">
            <v>QHE1X32T8/UNV ISL-SC</v>
          </cell>
          <cell r="CP11">
            <v>49861</v>
          </cell>
          <cell r="CQ11">
            <v>0</v>
          </cell>
          <cell r="CR11" t="str">
            <v>N/A</v>
          </cell>
          <cell r="CS11" t="str">
            <v>-</v>
          </cell>
          <cell r="CT11" t="str">
            <v>-</v>
          </cell>
          <cell r="CU11" t="str">
            <v>-</v>
          </cell>
          <cell r="CV11">
            <v>0</v>
          </cell>
          <cell r="CW11">
            <v>1</v>
          </cell>
          <cell r="CX11" t="str">
            <v>FO28/ECO</v>
          </cell>
          <cell r="CY11" t="str">
            <v>SYLVANIA</v>
          </cell>
          <cell r="CZ11" t="str">
            <v>FO28/841/XP/SS/ECO</v>
          </cell>
          <cell r="DA11">
            <v>22179</v>
          </cell>
          <cell r="DB11">
            <v>0</v>
          </cell>
          <cell r="DC11" t="str">
            <v>N/A</v>
          </cell>
          <cell r="DD11" t="str">
            <v>-</v>
          </cell>
          <cell r="DE11" t="str">
            <v>-</v>
          </cell>
          <cell r="DF11" t="str">
            <v>-</v>
          </cell>
          <cell r="DG11">
            <v>1</v>
          </cell>
          <cell r="DH11" t="str">
            <v>4' 1-LAMP LOW POWER CLASSROOM FIXTURE</v>
          </cell>
          <cell r="DI11" t="str">
            <v>TRI-STAR</v>
          </cell>
          <cell r="DJ11" t="str">
            <v>WA438-4-132-T8-EB(*)LP- WREF</v>
          </cell>
          <cell r="DK11" t="str">
            <v>-</v>
          </cell>
          <cell r="DL11">
            <v>0</v>
          </cell>
          <cell r="DM11" t="str">
            <v>No Sensor</v>
          </cell>
          <cell r="DN11" t="str">
            <v>No Sensor</v>
          </cell>
          <cell r="DO11" t="str">
            <v>No Sensor</v>
          </cell>
          <cell r="DP11" t="str">
            <v>No Sensor</v>
          </cell>
          <cell r="DQ11" t="str">
            <v>No Sensor</v>
          </cell>
          <cell r="DR11">
            <v>0</v>
          </cell>
          <cell r="DS11" t="str">
            <v>No Add Wk.</v>
          </cell>
          <cell r="DT11" t="str">
            <v>No Add. Wk.</v>
          </cell>
          <cell r="DU11" t="str">
            <v>No Add. Wk.</v>
          </cell>
          <cell r="DV11" t="str">
            <v>No Add. Wk.</v>
          </cell>
          <cell r="DW11" t="str">
            <v>No Add. Wk.</v>
          </cell>
        </row>
        <row r="12">
          <cell r="E12">
            <v>5</v>
          </cell>
          <cell r="F12" t="str">
            <v>SIMON HALL</v>
          </cell>
          <cell r="G12" t="str">
            <v>G</v>
          </cell>
          <cell r="I12" t="str">
            <v>GRI RESTROOM</v>
          </cell>
          <cell r="J12" t="str">
            <v>TR</v>
          </cell>
          <cell r="L12">
            <v>2470</v>
          </cell>
          <cell r="M12">
            <v>1</v>
          </cell>
          <cell r="N12">
            <v>135</v>
          </cell>
          <cell r="O12" t="str">
            <v>PS</v>
          </cell>
          <cell r="S12" t="str">
            <v>INCANDESCENT</v>
          </cell>
          <cell r="T12">
            <v>135</v>
          </cell>
          <cell r="U12">
            <v>0.13500000000000001</v>
          </cell>
          <cell r="V12">
            <v>333.45000000000005</v>
          </cell>
          <cell r="W12">
            <v>1</v>
          </cell>
          <cell r="X12" t="str">
            <v>CR41LP</v>
          </cell>
          <cell r="Y12" t="str">
            <v>NF2-2X14</v>
          </cell>
          <cell r="Z12" t="str">
            <v>NEW LINEAR FLUORESCENT FIXTURE</v>
          </cell>
          <cell r="AA12" t="str">
            <v xml:space="preserve"> </v>
          </cell>
          <cell r="AB12">
            <v>22</v>
          </cell>
          <cell r="AC12">
            <v>2.1999999999999999E-2</v>
          </cell>
          <cell r="AD12">
            <v>54.339999999999996</v>
          </cell>
          <cell r="AJ12" t="str">
            <v>Y</v>
          </cell>
          <cell r="AK12">
            <v>0</v>
          </cell>
          <cell r="AL12">
            <v>1996.8000000000002</v>
          </cell>
          <cell r="AM12">
            <v>0</v>
          </cell>
          <cell r="AN12">
            <v>0.11300000000000002</v>
          </cell>
          <cell r="AO12">
            <v>279.11000000000007</v>
          </cell>
          <cell r="AP12">
            <v>25.156060000000007</v>
          </cell>
          <cell r="AQ12">
            <v>5.538832931843757</v>
          </cell>
          <cell r="AR12">
            <v>0.18054344882851012</v>
          </cell>
          <cell r="AS12">
            <v>30.053700000000006</v>
          </cell>
          <cell r="AT12">
            <v>4.89764</v>
          </cell>
          <cell r="AU12">
            <v>43.13</v>
          </cell>
          <cell r="AV12">
            <v>59.734999999999999</v>
          </cell>
          <cell r="AW12">
            <v>0</v>
          </cell>
          <cell r="AX12">
            <v>0</v>
          </cell>
          <cell r="AY12">
            <v>0</v>
          </cell>
          <cell r="AZ12">
            <v>0</v>
          </cell>
          <cell r="BA12">
            <v>0</v>
          </cell>
          <cell r="BB12">
            <v>43.13</v>
          </cell>
          <cell r="BC12">
            <v>0</v>
          </cell>
          <cell r="BD12">
            <v>0</v>
          </cell>
          <cell r="BE12">
            <v>43.13</v>
          </cell>
          <cell r="BF12">
            <v>59.734999999999999</v>
          </cell>
          <cell r="BG12">
            <v>0</v>
          </cell>
          <cell r="BH12">
            <v>0</v>
          </cell>
          <cell r="BI12">
            <v>59.734999999999999</v>
          </cell>
          <cell r="BJ12">
            <v>0</v>
          </cell>
          <cell r="BK12">
            <v>139.33521356343749</v>
          </cell>
          <cell r="BL12">
            <v>139.33521356343749</v>
          </cell>
          <cell r="BM12">
            <v>2.4700000000000002</v>
          </cell>
          <cell r="BN12">
            <v>4.9400000000000004</v>
          </cell>
          <cell r="BO12">
            <v>7.41</v>
          </cell>
          <cell r="BP12">
            <v>0.7973468749999999</v>
          </cell>
          <cell r="BQ12">
            <v>1.3379166666666666</v>
          </cell>
          <cell r="BR12">
            <v>0</v>
          </cell>
          <cell r="BS12">
            <v>2.1352635416666663</v>
          </cell>
          <cell r="BT12">
            <v>1.6726531250000003</v>
          </cell>
          <cell r="BU12">
            <v>3.6020833333333337</v>
          </cell>
          <cell r="BV12">
            <v>5.2747364583333338</v>
          </cell>
          <cell r="BW12">
            <v>18.421260000000004</v>
          </cell>
          <cell r="BX12">
            <v>6.7348000000000008</v>
          </cell>
          <cell r="BY12">
            <v>0.36</v>
          </cell>
          <cell r="BZ12">
            <v>2.95</v>
          </cell>
          <cell r="CA12">
            <v>2.2480181694915258</v>
          </cell>
          <cell r="CB12">
            <v>4</v>
          </cell>
          <cell r="CC12">
            <v>2.3743023728813566</v>
          </cell>
          <cell r="CD12">
            <v>0.31</v>
          </cell>
          <cell r="CE12">
            <v>0.23</v>
          </cell>
          <cell r="CF12">
            <v>0</v>
          </cell>
          <cell r="CG12">
            <v>0</v>
          </cell>
          <cell r="CH12">
            <v>4.6223205423728828</v>
          </cell>
          <cell r="CI12" t="str">
            <v>SIMON HALL</v>
          </cell>
          <cell r="CJ12" t="str">
            <v>CR41LP</v>
          </cell>
          <cell r="CK12" t="str">
            <v>X</v>
          </cell>
          <cell r="CL12">
            <v>1</v>
          </cell>
          <cell r="CM12" t="str">
            <v>1X32HELP</v>
          </cell>
          <cell r="CN12" t="str">
            <v>SYLVANIA</v>
          </cell>
          <cell r="CO12" t="str">
            <v>QHE1X32T8/UNV ISL-SC</v>
          </cell>
          <cell r="CP12">
            <v>49861</v>
          </cell>
          <cell r="CQ12">
            <v>0</v>
          </cell>
          <cell r="CR12" t="str">
            <v>N/A</v>
          </cell>
          <cell r="CS12" t="str">
            <v>-</v>
          </cell>
          <cell r="CT12" t="str">
            <v>-</v>
          </cell>
          <cell r="CU12" t="str">
            <v>-</v>
          </cell>
          <cell r="CV12">
            <v>0</v>
          </cell>
          <cell r="CW12">
            <v>1</v>
          </cell>
          <cell r="CX12" t="str">
            <v>FO28/ECO</v>
          </cell>
          <cell r="CY12" t="str">
            <v>SYLVANIA</v>
          </cell>
          <cell r="CZ12" t="str">
            <v>FO28/841/XP/SS/ECO</v>
          </cell>
          <cell r="DA12">
            <v>22179</v>
          </cell>
          <cell r="DB12">
            <v>0</v>
          </cell>
          <cell r="DC12" t="str">
            <v>N/A</v>
          </cell>
          <cell r="DD12" t="str">
            <v>-</v>
          </cell>
          <cell r="DE12" t="str">
            <v>-</v>
          </cell>
          <cell r="DF12" t="str">
            <v>-</v>
          </cell>
          <cell r="DG12">
            <v>1</v>
          </cell>
          <cell r="DH12" t="str">
            <v>4' 1-LAMP LOW POWER CLASSROOM FIXTURE</v>
          </cell>
          <cell r="DI12" t="str">
            <v>TRI-STAR</v>
          </cell>
          <cell r="DJ12" t="str">
            <v>WA438-4-132-T8-EB(*)LP- WREF</v>
          </cell>
          <cell r="DK12" t="str">
            <v>-</v>
          </cell>
          <cell r="DL12">
            <v>0</v>
          </cell>
          <cell r="DM12" t="str">
            <v>No Sensor</v>
          </cell>
          <cell r="DN12" t="str">
            <v>No Sensor</v>
          </cell>
          <cell r="DO12" t="str">
            <v>No Sensor</v>
          </cell>
          <cell r="DP12" t="str">
            <v>No Sensor</v>
          </cell>
          <cell r="DQ12" t="str">
            <v>No Sensor</v>
          </cell>
          <cell r="DR12">
            <v>0</v>
          </cell>
          <cell r="DS12" t="str">
            <v>No Add Wk.</v>
          </cell>
          <cell r="DT12" t="str">
            <v>No Add. Wk.</v>
          </cell>
          <cell r="DU12" t="str">
            <v>No Add. Wk.</v>
          </cell>
          <cell r="DV12" t="str">
            <v>No Add. Wk.</v>
          </cell>
          <cell r="DW12" t="str">
            <v>No Add. Wk.</v>
          </cell>
        </row>
        <row r="13">
          <cell r="E13">
            <v>5</v>
          </cell>
          <cell r="F13" t="str">
            <v>SIMON HALL</v>
          </cell>
          <cell r="G13" t="str">
            <v>G</v>
          </cell>
          <cell r="I13" t="str">
            <v>CONF ROOM</v>
          </cell>
          <cell r="J13" t="str">
            <v>OL</v>
          </cell>
          <cell r="L13">
            <v>2470</v>
          </cell>
          <cell r="M13">
            <v>2</v>
          </cell>
          <cell r="N13" t="str">
            <v>44SE</v>
          </cell>
          <cell r="S13" t="str">
            <v>FLUORESCENT</v>
          </cell>
          <cell r="T13">
            <v>164</v>
          </cell>
          <cell r="U13">
            <v>0.32800000000000001</v>
          </cell>
          <cell r="V13">
            <v>810.16000000000008</v>
          </cell>
          <cell r="W13">
            <v>2</v>
          </cell>
          <cell r="X13" t="str">
            <v>SP-NF4-242HP</v>
          </cell>
          <cell r="Z13" t="str">
            <v>NEW LINEAR FLUORESCENT FIXTURE</v>
          </cell>
          <cell r="AA13" t="str">
            <v xml:space="preserve"> </v>
          </cell>
          <cell r="AB13">
            <v>65</v>
          </cell>
          <cell r="AC13">
            <v>0.13</v>
          </cell>
          <cell r="AD13">
            <v>321.10000000000002</v>
          </cell>
          <cell r="AJ13" t="str">
            <v>Y</v>
          </cell>
          <cell r="AK13">
            <v>16408.8</v>
          </cell>
          <cell r="AL13">
            <v>12288</v>
          </cell>
          <cell r="AM13">
            <v>-0.25113353810150646</v>
          </cell>
          <cell r="AN13">
            <v>0.19800000000000001</v>
          </cell>
          <cell r="AO13">
            <v>489.06000000000006</v>
          </cell>
          <cell r="AP13">
            <v>44.078760000000003</v>
          </cell>
          <cell r="AQ13">
            <v>10.047204228082299</v>
          </cell>
          <cell r="AR13">
            <v>9.9530175489512193E-2</v>
          </cell>
          <cell r="AS13">
            <v>73.019360000000006</v>
          </cell>
          <cell r="AT13">
            <v>28.940600000000003</v>
          </cell>
          <cell r="AU13">
            <v>99.26</v>
          </cell>
          <cell r="AV13">
            <v>59.734999999999999</v>
          </cell>
          <cell r="AW13">
            <v>4.4800000000000004</v>
          </cell>
          <cell r="AX13">
            <v>0</v>
          </cell>
          <cell r="AY13">
            <v>0</v>
          </cell>
          <cell r="AZ13">
            <v>0</v>
          </cell>
          <cell r="BA13">
            <v>0</v>
          </cell>
          <cell r="BB13">
            <v>198.52</v>
          </cell>
          <cell r="BC13">
            <v>0</v>
          </cell>
          <cell r="BD13">
            <v>0</v>
          </cell>
          <cell r="BE13">
            <v>198.52</v>
          </cell>
          <cell r="BF13">
            <v>119.47</v>
          </cell>
          <cell r="BG13">
            <v>0</v>
          </cell>
          <cell r="BH13">
            <v>0</v>
          </cell>
          <cell r="BI13">
            <v>119.47</v>
          </cell>
          <cell r="BJ13">
            <v>8.9600000000000009</v>
          </cell>
          <cell r="BK13">
            <v>430.73158568062496</v>
          </cell>
          <cell r="BL13">
            <v>442.86830384062489</v>
          </cell>
          <cell r="BM13">
            <v>4.1990000000000007</v>
          </cell>
          <cell r="BN13">
            <v>9.8800000000000008</v>
          </cell>
          <cell r="BO13">
            <v>14.079000000000001</v>
          </cell>
          <cell r="BP13">
            <v>2.4679416666666665</v>
          </cell>
          <cell r="BQ13">
            <v>3.7050000000000001</v>
          </cell>
          <cell r="BR13">
            <v>0</v>
          </cell>
          <cell r="BS13">
            <v>6.1729416666666665</v>
          </cell>
          <cell r="BT13">
            <v>1.7310583333333343</v>
          </cell>
          <cell r="BU13">
            <v>6.1750000000000007</v>
          </cell>
          <cell r="BV13">
            <v>7.906058333333335</v>
          </cell>
          <cell r="BW13">
            <v>32.277960000000007</v>
          </cell>
          <cell r="BX13">
            <v>11.800800000000001</v>
          </cell>
          <cell r="BY13">
            <v>0.36</v>
          </cell>
          <cell r="BZ13">
            <v>2.95</v>
          </cell>
          <cell r="CA13">
            <v>3.9390052881355939</v>
          </cell>
          <cell r="CB13">
            <v>4</v>
          </cell>
          <cell r="CC13">
            <v>4.1602820338983051</v>
          </cell>
          <cell r="CD13">
            <v>0.31</v>
          </cell>
          <cell r="CE13">
            <v>0.23</v>
          </cell>
          <cell r="CF13">
            <v>0</v>
          </cell>
          <cell r="CG13">
            <v>0</v>
          </cell>
          <cell r="CH13">
            <v>8.0992873220338986</v>
          </cell>
          <cell r="CI13" t="str">
            <v>SIMON HALL</v>
          </cell>
          <cell r="CJ13" t="str">
            <v>SP-NF4-242HP</v>
          </cell>
          <cell r="CK13" t="str">
            <v>X</v>
          </cell>
          <cell r="CL13">
            <v>2</v>
          </cell>
          <cell r="CM13" t="str">
            <v>2X32HEHP</v>
          </cell>
          <cell r="CN13" t="str">
            <v>SYLVANIA</v>
          </cell>
          <cell r="CO13" t="str">
            <v>QHE2X32T8/UNV ISH-SC</v>
          </cell>
          <cell r="CP13">
            <v>49873</v>
          </cell>
          <cell r="CQ13">
            <v>0</v>
          </cell>
          <cell r="CR13" t="str">
            <v>N/A</v>
          </cell>
          <cell r="CS13" t="str">
            <v>-</v>
          </cell>
          <cell r="CT13" t="str">
            <v>-</v>
          </cell>
          <cell r="CU13" t="str">
            <v>-</v>
          </cell>
          <cell r="CV13">
            <v>0</v>
          </cell>
          <cell r="CW13">
            <v>4</v>
          </cell>
          <cell r="CX13" t="str">
            <v>FO28/ECO</v>
          </cell>
          <cell r="CY13" t="str">
            <v>SYLVANIA</v>
          </cell>
          <cell r="CZ13" t="str">
            <v>FO28/841/XP/SS/ECO</v>
          </cell>
          <cell r="DA13">
            <v>22179</v>
          </cell>
          <cell r="DB13">
            <v>0</v>
          </cell>
          <cell r="DC13" t="str">
            <v>N/A</v>
          </cell>
          <cell r="DD13" t="str">
            <v>-</v>
          </cell>
          <cell r="DE13" t="str">
            <v>-</v>
          </cell>
          <cell r="DF13" t="str">
            <v>-</v>
          </cell>
          <cell r="DG13">
            <v>2</v>
          </cell>
          <cell r="DH13" t="str">
            <v>2X4-2 LAMP HP SURFACE MOUNT PARABOLIC</v>
          </cell>
          <cell r="DI13" t="str">
            <v>SELECT</v>
          </cell>
          <cell r="DJ13" t="str">
            <v>SELECT</v>
          </cell>
          <cell r="DK13" t="str">
            <v>-</v>
          </cell>
          <cell r="DL13">
            <v>0</v>
          </cell>
          <cell r="DM13" t="str">
            <v>No Sensor</v>
          </cell>
          <cell r="DN13" t="str">
            <v>No Sensor</v>
          </cell>
          <cell r="DO13" t="str">
            <v>No Sensor</v>
          </cell>
          <cell r="DP13" t="str">
            <v>No Sensor</v>
          </cell>
          <cell r="DQ13" t="str">
            <v>No Sensor</v>
          </cell>
          <cell r="DR13">
            <v>0</v>
          </cell>
          <cell r="DS13" t="str">
            <v>No Add Wk.</v>
          </cell>
          <cell r="DT13" t="str">
            <v>No Add. Wk.</v>
          </cell>
          <cell r="DU13" t="str">
            <v>No Add. Wk.</v>
          </cell>
          <cell r="DV13" t="str">
            <v>No Add. Wk.</v>
          </cell>
          <cell r="DW13" t="str">
            <v>No Add. Wk.</v>
          </cell>
        </row>
        <row r="14">
          <cell r="E14">
            <v>5</v>
          </cell>
          <cell r="F14" t="str">
            <v>SIMON HALL</v>
          </cell>
          <cell r="G14" t="str">
            <v>G</v>
          </cell>
          <cell r="I14" t="str">
            <v>OFFICE #6</v>
          </cell>
          <cell r="J14" t="str">
            <v>OH</v>
          </cell>
          <cell r="L14">
            <v>2470</v>
          </cell>
          <cell r="M14">
            <v>2</v>
          </cell>
          <cell r="N14">
            <v>135</v>
          </cell>
          <cell r="S14" t="str">
            <v>INCANDESCENT</v>
          </cell>
          <cell r="T14">
            <v>135</v>
          </cell>
          <cell r="U14">
            <v>0.27</v>
          </cell>
          <cell r="V14">
            <v>666.90000000000009</v>
          </cell>
          <cell r="W14">
            <v>2</v>
          </cell>
          <cell r="X14" t="str">
            <v>CR41LP</v>
          </cell>
          <cell r="Y14" t="str">
            <v>CR41</v>
          </cell>
          <cell r="Z14" t="str">
            <v>NEW LINEAR FLUORESCENT FIXTURE</v>
          </cell>
          <cell r="AA14" t="str">
            <v xml:space="preserve"> </v>
          </cell>
          <cell r="AB14">
            <v>22</v>
          </cell>
          <cell r="AC14">
            <v>4.3999999999999997E-2</v>
          </cell>
          <cell r="AD14">
            <v>108.67999999999999</v>
          </cell>
          <cell r="AJ14" t="str">
            <v>Y</v>
          </cell>
          <cell r="AK14">
            <v>0</v>
          </cell>
          <cell r="AL14">
            <v>3993.6000000000004</v>
          </cell>
          <cell r="AM14">
            <v>0</v>
          </cell>
          <cell r="AN14">
            <v>0.22600000000000003</v>
          </cell>
          <cell r="AO14">
            <v>558.22000000000014</v>
          </cell>
          <cell r="AP14">
            <v>50.312120000000014</v>
          </cell>
          <cell r="AQ14">
            <v>5.538832931843757</v>
          </cell>
          <cell r="AR14">
            <v>0.18054344882851012</v>
          </cell>
          <cell r="AS14">
            <v>60.107400000000013</v>
          </cell>
          <cell r="AT14">
            <v>9.79528</v>
          </cell>
          <cell r="AU14">
            <v>43.13</v>
          </cell>
          <cell r="AV14">
            <v>59.734999999999999</v>
          </cell>
          <cell r="AW14">
            <v>0</v>
          </cell>
          <cell r="AX14">
            <v>0</v>
          </cell>
          <cell r="AY14">
            <v>0</v>
          </cell>
          <cell r="AZ14">
            <v>0</v>
          </cell>
          <cell r="BA14">
            <v>0</v>
          </cell>
          <cell r="BB14">
            <v>86.26</v>
          </cell>
          <cell r="BC14">
            <v>0</v>
          </cell>
          <cell r="BD14">
            <v>0</v>
          </cell>
          <cell r="BE14">
            <v>86.26</v>
          </cell>
          <cell r="BF14">
            <v>119.47</v>
          </cell>
          <cell r="BG14">
            <v>0</v>
          </cell>
          <cell r="BH14">
            <v>0</v>
          </cell>
          <cell r="BI14">
            <v>119.47</v>
          </cell>
          <cell r="BJ14">
            <v>0</v>
          </cell>
          <cell r="BK14">
            <v>278.67042712687498</v>
          </cell>
          <cell r="BL14">
            <v>278.67042712687498</v>
          </cell>
          <cell r="BM14">
            <v>4.9400000000000004</v>
          </cell>
          <cell r="BN14">
            <v>9.8800000000000008</v>
          </cell>
          <cell r="BO14">
            <v>14.82</v>
          </cell>
          <cell r="BP14">
            <v>1.5946937499999998</v>
          </cell>
          <cell r="BQ14">
            <v>2.6758333333333333</v>
          </cell>
          <cell r="BR14">
            <v>0</v>
          </cell>
          <cell r="BS14">
            <v>4.2705270833333326</v>
          </cell>
          <cell r="BT14">
            <v>3.3453062500000006</v>
          </cell>
          <cell r="BU14">
            <v>7.2041666666666675</v>
          </cell>
          <cell r="BV14">
            <v>10.549472916666668</v>
          </cell>
          <cell r="BW14">
            <v>36.842520000000007</v>
          </cell>
          <cell r="BX14">
            <v>13.469600000000002</v>
          </cell>
          <cell r="BY14">
            <v>0.36</v>
          </cell>
          <cell r="BZ14">
            <v>2.95</v>
          </cell>
          <cell r="CA14">
            <v>4.4960363389830516</v>
          </cell>
          <cell r="CB14">
            <v>4</v>
          </cell>
          <cell r="CC14">
            <v>4.7486047457627132</v>
          </cell>
          <cell r="CD14">
            <v>0.31</v>
          </cell>
          <cell r="CE14">
            <v>0.23</v>
          </cell>
          <cell r="CF14">
            <v>0</v>
          </cell>
          <cell r="CG14">
            <v>0</v>
          </cell>
          <cell r="CH14">
            <v>9.2446410847457656</v>
          </cell>
          <cell r="CI14" t="str">
            <v>SIMON HALL</v>
          </cell>
          <cell r="CJ14" t="str">
            <v>CR41LP</v>
          </cell>
          <cell r="CK14" t="str">
            <v>X</v>
          </cell>
          <cell r="CL14">
            <v>2</v>
          </cell>
          <cell r="CM14" t="str">
            <v>1X32HELP</v>
          </cell>
          <cell r="CN14" t="str">
            <v>SYLVANIA</v>
          </cell>
          <cell r="CO14" t="str">
            <v>QHE1X32T8/UNV ISL-SC</v>
          </cell>
          <cell r="CP14">
            <v>49861</v>
          </cell>
          <cell r="CQ14">
            <v>0</v>
          </cell>
          <cell r="CR14" t="str">
            <v>N/A</v>
          </cell>
          <cell r="CS14" t="str">
            <v>-</v>
          </cell>
          <cell r="CT14" t="str">
            <v>-</v>
          </cell>
          <cell r="CU14" t="str">
            <v>-</v>
          </cell>
          <cell r="CV14">
            <v>0</v>
          </cell>
          <cell r="CW14">
            <v>2</v>
          </cell>
          <cell r="CX14" t="str">
            <v>FO28/ECO</v>
          </cell>
          <cell r="CY14" t="str">
            <v>SYLVANIA</v>
          </cell>
          <cell r="CZ14" t="str">
            <v>FO28/841/XP/SS/ECO</v>
          </cell>
          <cell r="DA14">
            <v>22179</v>
          </cell>
          <cell r="DB14">
            <v>0</v>
          </cell>
          <cell r="DC14" t="str">
            <v>N/A</v>
          </cell>
          <cell r="DD14" t="str">
            <v>-</v>
          </cell>
          <cell r="DE14" t="str">
            <v>-</v>
          </cell>
          <cell r="DF14" t="str">
            <v>-</v>
          </cell>
          <cell r="DG14">
            <v>2</v>
          </cell>
          <cell r="DH14" t="str">
            <v>4' 1-LAMP LOW POWER CLASSROOM FIXTURE</v>
          </cell>
          <cell r="DI14" t="str">
            <v>TRI-STAR</v>
          </cell>
          <cell r="DJ14" t="str">
            <v>WA438-4-132-T8-EB(*)LP- WREF</v>
          </cell>
          <cell r="DK14" t="str">
            <v>-</v>
          </cell>
          <cell r="DL14">
            <v>0</v>
          </cell>
          <cell r="DM14" t="str">
            <v>No Sensor</v>
          </cell>
          <cell r="DN14" t="str">
            <v>No Sensor</v>
          </cell>
          <cell r="DO14" t="str">
            <v>No Sensor</v>
          </cell>
          <cell r="DP14" t="str">
            <v>No Sensor</v>
          </cell>
          <cell r="DQ14" t="str">
            <v>No Sensor</v>
          </cell>
          <cell r="DR14">
            <v>0</v>
          </cell>
          <cell r="DS14" t="str">
            <v>No Add Wk.</v>
          </cell>
          <cell r="DT14" t="str">
            <v>No Add. Wk.</v>
          </cell>
          <cell r="DU14" t="str">
            <v>No Add. Wk.</v>
          </cell>
          <cell r="DV14" t="str">
            <v>No Add. Wk.</v>
          </cell>
          <cell r="DW14" t="str">
            <v>No Add. Wk.</v>
          </cell>
        </row>
        <row r="15">
          <cell r="E15">
            <v>5</v>
          </cell>
          <cell r="F15" t="str">
            <v>SIMON HALL</v>
          </cell>
          <cell r="G15" t="str">
            <v>G</v>
          </cell>
          <cell r="I15" t="str">
            <v>OFFICE #6</v>
          </cell>
          <cell r="J15" t="str">
            <v>OH</v>
          </cell>
          <cell r="L15">
            <v>2470</v>
          </cell>
          <cell r="M15">
            <v>2</v>
          </cell>
          <cell r="N15">
            <v>100</v>
          </cell>
          <cell r="O15" t="str">
            <v>PS</v>
          </cell>
          <cell r="P15" t="str">
            <v>H</v>
          </cell>
          <cell r="S15" t="str">
            <v>INCANDESCENT</v>
          </cell>
          <cell r="T15">
            <v>100</v>
          </cell>
          <cell r="U15">
            <v>0.2</v>
          </cell>
          <cell r="V15">
            <v>494</v>
          </cell>
          <cell r="W15">
            <v>2</v>
          </cell>
          <cell r="X15" t="str">
            <v>CR41LP</v>
          </cell>
          <cell r="Y15" t="str">
            <v>CR41</v>
          </cell>
          <cell r="Z15" t="str">
            <v>NEW LINEAR FLUORESCENT FIXTURE</v>
          </cell>
          <cell r="AA15" t="str">
            <v xml:space="preserve"> </v>
          </cell>
          <cell r="AB15">
            <v>22</v>
          </cell>
          <cell r="AC15">
            <v>4.3999999999999997E-2</v>
          </cell>
          <cell r="AD15">
            <v>108.67999999999999</v>
          </cell>
          <cell r="AJ15" t="str">
            <v>Y</v>
          </cell>
          <cell r="AK15">
            <v>0</v>
          </cell>
          <cell r="AL15">
            <v>3993.6000000000004</v>
          </cell>
          <cell r="AM15">
            <v>0</v>
          </cell>
          <cell r="AN15">
            <v>0.15600000000000003</v>
          </cell>
          <cell r="AO15">
            <v>385.32</v>
          </cell>
          <cell r="AP15">
            <v>34.728720000000003</v>
          </cell>
          <cell r="AQ15">
            <v>8.0242066833121104</v>
          </cell>
          <cell r="AR15">
            <v>0.12462291158074149</v>
          </cell>
          <cell r="AS15">
            <v>44.524000000000001</v>
          </cell>
          <cell r="AT15">
            <v>9.79528</v>
          </cell>
          <cell r="AU15">
            <v>43.13</v>
          </cell>
          <cell r="AV15">
            <v>59.734999999999999</v>
          </cell>
          <cell r="AW15">
            <v>0</v>
          </cell>
          <cell r="AX15">
            <v>0</v>
          </cell>
          <cell r="AY15">
            <v>0</v>
          </cell>
          <cell r="AZ15">
            <v>0</v>
          </cell>
          <cell r="BA15">
            <v>0</v>
          </cell>
          <cell r="BB15">
            <v>86.26</v>
          </cell>
          <cell r="BC15">
            <v>0</v>
          </cell>
          <cell r="BD15">
            <v>0</v>
          </cell>
          <cell r="BE15">
            <v>86.26</v>
          </cell>
          <cell r="BF15">
            <v>119.47</v>
          </cell>
          <cell r="BG15">
            <v>0</v>
          </cell>
          <cell r="BH15">
            <v>0</v>
          </cell>
          <cell r="BI15">
            <v>119.47</v>
          </cell>
          <cell r="BJ15">
            <v>0</v>
          </cell>
          <cell r="BK15">
            <v>278.67042712687498</v>
          </cell>
          <cell r="BL15">
            <v>278.67042712687498</v>
          </cell>
          <cell r="BM15">
            <v>4.9400000000000004</v>
          </cell>
          <cell r="BN15">
            <v>9.8800000000000008</v>
          </cell>
          <cell r="BO15">
            <v>14.82</v>
          </cell>
          <cell r="BP15">
            <v>1.5946937499999998</v>
          </cell>
          <cell r="BQ15">
            <v>2.6758333333333333</v>
          </cell>
          <cell r="BR15">
            <v>0</v>
          </cell>
          <cell r="BS15">
            <v>4.2705270833333326</v>
          </cell>
          <cell r="BT15">
            <v>3.3453062500000006</v>
          </cell>
          <cell r="BU15">
            <v>7.2041666666666675</v>
          </cell>
          <cell r="BV15">
            <v>10.549472916666668</v>
          </cell>
          <cell r="BW15">
            <v>25.43112</v>
          </cell>
          <cell r="BX15">
            <v>9.2976000000000028</v>
          </cell>
          <cell r="BY15">
            <v>0.36</v>
          </cell>
          <cell r="BZ15">
            <v>2.95</v>
          </cell>
          <cell r="CA15">
            <v>3.1034587118644064</v>
          </cell>
          <cell r="CB15">
            <v>4</v>
          </cell>
          <cell r="CC15">
            <v>3.2777979661016956</v>
          </cell>
          <cell r="CD15">
            <v>0.31</v>
          </cell>
          <cell r="CE15">
            <v>0.23</v>
          </cell>
          <cell r="CF15">
            <v>0</v>
          </cell>
          <cell r="CG15">
            <v>0</v>
          </cell>
          <cell r="CH15">
            <v>6.3812566779661015</v>
          </cell>
          <cell r="CI15" t="str">
            <v>SIMON HALL</v>
          </cell>
          <cell r="CJ15" t="str">
            <v>CR41LP</v>
          </cell>
          <cell r="CK15" t="str">
            <v>X</v>
          </cell>
          <cell r="CL15">
            <v>2</v>
          </cell>
          <cell r="CM15" t="str">
            <v>1X32HELP</v>
          </cell>
          <cell r="CN15" t="str">
            <v>SYLVANIA</v>
          </cell>
          <cell r="CO15" t="str">
            <v>QHE1X32T8/UNV ISL-SC</v>
          </cell>
          <cell r="CP15">
            <v>49861</v>
          </cell>
          <cell r="CQ15">
            <v>0</v>
          </cell>
          <cell r="CR15" t="str">
            <v>N/A</v>
          </cell>
          <cell r="CS15" t="str">
            <v>-</v>
          </cell>
          <cell r="CT15" t="str">
            <v>-</v>
          </cell>
          <cell r="CU15" t="str">
            <v>-</v>
          </cell>
          <cell r="CV15">
            <v>0</v>
          </cell>
          <cell r="CW15">
            <v>2</v>
          </cell>
          <cell r="CX15" t="str">
            <v>FO28/ECO</v>
          </cell>
          <cell r="CY15" t="str">
            <v>SYLVANIA</v>
          </cell>
          <cell r="CZ15" t="str">
            <v>FO28/841/XP/SS/ECO</v>
          </cell>
          <cell r="DA15">
            <v>22179</v>
          </cell>
          <cell r="DB15">
            <v>0</v>
          </cell>
          <cell r="DC15" t="str">
            <v>N/A</v>
          </cell>
          <cell r="DD15" t="str">
            <v>-</v>
          </cell>
          <cell r="DE15" t="str">
            <v>-</v>
          </cell>
          <cell r="DF15" t="str">
            <v>-</v>
          </cell>
          <cell r="DG15">
            <v>2</v>
          </cell>
          <cell r="DH15" t="str">
            <v>4' 1-LAMP LOW POWER CLASSROOM FIXTURE</v>
          </cell>
          <cell r="DI15" t="str">
            <v>TRI-STAR</v>
          </cell>
          <cell r="DJ15" t="str">
            <v>WA438-4-132-T8-EB(*)LP- WREF</v>
          </cell>
          <cell r="DK15" t="str">
            <v>-</v>
          </cell>
          <cell r="DL15">
            <v>0</v>
          </cell>
          <cell r="DM15" t="str">
            <v>No Sensor</v>
          </cell>
          <cell r="DN15" t="str">
            <v>No Sensor</v>
          </cell>
          <cell r="DO15" t="str">
            <v>No Sensor</v>
          </cell>
          <cell r="DP15" t="str">
            <v>No Sensor</v>
          </cell>
          <cell r="DQ15" t="str">
            <v>No Sensor</v>
          </cell>
          <cell r="DR15">
            <v>0</v>
          </cell>
          <cell r="DS15" t="str">
            <v>No Add Wk.</v>
          </cell>
          <cell r="DT15" t="str">
            <v>No Add. Wk.</v>
          </cell>
          <cell r="DU15" t="str">
            <v>No Add. Wk.</v>
          </cell>
          <cell r="DV15" t="str">
            <v>No Add. Wk.</v>
          </cell>
          <cell r="DW15" t="str">
            <v>No Add. Wk.</v>
          </cell>
        </row>
        <row r="16">
          <cell r="E16">
            <v>5</v>
          </cell>
          <cell r="F16" t="str">
            <v>SIMON HALL</v>
          </cell>
          <cell r="G16" t="str">
            <v>G</v>
          </cell>
          <cell r="I16" t="str">
            <v>OFFICE #6</v>
          </cell>
          <cell r="J16" t="str">
            <v>OH</v>
          </cell>
          <cell r="L16">
            <v>2470</v>
          </cell>
          <cell r="M16">
            <v>1</v>
          </cell>
          <cell r="N16" t="str">
            <v>44SE</v>
          </cell>
          <cell r="O16" t="str">
            <v>ICE SURF</v>
          </cell>
          <cell r="P16" t="str">
            <v>H</v>
          </cell>
          <cell r="S16" t="str">
            <v>FLUORESCENT</v>
          </cell>
          <cell r="T16">
            <v>164</v>
          </cell>
          <cell r="U16">
            <v>0.16400000000000001</v>
          </cell>
          <cell r="V16">
            <v>405.08000000000004</v>
          </cell>
          <cell r="W16">
            <v>1</v>
          </cell>
          <cell r="X16" t="str">
            <v>CR41</v>
          </cell>
          <cell r="Z16" t="str">
            <v>NEW LINEAR FLUORESCENT FIXTURE</v>
          </cell>
          <cell r="AA16" t="str">
            <v xml:space="preserve"> </v>
          </cell>
          <cell r="AB16">
            <v>25</v>
          </cell>
          <cell r="AC16">
            <v>2.5000000000000001E-2</v>
          </cell>
          <cell r="AD16">
            <v>61.75</v>
          </cell>
          <cell r="AJ16" t="str">
            <v>Y</v>
          </cell>
          <cell r="AK16">
            <v>8204.4</v>
          </cell>
          <cell r="AL16">
            <v>2252.8000000000002</v>
          </cell>
          <cell r="AM16">
            <v>-0.72541563063721903</v>
          </cell>
          <cell r="AN16">
            <v>0.13900000000000001</v>
          </cell>
          <cell r="AO16">
            <v>343.33000000000004</v>
          </cell>
          <cell r="AP16">
            <v>30.944180000000003</v>
          </cell>
          <cell r="AQ16">
            <v>4.698898876733443</v>
          </cell>
          <cell r="AR16">
            <v>0.21281581626527254</v>
          </cell>
          <cell r="AS16">
            <v>36.509680000000003</v>
          </cell>
          <cell r="AT16">
            <v>5.5655000000000001</v>
          </cell>
          <cell r="AU16">
            <v>43.13</v>
          </cell>
          <cell r="AV16">
            <v>59.734999999999999</v>
          </cell>
          <cell r="AW16">
            <v>4.4800000000000004</v>
          </cell>
          <cell r="AX16">
            <v>0</v>
          </cell>
          <cell r="AY16">
            <v>0</v>
          </cell>
          <cell r="AZ16">
            <v>0</v>
          </cell>
          <cell r="BA16">
            <v>0</v>
          </cell>
          <cell r="BB16">
            <v>43.13</v>
          </cell>
          <cell r="BC16">
            <v>0</v>
          </cell>
          <cell r="BD16">
            <v>0</v>
          </cell>
          <cell r="BE16">
            <v>43.13</v>
          </cell>
          <cell r="BF16">
            <v>59.734999999999999</v>
          </cell>
          <cell r="BG16">
            <v>0</v>
          </cell>
          <cell r="BH16">
            <v>0</v>
          </cell>
          <cell r="BI16">
            <v>59.734999999999999</v>
          </cell>
          <cell r="BJ16">
            <v>4.4800000000000004</v>
          </cell>
          <cell r="BK16">
            <v>139.33521356343749</v>
          </cell>
          <cell r="BL16">
            <v>145.40357264343749</v>
          </cell>
          <cell r="BM16">
            <v>2.0995000000000004</v>
          </cell>
          <cell r="BN16">
            <v>4.9400000000000004</v>
          </cell>
          <cell r="BO16">
            <v>7.0395000000000003</v>
          </cell>
          <cell r="BP16">
            <v>0.7973468749999999</v>
          </cell>
          <cell r="BQ16">
            <v>1.3379166666666666</v>
          </cell>
          <cell r="BR16">
            <v>0</v>
          </cell>
          <cell r="BS16">
            <v>2.1352635416666663</v>
          </cell>
          <cell r="BT16">
            <v>1.3021531250000005</v>
          </cell>
          <cell r="BU16">
            <v>3.6020833333333337</v>
          </cell>
          <cell r="BV16">
            <v>4.904236458333334</v>
          </cell>
          <cell r="BW16">
            <v>22.659780000000005</v>
          </cell>
          <cell r="BX16">
            <v>8.2844000000000015</v>
          </cell>
          <cell r="BY16">
            <v>0.36</v>
          </cell>
          <cell r="BZ16">
            <v>2.95</v>
          </cell>
          <cell r="CA16">
            <v>2.7652612881355934</v>
          </cell>
          <cell r="CB16">
            <v>4</v>
          </cell>
          <cell r="CC16">
            <v>2.9206020338983052</v>
          </cell>
          <cell r="CD16">
            <v>0.31</v>
          </cell>
          <cell r="CE16">
            <v>0.23</v>
          </cell>
          <cell r="CF16">
            <v>0</v>
          </cell>
          <cell r="CG16">
            <v>0</v>
          </cell>
          <cell r="CH16">
            <v>5.6858633220338985</v>
          </cell>
          <cell r="CI16" t="str">
            <v>SIMON HALL</v>
          </cell>
          <cell r="CJ16" t="str">
            <v>CR41</v>
          </cell>
          <cell r="CK16" t="str">
            <v>X</v>
          </cell>
          <cell r="CL16">
            <v>1</v>
          </cell>
          <cell r="CM16" t="str">
            <v>1X32HE</v>
          </cell>
          <cell r="CN16" t="str">
            <v>SYLVANIA</v>
          </cell>
          <cell r="CO16" t="str">
            <v>QHE1X32T8/UNV ISN-SC</v>
          </cell>
          <cell r="CP16">
            <v>49851</v>
          </cell>
          <cell r="CQ16">
            <v>0</v>
          </cell>
          <cell r="CR16" t="str">
            <v>N/A</v>
          </cell>
          <cell r="CS16" t="str">
            <v>-</v>
          </cell>
          <cell r="CT16" t="str">
            <v>-</v>
          </cell>
          <cell r="CU16" t="str">
            <v>-</v>
          </cell>
          <cell r="CV16">
            <v>0</v>
          </cell>
          <cell r="CW16">
            <v>1</v>
          </cell>
          <cell r="CX16" t="str">
            <v>FO28/ECO</v>
          </cell>
          <cell r="CY16" t="str">
            <v>SYLVANIA</v>
          </cell>
          <cell r="CZ16" t="str">
            <v>FO28/841/XP/SS/ECO</v>
          </cell>
          <cell r="DA16">
            <v>22179</v>
          </cell>
          <cell r="DB16">
            <v>0</v>
          </cell>
          <cell r="DC16" t="str">
            <v>N/A</v>
          </cell>
          <cell r="DD16" t="str">
            <v>-</v>
          </cell>
          <cell r="DE16" t="str">
            <v>-</v>
          </cell>
          <cell r="DF16" t="str">
            <v>-</v>
          </cell>
          <cell r="DG16">
            <v>1</v>
          </cell>
          <cell r="DH16" t="str">
            <v>4' 1-LAMP CLASSROOM FIXTURE</v>
          </cell>
          <cell r="DI16" t="str">
            <v>TRI-STAR</v>
          </cell>
          <cell r="DJ16" t="str">
            <v>WA438-4-132-T8-EB(*)WREF</v>
          </cell>
          <cell r="DK16" t="str">
            <v>-</v>
          </cell>
          <cell r="DL16">
            <v>0</v>
          </cell>
          <cell r="DM16" t="str">
            <v>No Sensor</v>
          </cell>
          <cell r="DN16" t="str">
            <v>No Sensor</v>
          </cell>
          <cell r="DO16" t="str">
            <v>No Sensor</v>
          </cell>
          <cell r="DP16" t="str">
            <v>No Sensor</v>
          </cell>
          <cell r="DQ16" t="str">
            <v>No Sensor</v>
          </cell>
          <cell r="DR16">
            <v>0</v>
          </cell>
          <cell r="DS16" t="str">
            <v>No Add Wk.</v>
          </cell>
          <cell r="DT16" t="str">
            <v>No Add. Wk.</v>
          </cell>
          <cell r="DU16" t="str">
            <v>No Add. Wk.</v>
          </cell>
          <cell r="DV16" t="str">
            <v>No Add. Wk.</v>
          </cell>
          <cell r="DW16" t="str">
            <v>No Add. Wk.</v>
          </cell>
        </row>
        <row r="17">
          <cell r="E17">
            <v>5</v>
          </cell>
          <cell r="F17" t="str">
            <v>SIMON HALL</v>
          </cell>
          <cell r="G17" t="str">
            <v>G</v>
          </cell>
          <cell r="I17" t="str">
            <v>OFFICE #6</v>
          </cell>
          <cell r="J17" t="str">
            <v>OH</v>
          </cell>
          <cell r="L17">
            <v>2470</v>
          </cell>
          <cell r="M17">
            <v>2</v>
          </cell>
          <cell r="N17" t="str">
            <v>24SE</v>
          </cell>
          <cell r="R17" t="str">
            <v>A9</v>
          </cell>
          <cell r="S17" t="str">
            <v>FLUORESCENT</v>
          </cell>
          <cell r="T17">
            <v>82</v>
          </cell>
          <cell r="U17">
            <v>0.16400000000000001</v>
          </cell>
          <cell r="V17">
            <v>405.08000000000004</v>
          </cell>
          <cell r="W17">
            <v>2</v>
          </cell>
          <cell r="X17" t="str">
            <v>SP-NF4-242</v>
          </cell>
          <cell r="Z17" t="str">
            <v>NEW LINEAR FLUORESCENT FIXTURE</v>
          </cell>
          <cell r="AA17" t="str">
            <v>X</v>
          </cell>
          <cell r="AB17">
            <v>48</v>
          </cell>
          <cell r="AC17">
            <v>9.6000000000000002E-2</v>
          </cell>
          <cell r="AD17">
            <v>237.12</v>
          </cell>
          <cell r="AJ17" t="str">
            <v>Y</v>
          </cell>
          <cell r="AK17">
            <v>8204.4</v>
          </cell>
          <cell r="AL17">
            <v>9011.2000000000007</v>
          </cell>
          <cell r="AM17">
            <v>9.8337477451123922E-2</v>
          </cell>
          <cell r="AN17">
            <v>6.8000000000000005E-2</v>
          </cell>
          <cell r="AO17">
            <v>167.96000000000004</v>
          </cell>
          <cell r="AP17">
            <v>15.138159999999999</v>
          </cell>
          <cell r="AQ17">
            <v>28.854229626363111</v>
          </cell>
          <cell r="AR17">
            <v>3.4656964089810068E-2</v>
          </cell>
          <cell r="AS17">
            <v>36.509680000000003</v>
          </cell>
          <cell r="AT17">
            <v>21.371520000000004</v>
          </cell>
          <cell r="AU17">
            <v>99.26</v>
          </cell>
          <cell r="AV17">
            <v>59.734999999999999</v>
          </cell>
          <cell r="AW17">
            <v>2.2400000000000002</v>
          </cell>
          <cell r="AX17">
            <v>0</v>
          </cell>
          <cell r="AY17">
            <v>0</v>
          </cell>
          <cell r="AZ17">
            <v>0</v>
          </cell>
          <cell r="BA17">
            <v>0</v>
          </cell>
          <cell r="BB17">
            <v>198.52</v>
          </cell>
          <cell r="BC17">
            <v>0</v>
          </cell>
          <cell r="BD17">
            <v>0</v>
          </cell>
          <cell r="BE17">
            <v>198.52</v>
          </cell>
          <cell r="BF17">
            <v>119.47</v>
          </cell>
          <cell r="BG17">
            <v>0</v>
          </cell>
          <cell r="BH17">
            <v>0</v>
          </cell>
          <cell r="BI17">
            <v>119.47</v>
          </cell>
          <cell r="BJ17">
            <v>4.4800000000000004</v>
          </cell>
          <cell r="BK17">
            <v>430.73158568062496</v>
          </cell>
          <cell r="BL17">
            <v>436.79994476062495</v>
          </cell>
          <cell r="BM17">
            <v>2.0995000000000004</v>
          </cell>
          <cell r="BN17">
            <v>4.9400000000000004</v>
          </cell>
          <cell r="BO17">
            <v>7.0395000000000003</v>
          </cell>
          <cell r="BP17">
            <v>2.1087624999999997</v>
          </cell>
          <cell r="BQ17">
            <v>3.7050000000000001</v>
          </cell>
          <cell r="BR17">
            <v>0</v>
          </cell>
          <cell r="BS17">
            <v>5.8137624999999993</v>
          </cell>
          <cell r="BT17">
            <v>-9.2624999999992852E-3</v>
          </cell>
          <cell r="BU17">
            <v>1.2350000000000003</v>
          </cell>
          <cell r="BV17">
            <v>1.225737500000001</v>
          </cell>
          <cell r="BW17">
            <v>11.085360000000003</v>
          </cell>
          <cell r="BX17">
            <v>4.0528000000000013</v>
          </cell>
          <cell r="BY17">
            <v>0.36</v>
          </cell>
          <cell r="BZ17">
            <v>2.95</v>
          </cell>
          <cell r="CA17">
            <v>1.3527896949152545</v>
          </cell>
          <cell r="CB17">
            <v>4</v>
          </cell>
          <cell r="CC17">
            <v>1.4287837288135594</v>
          </cell>
          <cell r="CD17">
            <v>0.31</v>
          </cell>
          <cell r="CE17">
            <v>0.23</v>
          </cell>
          <cell r="CF17">
            <v>0</v>
          </cell>
          <cell r="CG17">
            <v>0</v>
          </cell>
          <cell r="CH17">
            <v>2.7815734237288137</v>
          </cell>
          <cell r="CI17" t="str">
            <v>SIMON HALL</v>
          </cell>
          <cell r="CJ17" t="str">
            <v>SP-NF4-242</v>
          </cell>
          <cell r="CK17" t="str">
            <v>X</v>
          </cell>
          <cell r="CL17">
            <v>2</v>
          </cell>
          <cell r="CM17" t="str">
            <v>2X32HE</v>
          </cell>
          <cell r="CN17" t="str">
            <v>SYLVANIA</v>
          </cell>
          <cell r="CO17" t="str">
            <v>QHE2X32T8/UNV ISN-SC</v>
          </cell>
          <cell r="CP17">
            <v>49853</v>
          </cell>
          <cell r="CQ17">
            <v>0</v>
          </cell>
          <cell r="CR17" t="str">
            <v>N/A</v>
          </cell>
          <cell r="CS17" t="str">
            <v>-</v>
          </cell>
          <cell r="CT17" t="str">
            <v>-</v>
          </cell>
          <cell r="CU17" t="str">
            <v>-</v>
          </cell>
          <cell r="CV17">
            <v>0</v>
          </cell>
          <cell r="CW17">
            <v>4</v>
          </cell>
          <cell r="CX17" t="str">
            <v>FO28/ECO</v>
          </cell>
          <cell r="CY17" t="str">
            <v>SYLVANIA</v>
          </cell>
          <cell r="CZ17" t="str">
            <v>FO28/841/XP/SS/ECO</v>
          </cell>
          <cell r="DA17">
            <v>22179</v>
          </cell>
          <cell r="DB17">
            <v>0</v>
          </cell>
          <cell r="DC17" t="str">
            <v>N/A</v>
          </cell>
          <cell r="DD17" t="str">
            <v>-</v>
          </cell>
          <cell r="DE17" t="str">
            <v>-</v>
          </cell>
          <cell r="DF17" t="str">
            <v>-</v>
          </cell>
          <cell r="DG17">
            <v>2</v>
          </cell>
          <cell r="DH17" t="str">
            <v>2X4-2 LAMP SURFACE MOUNT PARABOLIC</v>
          </cell>
          <cell r="DI17" t="str">
            <v>SELECT</v>
          </cell>
          <cell r="DJ17" t="str">
            <v>SELECT</v>
          </cell>
          <cell r="DK17" t="str">
            <v>-</v>
          </cell>
          <cell r="DL17">
            <v>0</v>
          </cell>
          <cell r="DM17" t="str">
            <v>No Sensor</v>
          </cell>
          <cell r="DN17" t="str">
            <v>No Sensor</v>
          </cell>
          <cell r="DO17" t="str">
            <v>No Sensor</v>
          </cell>
          <cell r="DP17" t="str">
            <v>No Sensor</v>
          </cell>
          <cell r="DQ17" t="str">
            <v>No Sensor</v>
          </cell>
          <cell r="DR17">
            <v>0</v>
          </cell>
          <cell r="DS17" t="str">
            <v>No Add Wk.</v>
          </cell>
          <cell r="DT17" t="str">
            <v>No Add. Wk.</v>
          </cell>
          <cell r="DU17" t="str">
            <v>No Add. Wk.</v>
          </cell>
          <cell r="DV17" t="str">
            <v>No Add. Wk.</v>
          </cell>
          <cell r="DW17" t="str">
            <v>No Add. Wk.</v>
          </cell>
        </row>
        <row r="18">
          <cell r="E18">
            <v>5</v>
          </cell>
          <cell r="F18" t="str">
            <v>SIMON HALL</v>
          </cell>
          <cell r="G18" t="str">
            <v>G</v>
          </cell>
          <cell r="I18" t="str">
            <v>OFFICE #7</v>
          </cell>
          <cell r="J18" t="str">
            <v>OH</v>
          </cell>
          <cell r="L18">
            <v>2470</v>
          </cell>
          <cell r="M18">
            <v>1</v>
          </cell>
          <cell r="N18" t="str">
            <v>44SE</v>
          </cell>
          <cell r="S18" t="str">
            <v>FLUORESCENT</v>
          </cell>
          <cell r="T18">
            <v>164</v>
          </cell>
          <cell r="U18">
            <v>0.16400000000000001</v>
          </cell>
          <cell r="V18">
            <v>405.08000000000004</v>
          </cell>
          <cell r="W18">
            <v>1</v>
          </cell>
          <cell r="X18" t="str">
            <v>SP-NF4-242HP</v>
          </cell>
          <cell r="Z18" t="str">
            <v>NEW LINEAR FLUORESCENT FIXTURE</v>
          </cell>
          <cell r="AA18" t="str">
            <v xml:space="preserve"> </v>
          </cell>
          <cell r="AB18">
            <v>65</v>
          </cell>
          <cell r="AC18">
            <v>6.5000000000000002E-2</v>
          </cell>
          <cell r="AD18">
            <v>160.55000000000001</v>
          </cell>
          <cell r="AJ18" t="str">
            <v>Y</v>
          </cell>
          <cell r="AK18">
            <v>8204.4</v>
          </cell>
          <cell r="AL18">
            <v>6144</v>
          </cell>
          <cell r="AM18">
            <v>-0.25113353810150646</v>
          </cell>
          <cell r="AN18">
            <v>9.9000000000000005E-2</v>
          </cell>
          <cell r="AO18">
            <v>244.53000000000003</v>
          </cell>
          <cell r="AP18">
            <v>22.039380000000001</v>
          </cell>
          <cell r="AQ18">
            <v>10.047204228082299</v>
          </cell>
          <cell r="AR18">
            <v>9.9530175489512193E-2</v>
          </cell>
          <cell r="AS18">
            <v>36.509680000000003</v>
          </cell>
          <cell r="AT18">
            <v>14.470300000000002</v>
          </cell>
          <cell r="AU18">
            <v>99.26</v>
          </cell>
          <cell r="AV18">
            <v>59.734999999999999</v>
          </cell>
          <cell r="AW18">
            <v>4.4800000000000004</v>
          </cell>
          <cell r="AX18">
            <v>0</v>
          </cell>
          <cell r="AY18">
            <v>0</v>
          </cell>
          <cell r="AZ18">
            <v>0</v>
          </cell>
          <cell r="BA18">
            <v>0</v>
          </cell>
          <cell r="BB18">
            <v>99.26</v>
          </cell>
          <cell r="BC18">
            <v>0</v>
          </cell>
          <cell r="BD18">
            <v>0</v>
          </cell>
          <cell r="BE18">
            <v>99.26</v>
          </cell>
          <cell r="BF18">
            <v>59.734999999999999</v>
          </cell>
          <cell r="BG18">
            <v>0</v>
          </cell>
          <cell r="BH18">
            <v>0</v>
          </cell>
          <cell r="BI18">
            <v>59.734999999999999</v>
          </cell>
          <cell r="BJ18">
            <v>4.4800000000000004</v>
          </cell>
          <cell r="BK18">
            <v>215.36579284031248</v>
          </cell>
          <cell r="BL18">
            <v>221.43415192031244</v>
          </cell>
          <cell r="BM18">
            <v>2.0995000000000004</v>
          </cell>
          <cell r="BN18">
            <v>4.9400000000000004</v>
          </cell>
          <cell r="BO18">
            <v>7.0395000000000003</v>
          </cell>
          <cell r="BP18">
            <v>1.2339708333333332</v>
          </cell>
          <cell r="BQ18">
            <v>1.8525</v>
          </cell>
          <cell r="BR18">
            <v>0</v>
          </cell>
          <cell r="BS18">
            <v>3.0864708333333333</v>
          </cell>
          <cell r="BT18">
            <v>0.86552916666666713</v>
          </cell>
          <cell r="BU18">
            <v>3.0875000000000004</v>
          </cell>
          <cell r="BV18">
            <v>3.9530291666666675</v>
          </cell>
          <cell r="BW18">
            <v>16.138980000000004</v>
          </cell>
          <cell r="BX18">
            <v>5.9004000000000003</v>
          </cell>
          <cell r="BY18">
            <v>0.36</v>
          </cell>
          <cell r="BZ18">
            <v>2.95</v>
          </cell>
          <cell r="CA18">
            <v>1.969502644067797</v>
          </cell>
          <cell r="CB18">
            <v>4</v>
          </cell>
          <cell r="CC18">
            <v>2.0801410169491525</v>
          </cell>
          <cell r="CD18">
            <v>0.31</v>
          </cell>
          <cell r="CE18">
            <v>0.23</v>
          </cell>
          <cell r="CF18">
            <v>0</v>
          </cell>
          <cell r="CG18">
            <v>0</v>
          </cell>
          <cell r="CH18">
            <v>4.0496436610169493</v>
          </cell>
          <cell r="CI18" t="str">
            <v>SIMON HALL</v>
          </cell>
          <cell r="CJ18" t="str">
            <v>SP-NF4-242HP</v>
          </cell>
          <cell r="CK18" t="str">
            <v>X</v>
          </cell>
          <cell r="CL18">
            <v>1</v>
          </cell>
          <cell r="CM18" t="str">
            <v>2X32HEHP</v>
          </cell>
          <cell r="CN18" t="str">
            <v>SYLVANIA</v>
          </cell>
          <cell r="CO18" t="str">
            <v>QHE2X32T8/UNV ISH-SC</v>
          </cell>
          <cell r="CP18">
            <v>49873</v>
          </cell>
          <cell r="CQ18">
            <v>0</v>
          </cell>
          <cell r="CR18" t="str">
            <v>N/A</v>
          </cell>
          <cell r="CS18" t="str">
            <v>-</v>
          </cell>
          <cell r="CT18" t="str">
            <v>-</v>
          </cell>
          <cell r="CU18" t="str">
            <v>-</v>
          </cell>
          <cell r="CV18">
            <v>0</v>
          </cell>
          <cell r="CW18">
            <v>2</v>
          </cell>
          <cell r="CX18" t="str">
            <v>FO28/ECO</v>
          </cell>
          <cell r="CY18" t="str">
            <v>SYLVANIA</v>
          </cell>
          <cell r="CZ18" t="str">
            <v>FO28/841/XP/SS/ECO</v>
          </cell>
          <cell r="DA18">
            <v>22179</v>
          </cell>
          <cell r="DB18">
            <v>0</v>
          </cell>
          <cell r="DC18" t="str">
            <v>N/A</v>
          </cell>
          <cell r="DD18" t="str">
            <v>-</v>
          </cell>
          <cell r="DE18" t="str">
            <v>-</v>
          </cell>
          <cell r="DF18" t="str">
            <v>-</v>
          </cell>
          <cell r="DG18">
            <v>1</v>
          </cell>
          <cell r="DH18" t="str">
            <v>2X4-2 LAMP HP SURFACE MOUNT PARABOLIC</v>
          </cell>
          <cell r="DI18" t="str">
            <v>SELECT</v>
          </cell>
          <cell r="DJ18" t="str">
            <v>SELECT</v>
          </cell>
          <cell r="DK18" t="str">
            <v>-</v>
          </cell>
          <cell r="DL18">
            <v>0</v>
          </cell>
          <cell r="DM18" t="str">
            <v>No Sensor</v>
          </cell>
          <cell r="DN18" t="str">
            <v>No Sensor</v>
          </cell>
          <cell r="DO18" t="str">
            <v>No Sensor</v>
          </cell>
          <cell r="DP18" t="str">
            <v>No Sensor</v>
          </cell>
          <cell r="DQ18" t="str">
            <v>No Sensor</v>
          </cell>
          <cell r="DR18">
            <v>0</v>
          </cell>
          <cell r="DS18" t="str">
            <v>No Add Wk.</v>
          </cell>
          <cell r="DT18" t="str">
            <v>No Add. Wk.</v>
          </cell>
          <cell r="DU18" t="str">
            <v>No Add. Wk.</v>
          </cell>
          <cell r="DV18" t="str">
            <v>No Add. Wk.</v>
          </cell>
          <cell r="DW18" t="str">
            <v>No Add. Wk.</v>
          </cell>
        </row>
        <row r="19">
          <cell r="E19">
            <v>5</v>
          </cell>
          <cell r="F19" t="str">
            <v>SIMON HALL</v>
          </cell>
          <cell r="G19" t="str">
            <v>G</v>
          </cell>
          <cell r="I19" t="str">
            <v>OFFICE #8</v>
          </cell>
          <cell r="J19" t="str">
            <v>OH</v>
          </cell>
          <cell r="L19">
            <v>2470</v>
          </cell>
          <cell r="M19">
            <v>1</v>
          </cell>
          <cell r="N19" t="str">
            <v>44SE</v>
          </cell>
          <cell r="O19" t="str">
            <v>8'</v>
          </cell>
          <cell r="S19" t="str">
            <v>FLUORESCENT</v>
          </cell>
          <cell r="T19">
            <v>164</v>
          </cell>
          <cell r="U19">
            <v>0.16400000000000001</v>
          </cell>
          <cell r="V19">
            <v>405.08000000000004</v>
          </cell>
          <cell r="W19">
            <v>1</v>
          </cell>
          <cell r="X19" t="str">
            <v>CR82HP</v>
          </cell>
          <cell r="Z19" t="str">
            <v>NEW LINEAR FLUORESCENT FIXTURE</v>
          </cell>
          <cell r="AA19" t="str">
            <v xml:space="preserve"> </v>
          </cell>
          <cell r="AB19">
            <v>65</v>
          </cell>
          <cell r="AC19">
            <v>6.5000000000000002E-2</v>
          </cell>
          <cell r="AD19">
            <v>160.55000000000001</v>
          </cell>
          <cell r="AJ19" t="str">
            <v>Y</v>
          </cell>
          <cell r="AK19">
            <v>8204.4</v>
          </cell>
          <cell r="AL19">
            <v>6144</v>
          </cell>
          <cell r="AM19">
            <v>-0.25113353810150646</v>
          </cell>
          <cell r="AN19">
            <v>9.9000000000000005E-2</v>
          </cell>
          <cell r="AO19">
            <v>244.53000000000003</v>
          </cell>
          <cell r="AP19">
            <v>22.039380000000001</v>
          </cell>
          <cell r="AQ19">
            <v>9.8546801892722797</v>
          </cell>
          <cell r="AR19">
            <v>0.10147462736422348</v>
          </cell>
          <cell r="AS19">
            <v>36.509680000000003</v>
          </cell>
          <cell r="AT19">
            <v>14.470300000000002</v>
          </cell>
          <cell r="AU19">
            <v>66.260000000000005</v>
          </cell>
          <cell r="AV19">
            <v>89.602499999999992</v>
          </cell>
          <cell r="AW19">
            <v>4.4800000000000004</v>
          </cell>
          <cell r="AX19">
            <v>0</v>
          </cell>
          <cell r="AY19">
            <v>0</v>
          </cell>
          <cell r="AZ19">
            <v>0</v>
          </cell>
          <cell r="BA19">
            <v>0</v>
          </cell>
          <cell r="BB19">
            <v>66.260000000000005</v>
          </cell>
          <cell r="BC19">
            <v>0</v>
          </cell>
          <cell r="BD19">
            <v>0</v>
          </cell>
          <cell r="BE19">
            <v>66.260000000000005</v>
          </cell>
          <cell r="BF19">
            <v>89.602499999999992</v>
          </cell>
          <cell r="BG19">
            <v>0</v>
          </cell>
          <cell r="BH19">
            <v>0</v>
          </cell>
          <cell r="BI19">
            <v>89.602499999999992</v>
          </cell>
          <cell r="BJ19">
            <v>4.4800000000000004</v>
          </cell>
          <cell r="BK19">
            <v>211.12268238984373</v>
          </cell>
          <cell r="BL19">
            <v>217.19104146984373</v>
          </cell>
          <cell r="BM19">
            <v>2.0995000000000004</v>
          </cell>
          <cell r="BN19">
            <v>4.9400000000000004</v>
          </cell>
          <cell r="BO19">
            <v>7.0395000000000003</v>
          </cell>
          <cell r="BP19">
            <v>1.2339708333333332</v>
          </cell>
          <cell r="BQ19">
            <v>1.8525</v>
          </cell>
          <cell r="BR19">
            <v>0</v>
          </cell>
          <cell r="BS19">
            <v>3.0864708333333333</v>
          </cell>
          <cell r="BT19">
            <v>0.86552916666666713</v>
          </cell>
          <cell r="BU19">
            <v>3.0875000000000004</v>
          </cell>
          <cell r="BV19">
            <v>3.9530291666666675</v>
          </cell>
          <cell r="BW19">
            <v>16.138980000000004</v>
          </cell>
          <cell r="BX19">
            <v>5.9004000000000003</v>
          </cell>
          <cell r="BY19">
            <v>0.36</v>
          </cell>
          <cell r="BZ19">
            <v>2.95</v>
          </cell>
          <cell r="CA19">
            <v>1.969502644067797</v>
          </cell>
          <cell r="CB19">
            <v>4</v>
          </cell>
          <cell r="CC19">
            <v>2.0801410169491525</v>
          </cell>
          <cell r="CD19">
            <v>0.31</v>
          </cell>
          <cell r="CE19">
            <v>0.23</v>
          </cell>
          <cell r="CF19">
            <v>0</v>
          </cell>
          <cell r="CG19">
            <v>0</v>
          </cell>
          <cell r="CH19">
            <v>4.0496436610169493</v>
          </cell>
          <cell r="CI19" t="str">
            <v>SIMON HALL</v>
          </cell>
          <cell r="CJ19" t="str">
            <v>CR82HP</v>
          </cell>
          <cell r="CK19" t="str">
            <v>X</v>
          </cell>
          <cell r="CL19">
            <v>1</v>
          </cell>
          <cell r="CM19" t="str">
            <v>2X32HEHP</v>
          </cell>
          <cell r="CN19" t="str">
            <v>SYLVANIA</v>
          </cell>
          <cell r="CO19" t="str">
            <v>QHE2X32T8/UNV ISH-SC</v>
          </cell>
          <cell r="CP19">
            <v>49873</v>
          </cell>
          <cell r="CQ19">
            <v>0</v>
          </cell>
          <cell r="CR19" t="str">
            <v>N/A</v>
          </cell>
          <cell r="CS19" t="str">
            <v>-</v>
          </cell>
          <cell r="CT19" t="str">
            <v>-</v>
          </cell>
          <cell r="CU19" t="str">
            <v>-</v>
          </cell>
          <cell r="CV19">
            <v>0</v>
          </cell>
          <cell r="CW19">
            <v>2</v>
          </cell>
          <cell r="CX19" t="str">
            <v>FO28/ECO</v>
          </cell>
          <cell r="CY19" t="str">
            <v>SYLVANIA</v>
          </cell>
          <cell r="CZ19" t="str">
            <v>FO28/841/XP/SS/ECO</v>
          </cell>
          <cell r="DA19">
            <v>22179</v>
          </cell>
          <cell r="DB19">
            <v>0</v>
          </cell>
          <cell r="DC19" t="str">
            <v>N/A</v>
          </cell>
          <cell r="DD19" t="str">
            <v>-</v>
          </cell>
          <cell r="DE19" t="str">
            <v>-</v>
          </cell>
          <cell r="DF19" t="str">
            <v>-</v>
          </cell>
          <cell r="DG19">
            <v>1</v>
          </cell>
          <cell r="DH19" t="str">
            <v>8' 2-LAMP HIGH POWER CLASSROOM FIXTURE</v>
          </cell>
          <cell r="DI19" t="str">
            <v>TRI-STAR</v>
          </cell>
          <cell r="DJ19" t="str">
            <v>WA438-8-232-T8-EB(*)HP-WREF</v>
          </cell>
          <cell r="DK19" t="str">
            <v>-</v>
          </cell>
          <cell r="DL19">
            <v>0</v>
          </cell>
          <cell r="DM19" t="str">
            <v>No Sensor</v>
          </cell>
          <cell r="DN19" t="str">
            <v>No Sensor</v>
          </cell>
          <cell r="DO19" t="str">
            <v>No Sensor</v>
          </cell>
          <cell r="DP19" t="str">
            <v>No Sensor</v>
          </cell>
          <cell r="DQ19" t="str">
            <v>No Sensor</v>
          </cell>
          <cell r="DR19">
            <v>0</v>
          </cell>
          <cell r="DS19" t="str">
            <v>No Add Wk.</v>
          </cell>
          <cell r="DT19" t="str">
            <v>No Add. Wk.</v>
          </cell>
          <cell r="DU19" t="str">
            <v>No Add. Wk.</v>
          </cell>
          <cell r="DV19" t="str">
            <v>No Add. Wk.</v>
          </cell>
          <cell r="DW19" t="str">
            <v>No Add. Wk.</v>
          </cell>
        </row>
        <row r="20">
          <cell r="E20">
            <v>5</v>
          </cell>
          <cell r="F20" t="str">
            <v>SIMON HALL</v>
          </cell>
          <cell r="G20" t="str">
            <v>G</v>
          </cell>
          <cell r="I20" t="str">
            <v>EQUIPMENT STORAGE</v>
          </cell>
          <cell r="J20" t="str">
            <v>SL</v>
          </cell>
          <cell r="L20">
            <v>500</v>
          </cell>
          <cell r="M20">
            <v>3</v>
          </cell>
          <cell r="N20">
            <v>135</v>
          </cell>
          <cell r="O20" t="str">
            <v>PS</v>
          </cell>
          <cell r="S20" t="str">
            <v>INCANDESCENT</v>
          </cell>
          <cell r="T20">
            <v>135</v>
          </cell>
          <cell r="U20">
            <v>0.40500000000000003</v>
          </cell>
          <cell r="V20">
            <v>202.5</v>
          </cell>
          <cell r="W20">
            <v>3</v>
          </cell>
          <cell r="X20" t="str">
            <v>CR41LP</v>
          </cell>
          <cell r="Z20" t="str">
            <v>NEW LINEAR FLUORESCENT FIXTURE</v>
          </cell>
          <cell r="AA20" t="str">
            <v xml:space="preserve"> </v>
          </cell>
          <cell r="AB20">
            <v>22</v>
          </cell>
          <cell r="AC20">
            <v>6.6000000000000003E-2</v>
          </cell>
          <cell r="AD20">
            <v>33</v>
          </cell>
          <cell r="AJ20" t="str">
            <v>Y</v>
          </cell>
          <cell r="AK20">
            <v>0</v>
          </cell>
          <cell r="AL20">
            <v>5990.4000000000005</v>
          </cell>
          <cell r="AM20">
            <v>0</v>
          </cell>
          <cell r="AN20">
            <v>0.33900000000000002</v>
          </cell>
          <cell r="AO20">
            <v>169.5</v>
          </cell>
          <cell r="AP20">
            <v>31.391400000000001</v>
          </cell>
          <cell r="AQ20">
            <v>13.315928588413147</v>
          </cell>
          <cell r="AR20">
            <v>7.5098029653759918E-2</v>
          </cell>
          <cell r="AS20">
            <v>37.503</v>
          </cell>
          <cell r="AT20">
            <v>6.1116000000000001</v>
          </cell>
          <cell r="AU20">
            <v>43.13</v>
          </cell>
          <cell r="AV20">
            <v>59.734999999999999</v>
          </cell>
          <cell r="AW20">
            <v>0</v>
          </cell>
          <cell r="AX20">
            <v>0</v>
          </cell>
          <cell r="AY20">
            <v>0</v>
          </cell>
          <cell r="AZ20">
            <v>0</v>
          </cell>
          <cell r="BA20">
            <v>0</v>
          </cell>
          <cell r="BB20">
            <v>129.39000000000001</v>
          </cell>
          <cell r="BC20">
            <v>0</v>
          </cell>
          <cell r="BD20">
            <v>0</v>
          </cell>
          <cell r="BE20">
            <v>129.39000000000001</v>
          </cell>
          <cell r="BF20">
            <v>179.20499999999998</v>
          </cell>
          <cell r="BG20">
            <v>0</v>
          </cell>
          <cell r="BH20">
            <v>0</v>
          </cell>
          <cell r="BI20">
            <v>179.20499999999998</v>
          </cell>
          <cell r="BJ20">
            <v>0</v>
          </cell>
          <cell r="BK20">
            <v>418.00564069031248</v>
          </cell>
          <cell r="BL20">
            <v>418.00564069031248</v>
          </cell>
          <cell r="BM20">
            <v>1.5</v>
          </cell>
          <cell r="BN20">
            <v>3</v>
          </cell>
          <cell r="BO20">
            <v>4.5</v>
          </cell>
          <cell r="BP20">
            <v>0.48421874999999998</v>
          </cell>
          <cell r="BQ20">
            <v>0.8125</v>
          </cell>
          <cell r="BR20">
            <v>0</v>
          </cell>
          <cell r="BS20">
            <v>1.2967187499999999</v>
          </cell>
          <cell r="BT20">
            <v>1.0157812500000001</v>
          </cell>
          <cell r="BU20">
            <v>2.1875</v>
          </cell>
          <cell r="BV20">
            <v>3.2032812499999999</v>
          </cell>
          <cell r="BW20">
            <v>11.187000000000001</v>
          </cell>
          <cell r="BX20">
            <v>20.204400000000003</v>
          </cell>
          <cell r="BY20">
            <v>0.36</v>
          </cell>
          <cell r="BZ20">
            <v>2.95</v>
          </cell>
          <cell r="CA20">
            <v>1.3651932203389829</v>
          </cell>
          <cell r="CB20">
            <v>4</v>
          </cell>
          <cell r="CC20">
            <v>7.1229071186440684</v>
          </cell>
          <cell r="CD20">
            <v>0.31</v>
          </cell>
          <cell r="CE20">
            <v>0.23</v>
          </cell>
          <cell r="CF20">
            <v>0</v>
          </cell>
          <cell r="CG20">
            <v>0</v>
          </cell>
          <cell r="CH20">
            <v>8.4881003389830507</v>
          </cell>
          <cell r="CI20" t="str">
            <v>SIMON HALL</v>
          </cell>
          <cell r="CJ20" t="str">
            <v>CR41LP</v>
          </cell>
          <cell r="CK20" t="str">
            <v>X</v>
          </cell>
          <cell r="CL20">
            <v>3</v>
          </cell>
          <cell r="CM20" t="str">
            <v>1X32HELP</v>
          </cell>
          <cell r="CN20" t="str">
            <v>SYLVANIA</v>
          </cell>
          <cell r="CO20" t="str">
            <v>QHE1X32T8/UNV ISL-SC</v>
          </cell>
          <cell r="CP20">
            <v>49861</v>
          </cell>
          <cell r="CQ20">
            <v>0</v>
          </cell>
          <cell r="CR20" t="str">
            <v>N/A</v>
          </cell>
          <cell r="CS20" t="str">
            <v>-</v>
          </cell>
          <cell r="CT20" t="str">
            <v>-</v>
          </cell>
          <cell r="CU20" t="str">
            <v>-</v>
          </cell>
          <cell r="CV20">
            <v>0</v>
          </cell>
          <cell r="CW20">
            <v>3</v>
          </cell>
          <cell r="CX20" t="str">
            <v>FO28/ECO</v>
          </cell>
          <cell r="CY20" t="str">
            <v>SYLVANIA</v>
          </cell>
          <cell r="CZ20" t="str">
            <v>FO28/841/XP/SS/ECO</v>
          </cell>
          <cell r="DA20">
            <v>22179</v>
          </cell>
          <cell r="DB20">
            <v>0</v>
          </cell>
          <cell r="DC20" t="str">
            <v>N/A</v>
          </cell>
          <cell r="DD20" t="str">
            <v>-</v>
          </cell>
          <cell r="DE20" t="str">
            <v>-</v>
          </cell>
          <cell r="DF20" t="str">
            <v>-</v>
          </cell>
          <cell r="DG20">
            <v>3</v>
          </cell>
          <cell r="DH20" t="str">
            <v>4' 1-LAMP LOW POWER CLASSROOM FIXTURE</v>
          </cell>
          <cell r="DI20" t="str">
            <v>TRI-STAR</v>
          </cell>
          <cell r="DJ20" t="str">
            <v>WA438-4-132-T8-EB(*)LP- WREF</v>
          </cell>
          <cell r="DK20" t="str">
            <v>-</v>
          </cell>
          <cell r="DL20">
            <v>0</v>
          </cell>
          <cell r="DM20" t="str">
            <v>No Sensor</v>
          </cell>
          <cell r="DN20" t="str">
            <v>No Sensor</v>
          </cell>
          <cell r="DO20" t="str">
            <v>No Sensor</v>
          </cell>
          <cell r="DP20" t="str">
            <v>No Sensor</v>
          </cell>
          <cell r="DQ20" t="str">
            <v>No Sensor</v>
          </cell>
          <cell r="DR20">
            <v>0</v>
          </cell>
          <cell r="DS20" t="str">
            <v>No Add Wk.</v>
          </cell>
          <cell r="DT20" t="str">
            <v>No Add. Wk.</v>
          </cell>
          <cell r="DU20" t="str">
            <v>No Add. Wk.</v>
          </cell>
          <cell r="DV20" t="str">
            <v>No Add. Wk.</v>
          </cell>
          <cell r="DW20" t="str">
            <v>No Add. Wk.</v>
          </cell>
        </row>
        <row r="21">
          <cell r="E21">
            <v>5</v>
          </cell>
          <cell r="F21" t="str">
            <v>SIMON HALL</v>
          </cell>
          <cell r="G21" t="str">
            <v>G</v>
          </cell>
          <cell r="I21" t="str">
            <v>MECH ROOM</v>
          </cell>
          <cell r="J21" t="str">
            <v>MRL</v>
          </cell>
          <cell r="L21">
            <v>500</v>
          </cell>
          <cell r="M21">
            <v>2</v>
          </cell>
          <cell r="N21">
            <v>135</v>
          </cell>
          <cell r="R21" t="str">
            <v>A2,A3</v>
          </cell>
          <cell r="S21" t="str">
            <v>INCANDESCENT</v>
          </cell>
          <cell r="T21">
            <v>135</v>
          </cell>
          <cell r="U21">
            <v>0.27</v>
          </cell>
          <cell r="V21">
            <v>135</v>
          </cell>
          <cell r="W21">
            <v>2</v>
          </cell>
          <cell r="X21" t="str">
            <v>CR41LP</v>
          </cell>
          <cell r="Z21" t="str">
            <v>NEW LINEAR FLUORESCENT FIXTURE</v>
          </cell>
          <cell r="AA21" t="str">
            <v>X</v>
          </cell>
          <cell r="AB21">
            <v>22</v>
          </cell>
          <cell r="AC21">
            <v>4.3999999999999997E-2</v>
          </cell>
          <cell r="AD21">
            <v>22</v>
          </cell>
          <cell r="AJ21" t="str">
            <v>Y</v>
          </cell>
          <cell r="AK21">
            <v>0</v>
          </cell>
          <cell r="AL21">
            <v>3993.6000000000004</v>
          </cell>
          <cell r="AM21">
            <v>0</v>
          </cell>
          <cell r="AN21">
            <v>0.22600000000000003</v>
          </cell>
          <cell r="AO21">
            <v>113</v>
          </cell>
          <cell r="AP21">
            <v>20.927600000000005</v>
          </cell>
          <cell r="AQ21">
            <v>13.315928588413144</v>
          </cell>
          <cell r="AR21">
            <v>7.5098029653759932E-2</v>
          </cell>
          <cell r="AS21">
            <v>25.002000000000006</v>
          </cell>
          <cell r="AT21">
            <v>4.0743999999999998</v>
          </cell>
          <cell r="AU21">
            <v>43.13</v>
          </cell>
          <cell r="AV21">
            <v>59.734999999999999</v>
          </cell>
          <cell r="AW21">
            <v>0</v>
          </cell>
          <cell r="AX21">
            <v>0</v>
          </cell>
          <cell r="AY21">
            <v>0</v>
          </cell>
          <cell r="AZ21">
            <v>0</v>
          </cell>
          <cell r="BA21">
            <v>0</v>
          </cell>
          <cell r="BB21">
            <v>86.26</v>
          </cell>
          <cell r="BC21">
            <v>0</v>
          </cell>
          <cell r="BD21">
            <v>0</v>
          </cell>
          <cell r="BE21">
            <v>86.26</v>
          </cell>
          <cell r="BF21">
            <v>119.47</v>
          </cell>
          <cell r="BG21">
            <v>0</v>
          </cell>
          <cell r="BH21">
            <v>0</v>
          </cell>
          <cell r="BI21">
            <v>119.47</v>
          </cell>
          <cell r="BJ21">
            <v>0</v>
          </cell>
          <cell r="BK21">
            <v>278.67042712687498</v>
          </cell>
          <cell r="BL21">
            <v>278.67042712687498</v>
          </cell>
          <cell r="BM21">
            <v>1</v>
          </cell>
          <cell r="BN21">
            <v>2</v>
          </cell>
          <cell r="BO21">
            <v>3</v>
          </cell>
          <cell r="BP21">
            <v>0.32281249999999995</v>
          </cell>
          <cell r="BQ21">
            <v>0.54166666666666663</v>
          </cell>
          <cell r="BR21">
            <v>0</v>
          </cell>
          <cell r="BS21">
            <v>0.86447916666666658</v>
          </cell>
          <cell r="BT21">
            <v>0.67718750000000005</v>
          </cell>
          <cell r="BU21">
            <v>1.4583333333333335</v>
          </cell>
          <cell r="BV21">
            <v>2.1355208333333335</v>
          </cell>
          <cell r="BW21">
            <v>7.4580000000000002</v>
          </cell>
          <cell r="BX21">
            <v>13.469600000000002</v>
          </cell>
          <cell r="BY21">
            <v>0.36</v>
          </cell>
          <cell r="BZ21">
            <v>2.95</v>
          </cell>
          <cell r="CA21">
            <v>0.91012881355932196</v>
          </cell>
          <cell r="CB21">
            <v>4</v>
          </cell>
          <cell r="CC21">
            <v>4.7486047457627132</v>
          </cell>
          <cell r="CD21">
            <v>0.31</v>
          </cell>
          <cell r="CE21">
            <v>0.23</v>
          </cell>
          <cell r="CF21">
            <v>0</v>
          </cell>
          <cell r="CG21">
            <v>0</v>
          </cell>
          <cell r="CH21">
            <v>5.6587335593220356</v>
          </cell>
          <cell r="CI21" t="str">
            <v>SIMON HALL</v>
          </cell>
          <cell r="CJ21" t="str">
            <v>CR41LP</v>
          </cell>
          <cell r="CK21" t="str">
            <v>X</v>
          </cell>
          <cell r="CL21">
            <v>2</v>
          </cell>
          <cell r="CM21" t="str">
            <v>1X32HELP</v>
          </cell>
          <cell r="CN21" t="str">
            <v>SYLVANIA</v>
          </cell>
          <cell r="CO21" t="str">
            <v>QHE1X32T8/UNV ISL-SC</v>
          </cell>
          <cell r="CP21">
            <v>49861</v>
          </cell>
          <cell r="CQ21">
            <v>0</v>
          </cell>
          <cell r="CR21" t="str">
            <v>N/A</v>
          </cell>
          <cell r="CS21" t="str">
            <v>-</v>
          </cell>
          <cell r="CT21" t="str">
            <v>-</v>
          </cell>
          <cell r="CU21" t="str">
            <v>-</v>
          </cell>
          <cell r="CV21">
            <v>0</v>
          </cell>
          <cell r="CW21">
            <v>2</v>
          </cell>
          <cell r="CX21" t="str">
            <v>FO28/ECO</v>
          </cell>
          <cell r="CY21" t="str">
            <v>SYLVANIA</v>
          </cell>
          <cell r="CZ21" t="str">
            <v>FO28/841/XP/SS/ECO</v>
          </cell>
          <cell r="DA21">
            <v>22179</v>
          </cell>
          <cell r="DB21">
            <v>0</v>
          </cell>
          <cell r="DC21" t="str">
            <v>N/A</v>
          </cell>
          <cell r="DD21" t="str">
            <v>-</v>
          </cell>
          <cell r="DE21" t="str">
            <v>-</v>
          </cell>
          <cell r="DF21" t="str">
            <v>-</v>
          </cell>
          <cell r="DG21">
            <v>2</v>
          </cell>
          <cell r="DH21" t="str">
            <v>4' 1-LAMP LOW POWER CLASSROOM FIXTURE</v>
          </cell>
          <cell r="DI21" t="str">
            <v>TRI-STAR</v>
          </cell>
          <cell r="DJ21" t="str">
            <v>WA438-4-132-T8-EB(*)LP- WREF</v>
          </cell>
          <cell r="DK21" t="str">
            <v>-</v>
          </cell>
          <cell r="DL21">
            <v>0</v>
          </cell>
          <cell r="DM21" t="str">
            <v>No Sensor</v>
          </cell>
          <cell r="DN21" t="str">
            <v>No Sensor</v>
          </cell>
          <cell r="DO21" t="str">
            <v>No Sensor</v>
          </cell>
          <cell r="DP21" t="str">
            <v>No Sensor</v>
          </cell>
          <cell r="DQ21" t="str">
            <v>No Sensor</v>
          </cell>
          <cell r="DR21">
            <v>0</v>
          </cell>
          <cell r="DS21" t="str">
            <v>No Add Wk.</v>
          </cell>
          <cell r="DT21" t="str">
            <v>No Add. Wk.</v>
          </cell>
          <cell r="DU21" t="str">
            <v>No Add. Wk.</v>
          </cell>
          <cell r="DV21" t="str">
            <v>No Add. Wk.</v>
          </cell>
          <cell r="DW21" t="str">
            <v>No Add. Wk.</v>
          </cell>
        </row>
        <row r="22">
          <cell r="E22">
            <v>5</v>
          </cell>
          <cell r="F22" t="str">
            <v>SIMON HALL</v>
          </cell>
          <cell r="G22" t="str">
            <v>G</v>
          </cell>
          <cell r="I22" t="str">
            <v>STORAGE ROOM</v>
          </cell>
          <cell r="J22" t="str">
            <v>SL</v>
          </cell>
          <cell r="L22">
            <v>500</v>
          </cell>
          <cell r="M22">
            <v>2</v>
          </cell>
          <cell r="N22">
            <v>135</v>
          </cell>
          <cell r="O22" t="str">
            <v>PS</v>
          </cell>
          <cell r="R22" t="str">
            <v>A2,A3</v>
          </cell>
          <cell r="S22" t="str">
            <v>INCANDESCENT</v>
          </cell>
          <cell r="T22">
            <v>135</v>
          </cell>
          <cell r="U22">
            <v>0.27</v>
          </cell>
          <cell r="V22">
            <v>135</v>
          </cell>
          <cell r="W22">
            <v>2</v>
          </cell>
          <cell r="X22" t="str">
            <v>CR41LP</v>
          </cell>
          <cell r="Z22" t="str">
            <v>NEW LINEAR FLUORESCENT FIXTURE</v>
          </cell>
          <cell r="AA22" t="str">
            <v>X</v>
          </cell>
          <cell r="AB22">
            <v>22</v>
          </cell>
          <cell r="AC22">
            <v>4.3999999999999997E-2</v>
          </cell>
          <cell r="AD22">
            <v>22</v>
          </cell>
          <cell r="AJ22" t="str">
            <v>Y</v>
          </cell>
          <cell r="AK22">
            <v>0</v>
          </cell>
          <cell r="AL22">
            <v>3993.6000000000004</v>
          </cell>
          <cell r="AM22">
            <v>0</v>
          </cell>
          <cell r="AN22">
            <v>0.22600000000000003</v>
          </cell>
          <cell r="AO22">
            <v>113</v>
          </cell>
          <cell r="AP22">
            <v>20.927600000000005</v>
          </cell>
          <cell r="AQ22">
            <v>13.315928588413144</v>
          </cell>
          <cell r="AR22">
            <v>7.5098029653759932E-2</v>
          </cell>
          <cell r="AS22">
            <v>25.002000000000006</v>
          </cell>
          <cell r="AT22">
            <v>4.0743999999999998</v>
          </cell>
          <cell r="AU22">
            <v>43.13</v>
          </cell>
          <cell r="AV22">
            <v>59.734999999999999</v>
          </cell>
          <cell r="AW22">
            <v>0</v>
          </cell>
          <cell r="AX22">
            <v>0</v>
          </cell>
          <cell r="AY22">
            <v>0</v>
          </cell>
          <cell r="AZ22">
            <v>0</v>
          </cell>
          <cell r="BA22">
            <v>0</v>
          </cell>
          <cell r="BB22">
            <v>86.26</v>
          </cell>
          <cell r="BC22">
            <v>0</v>
          </cell>
          <cell r="BD22">
            <v>0</v>
          </cell>
          <cell r="BE22">
            <v>86.26</v>
          </cell>
          <cell r="BF22">
            <v>119.47</v>
          </cell>
          <cell r="BG22">
            <v>0</v>
          </cell>
          <cell r="BH22">
            <v>0</v>
          </cell>
          <cell r="BI22">
            <v>119.47</v>
          </cell>
          <cell r="BJ22">
            <v>0</v>
          </cell>
          <cell r="BK22">
            <v>278.67042712687498</v>
          </cell>
          <cell r="BL22">
            <v>278.67042712687498</v>
          </cell>
          <cell r="BM22">
            <v>1</v>
          </cell>
          <cell r="BN22">
            <v>2</v>
          </cell>
          <cell r="BO22">
            <v>3</v>
          </cell>
          <cell r="BP22">
            <v>0.32281249999999995</v>
          </cell>
          <cell r="BQ22">
            <v>0.54166666666666663</v>
          </cell>
          <cell r="BR22">
            <v>0</v>
          </cell>
          <cell r="BS22">
            <v>0.86447916666666658</v>
          </cell>
          <cell r="BT22">
            <v>0.67718750000000005</v>
          </cell>
          <cell r="BU22">
            <v>1.4583333333333335</v>
          </cell>
          <cell r="BV22">
            <v>2.1355208333333335</v>
          </cell>
          <cell r="BW22">
            <v>7.4580000000000002</v>
          </cell>
          <cell r="BX22">
            <v>13.469600000000002</v>
          </cell>
          <cell r="BY22">
            <v>0.36</v>
          </cell>
          <cell r="BZ22">
            <v>2.95</v>
          </cell>
          <cell r="CA22">
            <v>0.91012881355932196</v>
          </cell>
          <cell r="CB22">
            <v>4</v>
          </cell>
          <cell r="CC22">
            <v>4.7486047457627132</v>
          </cell>
          <cell r="CD22">
            <v>0.31</v>
          </cell>
          <cell r="CE22">
            <v>0.23</v>
          </cell>
          <cell r="CF22">
            <v>0</v>
          </cell>
          <cell r="CG22">
            <v>0</v>
          </cell>
          <cell r="CH22">
            <v>5.6587335593220356</v>
          </cell>
          <cell r="CI22" t="str">
            <v>SIMON HALL</v>
          </cell>
          <cell r="CJ22" t="str">
            <v>CR41LP</v>
          </cell>
          <cell r="CK22" t="str">
            <v>X</v>
          </cell>
          <cell r="CL22">
            <v>2</v>
          </cell>
          <cell r="CM22" t="str">
            <v>1X32HELP</v>
          </cell>
          <cell r="CN22" t="str">
            <v>SYLVANIA</v>
          </cell>
          <cell r="CO22" t="str">
            <v>QHE1X32T8/UNV ISL-SC</v>
          </cell>
          <cell r="CP22">
            <v>49861</v>
          </cell>
          <cell r="CQ22">
            <v>0</v>
          </cell>
          <cell r="CR22" t="str">
            <v>N/A</v>
          </cell>
          <cell r="CS22" t="str">
            <v>-</v>
          </cell>
          <cell r="CT22" t="str">
            <v>-</v>
          </cell>
          <cell r="CU22" t="str">
            <v>-</v>
          </cell>
          <cell r="CV22">
            <v>0</v>
          </cell>
          <cell r="CW22">
            <v>2</v>
          </cell>
          <cell r="CX22" t="str">
            <v>FO28/ECO</v>
          </cell>
          <cell r="CY22" t="str">
            <v>SYLVANIA</v>
          </cell>
          <cell r="CZ22" t="str">
            <v>FO28/841/XP/SS/ECO</v>
          </cell>
          <cell r="DA22">
            <v>22179</v>
          </cell>
          <cell r="DB22">
            <v>0</v>
          </cell>
          <cell r="DC22" t="str">
            <v>N/A</v>
          </cell>
          <cell r="DD22" t="str">
            <v>-</v>
          </cell>
          <cell r="DE22" t="str">
            <v>-</v>
          </cell>
          <cell r="DF22" t="str">
            <v>-</v>
          </cell>
          <cell r="DG22">
            <v>2</v>
          </cell>
          <cell r="DH22" t="str">
            <v>4' 1-LAMP LOW POWER CLASSROOM FIXTURE</v>
          </cell>
          <cell r="DI22" t="str">
            <v>TRI-STAR</v>
          </cell>
          <cell r="DJ22" t="str">
            <v>WA438-4-132-T8-EB(*)LP- WREF</v>
          </cell>
          <cell r="DK22" t="str">
            <v>-</v>
          </cell>
          <cell r="DL22">
            <v>0</v>
          </cell>
          <cell r="DM22" t="str">
            <v>No Sensor</v>
          </cell>
          <cell r="DN22" t="str">
            <v>No Sensor</v>
          </cell>
          <cell r="DO22" t="str">
            <v>No Sensor</v>
          </cell>
          <cell r="DP22" t="str">
            <v>No Sensor</v>
          </cell>
          <cell r="DQ22" t="str">
            <v>No Sensor</v>
          </cell>
          <cell r="DR22">
            <v>0</v>
          </cell>
          <cell r="DS22" t="str">
            <v>No Add Wk.</v>
          </cell>
          <cell r="DT22" t="str">
            <v>No Add. Wk.</v>
          </cell>
          <cell r="DU22" t="str">
            <v>No Add. Wk.</v>
          </cell>
          <cell r="DV22" t="str">
            <v>No Add. Wk.</v>
          </cell>
          <cell r="DW22" t="str">
            <v>No Add. Wk.</v>
          </cell>
        </row>
        <row r="23">
          <cell r="E23">
            <v>5</v>
          </cell>
          <cell r="F23" t="str">
            <v>SIMON HALL</v>
          </cell>
          <cell r="G23">
            <v>1</v>
          </cell>
          <cell r="I23" t="str">
            <v>ENTRY/STORAGE</v>
          </cell>
          <cell r="J23" t="str">
            <v>SL</v>
          </cell>
          <cell r="L23">
            <v>500</v>
          </cell>
          <cell r="M23">
            <v>1</v>
          </cell>
          <cell r="N23" t="str">
            <v>24SE</v>
          </cell>
          <cell r="S23" t="str">
            <v>FLUORESCENT</v>
          </cell>
          <cell r="T23">
            <v>82</v>
          </cell>
          <cell r="U23">
            <v>8.2000000000000003E-2</v>
          </cell>
          <cell r="V23">
            <v>41</v>
          </cell>
          <cell r="W23">
            <v>1</v>
          </cell>
          <cell r="X23" t="str">
            <v>CR41LP</v>
          </cell>
          <cell r="Z23" t="str">
            <v>NEW LINEAR FLUORESCENT FIXTURE</v>
          </cell>
          <cell r="AA23" t="str">
            <v xml:space="preserve"> </v>
          </cell>
          <cell r="AB23">
            <v>22</v>
          </cell>
          <cell r="AC23">
            <v>2.1999999999999999E-2</v>
          </cell>
          <cell r="AD23">
            <v>11</v>
          </cell>
          <cell r="AJ23" t="str">
            <v>Y</v>
          </cell>
          <cell r="AK23">
            <v>4102.2</v>
          </cell>
          <cell r="AL23">
            <v>1996.8000000000002</v>
          </cell>
          <cell r="AM23">
            <v>-0.51323679976597913</v>
          </cell>
          <cell r="AN23">
            <v>6.0000000000000005E-2</v>
          </cell>
          <cell r="AO23">
            <v>30</v>
          </cell>
          <cell r="AP23">
            <v>5.5559999999999992</v>
          </cell>
          <cell r="AQ23">
            <v>25.624440803354485</v>
          </cell>
          <cell r="AR23">
            <v>3.9025241864754777E-2</v>
          </cell>
          <cell r="AS23">
            <v>7.5931999999999995</v>
          </cell>
          <cell r="AT23">
            <v>2.0371999999999999</v>
          </cell>
          <cell r="AU23">
            <v>43.13</v>
          </cell>
          <cell r="AV23">
            <v>59.734999999999999</v>
          </cell>
          <cell r="AW23">
            <v>2.2400000000000002</v>
          </cell>
          <cell r="AX23">
            <v>0</v>
          </cell>
          <cell r="AY23">
            <v>0</v>
          </cell>
          <cell r="AZ23">
            <v>0</v>
          </cell>
          <cell r="BA23">
            <v>0</v>
          </cell>
          <cell r="BB23">
            <v>43.13</v>
          </cell>
          <cell r="BC23">
            <v>0</v>
          </cell>
          <cell r="BD23">
            <v>0</v>
          </cell>
          <cell r="BE23">
            <v>43.13</v>
          </cell>
          <cell r="BF23">
            <v>59.734999999999999</v>
          </cell>
          <cell r="BG23">
            <v>0</v>
          </cell>
          <cell r="BH23">
            <v>0</v>
          </cell>
          <cell r="BI23">
            <v>59.734999999999999</v>
          </cell>
          <cell r="BJ23">
            <v>2.2400000000000002</v>
          </cell>
          <cell r="BK23">
            <v>139.33521356343749</v>
          </cell>
          <cell r="BL23">
            <v>142.36939310343749</v>
          </cell>
          <cell r="BM23">
            <v>0.21250000000000002</v>
          </cell>
          <cell r="BN23">
            <v>0.5</v>
          </cell>
          <cell r="BO23">
            <v>0.71250000000000002</v>
          </cell>
          <cell r="BP23">
            <v>0.16140624999999997</v>
          </cell>
          <cell r="BQ23">
            <v>0.27083333333333331</v>
          </cell>
          <cell r="BR23">
            <v>0</v>
          </cell>
          <cell r="BS23">
            <v>0.43223958333333329</v>
          </cell>
          <cell r="BT23">
            <v>5.1093750000000049E-2</v>
          </cell>
          <cell r="BU23">
            <v>0.22916666666666669</v>
          </cell>
          <cell r="BV23">
            <v>0.28026041666666673</v>
          </cell>
          <cell r="BW23">
            <v>1.98</v>
          </cell>
          <cell r="BX23">
            <v>3.576000000000001</v>
          </cell>
          <cell r="BY23">
            <v>0.36</v>
          </cell>
          <cell r="BZ23">
            <v>2.95</v>
          </cell>
          <cell r="CA23">
            <v>0.24162711864406777</v>
          </cell>
          <cell r="CB23">
            <v>4</v>
          </cell>
          <cell r="CC23">
            <v>1.260691525423729</v>
          </cell>
          <cell r="CD23">
            <v>0.31</v>
          </cell>
          <cell r="CE23">
            <v>0.23</v>
          </cell>
          <cell r="CF23">
            <v>0</v>
          </cell>
          <cell r="CG23">
            <v>0</v>
          </cell>
          <cell r="CH23">
            <v>1.5023186440677967</v>
          </cell>
          <cell r="CI23" t="str">
            <v>SIMON HALL</v>
          </cell>
          <cell r="CJ23" t="str">
            <v>CR41LP</v>
          </cell>
          <cell r="CK23" t="str">
            <v>X</v>
          </cell>
          <cell r="CL23">
            <v>1</v>
          </cell>
          <cell r="CM23" t="str">
            <v>1X32HELP</v>
          </cell>
          <cell r="CN23" t="str">
            <v>SYLVANIA</v>
          </cell>
          <cell r="CO23" t="str">
            <v>QHE1X32T8/UNV ISL-SC</v>
          </cell>
          <cell r="CP23">
            <v>49861</v>
          </cell>
          <cell r="CQ23">
            <v>0</v>
          </cell>
          <cell r="CR23" t="str">
            <v>N/A</v>
          </cell>
          <cell r="CS23" t="str">
            <v>-</v>
          </cell>
          <cell r="CT23" t="str">
            <v>-</v>
          </cell>
          <cell r="CU23" t="str">
            <v>-</v>
          </cell>
          <cell r="CV23">
            <v>0</v>
          </cell>
          <cell r="CW23">
            <v>1</v>
          </cell>
          <cell r="CX23" t="str">
            <v>FO28/ECO</v>
          </cell>
          <cell r="CY23" t="str">
            <v>SYLVANIA</v>
          </cell>
          <cell r="CZ23" t="str">
            <v>FO28/841/XP/SS/ECO</v>
          </cell>
          <cell r="DA23">
            <v>22179</v>
          </cell>
          <cell r="DB23">
            <v>0</v>
          </cell>
          <cell r="DC23" t="str">
            <v>N/A</v>
          </cell>
          <cell r="DD23" t="str">
            <v>-</v>
          </cell>
          <cell r="DE23" t="str">
            <v>-</v>
          </cell>
          <cell r="DF23" t="str">
            <v>-</v>
          </cell>
          <cell r="DG23">
            <v>1</v>
          </cell>
          <cell r="DH23" t="str">
            <v>4' 1-LAMP LOW POWER CLASSROOM FIXTURE</v>
          </cell>
          <cell r="DI23" t="str">
            <v>TRI-STAR</v>
          </cell>
          <cell r="DJ23" t="str">
            <v>WA438-4-132-T8-EB(*)LP- WREF</v>
          </cell>
          <cell r="DK23" t="str">
            <v>-</v>
          </cell>
          <cell r="DL23">
            <v>0</v>
          </cell>
          <cell r="DM23" t="str">
            <v>No Sensor</v>
          </cell>
          <cell r="DN23" t="str">
            <v>No Sensor</v>
          </cell>
          <cell r="DO23" t="str">
            <v>No Sensor</v>
          </cell>
          <cell r="DP23" t="str">
            <v>No Sensor</v>
          </cell>
          <cell r="DQ23" t="str">
            <v>No Sensor</v>
          </cell>
          <cell r="DR23">
            <v>0</v>
          </cell>
          <cell r="DS23" t="str">
            <v>No Add Wk.</v>
          </cell>
          <cell r="DT23" t="str">
            <v>No Add. Wk.</v>
          </cell>
          <cell r="DU23" t="str">
            <v>No Add. Wk.</v>
          </cell>
          <cell r="DV23" t="str">
            <v>No Add. Wk.</v>
          </cell>
          <cell r="DW23" t="str">
            <v>No Add. Wk.</v>
          </cell>
        </row>
        <row r="24">
          <cell r="E24">
            <v>5</v>
          </cell>
          <cell r="F24" t="str">
            <v>SIMON HALL</v>
          </cell>
          <cell r="G24">
            <v>1</v>
          </cell>
          <cell r="I24" t="str">
            <v>ENTRY/STORAGE</v>
          </cell>
          <cell r="J24" t="str">
            <v>SL</v>
          </cell>
          <cell r="L24">
            <v>500</v>
          </cell>
          <cell r="M24">
            <v>1</v>
          </cell>
          <cell r="N24" t="str">
            <v>24SE</v>
          </cell>
          <cell r="S24" t="str">
            <v>FLUORESCENT</v>
          </cell>
          <cell r="T24">
            <v>82</v>
          </cell>
          <cell r="U24">
            <v>8.2000000000000003E-2</v>
          </cell>
          <cell r="V24">
            <v>41</v>
          </cell>
          <cell r="W24">
            <v>1</v>
          </cell>
          <cell r="X24" t="str">
            <v>CR41LP</v>
          </cell>
          <cell r="Z24" t="str">
            <v>NEW LINEAR FLUORESCENT FIXTURE</v>
          </cell>
          <cell r="AA24" t="str">
            <v xml:space="preserve"> </v>
          </cell>
          <cell r="AB24">
            <v>22</v>
          </cell>
          <cell r="AC24">
            <v>2.1999999999999999E-2</v>
          </cell>
          <cell r="AD24">
            <v>11</v>
          </cell>
          <cell r="AJ24" t="str">
            <v>Y</v>
          </cell>
          <cell r="AK24">
            <v>4102.2</v>
          </cell>
          <cell r="AL24">
            <v>1996.8000000000002</v>
          </cell>
          <cell r="AM24">
            <v>-0.51323679976597913</v>
          </cell>
          <cell r="AN24">
            <v>6.0000000000000005E-2</v>
          </cell>
          <cell r="AO24">
            <v>30</v>
          </cell>
          <cell r="AP24">
            <v>5.5559999999999992</v>
          </cell>
          <cell r="AQ24">
            <v>25.624440803354485</v>
          </cell>
          <cell r="AR24">
            <v>3.9025241864754777E-2</v>
          </cell>
          <cell r="AS24">
            <v>7.5931999999999995</v>
          </cell>
          <cell r="AT24">
            <v>2.0371999999999999</v>
          </cell>
          <cell r="AU24">
            <v>43.13</v>
          </cell>
          <cell r="AV24">
            <v>59.734999999999999</v>
          </cell>
          <cell r="AW24">
            <v>2.2400000000000002</v>
          </cell>
          <cell r="AX24">
            <v>0</v>
          </cell>
          <cell r="AY24">
            <v>0</v>
          </cell>
          <cell r="AZ24">
            <v>0</v>
          </cell>
          <cell r="BA24">
            <v>0</v>
          </cell>
          <cell r="BB24">
            <v>43.13</v>
          </cell>
          <cell r="BC24">
            <v>0</v>
          </cell>
          <cell r="BD24">
            <v>0</v>
          </cell>
          <cell r="BE24">
            <v>43.13</v>
          </cell>
          <cell r="BF24">
            <v>59.734999999999999</v>
          </cell>
          <cell r="BG24">
            <v>0</v>
          </cell>
          <cell r="BH24">
            <v>0</v>
          </cell>
          <cell r="BI24">
            <v>59.734999999999999</v>
          </cell>
          <cell r="BJ24">
            <v>2.2400000000000002</v>
          </cell>
          <cell r="BK24">
            <v>139.33521356343749</v>
          </cell>
          <cell r="BL24">
            <v>142.36939310343749</v>
          </cell>
          <cell r="BM24">
            <v>0.21250000000000002</v>
          </cell>
          <cell r="BN24">
            <v>0.5</v>
          </cell>
          <cell r="BO24">
            <v>0.71250000000000002</v>
          </cell>
          <cell r="BP24">
            <v>0.16140624999999997</v>
          </cell>
          <cell r="BQ24">
            <v>0.27083333333333331</v>
          </cell>
          <cell r="BR24">
            <v>0</v>
          </cell>
          <cell r="BS24">
            <v>0.43223958333333329</v>
          </cell>
          <cell r="BT24">
            <v>5.1093750000000049E-2</v>
          </cell>
          <cell r="BU24">
            <v>0.22916666666666669</v>
          </cell>
          <cell r="BV24">
            <v>0.28026041666666673</v>
          </cell>
          <cell r="BW24">
            <v>1.98</v>
          </cell>
          <cell r="BX24">
            <v>3.576000000000001</v>
          </cell>
          <cell r="BY24">
            <v>0.36</v>
          </cell>
          <cell r="BZ24">
            <v>2.95</v>
          </cell>
          <cell r="CA24">
            <v>0.24162711864406777</v>
          </cell>
          <cell r="CB24">
            <v>4</v>
          </cell>
          <cell r="CC24">
            <v>1.260691525423729</v>
          </cell>
          <cell r="CD24">
            <v>0.31</v>
          </cell>
          <cell r="CE24">
            <v>0.23</v>
          </cell>
          <cell r="CF24">
            <v>0</v>
          </cell>
          <cell r="CG24">
            <v>0</v>
          </cell>
          <cell r="CH24">
            <v>1.5023186440677967</v>
          </cell>
          <cell r="CI24" t="str">
            <v>SIMON HALL</v>
          </cell>
          <cell r="CJ24" t="str">
            <v>CR41LP</v>
          </cell>
          <cell r="CK24" t="str">
            <v>X</v>
          </cell>
          <cell r="CL24">
            <v>1</v>
          </cell>
          <cell r="CM24" t="str">
            <v>1X32HELP</v>
          </cell>
          <cell r="CN24" t="str">
            <v>SYLVANIA</v>
          </cell>
          <cell r="CO24" t="str">
            <v>QHE1X32T8/UNV ISL-SC</v>
          </cell>
          <cell r="CP24">
            <v>49861</v>
          </cell>
          <cell r="CQ24">
            <v>0</v>
          </cell>
          <cell r="CR24" t="str">
            <v>N/A</v>
          </cell>
          <cell r="CS24" t="str">
            <v>-</v>
          </cell>
          <cell r="CT24" t="str">
            <v>-</v>
          </cell>
          <cell r="CU24" t="str">
            <v>-</v>
          </cell>
          <cell r="CV24">
            <v>0</v>
          </cell>
          <cell r="CW24">
            <v>1</v>
          </cell>
          <cell r="CX24" t="str">
            <v>FO28/ECO</v>
          </cell>
          <cell r="CY24" t="str">
            <v>SYLVANIA</v>
          </cell>
          <cell r="CZ24" t="str">
            <v>FO28/841/XP/SS/ECO</v>
          </cell>
          <cell r="DA24">
            <v>22179</v>
          </cell>
          <cell r="DB24">
            <v>0</v>
          </cell>
          <cell r="DC24" t="str">
            <v>N/A</v>
          </cell>
          <cell r="DD24" t="str">
            <v>-</v>
          </cell>
          <cell r="DE24" t="str">
            <v>-</v>
          </cell>
          <cell r="DF24" t="str">
            <v>-</v>
          </cell>
          <cell r="DG24">
            <v>1</v>
          </cell>
          <cell r="DH24" t="str">
            <v>4' 1-LAMP LOW POWER CLASSROOM FIXTURE</v>
          </cell>
          <cell r="DI24" t="str">
            <v>TRI-STAR</v>
          </cell>
          <cell r="DJ24" t="str">
            <v>WA438-4-132-T8-EB(*)LP- WREF</v>
          </cell>
          <cell r="DK24" t="str">
            <v>-</v>
          </cell>
          <cell r="DL24">
            <v>0</v>
          </cell>
          <cell r="DM24" t="str">
            <v>No Sensor</v>
          </cell>
          <cell r="DN24" t="str">
            <v>No Sensor</v>
          </cell>
          <cell r="DO24" t="str">
            <v>No Sensor</v>
          </cell>
          <cell r="DP24" t="str">
            <v>No Sensor</v>
          </cell>
          <cell r="DQ24" t="str">
            <v>No Sensor</v>
          </cell>
          <cell r="DR24">
            <v>0</v>
          </cell>
          <cell r="DS24" t="str">
            <v>No Add Wk.</v>
          </cell>
          <cell r="DT24" t="str">
            <v>No Add. Wk.</v>
          </cell>
          <cell r="DU24" t="str">
            <v>No Add. Wk.</v>
          </cell>
          <cell r="DV24" t="str">
            <v>No Add. Wk.</v>
          </cell>
          <cell r="DW24" t="str">
            <v>No Add. Wk.</v>
          </cell>
        </row>
        <row r="25">
          <cell r="E25">
            <v>5</v>
          </cell>
          <cell r="F25" t="str">
            <v>SIMON HALL</v>
          </cell>
          <cell r="G25">
            <v>1</v>
          </cell>
          <cell r="I25" t="str">
            <v>STORAGE RM</v>
          </cell>
          <cell r="J25" t="str">
            <v>SL</v>
          </cell>
          <cell r="L25">
            <v>500</v>
          </cell>
          <cell r="M25">
            <v>1</v>
          </cell>
          <cell r="N25">
            <v>135</v>
          </cell>
          <cell r="S25" t="str">
            <v>INCANDESCENT</v>
          </cell>
          <cell r="T25">
            <v>135</v>
          </cell>
          <cell r="U25">
            <v>0.13500000000000001</v>
          </cell>
          <cell r="V25">
            <v>67.5</v>
          </cell>
          <cell r="W25">
            <v>1</v>
          </cell>
          <cell r="X25" t="str">
            <v>CR41LP</v>
          </cell>
          <cell r="Z25" t="str">
            <v>NEW LINEAR FLUORESCENT FIXTURE</v>
          </cell>
          <cell r="AA25" t="str">
            <v xml:space="preserve"> </v>
          </cell>
          <cell r="AB25">
            <v>22</v>
          </cell>
          <cell r="AC25">
            <v>2.1999999999999999E-2</v>
          </cell>
          <cell r="AD25">
            <v>11</v>
          </cell>
          <cell r="AJ25" t="str">
            <v>Y</v>
          </cell>
          <cell r="AK25">
            <v>0</v>
          </cell>
          <cell r="AL25">
            <v>1996.8000000000002</v>
          </cell>
          <cell r="AM25">
            <v>0</v>
          </cell>
          <cell r="AN25">
            <v>0.11300000000000002</v>
          </cell>
          <cell r="AO25">
            <v>56.5</v>
          </cell>
          <cell r="AP25">
            <v>10.463800000000003</v>
          </cell>
          <cell r="AQ25">
            <v>13.315928588413144</v>
          </cell>
          <cell r="AR25">
            <v>7.5098029653759932E-2</v>
          </cell>
          <cell r="AS25">
            <v>12.501000000000003</v>
          </cell>
          <cell r="AT25">
            <v>2.0371999999999999</v>
          </cell>
          <cell r="AU25">
            <v>43.13</v>
          </cell>
          <cell r="AV25">
            <v>59.734999999999999</v>
          </cell>
          <cell r="AW25">
            <v>0</v>
          </cell>
          <cell r="AX25">
            <v>0</v>
          </cell>
          <cell r="AY25">
            <v>0</v>
          </cell>
          <cell r="AZ25">
            <v>0</v>
          </cell>
          <cell r="BA25">
            <v>0</v>
          </cell>
          <cell r="BB25">
            <v>43.13</v>
          </cell>
          <cell r="BC25">
            <v>0</v>
          </cell>
          <cell r="BD25">
            <v>0</v>
          </cell>
          <cell r="BE25">
            <v>43.13</v>
          </cell>
          <cell r="BF25">
            <v>59.734999999999999</v>
          </cell>
          <cell r="BG25">
            <v>0</v>
          </cell>
          <cell r="BH25">
            <v>0</v>
          </cell>
          <cell r="BI25">
            <v>59.734999999999999</v>
          </cell>
          <cell r="BJ25">
            <v>0</v>
          </cell>
          <cell r="BK25">
            <v>139.33521356343749</v>
          </cell>
          <cell r="BL25">
            <v>139.33521356343749</v>
          </cell>
          <cell r="BM25">
            <v>0.5</v>
          </cell>
          <cell r="BN25">
            <v>1</v>
          </cell>
          <cell r="BO25">
            <v>1.5</v>
          </cell>
          <cell r="BP25">
            <v>0.16140624999999997</v>
          </cell>
          <cell r="BQ25">
            <v>0.27083333333333331</v>
          </cell>
          <cell r="BR25">
            <v>0</v>
          </cell>
          <cell r="BS25">
            <v>0.43223958333333329</v>
          </cell>
          <cell r="BT25">
            <v>0.33859375000000003</v>
          </cell>
          <cell r="BU25">
            <v>0.72916666666666674</v>
          </cell>
          <cell r="BV25">
            <v>1.0677604166666668</v>
          </cell>
          <cell r="BW25">
            <v>3.7290000000000001</v>
          </cell>
          <cell r="BX25">
            <v>6.7348000000000008</v>
          </cell>
          <cell r="BY25">
            <v>0.36</v>
          </cell>
          <cell r="BZ25">
            <v>2.95</v>
          </cell>
          <cell r="CA25">
            <v>0.45506440677966098</v>
          </cell>
          <cell r="CB25">
            <v>4</v>
          </cell>
          <cell r="CC25">
            <v>2.3743023728813566</v>
          </cell>
          <cell r="CD25">
            <v>0.31</v>
          </cell>
          <cell r="CE25">
            <v>0.23</v>
          </cell>
          <cell r="CF25">
            <v>0</v>
          </cell>
          <cell r="CG25">
            <v>0</v>
          </cell>
          <cell r="CH25">
            <v>2.8293667796610178</v>
          </cell>
          <cell r="CI25" t="str">
            <v>SIMON HALL</v>
          </cell>
          <cell r="CJ25" t="str">
            <v>CR41LP</v>
          </cell>
          <cell r="CK25" t="str">
            <v>X</v>
          </cell>
          <cell r="CL25">
            <v>1</v>
          </cell>
          <cell r="CM25" t="str">
            <v>1X32HELP</v>
          </cell>
          <cell r="CN25" t="str">
            <v>SYLVANIA</v>
          </cell>
          <cell r="CO25" t="str">
            <v>QHE1X32T8/UNV ISL-SC</v>
          </cell>
          <cell r="CP25">
            <v>49861</v>
          </cell>
          <cell r="CQ25">
            <v>0</v>
          </cell>
          <cell r="CR25" t="str">
            <v>N/A</v>
          </cell>
          <cell r="CS25" t="str">
            <v>-</v>
          </cell>
          <cell r="CT25" t="str">
            <v>-</v>
          </cell>
          <cell r="CU25" t="str">
            <v>-</v>
          </cell>
          <cell r="CV25">
            <v>0</v>
          </cell>
          <cell r="CW25">
            <v>1</v>
          </cell>
          <cell r="CX25" t="str">
            <v>FO28/ECO</v>
          </cell>
          <cell r="CY25" t="str">
            <v>SYLVANIA</v>
          </cell>
          <cell r="CZ25" t="str">
            <v>FO28/841/XP/SS/ECO</v>
          </cell>
          <cell r="DA25">
            <v>22179</v>
          </cell>
          <cell r="DB25">
            <v>0</v>
          </cell>
          <cell r="DC25" t="str">
            <v>N/A</v>
          </cell>
          <cell r="DD25" t="str">
            <v>-</v>
          </cell>
          <cell r="DE25" t="str">
            <v>-</v>
          </cell>
          <cell r="DF25" t="str">
            <v>-</v>
          </cell>
          <cell r="DG25">
            <v>1</v>
          </cell>
          <cell r="DH25" t="str">
            <v>4' 1-LAMP LOW POWER CLASSROOM FIXTURE</v>
          </cell>
          <cell r="DI25" t="str">
            <v>TRI-STAR</v>
          </cell>
          <cell r="DJ25" t="str">
            <v>WA438-4-132-T8-EB(*)LP- WREF</v>
          </cell>
          <cell r="DK25" t="str">
            <v>-</v>
          </cell>
          <cell r="DL25">
            <v>0</v>
          </cell>
          <cell r="DM25" t="str">
            <v>No Sensor</v>
          </cell>
          <cell r="DN25" t="str">
            <v>No Sensor</v>
          </cell>
          <cell r="DO25" t="str">
            <v>No Sensor</v>
          </cell>
          <cell r="DP25" t="str">
            <v>No Sensor</v>
          </cell>
          <cell r="DQ25" t="str">
            <v>No Sensor</v>
          </cell>
          <cell r="DR25">
            <v>0</v>
          </cell>
          <cell r="DS25" t="str">
            <v>No Add Wk.</v>
          </cell>
          <cell r="DT25" t="str">
            <v>No Add. Wk.</v>
          </cell>
          <cell r="DU25" t="str">
            <v>No Add. Wk.</v>
          </cell>
          <cell r="DV25" t="str">
            <v>No Add. Wk.</v>
          </cell>
          <cell r="DW25" t="str">
            <v>No Add. Wk.</v>
          </cell>
        </row>
        <row r="26">
          <cell r="E26">
            <v>5</v>
          </cell>
          <cell r="F26" t="str">
            <v>SIMON HALL</v>
          </cell>
          <cell r="G26">
            <v>1</v>
          </cell>
          <cell r="I26" t="str">
            <v>STORAGE RM</v>
          </cell>
          <cell r="J26" t="str">
            <v>SL</v>
          </cell>
          <cell r="L26">
            <v>500</v>
          </cell>
          <cell r="M26">
            <v>1</v>
          </cell>
          <cell r="N26" t="str">
            <v>44SE</v>
          </cell>
          <cell r="O26" t="str">
            <v>ICE</v>
          </cell>
          <cell r="S26" t="str">
            <v>FLUORESCENT</v>
          </cell>
          <cell r="T26">
            <v>164</v>
          </cell>
          <cell r="U26">
            <v>0.16400000000000001</v>
          </cell>
          <cell r="V26">
            <v>82</v>
          </cell>
          <cell r="W26">
            <v>1</v>
          </cell>
          <cell r="X26" t="str">
            <v>NF6-STRIP</v>
          </cell>
          <cell r="Z26" t="str">
            <v>NEW LINEAR FLUORESCENT FIXTURE</v>
          </cell>
          <cell r="AA26" t="str">
            <v xml:space="preserve"> </v>
          </cell>
          <cell r="AB26">
            <v>42</v>
          </cell>
          <cell r="AC26">
            <v>4.2000000000000003E-2</v>
          </cell>
          <cell r="AD26">
            <v>21</v>
          </cell>
          <cell r="AJ26" t="str">
            <v>Y</v>
          </cell>
          <cell r="AK26">
            <v>8204.4</v>
          </cell>
          <cell r="AL26">
            <v>3993.6000000000004</v>
          </cell>
          <cell r="AM26">
            <v>-0.51323679976597913</v>
          </cell>
          <cell r="AN26">
            <v>0.122</v>
          </cell>
          <cell r="AO26">
            <v>61</v>
          </cell>
          <cell r="AP26">
            <v>11.297199999999998</v>
          </cell>
          <cell r="AQ26">
            <v>11.687340141390123</v>
          </cell>
          <cell r="AR26">
            <v>8.5562667630297726E-2</v>
          </cell>
          <cell r="AS26">
            <v>15.186399999999999</v>
          </cell>
          <cell r="AT26">
            <v>3.8892000000000007</v>
          </cell>
          <cell r="AU26">
            <v>33.26</v>
          </cell>
          <cell r="AV26">
            <v>59.734999999999999</v>
          </cell>
          <cell r="AW26">
            <v>4.4800000000000004</v>
          </cell>
          <cell r="AX26">
            <v>0</v>
          </cell>
          <cell r="AY26">
            <v>0</v>
          </cell>
          <cell r="AZ26">
            <v>0</v>
          </cell>
          <cell r="BA26">
            <v>0</v>
          </cell>
          <cell r="BB26">
            <v>33.26</v>
          </cell>
          <cell r="BC26">
            <v>0</v>
          </cell>
          <cell r="BD26">
            <v>0</v>
          </cell>
          <cell r="BE26">
            <v>33.26</v>
          </cell>
          <cell r="BF26">
            <v>59.734999999999999</v>
          </cell>
          <cell r="BG26">
            <v>0</v>
          </cell>
          <cell r="BH26">
            <v>0</v>
          </cell>
          <cell r="BI26">
            <v>59.734999999999999</v>
          </cell>
          <cell r="BJ26">
            <v>4.4800000000000004</v>
          </cell>
          <cell r="BK26">
            <v>125.96585996531249</v>
          </cell>
          <cell r="BL26">
            <v>132.03421904531248</v>
          </cell>
          <cell r="BM26">
            <v>0.42500000000000004</v>
          </cell>
          <cell r="BN26">
            <v>1</v>
          </cell>
          <cell r="BO26">
            <v>1.425</v>
          </cell>
          <cell r="BP26">
            <v>0.21343749999999997</v>
          </cell>
          <cell r="BQ26">
            <v>0.375</v>
          </cell>
          <cell r="BR26">
            <v>0</v>
          </cell>
          <cell r="BS26">
            <v>0.58843749999999995</v>
          </cell>
          <cell r="BT26">
            <v>0.21156250000000007</v>
          </cell>
          <cell r="BU26">
            <v>0.625</v>
          </cell>
          <cell r="BV26">
            <v>0.8365625000000001</v>
          </cell>
          <cell r="BW26">
            <v>4.0259999999999998</v>
          </cell>
          <cell r="BX26">
            <v>7.2712000000000012</v>
          </cell>
          <cell r="BY26">
            <v>0.36</v>
          </cell>
          <cell r="BZ26">
            <v>2.95</v>
          </cell>
          <cell r="CA26">
            <v>0.49130847457627119</v>
          </cell>
          <cell r="CB26">
            <v>4</v>
          </cell>
          <cell r="CC26">
            <v>2.5634061016949148</v>
          </cell>
          <cell r="CD26">
            <v>0.31</v>
          </cell>
          <cell r="CE26">
            <v>0.23</v>
          </cell>
          <cell r="CF26">
            <v>0</v>
          </cell>
          <cell r="CG26">
            <v>0</v>
          </cell>
          <cell r="CH26">
            <v>3.054714576271186</v>
          </cell>
          <cell r="CI26" t="str">
            <v>SIMON HALL</v>
          </cell>
          <cell r="CJ26" t="str">
            <v>NF6-STRIP</v>
          </cell>
          <cell r="CK26" t="str">
            <v>X</v>
          </cell>
          <cell r="CL26">
            <v>1</v>
          </cell>
          <cell r="CM26" t="str">
            <v>2X32HELP</v>
          </cell>
          <cell r="CN26" t="str">
            <v>SYLVANIA</v>
          </cell>
          <cell r="CO26" t="str">
            <v>QHE2X32T8/UNV ISL-SC</v>
          </cell>
          <cell r="CP26">
            <v>49863</v>
          </cell>
          <cell r="CQ26">
            <v>0</v>
          </cell>
          <cell r="CR26" t="str">
            <v>N/A</v>
          </cell>
          <cell r="CS26" t="str">
            <v>-</v>
          </cell>
          <cell r="CT26" t="str">
            <v>-</v>
          </cell>
          <cell r="CU26" t="str">
            <v>-</v>
          </cell>
          <cell r="CV26">
            <v>0</v>
          </cell>
          <cell r="CW26">
            <v>2</v>
          </cell>
          <cell r="CX26" t="str">
            <v>FO28/ECO</v>
          </cell>
          <cell r="CY26" t="str">
            <v>SYLVANIA</v>
          </cell>
          <cell r="CZ26" t="str">
            <v>FO28/841/XP/SS/ECO</v>
          </cell>
          <cell r="DA26">
            <v>22179</v>
          </cell>
          <cell r="DB26">
            <v>0</v>
          </cell>
          <cell r="DC26" t="str">
            <v>N/A</v>
          </cell>
          <cell r="DD26" t="str">
            <v>-</v>
          </cell>
          <cell r="DE26" t="str">
            <v>-</v>
          </cell>
          <cell r="DF26" t="str">
            <v>-</v>
          </cell>
          <cell r="DG26">
            <v>1</v>
          </cell>
          <cell r="DH26" t="str">
            <v>2  LAMP 4' STRIP W/WIREGUARD</v>
          </cell>
          <cell r="DI26" t="str">
            <v>SIMKAR</v>
          </cell>
          <cell r="DJ26" t="str">
            <v>CH-232-B11-*-WG*</v>
          </cell>
          <cell r="DK26" t="str">
            <v>-</v>
          </cell>
          <cell r="DL26">
            <v>0</v>
          </cell>
          <cell r="DM26" t="str">
            <v>No Sensor</v>
          </cell>
          <cell r="DN26" t="str">
            <v>No Sensor</v>
          </cell>
          <cell r="DO26" t="str">
            <v>No Sensor</v>
          </cell>
          <cell r="DP26" t="str">
            <v>No Sensor</v>
          </cell>
          <cell r="DQ26" t="str">
            <v>No Sensor</v>
          </cell>
          <cell r="DR26">
            <v>0</v>
          </cell>
          <cell r="DS26" t="str">
            <v>No Add Wk.</v>
          </cell>
          <cell r="DT26" t="str">
            <v>No Add. Wk.</v>
          </cell>
          <cell r="DU26" t="str">
            <v>No Add. Wk.</v>
          </cell>
          <cell r="DV26" t="str">
            <v>No Add. Wk.</v>
          </cell>
          <cell r="DW26" t="str">
            <v>No Add. Wk.</v>
          </cell>
        </row>
        <row r="27">
          <cell r="E27">
            <v>5</v>
          </cell>
          <cell r="F27" t="str">
            <v>SIMON HALL</v>
          </cell>
          <cell r="G27">
            <v>1</v>
          </cell>
          <cell r="I27" t="str">
            <v>MENS ROOM</v>
          </cell>
          <cell r="J27" t="str">
            <v>TR</v>
          </cell>
          <cell r="L27">
            <v>2470</v>
          </cell>
          <cell r="M27">
            <v>1</v>
          </cell>
          <cell r="N27" t="str">
            <v>24SE</v>
          </cell>
          <cell r="R27" t="str">
            <v>A9</v>
          </cell>
          <cell r="S27" t="str">
            <v>FLUORESCENT</v>
          </cell>
          <cell r="T27">
            <v>82</v>
          </cell>
          <cell r="U27">
            <v>8.2000000000000003E-2</v>
          </cell>
          <cell r="V27">
            <v>202.54000000000002</v>
          </cell>
          <cell r="W27">
            <v>1</v>
          </cell>
          <cell r="X27" t="str">
            <v>NF4-242</v>
          </cell>
          <cell r="Z27" t="str">
            <v>NEW LINEAR FLUORESCENT FIXTURE</v>
          </cell>
          <cell r="AA27" t="str">
            <v>X</v>
          </cell>
          <cell r="AB27">
            <v>42</v>
          </cell>
          <cell r="AC27">
            <v>4.2000000000000003E-2</v>
          </cell>
          <cell r="AD27">
            <v>103.74000000000001</v>
          </cell>
          <cell r="AJ27" t="str">
            <v>Y</v>
          </cell>
          <cell r="AK27">
            <v>4102.2</v>
          </cell>
          <cell r="AL27">
            <v>3993.6000000000004</v>
          </cell>
          <cell r="AM27">
            <v>-2.6473599531958329E-2</v>
          </cell>
          <cell r="AN27">
            <v>0.04</v>
          </cell>
          <cell r="AO27">
            <v>98.800000000000011</v>
          </cell>
          <cell r="AP27">
            <v>8.9047999999999998</v>
          </cell>
          <cell r="AQ27">
            <v>21.788043808430565</v>
          </cell>
          <cell r="AR27">
            <v>4.5896731656701766E-2</v>
          </cell>
          <cell r="AS27">
            <v>18.254840000000002</v>
          </cell>
          <cell r="AT27">
            <v>9.3500400000000017</v>
          </cell>
          <cell r="AU27">
            <v>81.260000000000005</v>
          </cell>
          <cell r="AV27">
            <v>59.734999999999999</v>
          </cell>
          <cell r="AW27">
            <v>2.2400000000000002</v>
          </cell>
          <cell r="AX27">
            <v>0</v>
          </cell>
          <cell r="AY27">
            <v>0</v>
          </cell>
          <cell r="AZ27">
            <v>0</v>
          </cell>
          <cell r="BA27">
            <v>0</v>
          </cell>
          <cell r="BB27">
            <v>81.260000000000005</v>
          </cell>
          <cell r="BC27">
            <v>0</v>
          </cell>
          <cell r="BD27">
            <v>0</v>
          </cell>
          <cell r="BE27">
            <v>81.260000000000005</v>
          </cell>
          <cell r="BF27">
            <v>59.734999999999999</v>
          </cell>
          <cell r="BG27">
            <v>0</v>
          </cell>
          <cell r="BH27">
            <v>0</v>
          </cell>
          <cell r="BI27">
            <v>59.734999999999999</v>
          </cell>
          <cell r="BJ27">
            <v>2.2400000000000002</v>
          </cell>
          <cell r="BK27">
            <v>190.98399296531247</v>
          </cell>
          <cell r="BL27">
            <v>194.01817250531249</v>
          </cell>
          <cell r="BM27">
            <v>1.0497500000000002</v>
          </cell>
          <cell r="BN27">
            <v>2.4700000000000002</v>
          </cell>
          <cell r="BO27">
            <v>3.5197500000000002</v>
          </cell>
          <cell r="BP27">
            <v>1.0543812499999998</v>
          </cell>
          <cell r="BQ27">
            <v>1.8525</v>
          </cell>
          <cell r="BR27">
            <v>0</v>
          </cell>
          <cell r="BS27">
            <v>2.9068812499999996</v>
          </cell>
          <cell r="BT27">
            <v>-4.6312499999996426E-3</v>
          </cell>
          <cell r="BU27">
            <v>0.61750000000000016</v>
          </cell>
          <cell r="BV27">
            <v>0.61286875000000052</v>
          </cell>
          <cell r="BW27">
            <v>6.5208000000000013</v>
          </cell>
          <cell r="BX27">
            <v>2.3839999999999999</v>
          </cell>
          <cell r="BY27">
            <v>0.36</v>
          </cell>
          <cell r="BZ27">
            <v>2.95</v>
          </cell>
          <cell r="CA27">
            <v>0.79575864406779673</v>
          </cell>
          <cell r="CB27">
            <v>4</v>
          </cell>
          <cell r="CC27">
            <v>0.84046101694915265</v>
          </cell>
          <cell r="CD27">
            <v>0.31</v>
          </cell>
          <cell r="CE27">
            <v>0.23</v>
          </cell>
          <cell r="CF27">
            <v>0</v>
          </cell>
          <cell r="CG27">
            <v>0</v>
          </cell>
          <cell r="CH27">
            <v>1.6362196610169493</v>
          </cell>
          <cell r="CI27" t="str">
            <v>SIMON HALL</v>
          </cell>
          <cell r="CJ27" t="str">
            <v>NF4-242</v>
          </cell>
          <cell r="CK27" t="str">
            <v>X</v>
          </cell>
          <cell r="CL27">
            <v>1</v>
          </cell>
          <cell r="CM27" t="str">
            <v>2X32HELP</v>
          </cell>
          <cell r="CN27" t="str">
            <v>SYLVANIA</v>
          </cell>
          <cell r="CO27" t="str">
            <v>QHE2X32T8/UNV ISL-SC</v>
          </cell>
          <cell r="CP27">
            <v>49863</v>
          </cell>
          <cell r="CQ27">
            <v>0</v>
          </cell>
          <cell r="CR27" t="str">
            <v>N/A</v>
          </cell>
          <cell r="CS27" t="str">
            <v>-</v>
          </cell>
          <cell r="CT27" t="str">
            <v>-</v>
          </cell>
          <cell r="CU27" t="str">
            <v>-</v>
          </cell>
          <cell r="CV27">
            <v>0</v>
          </cell>
          <cell r="CW27">
            <v>2</v>
          </cell>
          <cell r="CX27" t="str">
            <v>FO28/ECO</v>
          </cell>
          <cell r="CY27" t="str">
            <v>SYLVANIA</v>
          </cell>
          <cell r="CZ27" t="str">
            <v>FO28/841/XP/SS/ECO</v>
          </cell>
          <cell r="DA27">
            <v>22179</v>
          </cell>
          <cell r="DB27">
            <v>0</v>
          </cell>
          <cell r="DC27" t="str">
            <v>N/A</v>
          </cell>
          <cell r="DD27" t="str">
            <v>-</v>
          </cell>
          <cell r="DE27" t="str">
            <v>-</v>
          </cell>
          <cell r="DF27" t="str">
            <v>-</v>
          </cell>
          <cell r="DG27">
            <v>1</v>
          </cell>
          <cell r="DH27" t="str">
            <v>2X4-2 LAMP SURFACE MOUNT LENS</v>
          </cell>
          <cell r="DI27" t="str">
            <v>SIMKAR</v>
          </cell>
          <cell r="DJ27" t="str">
            <v>SY-244-232-B11</v>
          </cell>
          <cell r="DK27" t="str">
            <v>-</v>
          </cell>
          <cell r="DL27">
            <v>0</v>
          </cell>
          <cell r="DM27" t="str">
            <v>No Sensor</v>
          </cell>
          <cell r="DN27" t="str">
            <v>No Sensor</v>
          </cell>
          <cell r="DO27" t="str">
            <v>No Sensor</v>
          </cell>
          <cell r="DP27" t="str">
            <v>No Sensor</v>
          </cell>
          <cell r="DQ27" t="str">
            <v>No Sensor</v>
          </cell>
          <cell r="DR27">
            <v>0</v>
          </cell>
          <cell r="DS27" t="str">
            <v>No Add Wk.</v>
          </cell>
          <cell r="DT27" t="str">
            <v>No Add. Wk.</v>
          </cell>
          <cell r="DU27" t="str">
            <v>No Add. Wk.</v>
          </cell>
          <cell r="DV27" t="str">
            <v>No Add. Wk.</v>
          </cell>
          <cell r="DW27" t="str">
            <v>No Add. Wk.</v>
          </cell>
        </row>
        <row r="28">
          <cell r="E28">
            <v>5</v>
          </cell>
          <cell r="F28" t="str">
            <v>SIMON HALL</v>
          </cell>
          <cell r="G28">
            <v>1</v>
          </cell>
          <cell r="I28" t="str">
            <v>WOMENS ROOM</v>
          </cell>
          <cell r="J28" t="str">
            <v>TR</v>
          </cell>
          <cell r="L28">
            <v>2470</v>
          </cell>
          <cell r="M28">
            <v>1</v>
          </cell>
          <cell r="N28" t="str">
            <v>24SE</v>
          </cell>
          <cell r="R28" t="str">
            <v>A9</v>
          </cell>
          <cell r="S28" t="str">
            <v>FLUORESCENT</v>
          </cell>
          <cell r="T28">
            <v>82</v>
          </cell>
          <cell r="U28">
            <v>8.2000000000000003E-2</v>
          </cell>
          <cell r="V28">
            <v>202.54000000000002</v>
          </cell>
          <cell r="W28">
            <v>1</v>
          </cell>
          <cell r="X28" t="str">
            <v>NF4-242</v>
          </cell>
          <cell r="Z28" t="str">
            <v>NEW LINEAR FLUORESCENT FIXTURE</v>
          </cell>
          <cell r="AA28" t="str">
            <v>X</v>
          </cell>
          <cell r="AB28">
            <v>42</v>
          </cell>
          <cell r="AC28">
            <v>4.2000000000000003E-2</v>
          </cell>
          <cell r="AD28">
            <v>103.74000000000001</v>
          </cell>
          <cell r="AJ28" t="str">
            <v>Y</v>
          </cell>
          <cell r="AK28">
            <v>4102.2</v>
          </cell>
          <cell r="AL28">
            <v>3993.6000000000004</v>
          </cell>
          <cell r="AM28">
            <v>-2.6473599531958329E-2</v>
          </cell>
          <cell r="AN28">
            <v>0.04</v>
          </cell>
          <cell r="AO28">
            <v>98.800000000000011</v>
          </cell>
          <cell r="AP28">
            <v>8.9047999999999998</v>
          </cell>
          <cell r="AQ28">
            <v>21.788043808430565</v>
          </cell>
          <cell r="AR28">
            <v>4.5896731656701766E-2</v>
          </cell>
          <cell r="AS28">
            <v>18.254840000000002</v>
          </cell>
          <cell r="AT28">
            <v>9.3500400000000017</v>
          </cell>
          <cell r="AU28">
            <v>81.260000000000005</v>
          </cell>
          <cell r="AV28">
            <v>59.734999999999999</v>
          </cell>
          <cell r="AW28">
            <v>2.2400000000000002</v>
          </cell>
          <cell r="AX28">
            <v>0</v>
          </cell>
          <cell r="AY28">
            <v>0</v>
          </cell>
          <cell r="AZ28">
            <v>0</v>
          </cell>
          <cell r="BA28">
            <v>0</v>
          </cell>
          <cell r="BB28">
            <v>81.260000000000005</v>
          </cell>
          <cell r="BC28">
            <v>0</v>
          </cell>
          <cell r="BD28">
            <v>0</v>
          </cell>
          <cell r="BE28">
            <v>81.260000000000005</v>
          </cell>
          <cell r="BF28">
            <v>59.734999999999999</v>
          </cell>
          <cell r="BG28">
            <v>0</v>
          </cell>
          <cell r="BH28">
            <v>0</v>
          </cell>
          <cell r="BI28">
            <v>59.734999999999999</v>
          </cell>
          <cell r="BJ28">
            <v>2.2400000000000002</v>
          </cell>
          <cell r="BK28">
            <v>190.98399296531247</v>
          </cell>
          <cell r="BL28">
            <v>194.01817250531249</v>
          </cell>
          <cell r="BM28">
            <v>1.0497500000000002</v>
          </cell>
          <cell r="BN28">
            <v>2.4700000000000002</v>
          </cell>
          <cell r="BO28">
            <v>3.5197500000000002</v>
          </cell>
          <cell r="BP28">
            <v>1.0543812499999998</v>
          </cell>
          <cell r="BQ28">
            <v>1.8525</v>
          </cell>
          <cell r="BR28">
            <v>0</v>
          </cell>
          <cell r="BS28">
            <v>2.9068812499999996</v>
          </cell>
          <cell r="BT28">
            <v>-4.6312499999996426E-3</v>
          </cell>
          <cell r="BU28">
            <v>0.61750000000000016</v>
          </cell>
          <cell r="BV28">
            <v>0.61286875000000052</v>
          </cell>
          <cell r="BW28">
            <v>6.5208000000000013</v>
          </cell>
          <cell r="BX28">
            <v>2.3839999999999999</v>
          </cell>
          <cell r="BY28">
            <v>0.36</v>
          </cell>
          <cell r="BZ28">
            <v>2.95</v>
          </cell>
          <cell r="CA28">
            <v>0.79575864406779673</v>
          </cell>
          <cell r="CB28">
            <v>4</v>
          </cell>
          <cell r="CC28">
            <v>0.84046101694915265</v>
          </cell>
          <cell r="CD28">
            <v>0.31</v>
          </cell>
          <cell r="CE28">
            <v>0.23</v>
          </cell>
          <cell r="CF28">
            <v>0</v>
          </cell>
          <cell r="CG28">
            <v>0</v>
          </cell>
          <cell r="CH28">
            <v>1.6362196610169493</v>
          </cell>
          <cell r="CI28" t="str">
            <v>SIMON HALL</v>
          </cell>
          <cell r="CJ28" t="str">
            <v>NF4-242</v>
          </cell>
          <cell r="CK28" t="str">
            <v>X</v>
          </cell>
          <cell r="CL28">
            <v>1</v>
          </cell>
          <cell r="CM28" t="str">
            <v>2X32HELP</v>
          </cell>
          <cell r="CN28" t="str">
            <v>SYLVANIA</v>
          </cell>
          <cell r="CO28" t="str">
            <v>QHE2X32T8/UNV ISL-SC</v>
          </cell>
          <cell r="CP28">
            <v>49863</v>
          </cell>
          <cell r="CQ28">
            <v>0</v>
          </cell>
          <cell r="CR28" t="str">
            <v>N/A</v>
          </cell>
          <cell r="CS28" t="str">
            <v>-</v>
          </cell>
          <cell r="CT28" t="str">
            <v>-</v>
          </cell>
          <cell r="CU28" t="str">
            <v>-</v>
          </cell>
          <cell r="CV28">
            <v>0</v>
          </cell>
          <cell r="CW28">
            <v>2</v>
          </cell>
          <cell r="CX28" t="str">
            <v>FO28/ECO</v>
          </cell>
          <cell r="CY28" t="str">
            <v>SYLVANIA</v>
          </cell>
          <cell r="CZ28" t="str">
            <v>FO28/841/XP/SS/ECO</v>
          </cell>
          <cell r="DA28">
            <v>22179</v>
          </cell>
          <cell r="DB28">
            <v>0</v>
          </cell>
          <cell r="DC28" t="str">
            <v>N/A</v>
          </cell>
          <cell r="DD28" t="str">
            <v>-</v>
          </cell>
          <cell r="DE28" t="str">
            <v>-</v>
          </cell>
          <cell r="DF28" t="str">
            <v>-</v>
          </cell>
          <cell r="DG28">
            <v>1</v>
          </cell>
          <cell r="DH28" t="str">
            <v>2X4-2 LAMP SURFACE MOUNT LENS</v>
          </cell>
          <cell r="DI28" t="str">
            <v>SIMKAR</v>
          </cell>
          <cell r="DJ28" t="str">
            <v>SY-244-232-B11</v>
          </cell>
          <cell r="DK28" t="str">
            <v>-</v>
          </cell>
          <cell r="DL28">
            <v>0</v>
          </cell>
          <cell r="DM28" t="str">
            <v>No Sensor</v>
          </cell>
          <cell r="DN28" t="str">
            <v>No Sensor</v>
          </cell>
          <cell r="DO28" t="str">
            <v>No Sensor</v>
          </cell>
          <cell r="DP28" t="str">
            <v>No Sensor</v>
          </cell>
          <cell r="DQ28" t="str">
            <v>No Sensor</v>
          </cell>
          <cell r="DR28">
            <v>0</v>
          </cell>
          <cell r="DS28" t="str">
            <v>No Add Wk.</v>
          </cell>
          <cell r="DT28" t="str">
            <v>No Add. Wk.</v>
          </cell>
          <cell r="DU28" t="str">
            <v>No Add. Wk.</v>
          </cell>
          <cell r="DV28" t="str">
            <v>No Add. Wk.</v>
          </cell>
          <cell r="DW28" t="str">
            <v>No Add. Wk.</v>
          </cell>
        </row>
        <row r="29">
          <cell r="E29">
            <v>5</v>
          </cell>
          <cell r="F29" t="str">
            <v>SIMON HALL</v>
          </cell>
          <cell r="G29">
            <v>1</v>
          </cell>
          <cell r="I29" t="str">
            <v>POTTERY ROOM</v>
          </cell>
          <cell r="J29" t="str">
            <v>CR</v>
          </cell>
          <cell r="L29">
            <v>2470</v>
          </cell>
          <cell r="M29">
            <v>6</v>
          </cell>
          <cell r="N29" t="str">
            <v>28SLSS</v>
          </cell>
          <cell r="S29" t="str">
            <v>FLUORESCENT</v>
          </cell>
          <cell r="T29">
            <v>181</v>
          </cell>
          <cell r="U29">
            <v>1.0860000000000001</v>
          </cell>
          <cell r="V29">
            <v>2682.42</v>
          </cell>
          <cell r="W29">
            <v>6</v>
          </cell>
          <cell r="X29" t="str">
            <v>NF7-IND P</v>
          </cell>
          <cell r="Z29" t="str">
            <v>NEW LINEAR FLUORESCENT FIXTURE</v>
          </cell>
          <cell r="AA29" t="str">
            <v xml:space="preserve"> </v>
          </cell>
          <cell r="AB29">
            <v>84</v>
          </cell>
          <cell r="AC29">
            <v>0.504</v>
          </cell>
          <cell r="AD29">
            <v>1244.8800000000001</v>
          </cell>
          <cell r="AJ29" t="str">
            <v>Y</v>
          </cell>
          <cell r="AK29">
            <v>63784.800000000003</v>
          </cell>
          <cell r="AL29">
            <v>47923.200000000004</v>
          </cell>
          <cell r="AM29">
            <v>-0.2486736651992324</v>
          </cell>
          <cell r="AN29">
            <v>0.58200000000000007</v>
          </cell>
          <cell r="AO29">
            <v>1437.54</v>
          </cell>
          <cell r="AP29">
            <v>129.56484</v>
          </cell>
          <cell r="AQ29">
            <v>10.015606880157213</v>
          </cell>
          <cell r="AR29">
            <v>9.984417439358434E-2</v>
          </cell>
          <cell r="AS29">
            <v>241.76532000000003</v>
          </cell>
          <cell r="AT29">
            <v>112.20048000000003</v>
          </cell>
          <cell r="AU29">
            <v>80.52</v>
          </cell>
          <cell r="AV29">
            <v>74.668750000000003</v>
          </cell>
          <cell r="AW29">
            <v>4.4800000000000004</v>
          </cell>
          <cell r="AX29">
            <v>0</v>
          </cell>
          <cell r="AY29">
            <v>0</v>
          </cell>
          <cell r="AZ29">
            <v>0</v>
          </cell>
          <cell r="BA29">
            <v>0</v>
          </cell>
          <cell r="BB29">
            <v>483.12</v>
          </cell>
          <cell r="BC29">
            <v>0</v>
          </cell>
          <cell r="BD29">
            <v>0</v>
          </cell>
          <cell r="BE29">
            <v>483.12</v>
          </cell>
          <cell r="BF29">
            <v>448.01250000000005</v>
          </cell>
          <cell r="BG29">
            <v>0</v>
          </cell>
          <cell r="BH29">
            <v>0</v>
          </cell>
          <cell r="BI29">
            <v>448.01250000000005</v>
          </cell>
          <cell r="BJ29">
            <v>26.880000000000003</v>
          </cell>
          <cell r="BK29">
            <v>1261.2603484504687</v>
          </cell>
          <cell r="BL29">
            <v>1297.6705029304685</v>
          </cell>
          <cell r="BM29">
            <v>19.265999999999998</v>
          </cell>
          <cell r="BN29">
            <v>19.760000000000002</v>
          </cell>
          <cell r="BO29">
            <v>39.025999999999996</v>
          </cell>
          <cell r="BP29">
            <v>10.367825</v>
          </cell>
          <cell r="BQ29">
            <v>17.290000000000003</v>
          </cell>
          <cell r="BR29">
            <v>0</v>
          </cell>
          <cell r="BS29">
            <v>27.657825000000003</v>
          </cell>
          <cell r="BT29">
            <v>8.8981749999999984</v>
          </cell>
          <cell r="BU29">
            <v>2.4699999999999989</v>
          </cell>
          <cell r="BV29">
            <v>11.368174999999997</v>
          </cell>
          <cell r="BW29">
            <v>94.87764</v>
          </cell>
          <cell r="BX29">
            <v>34.687200000000004</v>
          </cell>
          <cell r="BY29">
            <v>0.36</v>
          </cell>
          <cell r="BZ29">
            <v>2.95</v>
          </cell>
          <cell r="CA29">
            <v>11.578288271186441</v>
          </cell>
          <cell r="CB29">
            <v>4</v>
          </cell>
          <cell r="CC29">
            <v>12.228707796610172</v>
          </cell>
          <cell r="CD29">
            <v>0.31</v>
          </cell>
          <cell r="CE29">
            <v>0.23</v>
          </cell>
          <cell r="CF29">
            <v>0</v>
          </cell>
          <cell r="CG29">
            <v>0</v>
          </cell>
          <cell r="CH29">
            <v>23.806996067796611</v>
          </cell>
          <cell r="CI29" t="str">
            <v>SIMON HALL</v>
          </cell>
          <cell r="CJ29" t="str">
            <v>NF7-IND P</v>
          </cell>
          <cell r="CK29" t="str">
            <v>X</v>
          </cell>
          <cell r="CL29">
            <v>6</v>
          </cell>
          <cell r="CM29" t="str">
            <v>4X32HELP</v>
          </cell>
          <cell r="CN29" t="str">
            <v>SYLVANIA</v>
          </cell>
          <cell r="CO29" t="str">
            <v>QHE4X32T8/UNV ISL-SC</v>
          </cell>
          <cell r="CP29">
            <v>49867</v>
          </cell>
          <cell r="CQ29">
            <v>0</v>
          </cell>
          <cell r="CR29" t="str">
            <v>N/A</v>
          </cell>
          <cell r="CS29" t="str">
            <v>-</v>
          </cell>
          <cell r="CT29" t="str">
            <v>-</v>
          </cell>
          <cell r="CU29" t="str">
            <v>-</v>
          </cell>
          <cell r="CV29">
            <v>0</v>
          </cell>
          <cell r="CW29">
            <v>24</v>
          </cell>
          <cell r="CX29" t="str">
            <v>FO28/ECO</v>
          </cell>
          <cell r="CY29" t="str">
            <v>SYLVANIA</v>
          </cell>
          <cell r="CZ29" t="str">
            <v>FO28/841/XP/SS/ECO</v>
          </cell>
          <cell r="DA29">
            <v>22179</v>
          </cell>
          <cell r="DB29">
            <v>0</v>
          </cell>
          <cell r="DC29" t="str">
            <v>N/A</v>
          </cell>
          <cell r="DD29" t="str">
            <v>-</v>
          </cell>
          <cell r="DE29" t="str">
            <v>-</v>
          </cell>
          <cell r="DF29" t="str">
            <v>-</v>
          </cell>
          <cell r="DG29">
            <v>6</v>
          </cell>
          <cell r="DH29" t="str">
            <v>4 LAMP 8' STRIP INDUSTRIAL PREMIUM GRADE</v>
          </cell>
          <cell r="DI29" t="str">
            <v>SIMKAR</v>
          </cell>
          <cell r="DJ29" t="str">
            <v>IF-2232-B11-*</v>
          </cell>
          <cell r="DK29" t="str">
            <v>-</v>
          </cell>
          <cell r="DL29">
            <v>0</v>
          </cell>
          <cell r="DM29" t="str">
            <v>No Sensor</v>
          </cell>
          <cell r="DN29" t="str">
            <v>No Sensor</v>
          </cell>
          <cell r="DO29" t="str">
            <v>No Sensor</v>
          </cell>
          <cell r="DP29" t="str">
            <v>No Sensor</v>
          </cell>
          <cell r="DQ29" t="str">
            <v>No Sensor</v>
          </cell>
          <cell r="DR29">
            <v>0</v>
          </cell>
          <cell r="DS29" t="str">
            <v>No Add Wk.</v>
          </cell>
          <cell r="DT29" t="str">
            <v>No Add. Wk.</v>
          </cell>
          <cell r="DU29" t="str">
            <v>No Add. Wk.</v>
          </cell>
          <cell r="DV29" t="str">
            <v>No Add. Wk.</v>
          </cell>
          <cell r="DW29" t="str">
            <v>No Add. Wk.</v>
          </cell>
        </row>
        <row r="30">
          <cell r="E30">
            <v>5</v>
          </cell>
          <cell r="F30" t="str">
            <v>SIMON HALL</v>
          </cell>
          <cell r="G30">
            <v>1</v>
          </cell>
          <cell r="I30" t="str">
            <v>POTTERY ROOM</v>
          </cell>
          <cell r="J30" t="str">
            <v>CR</v>
          </cell>
          <cell r="L30">
            <v>2470</v>
          </cell>
          <cell r="M30">
            <v>4</v>
          </cell>
          <cell r="N30" t="str">
            <v>44T8</v>
          </cell>
          <cell r="O30" t="str">
            <v>IND</v>
          </cell>
          <cell r="S30" t="str">
            <v>FLUORESCENT</v>
          </cell>
          <cell r="T30">
            <v>114</v>
          </cell>
          <cell r="U30">
            <v>0.45600000000000002</v>
          </cell>
          <cell r="V30">
            <v>1126.32</v>
          </cell>
          <cell r="W30">
            <v>4</v>
          </cell>
          <cell r="X30" t="str">
            <v>NF7-IND P</v>
          </cell>
          <cell r="Z30" t="str">
            <v>NEW LINEAR FLUORESCENT FIXTURE</v>
          </cell>
          <cell r="AA30" t="str">
            <v xml:space="preserve"> </v>
          </cell>
          <cell r="AB30">
            <v>84</v>
          </cell>
          <cell r="AC30">
            <v>0.33600000000000002</v>
          </cell>
          <cell r="AD30">
            <v>829.92000000000007</v>
          </cell>
          <cell r="AJ30" t="str">
            <v>Y</v>
          </cell>
          <cell r="AK30">
            <v>35481.599999999999</v>
          </cell>
          <cell r="AL30">
            <v>31948.800000000003</v>
          </cell>
          <cell r="AM30">
            <v>-9.9567099567099443E-2</v>
          </cell>
          <cell r="AN30">
            <v>0.12</v>
          </cell>
          <cell r="AO30">
            <v>296.39999999999986</v>
          </cell>
          <cell r="AP30">
            <v>26.714399999999983</v>
          </cell>
          <cell r="AQ30">
            <v>31.732747808029114</v>
          </cell>
          <cell r="AR30">
            <v>3.1513186505297754E-2</v>
          </cell>
          <cell r="AS30">
            <v>101.51472</v>
          </cell>
          <cell r="AT30">
            <v>74.800320000000013</v>
          </cell>
          <cell r="AU30">
            <v>80.52</v>
          </cell>
          <cell r="AV30">
            <v>74.668750000000003</v>
          </cell>
          <cell r="AW30">
            <v>1.27</v>
          </cell>
          <cell r="AX30">
            <v>0</v>
          </cell>
          <cell r="AY30">
            <v>0</v>
          </cell>
          <cell r="AZ30">
            <v>0</v>
          </cell>
          <cell r="BA30">
            <v>0</v>
          </cell>
          <cell r="BB30">
            <v>322.08</v>
          </cell>
          <cell r="BC30">
            <v>0</v>
          </cell>
          <cell r="BD30">
            <v>0</v>
          </cell>
          <cell r="BE30">
            <v>322.08</v>
          </cell>
          <cell r="BF30">
            <v>298.67500000000001</v>
          </cell>
          <cell r="BG30">
            <v>0</v>
          </cell>
          <cell r="BH30">
            <v>0</v>
          </cell>
          <cell r="BI30">
            <v>298.67500000000001</v>
          </cell>
          <cell r="BJ30">
            <v>5.08</v>
          </cell>
          <cell r="BK30">
            <v>840.84023230031232</v>
          </cell>
          <cell r="BL30">
            <v>847.72131804281241</v>
          </cell>
          <cell r="BM30">
            <v>5.689233333333334</v>
          </cell>
          <cell r="BN30">
            <v>13.173333333333332</v>
          </cell>
          <cell r="BO30">
            <v>18.862566666666666</v>
          </cell>
          <cell r="BP30">
            <v>6.9118833333333329</v>
          </cell>
          <cell r="BQ30">
            <v>11.526666666666667</v>
          </cell>
          <cell r="BR30">
            <v>0</v>
          </cell>
          <cell r="BS30">
            <v>18.438549999999999</v>
          </cell>
          <cell r="BT30">
            <v>-1.2226499999999989</v>
          </cell>
          <cell r="BU30">
            <v>1.6466666666666647</v>
          </cell>
          <cell r="BV30">
            <v>0.42401666666666582</v>
          </cell>
          <cell r="BW30">
            <v>19.562399999999993</v>
          </cell>
          <cell r="BX30">
            <v>7.152000000000001</v>
          </cell>
          <cell r="BY30">
            <v>0.36</v>
          </cell>
          <cell r="BZ30">
            <v>2.95</v>
          </cell>
          <cell r="CA30">
            <v>2.3872759322033885</v>
          </cell>
          <cell r="CB30">
            <v>4</v>
          </cell>
          <cell r="CC30">
            <v>2.5213830508474575</v>
          </cell>
          <cell r="CD30">
            <v>0.31</v>
          </cell>
          <cell r="CE30">
            <v>0.23</v>
          </cell>
          <cell r="CF30">
            <v>0</v>
          </cell>
          <cell r="CG30">
            <v>0</v>
          </cell>
          <cell r="CH30">
            <v>4.908658983050846</v>
          </cell>
          <cell r="CI30" t="str">
            <v>SIMON HALL</v>
          </cell>
          <cell r="CJ30" t="str">
            <v>NF7-IND P</v>
          </cell>
          <cell r="CK30" t="str">
            <v>X</v>
          </cell>
          <cell r="CL30">
            <v>4</v>
          </cell>
          <cell r="CM30" t="str">
            <v>4X32HELP</v>
          </cell>
          <cell r="CN30" t="str">
            <v>SYLVANIA</v>
          </cell>
          <cell r="CO30" t="str">
            <v>QHE4X32T8/UNV ISL-SC</v>
          </cell>
          <cell r="CP30">
            <v>49867</v>
          </cell>
          <cell r="CQ30">
            <v>0</v>
          </cell>
          <cell r="CR30" t="str">
            <v>N/A</v>
          </cell>
          <cell r="CS30" t="str">
            <v>-</v>
          </cell>
          <cell r="CT30" t="str">
            <v>-</v>
          </cell>
          <cell r="CU30" t="str">
            <v>-</v>
          </cell>
          <cell r="CV30">
            <v>0</v>
          </cell>
          <cell r="CW30">
            <v>16</v>
          </cell>
          <cell r="CX30" t="str">
            <v>FO28/ECO</v>
          </cell>
          <cell r="CY30" t="str">
            <v>SYLVANIA</v>
          </cell>
          <cell r="CZ30" t="str">
            <v>FO28/841/XP/SS/ECO</v>
          </cell>
          <cell r="DA30">
            <v>22179</v>
          </cell>
          <cell r="DB30">
            <v>0</v>
          </cell>
          <cell r="DC30" t="str">
            <v>N/A</v>
          </cell>
          <cell r="DD30" t="str">
            <v>-</v>
          </cell>
          <cell r="DE30" t="str">
            <v>-</v>
          </cell>
          <cell r="DF30" t="str">
            <v>-</v>
          </cell>
          <cell r="DG30">
            <v>4</v>
          </cell>
          <cell r="DH30" t="str">
            <v>4 LAMP 8' STRIP INDUSTRIAL PREMIUM GRADE</v>
          </cell>
          <cell r="DI30" t="str">
            <v>SIMKAR</v>
          </cell>
          <cell r="DJ30" t="str">
            <v>IF-2232-B11-*</v>
          </cell>
          <cell r="DK30" t="str">
            <v>-</v>
          </cell>
          <cell r="DL30">
            <v>0</v>
          </cell>
          <cell r="DM30" t="str">
            <v>No Sensor</v>
          </cell>
          <cell r="DN30" t="str">
            <v>No Sensor</v>
          </cell>
          <cell r="DO30" t="str">
            <v>No Sensor</v>
          </cell>
          <cell r="DP30" t="str">
            <v>No Sensor</v>
          </cell>
          <cell r="DQ30" t="str">
            <v>No Sensor</v>
          </cell>
          <cell r="DR30">
            <v>0</v>
          </cell>
          <cell r="DS30" t="str">
            <v>No Add Wk.</v>
          </cell>
          <cell r="DT30" t="str">
            <v>No Add. Wk.</v>
          </cell>
          <cell r="DU30" t="str">
            <v>No Add. Wk.</v>
          </cell>
          <cell r="DV30" t="str">
            <v>No Add. Wk.</v>
          </cell>
          <cell r="DW30" t="str">
            <v>No Add. Wk.</v>
          </cell>
        </row>
        <row r="31">
          <cell r="E31">
            <v>5</v>
          </cell>
          <cell r="F31" t="str">
            <v>SIMON HALL</v>
          </cell>
          <cell r="G31">
            <v>1</v>
          </cell>
          <cell r="I31" t="str">
            <v>POTTERY ROOM</v>
          </cell>
          <cell r="J31" t="str">
            <v>CR</v>
          </cell>
          <cell r="L31">
            <v>2470</v>
          </cell>
          <cell r="M31">
            <v>8</v>
          </cell>
          <cell r="N31" t="str">
            <v>24SE</v>
          </cell>
          <cell r="S31" t="str">
            <v>FLUORESCENT</v>
          </cell>
          <cell r="T31">
            <v>82</v>
          </cell>
          <cell r="U31">
            <v>0.65600000000000003</v>
          </cell>
          <cell r="V31">
            <v>1620.3200000000002</v>
          </cell>
          <cell r="W31">
            <v>8</v>
          </cell>
          <cell r="X31" t="str">
            <v>CR41</v>
          </cell>
          <cell r="Z31" t="str">
            <v>NEW LINEAR FLUORESCENT FIXTURE</v>
          </cell>
          <cell r="AA31" t="str">
            <v xml:space="preserve"> </v>
          </cell>
          <cell r="AB31">
            <v>25</v>
          </cell>
          <cell r="AC31">
            <v>0.2</v>
          </cell>
          <cell r="AD31">
            <v>494</v>
          </cell>
          <cell r="AJ31" t="str">
            <v>Y</v>
          </cell>
          <cell r="AK31">
            <v>32817.599999999999</v>
          </cell>
          <cell r="AL31">
            <v>18022.400000000001</v>
          </cell>
          <cell r="AM31">
            <v>-0.45083126127443801</v>
          </cell>
          <cell r="AN31">
            <v>0.45600000000000002</v>
          </cell>
          <cell r="AO31">
            <v>1126.3200000000002</v>
          </cell>
          <cell r="AP31">
            <v>101.51472000000001</v>
          </cell>
          <cell r="AQ31">
            <v>11.219605834774502</v>
          </cell>
          <cell r="AR31">
            <v>8.9129690893467881E-2</v>
          </cell>
          <cell r="AS31">
            <v>146.03872000000001</v>
          </cell>
          <cell r="AT31">
            <v>44.524000000000001</v>
          </cell>
          <cell r="AU31">
            <v>43.13</v>
          </cell>
          <cell r="AV31">
            <v>59.734999999999999</v>
          </cell>
          <cell r="AW31">
            <v>2.2400000000000002</v>
          </cell>
          <cell r="AX31">
            <v>0</v>
          </cell>
          <cell r="AY31">
            <v>0</v>
          </cell>
          <cell r="AZ31">
            <v>0</v>
          </cell>
          <cell r="BA31">
            <v>0</v>
          </cell>
          <cell r="BB31">
            <v>345.04</v>
          </cell>
          <cell r="BC31">
            <v>0</v>
          </cell>
          <cell r="BD31">
            <v>0</v>
          </cell>
          <cell r="BE31">
            <v>345.04</v>
          </cell>
          <cell r="BF31">
            <v>477.88</v>
          </cell>
          <cell r="BG31">
            <v>0</v>
          </cell>
          <cell r="BH31">
            <v>0</v>
          </cell>
          <cell r="BI31">
            <v>477.88</v>
          </cell>
          <cell r="BJ31">
            <v>17.920000000000002</v>
          </cell>
          <cell r="BK31">
            <v>1114.6817085074999</v>
          </cell>
          <cell r="BL31">
            <v>1138.9551448274999</v>
          </cell>
          <cell r="BM31">
            <v>8.3980000000000015</v>
          </cell>
          <cell r="BN31">
            <v>19.760000000000002</v>
          </cell>
          <cell r="BO31">
            <v>28.158000000000001</v>
          </cell>
          <cell r="BP31">
            <v>6.3787749999999992</v>
          </cell>
          <cell r="BQ31">
            <v>10.703333333333333</v>
          </cell>
          <cell r="BR31">
            <v>0</v>
          </cell>
          <cell r="BS31">
            <v>17.082108333333331</v>
          </cell>
          <cell r="BT31">
            <v>2.0192250000000023</v>
          </cell>
          <cell r="BU31">
            <v>9.0566666666666684</v>
          </cell>
          <cell r="BV31">
            <v>11.075891666666671</v>
          </cell>
          <cell r="BW31">
            <v>74.337120000000013</v>
          </cell>
          <cell r="BX31">
            <v>27.177600000000002</v>
          </cell>
          <cell r="BY31">
            <v>0.36</v>
          </cell>
          <cell r="BZ31">
            <v>2.95</v>
          </cell>
          <cell r="CA31">
            <v>9.0716485423728823</v>
          </cell>
          <cell r="CB31">
            <v>4</v>
          </cell>
          <cell r="CC31">
            <v>9.5812555932203409</v>
          </cell>
          <cell r="CD31">
            <v>0.31</v>
          </cell>
          <cell r="CE31">
            <v>0.23</v>
          </cell>
          <cell r="CF31">
            <v>0</v>
          </cell>
          <cell r="CG31">
            <v>0</v>
          </cell>
          <cell r="CH31">
            <v>18.652904135593225</v>
          </cell>
          <cell r="CI31" t="str">
            <v>SIMON HALL</v>
          </cell>
          <cell r="CJ31" t="str">
            <v>CR41</v>
          </cell>
          <cell r="CK31" t="str">
            <v>X</v>
          </cell>
          <cell r="CL31">
            <v>8</v>
          </cell>
          <cell r="CM31" t="str">
            <v>1X32HE</v>
          </cell>
          <cell r="CN31" t="str">
            <v>SYLVANIA</v>
          </cell>
          <cell r="CO31" t="str">
            <v>QHE1X32T8/UNV ISN-SC</v>
          </cell>
          <cell r="CP31">
            <v>49851</v>
          </cell>
          <cell r="CQ31">
            <v>0</v>
          </cell>
          <cell r="CR31" t="str">
            <v>N/A</v>
          </cell>
          <cell r="CS31" t="str">
            <v>-</v>
          </cell>
          <cell r="CT31" t="str">
            <v>-</v>
          </cell>
          <cell r="CU31" t="str">
            <v>-</v>
          </cell>
          <cell r="CV31">
            <v>0</v>
          </cell>
          <cell r="CW31">
            <v>8</v>
          </cell>
          <cell r="CX31" t="str">
            <v>FO28/ECO</v>
          </cell>
          <cell r="CY31" t="str">
            <v>SYLVANIA</v>
          </cell>
          <cell r="CZ31" t="str">
            <v>FO28/841/XP/SS/ECO</v>
          </cell>
          <cell r="DA31">
            <v>22179</v>
          </cell>
          <cell r="DB31">
            <v>0</v>
          </cell>
          <cell r="DC31" t="str">
            <v>N/A</v>
          </cell>
          <cell r="DD31" t="str">
            <v>-</v>
          </cell>
          <cell r="DE31" t="str">
            <v>-</v>
          </cell>
          <cell r="DF31" t="str">
            <v>-</v>
          </cell>
          <cell r="DG31">
            <v>8</v>
          </cell>
          <cell r="DH31" t="str">
            <v>4' 1-LAMP CLASSROOM FIXTURE</v>
          </cell>
          <cell r="DI31" t="str">
            <v>TRI-STAR</v>
          </cell>
          <cell r="DJ31" t="str">
            <v>WA438-4-132-T8-EB(*)WREF</v>
          </cell>
          <cell r="DK31" t="str">
            <v>-</v>
          </cell>
          <cell r="DL31">
            <v>0</v>
          </cell>
          <cell r="DM31" t="str">
            <v>No Sensor</v>
          </cell>
          <cell r="DN31" t="str">
            <v>No Sensor</v>
          </cell>
          <cell r="DO31" t="str">
            <v>No Sensor</v>
          </cell>
          <cell r="DP31" t="str">
            <v>No Sensor</v>
          </cell>
          <cell r="DQ31" t="str">
            <v>No Sensor</v>
          </cell>
          <cell r="DR31">
            <v>0</v>
          </cell>
          <cell r="DS31" t="str">
            <v>No Add Wk.</v>
          </cell>
          <cell r="DT31" t="str">
            <v>No Add. Wk.</v>
          </cell>
          <cell r="DU31" t="str">
            <v>No Add. Wk.</v>
          </cell>
          <cell r="DV31" t="str">
            <v>No Add. Wk.</v>
          </cell>
          <cell r="DW31" t="str">
            <v>No Add. Wk.</v>
          </cell>
        </row>
        <row r="32">
          <cell r="E32">
            <v>5</v>
          </cell>
          <cell r="F32" t="str">
            <v>SIMON HALL</v>
          </cell>
          <cell r="G32">
            <v>1</v>
          </cell>
          <cell r="I32" t="str">
            <v>ART DEPT</v>
          </cell>
          <cell r="J32" t="str">
            <v>CR</v>
          </cell>
          <cell r="L32">
            <v>2470</v>
          </cell>
          <cell r="M32">
            <v>6</v>
          </cell>
          <cell r="N32" t="str">
            <v>24SE</v>
          </cell>
          <cell r="S32" t="str">
            <v>FLUORESCENT</v>
          </cell>
          <cell r="T32">
            <v>82</v>
          </cell>
          <cell r="U32">
            <v>0.49199999999999999</v>
          </cell>
          <cell r="V32">
            <v>1215.24</v>
          </cell>
          <cell r="W32">
            <v>6</v>
          </cell>
          <cell r="X32" t="str">
            <v>CR41</v>
          </cell>
          <cell r="Z32" t="str">
            <v>NEW LINEAR FLUORESCENT FIXTURE</v>
          </cell>
          <cell r="AA32" t="str">
            <v xml:space="preserve"> </v>
          </cell>
          <cell r="AB32">
            <v>25</v>
          </cell>
          <cell r="AC32">
            <v>0.15</v>
          </cell>
          <cell r="AD32">
            <v>370.5</v>
          </cell>
          <cell r="AJ32" t="str">
            <v>Y</v>
          </cell>
          <cell r="AK32">
            <v>24613.199999999997</v>
          </cell>
          <cell r="AL32">
            <v>13516.800000000001</v>
          </cell>
          <cell r="AM32">
            <v>-0.45083126127443801</v>
          </cell>
          <cell r="AN32">
            <v>0.34199999999999997</v>
          </cell>
          <cell r="AO32">
            <v>844.74</v>
          </cell>
          <cell r="AP32">
            <v>76.136040000000008</v>
          </cell>
          <cell r="AQ32">
            <v>11.219605834774502</v>
          </cell>
          <cell r="AR32">
            <v>8.9129690893467881E-2</v>
          </cell>
          <cell r="AS32">
            <v>109.52904000000001</v>
          </cell>
          <cell r="AT32">
            <v>33.393000000000001</v>
          </cell>
          <cell r="AU32">
            <v>43.13</v>
          </cell>
          <cell r="AV32">
            <v>59.734999999999999</v>
          </cell>
          <cell r="AW32">
            <v>2.2400000000000002</v>
          </cell>
          <cell r="AX32">
            <v>0</v>
          </cell>
          <cell r="AY32">
            <v>0</v>
          </cell>
          <cell r="AZ32">
            <v>0</v>
          </cell>
          <cell r="BA32">
            <v>0</v>
          </cell>
          <cell r="BB32">
            <v>258.78000000000003</v>
          </cell>
          <cell r="BC32">
            <v>0</v>
          </cell>
          <cell r="BD32">
            <v>0</v>
          </cell>
          <cell r="BE32">
            <v>258.78000000000003</v>
          </cell>
          <cell r="BF32">
            <v>358.40999999999997</v>
          </cell>
          <cell r="BG32">
            <v>0</v>
          </cell>
          <cell r="BH32">
            <v>0</v>
          </cell>
          <cell r="BI32">
            <v>358.40999999999997</v>
          </cell>
          <cell r="BJ32">
            <v>13.440000000000001</v>
          </cell>
          <cell r="BK32">
            <v>836.01128138062495</v>
          </cell>
          <cell r="BL32">
            <v>854.21635862062499</v>
          </cell>
          <cell r="BM32">
            <v>6.2985000000000007</v>
          </cell>
          <cell r="BN32">
            <v>14.82</v>
          </cell>
          <cell r="BO32">
            <v>21.118500000000001</v>
          </cell>
          <cell r="BP32">
            <v>4.7840812499999998</v>
          </cell>
          <cell r="BQ32">
            <v>8.0274999999999999</v>
          </cell>
          <cell r="BR32">
            <v>0</v>
          </cell>
          <cell r="BS32">
            <v>12.81158125</v>
          </cell>
          <cell r="BT32">
            <v>1.5144187500000008</v>
          </cell>
          <cell r="BU32">
            <v>6.7925000000000004</v>
          </cell>
          <cell r="BV32">
            <v>8.3069187500000012</v>
          </cell>
          <cell r="BW32">
            <v>55.752840000000006</v>
          </cell>
          <cell r="BX32">
            <v>20.383200000000002</v>
          </cell>
          <cell r="BY32">
            <v>0.36</v>
          </cell>
          <cell r="BZ32">
            <v>2.95</v>
          </cell>
          <cell r="CA32">
            <v>6.8037364067796613</v>
          </cell>
          <cell r="CB32">
            <v>4</v>
          </cell>
          <cell r="CC32">
            <v>7.185941694915253</v>
          </cell>
          <cell r="CD32">
            <v>0.31</v>
          </cell>
          <cell r="CE32">
            <v>0.23</v>
          </cell>
          <cell r="CF32">
            <v>0</v>
          </cell>
          <cell r="CG32">
            <v>0</v>
          </cell>
          <cell r="CH32">
            <v>13.989678101694913</v>
          </cell>
          <cell r="CI32" t="str">
            <v>SIMON HALL</v>
          </cell>
          <cell r="CJ32" t="str">
            <v>CR41</v>
          </cell>
          <cell r="CK32" t="str">
            <v>X</v>
          </cell>
          <cell r="CL32">
            <v>6</v>
          </cell>
          <cell r="CM32" t="str">
            <v>1X32HE</v>
          </cell>
          <cell r="CN32" t="str">
            <v>SYLVANIA</v>
          </cell>
          <cell r="CO32" t="str">
            <v>QHE1X32T8/UNV ISN-SC</v>
          </cell>
          <cell r="CP32">
            <v>49851</v>
          </cell>
          <cell r="CQ32">
            <v>0</v>
          </cell>
          <cell r="CR32" t="str">
            <v>N/A</v>
          </cell>
          <cell r="CS32" t="str">
            <v>-</v>
          </cell>
          <cell r="CT32" t="str">
            <v>-</v>
          </cell>
          <cell r="CU32" t="str">
            <v>-</v>
          </cell>
          <cell r="CV32">
            <v>0</v>
          </cell>
          <cell r="CW32">
            <v>6</v>
          </cell>
          <cell r="CX32" t="str">
            <v>FO28/ECO</v>
          </cell>
          <cell r="CY32" t="str">
            <v>SYLVANIA</v>
          </cell>
          <cell r="CZ32" t="str">
            <v>FO28/841/XP/SS/ECO</v>
          </cell>
          <cell r="DA32">
            <v>22179</v>
          </cell>
          <cell r="DB32">
            <v>0</v>
          </cell>
          <cell r="DC32" t="str">
            <v>N/A</v>
          </cell>
          <cell r="DD32" t="str">
            <v>-</v>
          </cell>
          <cell r="DE32" t="str">
            <v>-</v>
          </cell>
          <cell r="DF32" t="str">
            <v>-</v>
          </cell>
          <cell r="DG32">
            <v>6</v>
          </cell>
          <cell r="DH32" t="str">
            <v>4' 1-LAMP CLASSROOM FIXTURE</v>
          </cell>
          <cell r="DI32" t="str">
            <v>TRI-STAR</v>
          </cell>
          <cell r="DJ32" t="str">
            <v>WA438-4-132-T8-EB(*)WREF</v>
          </cell>
          <cell r="DK32" t="str">
            <v>-</v>
          </cell>
          <cell r="DL32">
            <v>0</v>
          </cell>
          <cell r="DM32" t="str">
            <v>No Sensor</v>
          </cell>
          <cell r="DN32" t="str">
            <v>No Sensor</v>
          </cell>
          <cell r="DO32" t="str">
            <v>No Sensor</v>
          </cell>
          <cell r="DP32" t="str">
            <v>No Sensor</v>
          </cell>
          <cell r="DQ32" t="str">
            <v>No Sensor</v>
          </cell>
          <cell r="DR32">
            <v>0</v>
          </cell>
          <cell r="DS32" t="str">
            <v>No Add Wk.</v>
          </cell>
          <cell r="DT32" t="str">
            <v>No Add. Wk.</v>
          </cell>
          <cell r="DU32" t="str">
            <v>No Add. Wk.</v>
          </cell>
          <cell r="DV32" t="str">
            <v>No Add. Wk.</v>
          </cell>
          <cell r="DW32" t="str">
            <v>No Add. Wk.</v>
          </cell>
        </row>
        <row r="33">
          <cell r="E33">
            <v>5</v>
          </cell>
          <cell r="F33" t="str">
            <v>SIMON HALL</v>
          </cell>
          <cell r="G33">
            <v>1</v>
          </cell>
          <cell r="I33" t="str">
            <v>ART DEPT</v>
          </cell>
          <cell r="J33" t="str">
            <v>CR</v>
          </cell>
          <cell r="L33">
            <v>2470</v>
          </cell>
          <cell r="M33">
            <v>3</v>
          </cell>
          <cell r="N33" t="str">
            <v>44T8</v>
          </cell>
          <cell r="O33" t="str">
            <v>IND</v>
          </cell>
          <cell r="S33" t="str">
            <v>FLUORESCENT</v>
          </cell>
          <cell r="T33">
            <v>114</v>
          </cell>
          <cell r="U33">
            <v>0.34200000000000003</v>
          </cell>
          <cell r="V33">
            <v>844.74</v>
          </cell>
          <cell r="W33">
            <v>3</v>
          </cell>
          <cell r="X33" t="str">
            <v>NF7-IND P</v>
          </cell>
          <cell r="Z33" t="str">
            <v>NEW LINEAR FLUORESCENT FIXTURE</v>
          </cell>
          <cell r="AA33" t="str">
            <v xml:space="preserve"> </v>
          </cell>
          <cell r="AB33">
            <v>84</v>
          </cell>
          <cell r="AC33">
            <v>0.252</v>
          </cell>
          <cell r="AD33">
            <v>622.44000000000005</v>
          </cell>
          <cell r="AJ33" t="str">
            <v>Y</v>
          </cell>
          <cell r="AK33">
            <v>26611.199999999997</v>
          </cell>
          <cell r="AL33">
            <v>23961.600000000002</v>
          </cell>
          <cell r="AM33">
            <v>-9.9567099567099387E-2</v>
          </cell>
          <cell r="AN33">
            <v>9.0000000000000024E-2</v>
          </cell>
          <cell r="AO33">
            <v>222.29999999999995</v>
          </cell>
          <cell r="AP33">
            <v>20.035799999999995</v>
          </cell>
          <cell r="AQ33">
            <v>31.732747808029099</v>
          </cell>
          <cell r="AR33">
            <v>3.1513186505297767E-2</v>
          </cell>
          <cell r="AS33">
            <v>76.136040000000008</v>
          </cell>
          <cell r="AT33">
            <v>56.100240000000014</v>
          </cell>
          <cell r="AU33">
            <v>80.52</v>
          </cell>
          <cell r="AV33">
            <v>74.668750000000003</v>
          </cell>
          <cell r="AW33">
            <v>1.27</v>
          </cell>
          <cell r="AX33">
            <v>0</v>
          </cell>
          <cell r="AY33">
            <v>0</v>
          </cell>
          <cell r="AZ33">
            <v>0</v>
          </cell>
          <cell r="BA33">
            <v>0</v>
          </cell>
          <cell r="BB33">
            <v>241.56</v>
          </cell>
          <cell r="BC33">
            <v>0</v>
          </cell>
          <cell r="BD33">
            <v>0</v>
          </cell>
          <cell r="BE33">
            <v>241.56</v>
          </cell>
          <cell r="BF33">
            <v>224.00625000000002</v>
          </cell>
          <cell r="BG33">
            <v>0</v>
          </cell>
          <cell r="BH33">
            <v>0</v>
          </cell>
          <cell r="BI33">
            <v>224.00625000000002</v>
          </cell>
          <cell r="BJ33">
            <v>3.81</v>
          </cell>
          <cell r="BK33">
            <v>630.63017422523433</v>
          </cell>
          <cell r="BL33">
            <v>635.79098853210928</v>
          </cell>
          <cell r="BM33">
            <v>4.2669250000000005</v>
          </cell>
          <cell r="BN33">
            <v>9.8800000000000008</v>
          </cell>
          <cell r="BO33">
            <v>14.146925000000001</v>
          </cell>
          <cell r="BP33">
            <v>5.1839124999999999</v>
          </cell>
          <cell r="BQ33">
            <v>8.6450000000000014</v>
          </cell>
          <cell r="BR33">
            <v>0</v>
          </cell>
          <cell r="BS33">
            <v>13.828912500000001</v>
          </cell>
          <cell r="BT33">
            <v>-0.9169874999999994</v>
          </cell>
          <cell r="BU33">
            <v>1.2349999999999994</v>
          </cell>
          <cell r="BV33">
            <v>0.31801250000000003</v>
          </cell>
          <cell r="BW33">
            <v>14.671799999999998</v>
          </cell>
          <cell r="BX33">
            <v>5.3640000000000025</v>
          </cell>
          <cell r="BY33">
            <v>0.36</v>
          </cell>
          <cell r="BZ33">
            <v>2.95</v>
          </cell>
          <cell r="CA33">
            <v>1.7904569491525417</v>
          </cell>
          <cell r="CB33">
            <v>4</v>
          </cell>
          <cell r="CC33">
            <v>1.8910372881355937</v>
          </cell>
          <cell r="CD33">
            <v>0.31</v>
          </cell>
          <cell r="CE33">
            <v>0.23</v>
          </cell>
          <cell r="CF33">
            <v>0</v>
          </cell>
          <cell r="CG33">
            <v>0</v>
          </cell>
          <cell r="CH33">
            <v>3.6814942372881356</v>
          </cell>
          <cell r="CI33" t="str">
            <v>SIMON HALL</v>
          </cell>
          <cell r="CJ33" t="str">
            <v>NF7-IND P</v>
          </cell>
          <cell r="CK33" t="str">
            <v>X</v>
          </cell>
          <cell r="CL33">
            <v>3</v>
          </cell>
          <cell r="CM33" t="str">
            <v>4X32HELP</v>
          </cell>
          <cell r="CN33" t="str">
            <v>SYLVANIA</v>
          </cell>
          <cell r="CO33" t="str">
            <v>QHE4X32T8/UNV ISL-SC</v>
          </cell>
          <cell r="CP33">
            <v>49867</v>
          </cell>
          <cell r="CQ33">
            <v>0</v>
          </cell>
          <cell r="CR33" t="str">
            <v>N/A</v>
          </cell>
          <cell r="CS33" t="str">
            <v>-</v>
          </cell>
          <cell r="CT33" t="str">
            <v>-</v>
          </cell>
          <cell r="CU33" t="str">
            <v>-</v>
          </cell>
          <cell r="CV33">
            <v>0</v>
          </cell>
          <cell r="CW33">
            <v>12</v>
          </cell>
          <cell r="CX33" t="str">
            <v>FO28/ECO</v>
          </cell>
          <cell r="CY33" t="str">
            <v>SYLVANIA</v>
          </cell>
          <cell r="CZ33" t="str">
            <v>FO28/841/XP/SS/ECO</v>
          </cell>
          <cell r="DA33">
            <v>22179</v>
          </cell>
          <cell r="DB33">
            <v>0</v>
          </cell>
          <cell r="DC33" t="str">
            <v>N/A</v>
          </cell>
          <cell r="DD33" t="str">
            <v>-</v>
          </cell>
          <cell r="DE33" t="str">
            <v>-</v>
          </cell>
          <cell r="DF33" t="str">
            <v>-</v>
          </cell>
          <cell r="DG33">
            <v>3</v>
          </cell>
          <cell r="DH33" t="str">
            <v>4 LAMP 8' STRIP INDUSTRIAL PREMIUM GRADE</v>
          </cell>
          <cell r="DI33" t="str">
            <v>SIMKAR</v>
          </cell>
          <cell r="DJ33" t="str">
            <v>IF-2232-B11-*</v>
          </cell>
          <cell r="DK33" t="str">
            <v>-</v>
          </cell>
          <cell r="DL33">
            <v>0</v>
          </cell>
          <cell r="DM33" t="str">
            <v>No Sensor</v>
          </cell>
          <cell r="DN33" t="str">
            <v>No Sensor</v>
          </cell>
          <cell r="DO33" t="str">
            <v>No Sensor</v>
          </cell>
          <cell r="DP33" t="str">
            <v>No Sensor</v>
          </cell>
          <cell r="DQ33" t="str">
            <v>No Sensor</v>
          </cell>
          <cell r="DR33">
            <v>0</v>
          </cell>
          <cell r="DS33" t="str">
            <v>No Add Wk.</v>
          </cell>
          <cell r="DT33" t="str">
            <v>No Add. Wk.</v>
          </cell>
          <cell r="DU33" t="str">
            <v>No Add. Wk.</v>
          </cell>
          <cell r="DV33" t="str">
            <v>No Add. Wk.</v>
          </cell>
          <cell r="DW33" t="str">
            <v>No Add. Wk.</v>
          </cell>
        </row>
        <row r="34">
          <cell r="E34">
            <v>5</v>
          </cell>
          <cell r="F34" t="str">
            <v>SIMON HALL</v>
          </cell>
          <cell r="G34">
            <v>1</v>
          </cell>
          <cell r="I34" t="str">
            <v>ART DEPT</v>
          </cell>
          <cell r="J34" t="str">
            <v>CR</v>
          </cell>
          <cell r="L34">
            <v>2470</v>
          </cell>
          <cell r="M34">
            <v>5</v>
          </cell>
          <cell r="N34" t="str">
            <v>28SLSS</v>
          </cell>
          <cell r="S34" t="str">
            <v>FLUORESCENT</v>
          </cell>
          <cell r="T34">
            <v>181</v>
          </cell>
          <cell r="U34">
            <v>0.90500000000000003</v>
          </cell>
          <cell r="V34">
            <v>2235.35</v>
          </cell>
          <cell r="W34">
            <v>5</v>
          </cell>
          <cell r="X34" t="str">
            <v>NF7-IND P</v>
          </cell>
          <cell r="Z34" t="str">
            <v>NEW LINEAR FLUORESCENT FIXTURE</v>
          </cell>
          <cell r="AA34" t="str">
            <v xml:space="preserve"> </v>
          </cell>
          <cell r="AB34">
            <v>84</v>
          </cell>
          <cell r="AC34">
            <v>0.42</v>
          </cell>
          <cell r="AD34">
            <v>1037.3999999999999</v>
          </cell>
          <cell r="AJ34" t="str">
            <v>Y</v>
          </cell>
          <cell r="AK34">
            <v>53154.000000000007</v>
          </cell>
          <cell r="AL34">
            <v>39936</v>
          </cell>
          <cell r="AM34">
            <v>-0.24867366519923254</v>
          </cell>
          <cell r="AN34">
            <v>0.48500000000000004</v>
          </cell>
          <cell r="AO34">
            <v>1197.95</v>
          </cell>
          <cell r="AP34">
            <v>107.97069999999999</v>
          </cell>
          <cell r="AQ34">
            <v>10.015606880157213</v>
          </cell>
          <cell r="AR34">
            <v>9.984417439358434E-2</v>
          </cell>
          <cell r="AS34">
            <v>201.47109999999998</v>
          </cell>
          <cell r="AT34">
            <v>93.500399999999985</v>
          </cell>
          <cell r="AU34">
            <v>80.52</v>
          </cell>
          <cell r="AV34">
            <v>74.668750000000003</v>
          </cell>
          <cell r="AW34">
            <v>4.4800000000000004</v>
          </cell>
          <cell r="AX34">
            <v>0</v>
          </cell>
          <cell r="AY34">
            <v>0</v>
          </cell>
          <cell r="AZ34">
            <v>0</v>
          </cell>
          <cell r="BA34">
            <v>0</v>
          </cell>
          <cell r="BB34">
            <v>402.59999999999997</v>
          </cell>
          <cell r="BC34">
            <v>0</v>
          </cell>
          <cell r="BD34">
            <v>0</v>
          </cell>
          <cell r="BE34">
            <v>402.59999999999997</v>
          </cell>
          <cell r="BF34">
            <v>373.34375</v>
          </cell>
          <cell r="BG34">
            <v>0</v>
          </cell>
          <cell r="BH34">
            <v>0</v>
          </cell>
          <cell r="BI34">
            <v>373.34375</v>
          </cell>
          <cell r="BJ34">
            <v>22.400000000000002</v>
          </cell>
          <cell r="BK34">
            <v>1051.0502903753902</v>
          </cell>
          <cell r="BL34">
            <v>1081.3920857753903</v>
          </cell>
          <cell r="BM34">
            <v>16.055</v>
          </cell>
          <cell r="BN34">
            <v>16.466666666666669</v>
          </cell>
          <cell r="BO34">
            <v>32.521666666666668</v>
          </cell>
          <cell r="BP34">
            <v>8.6398541666666659</v>
          </cell>
          <cell r="BQ34">
            <v>14.408333333333333</v>
          </cell>
          <cell r="BR34">
            <v>0</v>
          </cell>
          <cell r="BS34">
            <v>23.048187499999997</v>
          </cell>
          <cell r="BT34">
            <v>7.4151458333333338</v>
          </cell>
          <cell r="BU34">
            <v>2.0583333333333353</v>
          </cell>
          <cell r="BV34">
            <v>9.4734791666666691</v>
          </cell>
          <cell r="BW34">
            <v>79.064700000000002</v>
          </cell>
          <cell r="BX34">
            <v>28.906000000000006</v>
          </cell>
          <cell r="BY34">
            <v>0.36</v>
          </cell>
          <cell r="BZ34">
            <v>2.95</v>
          </cell>
          <cell r="CA34">
            <v>9.648573559322033</v>
          </cell>
          <cell r="CB34">
            <v>4</v>
          </cell>
          <cell r="CC34">
            <v>10.190589830508477</v>
          </cell>
          <cell r="CD34">
            <v>0.31</v>
          </cell>
          <cell r="CE34">
            <v>0.23</v>
          </cell>
          <cell r="CF34">
            <v>0</v>
          </cell>
          <cell r="CG34">
            <v>0</v>
          </cell>
          <cell r="CH34">
            <v>19.83916338983051</v>
          </cell>
          <cell r="CI34" t="str">
            <v>SIMON HALL</v>
          </cell>
          <cell r="CJ34" t="str">
            <v>NF7-IND P</v>
          </cell>
          <cell r="CK34" t="str">
            <v>X</v>
          </cell>
          <cell r="CL34">
            <v>5</v>
          </cell>
          <cell r="CM34" t="str">
            <v>4X32HELP</v>
          </cell>
          <cell r="CN34" t="str">
            <v>SYLVANIA</v>
          </cell>
          <cell r="CO34" t="str">
            <v>QHE4X32T8/UNV ISL-SC</v>
          </cell>
          <cell r="CP34">
            <v>49867</v>
          </cell>
          <cell r="CQ34">
            <v>0</v>
          </cell>
          <cell r="CR34" t="str">
            <v>N/A</v>
          </cell>
          <cell r="CS34" t="str">
            <v>-</v>
          </cell>
          <cell r="CT34" t="str">
            <v>-</v>
          </cell>
          <cell r="CU34" t="str">
            <v>-</v>
          </cell>
          <cell r="CV34">
            <v>0</v>
          </cell>
          <cell r="CW34">
            <v>20</v>
          </cell>
          <cell r="CX34" t="str">
            <v>FO28/ECO</v>
          </cell>
          <cell r="CY34" t="str">
            <v>SYLVANIA</v>
          </cell>
          <cell r="CZ34" t="str">
            <v>FO28/841/XP/SS/ECO</v>
          </cell>
          <cell r="DA34">
            <v>22179</v>
          </cell>
          <cell r="DB34">
            <v>0</v>
          </cell>
          <cell r="DC34" t="str">
            <v>N/A</v>
          </cell>
          <cell r="DD34" t="str">
            <v>-</v>
          </cell>
          <cell r="DE34" t="str">
            <v>-</v>
          </cell>
          <cell r="DF34" t="str">
            <v>-</v>
          </cell>
          <cell r="DG34">
            <v>5</v>
          </cell>
          <cell r="DH34" t="str">
            <v>4 LAMP 8' STRIP INDUSTRIAL PREMIUM GRADE</v>
          </cell>
          <cell r="DI34" t="str">
            <v>SIMKAR</v>
          </cell>
          <cell r="DJ34" t="str">
            <v>IF-2232-B11-*</v>
          </cell>
          <cell r="DK34" t="str">
            <v>-</v>
          </cell>
          <cell r="DL34">
            <v>0</v>
          </cell>
          <cell r="DM34" t="str">
            <v>No Sensor</v>
          </cell>
          <cell r="DN34" t="str">
            <v>No Sensor</v>
          </cell>
          <cell r="DO34" t="str">
            <v>No Sensor</v>
          </cell>
          <cell r="DP34" t="str">
            <v>No Sensor</v>
          </cell>
          <cell r="DQ34" t="str">
            <v>No Sensor</v>
          </cell>
          <cell r="DR34">
            <v>0</v>
          </cell>
          <cell r="DS34" t="str">
            <v>No Add Wk.</v>
          </cell>
          <cell r="DT34" t="str">
            <v>No Add. Wk.</v>
          </cell>
          <cell r="DU34" t="str">
            <v>No Add. Wk.</v>
          </cell>
          <cell r="DV34" t="str">
            <v>No Add. Wk.</v>
          </cell>
          <cell r="DW34" t="str">
            <v>No Add. Wk.</v>
          </cell>
        </row>
        <row r="35">
          <cell r="E35">
            <v>5</v>
          </cell>
          <cell r="F35" t="str">
            <v>SIMON HALL</v>
          </cell>
          <cell r="G35">
            <v>1</v>
          </cell>
          <cell r="I35" t="str">
            <v>ENTRANCE FOYER HALL</v>
          </cell>
          <cell r="J35" t="str">
            <v>COR</v>
          </cell>
          <cell r="L35">
            <v>2470</v>
          </cell>
          <cell r="M35">
            <v>1</v>
          </cell>
          <cell r="N35">
            <v>135</v>
          </cell>
          <cell r="S35" t="str">
            <v>INCANDESCENT</v>
          </cell>
          <cell r="T35">
            <v>135</v>
          </cell>
          <cell r="U35">
            <v>0.13500000000000001</v>
          </cell>
          <cell r="V35">
            <v>333.45000000000005</v>
          </cell>
          <cell r="W35">
            <v>1</v>
          </cell>
          <cell r="X35" t="str">
            <v>CR41LP</v>
          </cell>
          <cell r="Z35" t="str">
            <v>NEW LINEAR FLUORESCENT FIXTURE</v>
          </cell>
          <cell r="AA35" t="str">
            <v xml:space="preserve"> </v>
          </cell>
          <cell r="AB35">
            <v>22</v>
          </cell>
          <cell r="AC35">
            <v>2.1999999999999999E-2</v>
          </cell>
          <cell r="AD35">
            <v>54.339999999999996</v>
          </cell>
          <cell r="AJ35" t="str">
            <v>Y</v>
          </cell>
          <cell r="AK35">
            <v>0</v>
          </cell>
          <cell r="AL35">
            <v>1996.8000000000002</v>
          </cell>
          <cell r="AM35">
            <v>0</v>
          </cell>
          <cell r="AN35">
            <v>0.11300000000000002</v>
          </cell>
          <cell r="AO35">
            <v>279.11000000000007</v>
          </cell>
          <cell r="AP35">
            <v>25.156060000000007</v>
          </cell>
          <cell r="AQ35">
            <v>5.538832931843757</v>
          </cell>
          <cell r="AR35">
            <v>0.18054344882851012</v>
          </cell>
          <cell r="AS35">
            <v>30.053700000000006</v>
          </cell>
          <cell r="AT35">
            <v>4.89764</v>
          </cell>
          <cell r="AU35">
            <v>43.13</v>
          </cell>
          <cell r="AV35">
            <v>59.734999999999999</v>
          </cell>
          <cell r="AW35">
            <v>0</v>
          </cell>
          <cell r="AX35">
            <v>0</v>
          </cell>
          <cell r="AY35">
            <v>0</v>
          </cell>
          <cell r="AZ35">
            <v>0</v>
          </cell>
          <cell r="BA35">
            <v>0</v>
          </cell>
          <cell r="BB35">
            <v>43.13</v>
          </cell>
          <cell r="BC35">
            <v>0</v>
          </cell>
          <cell r="BD35">
            <v>0</v>
          </cell>
          <cell r="BE35">
            <v>43.13</v>
          </cell>
          <cell r="BF35">
            <v>59.734999999999999</v>
          </cell>
          <cell r="BG35">
            <v>0</v>
          </cell>
          <cell r="BH35">
            <v>0</v>
          </cell>
          <cell r="BI35">
            <v>59.734999999999999</v>
          </cell>
          <cell r="BJ35">
            <v>0</v>
          </cell>
          <cell r="BK35">
            <v>139.33521356343749</v>
          </cell>
          <cell r="BL35">
            <v>139.33521356343749</v>
          </cell>
          <cell r="BM35">
            <v>2.4700000000000002</v>
          </cell>
          <cell r="BN35">
            <v>4.9400000000000004</v>
          </cell>
          <cell r="BO35">
            <v>7.41</v>
          </cell>
          <cell r="BP35">
            <v>0.7973468749999999</v>
          </cell>
          <cell r="BQ35">
            <v>1.3379166666666666</v>
          </cell>
          <cell r="BR35">
            <v>0</v>
          </cell>
          <cell r="BS35">
            <v>2.1352635416666663</v>
          </cell>
          <cell r="BT35">
            <v>1.6726531250000003</v>
          </cell>
          <cell r="BU35">
            <v>3.6020833333333337</v>
          </cell>
          <cell r="BV35">
            <v>5.2747364583333338</v>
          </cell>
          <cell r="BW35">
            <v>18.421260000000004</v>
          </cell>
          <cell r="BX35">
            <v>6.7348000000000008</v>
          </cell>
          <cell r="BY35">
            <v>0.36</v>
          </cell>
          <cell r="BZ35">
            <v>2.95</v>
          </cell>
          <cell r="CA35">
            <v>2.2480181694915258</v>
          </cell>
          <cell r="CB35">
            <v>4</v>
          </cell>
          <cell r="CC35">
            <v>2.3743023728813566</v>
          </cell>
          <cell r="CD35">
            <v>0.31</v>
          </cell>
          <cell r="CE35">
            <v>0.23</v>
          </cell>
          <cell r="CF35">
            <v>0</v>
          </cell>
          <cell r="CG35">
            <v>0</v>
          </cell>
          <cell r="CH35">
            <v>4.6223205423728828</v>
          </cell>
          <cell r="CI35" t="str">
            <v>SIMON HALL</v>
          </cell>
          <cell r="CJ35" t="str">
            <v>CR41LP</v>
          </cell>
          <cell r="CK35" t="str">
            <v>X</v>
          </cell>
          <cell r="CL35">
            <v>1</v>
          </cell>
          <cell r="CM35" t="str">
            <v>1X32HELP</v>
          </cell>
          <cell r="CN35" t="str">
            <v>SYLVANIA</v>
          </cell>
          <cell r="CO35" t="str">
            <v>QHE1X32T8/UNV ISL-SC</v>
          </cell>
          <cell r="CP35">
            <v>49861</v>
          </cell>
          <cell r="CQ35">
            <v>0</v>
          </cell>
          <cell r="CR35" t="str">
            <v>N/A</v>
          </cell>
          <cell r="CS35" t="str">
            <v>-</v>
          </cell>
          <cell r="CT35" t="str">
            <v>-</v>
          </cell>
          <cell r="CU35" t="str">
            <v>-</v>
          </cell>
          <cell r="CV35">
            <v>0</v>
          </cell>
          <cell r="CW35">
            <v>1</v>
          </cell>
          <cell r="CX35" t="str">
            <v>FO28/ECO</v>
          </cell>
          <cell r="CY35" t="str">
            <v>SYLVANIA</v>
          </cell>
          <cell r="CZ35" t="str">
            <v>FO28/841/XP/SS/ECO</v>
          </cell>
          <cell r="DA35">
            <v>22179</v>
          </cell>
          <cell r="DB35">
            <v>0</v>
          </cell>
          <cell r="DC35" t="str">
            <v>N/A</v>
          </cell>
          <cell r="DD35" t="str">
            <v>-</v>
          </cell>
          <cell r="DE35" t="str">
            <v>-</v>
          </cell>
          <cell r="DF35" t="str">
            <v>-</v>
          </cell>
          <cell r="DG35">
            <v>1</v>
          </cell>
          <cell r="DH35" t="str">
            <v>4' 1-LAMP LOW POWER CLASSROOM FIXTURE</v>
          </cell>
          <cell r="DI35" t="str">
            <v>TRI-STAR</v>
          </cell>
          <cell r="DJ35" t="str">
            <v>WA438-4-132-T8-EB(*)LP- WREF</v>
          </cell>
          <cell r="DK35" t="str">
            <v>-</v>
          </cell>
          <cell r="DL35">
            <v>0</v>
          </cell>
          <cell r="DM35" t="str">
            <v>No Sensor</v>
          </cell>
          <cell r="DN35" t="str">
            <v>No Sensor</v>
          </cell>
          <cell r="DO35" t="str">
            <v>No Sensor</v>
          </cell>
          <cell r="DP35" t="str">
            <v>No Sensor</v>
          </cell>
          <cell r="DQ35" t="str">
            <v>No Sensor</v>
          </cell>
          <cell r="DR35">
            <v>0</v>
          </cell>
          <cell r="DS35" t="str">
            <v>No Add Wk.</v>
          </cell>
          <cell r="DT35" t="str">
            <v>No Add. Wk.</v>
          </cell>
          <cell r="DU35" t="str">
            <v>No Add. Wk.</v>
          </cell>
          <cell r="DV35" t="str">
            <v>No Add. Wk.</v>
          </cell>
          <cell r="DW35" t="str">
            <v>No Add. Wk.</v>
          </cell>
        </row>
        <row r="36">
          <cell r="E36">
            <v>1</v>
          </cell>
          <cell r="F36" t="str">
            <v>POLICE DEPT</v>
          </cell>
          <cell r="G36" t="str">
            <v>B</v>
          </cell>
          <cell r="I36" t="str">
            <v>OUTSIDE SIGN SPOT</v>
          </cell>
          <cell r="J36" t="str">
            <v>EXT</v>
          </cell>
          <cell r="L36">
            <v>4000</v>
          </cell>
          <cell r="M36">
            <v>1</v>
          </cell>
          <cell r="N36">
            <v>75</v>
          </cell>
          <cell r="S36" t="str">
            <v>INCANDESCENT</v>
          </cell>
          <cell r="T36">
            <v>75</v>
          </cell>
          <cell r="U36">
            <v>7.4999999999999997E-2</v>
          </cell>
          <cell r="V36">
            <v>300</v>
          </cell>
          <cell r="W36">
            <v>1</v>
          </cell>
          <cell r="X36" t="str">
            <v>CF27-EXT</v>
          </cell>
          <cell r="Y36" t="str">
            <v>EXTERIOR</v>
          </cell>
          <cell r="Z36" t="str">
            <v>RELAMP COMPACT FLUORESCENT</v>
          </cell>
          <cell r="AA36" t="str">
            <v xml:space="preserve"> </v>
          </cell>
          <cell r="AB36">
            <v>27</v>
          </cell>
          <cell r="AC36">
            <v>2.7E-2</v>
          </cell>
          <cell r="AD36">
            <v>108</v>
          </cell>
          <cell r="AJ36" t="str">
            <v>Y</v>
          </cell>
          <cell r="AK36">
            <v>0</v>
          </cell>
          <cell r="AL36">
            <v>0</v>
          </cell>
          <cell r="AM36">
            <v>0</v>
          </cell>
          <cell r="AN36">
            <v>4.8000000000000001E-2</v>
          </cell>
          <cell r="AO36">
            <v>192</v>
          </cell>
          <cell r="AP36">
            <v>15.5328</v>
          </cell>
          <cell r="AQ36">
            <v>1.9592334002406397</v>
          </cell>
          <cell r="AR36">
            <v>0.51040371191976242</v>
          </cell>
          <cell r="AS36">
            <v>24.27</v>
          </cell>
          <cell r="AT36">
            <v>8.7371999999999996</v>
          </cell>
          <cell r="AU36">
            <v>15</v>
          </cell>
          <cell r="AV36">
            <v>7.4668749999999999</v>
          </cell>
          <cell r="AW36">
            <v>0</v>
          </cell>
          <cell r="AX36">
            <v>0</v>
          </cell>
          <cell r="AY36">
            <v>0</v>
          </cell>
          <cell r="AZ36">
            <v>0</v>
          </cell>
          <cell r="BA36">
            <v>0</v>
          </cell>
          <cell r="BB36">
            <v>15</v>
          </cell>
          <cell r="BC36">
            <v>0</v>
          </cell>
          <cell r="BD36">
            <v>0</v>
          </cell>
          <cell r="BE36">
            <v>15</v>
          </cell>
          <cell r="BF36">
            <v>7.4668749999999999</v>
          </cell>
          <cell r="BG36">
            <v>0</v>
          </cell>
          <cell r="BH36">
            <v>0</v>
          </cell>
          <cell r="BI36">
            <v>7.4668749999999999</v>
          </cell>
          <cell r="BJ36">
            <v>0</v>
          </cell>
          <cell r="BK36">
            <v>30.432380559257808</v>
          </cell>
          <cell r="BL36">
            <v>30.432380559257808</v>
          </cell>
          <cell r="BM36">
            <v>4</v>
          </cell>
          <cell r="BN36">
            <v>8</v>
          </cell>
          <cell r="BO36">
            <v>12</v>
          </cell>
          <cell r="BP36">
            <v>5</v>
          </cell>
          <cell r="BQ36">
            <v>2</v>
          </cell>
          <cell r="BR36">
            <v>0</v>
          </cell>
          <cell r="BS36">
            <v>7</v>
          </cell>
          <cell r="BT36">
            <v>-1</v>
          </cell>
          <cell r="BU36">
            <v>6</v>
          </cell>
          <cell r="BV36">
            <v>5</v>
          </cell>
          <cell r="BW36">
            <v>12.672000000000001</v>
          </cell>
          <cell r="BX36">
            <v>2.8608000000000007</v>
          </cell>
          <cell r="BY36">
            <v>0.36</v>
          </cell>
          <cell r="BZ36">
            <v>2.95</v>
          </cell>
          <cell r="CA36">
            <v>1.5464135593220341</v>
          </cell>
          <cell r="CB36">
            <v>4</v>
          </cell>
          <cell r="CC36">
            <v>1.0085532203389831</v>
          </cell>
          <cell r="CD36">
            <v>0.31</v>
          </cell>
          <cell r="CE36">
            <v>0.23</v>
          </cell>
          <cell r="CF36">
            <v>0</v>
          </cell>
          <cell r="CG36">
            <v>0</v>
          </cell>
          <cell r="CH36">
            <v>2.5549667796610169</v>
          </cell>
          <cell r="CI36" t="str">
            <v>POLICE DEPT</v>
          </cell>
          <cell r="CJ36" t="str">
            <v>CF27-EXT</v>
          </cell>
          <cell r="CK36">
            <v>0</v>
          </cell>
          <cell r="CL36">
            <v>0</v>
          </cell>
          <cell r="CM36" t="str">
            <v>N/A</v>
          </cell>
          <cell r="CN36" t="str">
            <v>-</v>
          </cell>
          <cell r="CO36" t="str">
            <v>-</v>
          </cell>
          <cell r="CP36" t="str">
            <v>-</v>
          </cell>
          <cell r="CQ36">
            <v>0</v>
          </cell>
          <cell r="CR36" t="str">
            <v>N/A</v>
          </cell>
          <cell r="CS36" t="str">
            <v>-</v>
          </cell>
          <cell r="CT36" t="str">
            <v>-</v>
          </cell>
          <cell r="CU36" t="str">
            <v>-</v>
          </cell>
          <cell r="CV36">
            <v>0</v>
          </cell>
          <cell r="CW36">
            <v>1</v>
          </cell>
          <cell r="CX36" t="str">
            <v>27 WATT COMPACT FL. (100)</v>
          </cell>
          <cell r="CY36" t="str">
            <v>TCP</v>
          </cell>
          <cell r="CZ36" t="str">
            <v>28927M-41K</v>
          </cell>
          <cell r="DA36" t="str">
            <v>-</v>
          </cell>
          <cell r="DB36">
            <v>0</v>
          </cell>
          <cell r="DC36" t="str">
            <v>N/A</v>
          </cell>
          <cell r="DD36" t="str">
            <v>-</v>
          </cell>
          <cell r="DE36" t="str">
            <v>-</v>
          </cell>
          <cell r="DF36" t="str">
            <v>-</v>
          </cell>
          <cell r="DG36">
            <v>1</v>
          </cell>
          <cell r="DH36" t="str">
            <v>ADDED COST</v>
          </cell>
          <cell r="DI36" t="str">
            <v>-</v>
          </cell>
          <cell r="DJ36" t="str">
            <v>-</v>
          </cell>
          <cell r="DK36" t="str">
            <v>-</v>
          </cell>
          <cell r="DL36">
            <v>0</v>
          </cell>
          <cell r="DM36" t="str">
            <v>No Sensor</v>
          </cell>
          <cell r="DN36" t="str">
            <v>No Sensor</v>
          </cell>
          <cell r="DO36" t="str">
            <v>No Sensor</v>
          </cell>
          <cell r="DP36" t="str">
            <v>No Sensor</v>
          </cell>
          <cell r="DQ36" t="str">
            <v>No Sensor</v>
          </cell>
          <cell r="DR36">
            <v>0</v>
          </cell>
          <cell r="DS36" t="str">
            <v>No Add Wk.</v>
          </cell>
          <cell r="DT36" t="str">
            <v>No Add. Wk.</v>
          </cell>
          <cell r="DU36" t="str">
            <v>No Add. Wk.</v>
          </cell>
          <cell r="DV36" t="str">
            <v>No Add. Wk.</v>
          </cell>
          <cell r="DW36" t="str">
            <v>No Add. Wk.</v>
          </cell>
        </row>
        <row r="37">
          <cell r="E37">
            <v>1</v>
          </cell>
          <cell r="F37" t="str">
            <v>POLICE DEPT</v>
          </cell>
          <cell r="G37" t="str">
            <v>B</v>
          </cell>
          <cell r="I37" t="str">
            <v>SECRETARY AREA</v>
          </cell>
          <cell r="J37" t="str">
            <v>OH</v>
          </cell>
          <cell r="L37">
            <v>8760</v>
          </cell>
          <cell r="M37">
            <v>10</v>
          </cell>
          <cell r="N37" t="str">
            <v>44SE</v>
          </cell>
          <cell r="O37" t="str">
            <v>LAY-IN</v>
          </cell>
          <cell r="S37" t="str">
            <v>FLUORESCENT</v>
          </cell>
          <cell r="T37">
            <v>164</v>
          </cell>
          <cell r="U37">
            <v>1.64</v>
          </cell>
          <cell r="V37">
            <v>14366.4</v>
          </cell>
          <cell r="W37">
            <v>10</v>
          </cell>
          <cell r="X37" t="str">
            <v>NF5-242HP</v>
          </cell>
          <cell r="Z37" t="str">
            <v>NEW LINEAR FLUORESCENT FIXTURE</v>
          </cell>
          <cell r="AA37" t="str">
            <v xml:space="preserve"> </v>
          </cell>
          <cell r="AB37">
            <v>65</v>
          </cell>
          <cell r="AC37">
            <v>0.65</v>
          </cell>
          <cell r="AD37">
            <v>5694</v>
          </cell>
          <cell r="AJ37" t="str">
            <v>Y</v>
          </cell>
          <cell r="AK37">
            <v>82044</v>
          </cell>
          <cell r="AL37">
            <v>61440</v>
          </cell>
          <cell r="AM37">
            <v>-0.25113353810150651</v>
          </cell>
          <cell r="AN37">
            <v>0.98999999999999988</v>
          </cell>
          <cell r="AO37">
            <v>8672.4</v>
          </cell>
          <cell r="AP37">
            <v>631.38239999999996</v>
          </cell>
          <cell r="AQ37">
            <v>2.648986959730149</v>
          </cell>
          <cell r="AR37">
            <v>0.37750280209075454</v>
          </cell>
          <cell r="AS37">
            <v>1045.9264000000001</v>
          </cell>
          <cell r="AT37">
            <v>414.54400000000004</v>
          </cell>
          <cell r="AU37">
            <v>59.26</v>
          </cell>
          <cell r="AV37">
            <v>59.734999999999999</v>
          </cell>
          <cell r="AW37">
            <v>4.4800000000000004</v>
          </cell>
          <cell r="AX37">
            <v>0</v>
          </cell>
          <cell r="AY37">
            <v>0</v>
          </cell>
          <cell r="AZ37">
            <v>0</v>
          </cell>
          <cell r="BA37">
            <v>0</v>
          </cell>
          <cell r="BB37">
            <v>592.6</v>
          </cell>
          <cell r="BC37">
            <v>0</v>
          </cell>
          <cell r="BD37">
            <v>0</v>
          </cell>
          <cell r="BE37">
            <v>592.6</v>
          </cell>
          <cell r="BF37">
            <v>597.35</v>
          </cell>
          <cell r="BG37">
            <v>0</v>
          </cell>
          <cell r="BH37">
            <v>0</v>
          </cell>
          <cell r="BI37">
            <v>597.35</v>
          </cell>
          <cell r="BJ37">
            <v>44.800000000000004</v>
          </cell>
          <cell r="BK37">
            <v>1611.8401534031248</v>
          </cell>
          <cell r="BL37">
            <v>1672.5237442031248</v>
          </cell>
          <cell r="BM37">
            <v>74.460000000000008</v>
          </cell>
          <cell r="BN37">
            <v>175.20000000000002</v>
          </cell>
          <cell r="BO37">
            <v>249.66000000000003</v>
          </cell>
          <cell r="BP37">
            <v>43.763500000000001</v>
          </cell>
          <cell r="BQ37">
            <v>65.7</v>
          </cell>
          <cell r="BR37">
            <v>0</v>
          </cell>
          <cell r="BS37">
            <v>109.46350000000001</v>
          </cell>
          <cell r="BT37">
            <v>30.696500000000007</v>
          </cell>
          <cell r="BU37">
            <v>109.50000000000001</v>
          </cell>
          <cell r="BV37">
            <v>140.19650000000001</v>
          </cell>
          <cell r="BW37">
            <v>572.37840000000006</v>
          </cell>
          <cell r="BX37">
            <v>59.004000000000005</v>
          </cell>
          <cell r="BY37">
            <v>0.36</v>
          </cell>
          <cell r="BZ37">
            <v>2.95</v>
          </cell>
          <cell r="CA37">
            <v>69.849567457627117</v>
          </cell>
          <cell r="CB37">
            <v>4</v>
          </cell>
          <cell r="CC37">
            <v>20.801410169491522</v>
          </cell>
          <cell r="CD37">
            <v>0.31</v>
          </cell>
          <cell r="CE37">
            <v>0.23</v>
          </cell>
          <cell r="CF37">
            <v>0</v>
          </cell>
          <cell r="CG37">
            <v>0</v>
          </cell>
          <cell r="CH37">
            <v>90.650977627118635</v>
          </cell>
          <cell r="CI37" t="str">
            <v>POLICE DEPT</v>
          </cell>
          <cell r="CJ37" t="str">
            <v>NF5-242HP</v>
          </cell>
          <cell r="CK37" t="str">
            <v>X</v>
          </cell>
          <cell r="CL37">
            <v>10</v>
          </cell>
          <cell r="CM37" t="str">
            <v>2X32HEHP</v>
          </cell>
          <cell r="CN37" t="str">
            <v>SYLVANIA</v>
          </cell>
          <cell r="CO37" t="str">
            <v>QHE2X32T8/UNV ISH-SC</v>
          </cell>
          <cell r="CP37">
            <v>49873</v>
          </cell>
          <cell r="CQ37">
            <v>0</v>
          </cell>
          <cell r="CR37" t="str">
            <v>N/A</v>
          </cell>
          <cell r="CS37" t="str">
            <v>-</v>
          </cell>
          <cell r="CT37" t="str">
            <v>-</v>
          </cell>
          <cell r="CU37" t="str">
            <v>-</v>
          </cell>
          <cell r="CV37">
            <v>0</v>
          </cell>
          <cell r="CW37">
            <v>20</v>
          </cell>
          <cell r="CX37" t="str">
            <v>FO28/ECO</v>
          </cell>
          <cell r="CY37" t="str">
            <v>SYLVANIA</v>
          </cell>
          <cell r="CZ37" t="str">
            <v>FO28/841/XP/SS/ECO</v>
          </cell>
          <cell r="DA37">
            <v>22179</v>
          </cell>
          <cell r="DB37">
            <v>0</v>
          </cell>
          <cell r="DC37" t="str">
            <v>N/A</v>
          </cell>
          <cell r="DD37" t="str">
            <v>-</v>
          </cell>
          <cell r="DE37" t="str">
            <v>-</v>
          </cell>
          <cell r="DF37" t="str">
            <v>-</v>
          </cell>
          <cell r="DG37">
            <v>10</v>
          </cell>
          <cell r="DH37" t="str">
            <v>2X4 2L 18 CELL PARABOLIC LOUVER</v>
          </cell>
          <cell r="DI37" t="str">
            <v>SIMKAR</v>
          </cell>
          <cell r="DJ37" t="str">
            <v>TEP-244-232-B11-18C</v>
          </cell>
          <cell r="DK37" t="str">
            <v>-</v>
          </cell>
          <cell r="DL37">
            <v>0</v>
          </cell>
          <cell r="DM37" t="str">
            <v>No Sensor</v>
          </cell>
          <cell r="DN37" t="str">
            <v>No Sensor</v>
          </cell>
          <cell r="DO37" t="str">
            <v>No Sensor</v>
          </cell>
          <cell r="DP37" t="str">
            <v>No Sensor</v>
          </cell>
          <cell r="DQ37" t="str">
            <v>No Sensor</v>
          </cell>
          <cell r="DR37">
            <v>0</v>
          </cell>
          <cell r="DS37" t="str">
            <v>No Add Wk.</v>
          </cell>
          <cell r="DT37" t="str">
            <v>No Add. Wk.</v>
          </cell>
          <cell r="DU37" t="str">
            <v>No Add. Wk.</v>
          </cell>
          <cell r="DV37" t="str">
            <v>No Add. Wk.</v>
          </cell>
          <cell r="DW37" t="str">
            <v>No Add. Wk.</v>
          </cell>
        </row>
        <row r="38">
          <cell r="E38">
            <v>1</v>
          </cell>
          <cell r="F38" t="str">
            <v>POLICE DEPT</v>
          </cell>
          <cell r="G38" t="str">
            <v>B</v>
          </cell>
          <cell r="I38" t="str">
            <v>SIGN STORAGE</v>
          </cell>
          <cell r="J38" t="str">
            <v>SL</v>
          </cell>
          <cell r="L38">
            <v>1000</v>
          </cell>
          <cell r="M38">
            <v>1</v>
          </cell>
          <cell r="N38" t="str">
            <v>44SE</v>
          </cell>
          <cell r="O38" t="str">
            <v>LAY-IN</v>
          </cell>
          <cell r="S38" t="str">
            <v>FLUORESCENT</v>
          </cell>
          <cell r="T38">
            <v>164</v>
          </cell>
          <cell r="U38">
            <v>0.16400000000000001</v>
          </cell>
          <cell r="V38">
            <v>164</v>
          </cell>
          <cell r="W38">
            <v>1</v>
          </cell>
          <cell r="X38" t="str">
            <v>NF3-242HP</v>
          </cell>
          <cell r="Z38" t="str">
            <v>NEW LINEAR FLUORESCENT FIXTURE</v>
          </cell>
          <cell r="AA38" t="str">
            <v xml:space="preserve"> </v>
          </cell>
          <cell r="AB38">
            <v>65</v>
          </cell>
          <cell r="AC38">
            <v>6.5000000000000002E-2</v>
          </cell>
          <cell r="AD38">
            <v>65</v>
          </cell>
          <cell r="AJ38" t="str">
            <v>Y</v>
          </cell>
          <cell r="AK38">
            <v>8204.4</v>
          </cell>
          <cell r="AL38">
            <v>6144</v>
          </cell>
          <cell r="AM38">
            <v>-0.25113353810150646</v>
          </cell>
          <cell r="AN38">
            <v>9.9000000000000005E-2</v>
          </cell>
          <cell r="AO38">
            <v>99</v>
          </cell>
          <cell r="AP38">
            <v>12.434399999999998</v>
          </cell>
          <cell r="AQ38">
            <v>12.906103409317096</v>
          </cell>
          <cell r="AR38">
            <v>7.7482720251418877E-2</v>
          </cell>
          <cell r="AS38">
            <v>20.598399999999998</v>
          </cell>
          <cell r="AT38">
            <v>8.1639999999999997</v>
          </cell>
          <cell r="AU38">
            <v>54.26</v>
          </cell>
          <cell r="AV38">
            <v>59.734999999999999</v>
          </cell>
          <cell r="AW38">
            <v>4.4800000000000004</v>
          </cell>
          <cell r="AX38">
            <v>0</v>
          </cell>
          <cell r="AY38">
            <v>0</v>
          </cell>
          <cell r="AZ38">
            <v>0</v>
          </cell>
          <cell r="BA38">
            <v>0</v>
          </cell>
          <cell r="BB38">
            <v>54.26</v>
          </cell>
          <cell r="BC38">
            <v>0</v>
          </cell>
          <cell r="BD38">
            <v>0</v>
          </cell>
          <cell r="BE38">
            <v>54.26</v>
          </cell>
          <cell r="BF38">
            <v>59.734999999999999</v>
          </cell>
          <cell r="BG38">
            <v>0</v>
          </cell>
          <cell r="BH38">
            <v>0</v>
          </cell>
          <cell r="BI38">
            <v>59.734999999999999</v>
          </cell>
          <cell r="BJ38">
            <v>4.4800000000000004</v>
          </cell>
          <cell r="BK38">
            <v>154.41129315281248</v>
          </cell>
          <cell r="BL38">
            <v>160.47965223281247</v>
          </cell>
          <cell r="BM38">
            <v>0.85000000000000009</v>
          </cell>
          <cell r="BN38">
            <v>2</v>
          </cell>
          <cell r="BO38">
            <v>2.85</v>
          </cell>
          <cell r="BP38">
            <v>0.49958333333333332</v>
          </cell>
          <cell r="BQ38">
            <v>0.75</v>
          </cell>
          <cell r="BR38">
            <v>0</v>
          </cell>
          <cell r="BS38">
            <v>1.2495833333333333</v>
          </cell>
          <cell r="BT38">
            <v>0.35041666666666677</v>
          </cell>
          <cell r="BU38">
            <v>1.25</v>
          </cell>
          <cell r="BV38">
            <v>1.6004166666666668</v>
          </cell>
          <cell r="BW38">
            <v>6.5340000000000007</v>
          </cell>
          <cell r="BX38">
            <v>5.9004000000000003</v>
          </cell>
          <cell r="BY38">
            <v>0.36</v>
          </cell>
          <cell r="BZ38">
            <v>2.95</v>
          </cell>
          <cell r="CA38">
            <v>0.79736949152542369</v>
          </cell>
          <cell r="CB38">
            <v>4</v>
          </cell>
          <cell r="CC38">
            <v>2.0801410169491525</v>
          </cell>
          <cell r="CD38">
            <v>0.31</v>
          </cell>
          <cell r="CE38">
            <v>0.23</v>
          </cell>
          <cell r="CF38">
            <v>0</v>
          </cell>
          <cell r="CG38">
            <v>0</v>
          </cell>
          <cell r="CH38">
            <v>2.8775105084745762</v>
          </cell>
          <cell r="CI38" t="str">
            <v>POLICE DEPT</v>
          </cell>
          <cell r="CJ38" t="str">
            <v>NF3-242HP</v>
          </cell>
          <cell r="CK38" t="str">
            <v>X</v>
          </cell>
          <cell r="CL38">
            <v>1</v>
          </cell>
          <cell r="CM38" t="str">
            <v>2X32HEHP</v>
          </cell>
          <cell r="CN38" t="str">
            <v>SYLVANIA</v>
          </cell>
          <cell r="CO38" t="str">
            <v>QHE2X32T8/UNV ISH-SC</v>
          </cell>
          <cell r="CP38">
            <v>49873</v>
          </cell>
          <cell r="CQ38">
            <v>0</v>
          </cell>
          <cell r="CR38" t="str">
            <v>N/A</v>
          </cell>
          <cell r="CS38" t="str">
            <v>-</v>
          </cell>
          <cell r="CT38" t="str">
            <v>-</v>
          </cell>
          <cell r="CU38" t="str">
            <v>-</v>
          </cell>
          <cell r="CV38">
            <v>0</v>
          </cell>
          <cell r="CW38">
            <v>2</v>
          </cell>
          <cell r="CX38" t="str">
            <v>FO28/ECO</v>
          </cell>
          <cell r="CY38" t="str">
            <v>SYLVANIA</v>
          </cell>
          <cell r="CZ38" t="str">
            <v>FO28/841/XP/SS/ECO</v>
          </cell>
          <cell r="DA38">
            <v>22179</v>
          </cell>
          <cell r="DB38">
            <v>0</v>
          </cell>
          <cell r="DC38" t="str">
            <v>N/A</v>
          </cell>
          <cell r="DD38" t="str">
            <v>-</v>
          </cell>
          <cell r="DE38" t="str">
            <v>-</v>
          </cell>
          <cell r="DF38" t="str">
            <v>-</v>
          </cell>
          <cell r="DG38">
            <v>1</v>
          </cell>
          <cell r="DH38" t="str">
            <v>2X4-2 LAMP HP LAYIN W/PRISMATIC LENSE</v>
          </cell>
          <cell r="DI38" t="str">
            <v>TRISTAR</v>
          </cell>
          <cell r="DJ38" t="str">
            <v>RT24-232-T8-EB-UNIHP-.125" A12</v>
          </cell>
          <cell r="DK38" t="str">
            <v>-</v>
          </cell>
          <cell r="DL38">
            <v>0</v>
          </cell>
          <cell r="DM38" t="str">
            <v>No Sensor</v>
          </cell>
          <cell r="DN38" t="str">
            <v>No Sensor</v>
          </cell>
          <cell r="DO38" t="str">
            <v>No Sensor</v>
          </cell>
          <cell r="DP38" t="str">
            <v>No Sensor</v>
          </cell>
          <cell r="DQ38" t="str">
            <v>No Sensor</v>
          </cell>
          <cell r="DR38">
            <v>0</v>
          </cell>
          <cell r="DS38" t="str">
            <v>No Add Wk.</v>
          </cell>
          <cell r="DT38" t="str">
            <v>No Add. Wk.</v>
          </cell>
          <cell r="DU38" t="str">
            <v>No Add. Wk.</v>
          </cell>
          <cell r="DV38" t="str">
            <v>No Add. Wk.</v>
          </cell>
          <cell r="DW38" t="str">
            <v>No Add. Wk.</v>
          </cell>
        </row>
        <row r="39">
          <cell r="E39">
            <v>1</v>
          </cell>
          <cell r="F39" t="str">
            <v>POLICE DEPT</v>
          </cell>
          <cell r="G39" t="str">
            <v>B</v>
          </cell>
          <cell r="I39" t="str">
            <v>INTERVIEW RM</v>
          </cell>
          <cell r="J39" t="str">
            <v>OH</v>
          </cell>
          <cell r="L39">
            <v>8760</v>
          </cell>
          <cell r="M39">
            <v>1</v>
          </cell>
          <cell r="N39" t="str">
            <v>44SE</v>
          </cell>
          <cell r="O39" t="str">
            <v>LAY-IN</v>
          </cell>
          <cell r="S39" t="str">
            <v>FLUORESCENT</v>
          </cell>
          <cell r="T39">
            <v>164</v>
          </cell>
          <cell r="U39">
            <v>0.16400000000000001</v>
          </cell>
          <cell r="V39">
            <v>1436.64</v>
          </cell>
          <cell r="W39">
            <v>1</v>
          </cell>
          <cell r="X39" t="str">
            <v>NF5-242HP</v>
          </cell>
          <cell r="Z39" t="str">
            <v>NEW LINEAR FLUORESCENT FIXTURE</v>
          </cell>
          <cell r="AA39" t="str">
            <v xml:space="preserve"> </v>
          </cell>
          <cell r="AB39">
            <v>65</v>
          </cell>
          <cell r="AC39">
            <v>6.5000000000000002E-2</v>
          </cell>
          <cell r="AD39">
            <v>569.4</v>
          </cell>
          <cell r="AJ39" t="str">
            <v>Y</v>
          </cell>
          <cell r="AK39">
            <v>8204.4</v>
          </cell>
          <cell r="AL39">
            <v>6144</v>
          </cell>
          <cell r="AM39">
            <v>-0.25113353810150646</v>
          </cell>
          <cell r="AN39">
            <v>9.9000000000000005E-2</v>
          </cell>
          <cell r="AO39">
            <v>867.24000000000012</v>
          </cell>
          <cell r="AP39">
            <v>63.138240000000017</v>
          </cell>
          <cell r="AQ39">
            <v>2.6489869597301485</v>
          </cell>
          <cell r="AR39">
            <v>0.3775028020907546</v>
          </cell>
          <cell r="AS39">
            <v>104.59264000000002</v>
          </cell>
          <cell r="AT39">
            <v>41.4544</v>
          </cell>
          <cell r="AU39">
            <v>59.26</v>
          </cell>
          <cell r="AV39">
            <v>59.734999999999999</v>
          </cell>
          <cell r="AW39">
            <v>4.4800000000000004</v>
          </cell>
          <cell r="AX39">
            <v>0</v>
          </cell>
          <cell r="AY39">
            <v>0</v>
          </cell>
          <cell r="AZ39">
            <v>0</v>
          </cell>
          <cell r="BA39">
            <v>0</v>
          </cell>
          <cell r="BB39">
            <v>59.26</v>
          </cell>
          <cell r="BC39">
            <v>0</v>
          </cell>
          <cell r="BD39">
            <v>0</v>
          </cell>
          <cell r="BE39">
            <v>59.26</v>
          </cell>
          <cell r="BF39">
            <v>59.734999999999999</v>
          </cell>
          <cell r="BG39">
            <v>0</v>
          </cell>
          <cell r="BH39">
            <v>0</v>
          </cell>
          <cell r="BI39">
            <v>59.734999999999999</v>
          </cell>
          <cell r="BJ39">
            <v>4.4800000000000004</v>
          </cell>
          <cell r="BK39">
            <v>161.18401534031247</v>
          </cell>
          <cell r="BL39">
            <v>167.25237442031249</v>
          </cell>
          <cell r="BM39">
            <v>7.4460000000000006</v>
          </cell>
          <cell r="BN39">
            <v>17.52</v>
          </cell>
          <cell r="BO39">
            <v>24.966000000000001</v>
          </cell>
          <cell r="BP39">
            <v>4.3763499999999995</v>
          </cell>
          <cell r="BQ39">
            <v>6.57</v>
          </cell>
          <cell r="BR39">
            <v>0</v>
          </cell>
          <cell r="BS39">
            <v>10.946349999999999</v>
          </cell>
          <cell r="BT39">
            <v>3.0696500000000011</v>
          </cell>
          <cell r="BU39">
            <v>10.95</v>
          </cell>
          <cell r="BV39">
            <v>14.01965</v>
          </cell>
          <cell r="BW39">
            <v>57.237840000000013</v>
          </cell>
          <cell r="BX39">
            <v>5.9004000000000003</v>
          </cell>
          <cell r="BY39">
            <v>0.36</v>
          </cell>
          <cell r="BZ39">
            <v>2.95</v>
          </cell>
          <cell r="CA39">
            <v>6.9849567457627124</v>
          </cell>
          <cell r="CB39">
            <v>4</v>
          </cell>
          <cell r="CC39">
            <v>2.0801410169491525</v>
          </cell>
          <cell r="CD39">
            <v>0.31</v>
          </cell>
          <cell r="CE39">
            <v>0.23</v>
          </cell>
          <cell r="CF39">
            <v>0</v>
          </cell>
          <cell r="CG39">
            <v>0</v>
          </cell>
          <cell r="CH39">
            <v>9.065097762711865</v>
          </cell>
          <cell r="CI39" t="str">
            <v>POLICE DEPT</v>
          </cell>
          <cell r="CJ39" t="str">
            <v>NF5-242HP</v>
          </cell>
          <cell r="CK39" t="str">
            <v>X</v>
          </cell>
          <cell r="CL39">
            <v>1</v>
          </cell>
          <cell r="CM39" t="str">
            <v>2X32HEHP</v>
          </cell>
          <cell r="CN39" t="str">
            <v>SYLVANIA</v>
          </cell>
          <cell r="CO39" t="str">
            <v>QHE2X32T8/UNV ISH-SC</v>
          </cell>
          <cell r="CP39">
            <v>49873</v>
          </cell>
          <cell r="CQ39">
            <v>0</v>
          </cell>
          <cell r="CR39" t="str">
            <v>N/A</v>
          </cell>
          <cell r="CS39" t="str">
            <v>-</v>
          </cell>
          <cell r="CT39" t="str">
            <v>-</v>
          </cell>
          <cell r="CU39" t="str">
            <v>-</v>
          </cell>
          <cell r="CV39">
            <v>0</v>
          </cell>
          <cell r="CW39">
            <v>2</v>
          </cell>
          <cell r="CX39" t="str">
            <v>FO28/ECO</v>
          </cell>
          <cell r="CY39" t="str">
            <v>SYLVANIA</v>
          </cell>
          <cell r="CZ39" t="str">
            <v>FO28/841/XP/SS/ECO</v>
          </cell>
          <cell r="DA39">
            <v>22179</v>
          </cell>
          <cell r="DB39">
            <v>0</v>
          </cell>
          <cell r="DC39" t="str">
            <v>N/A</v>
          </cell>
          <cell r="DD39" t="str">
            <v>-</v>
          </cell>
          <cell r="DE39" t="str">
            <v>-</v>
          </cell>
          <cell r="DF39" t="str">
            <v>-</v>
          </cell>
          <cell r="DG39">
            <v>1</v>
          </cell>
          <cell r="DH39" t="str">
            <v>2X4 2L 18 CELL PARABOLIC LOUVER</v>
          </cell>
          <cell r="DI39" t="str">
            <v>SIMKAR</v>
          </cell>
          <cell r="DJ39" t="str">
            <v>TEP-244-232-B11-18C</v>
          </cell>
          <cell r="DK39" t="str">
            <v>-</v>
          </cell>
          <cell r="DL39">
            <v>0</v>
          </cell>
          <cell r="DM39" t="str">
            <v>No Sensor</v>
          </cell>
          <cell r="DN39" t="str">
            <v>No Sensor</v>
          </cell>
          <cell r="DO39" t="str">
            <v>No Sensor</v>
          </cell>
          <cell r="DP39" t="str">
            <v>No Sensor</v>
          </cell>
          <cell r="DQ39" t="str">
            <v>No Sensor</v>
          </cell>
          <cell r="DR39">
            <v>0</v>
          </cell>
          <cell r="DS39" t="str">
            <v>No Add Wk.</v>
          </cell>
          <cell r="DT39" t="str">
            <v>No Add. Wk.</v>
          </cell>
          <cell r="DU39" t="str">
            <v>No Add. Wk.</v>
          </cell>
          <cell r="DV39" t="str">
            <v>No Add. Wk.</v>
          </cell>
          <cell r="DW39" t="str">
            <v>No Add. Wk.</v>
          </cell>
        </row>
        <row r="40">
          <cell r="E40">
            <v>1</v>
          </cell>
          <cell r="F40" t="str">
            <v>POLICE DEPT</v>
          </cell>
          <cell r="G40" t="str">
            <v>B</v>
          </cell>
          <cell r="I40" t="str">
            <v>OFFICE</v>
          </cell>
          <cell r="J40" t="str">
            <v>OH</v>
          </cell>
          <cell r="L40">
            <v>8760</v>
          </cell>
          <cell r="M40">
            <v>1</v>
          </cell>
          <cell r="N40" t="str">
            <v>44SE</v>
          </cell>
          <cell r="O40" t="str">
            <v>WRAP</v>
          </cell>
          <cell r="S40" t="str">
            <v>FLUORESCENT</v>
          </cell>
          <cell r="T40">
            <v>164</v>
          </cell>
          <cell r="U40">
            <v>0.16400000000000001</v>
          </cell>
          <cell r="V40">
            <v>1436.64</v>
          </cell>
          <cell r="W40">
            <v>1</v>
          </cell>
          <cell r="X40" t="str">
            <v>CR41HP</v>
          </cell>
          <cell r="Z40" t="str">
            <v>NEW LINEAR FLUORESCENT FIXTURE</v>
          </cell>
          <cell r="AA40" t="str">
            <v xml:space="preserve"> </v>
          </cell>
          <cell r="AB40">
            <v>33</v>
          </cell>
          <cell r="AC40">
            <v>3.3000000000000002E-2</v>
          </cell>
          <cell r="AD40">
            <v>289.08000000000004</v>
          </cell>
          <cell r="AJ40" t="str">
            <v>Y</v>
          </cell>
          <cell r="AK40">
            <v>8204.4</v>
          </cell>
          <cell r="AL40">
            <v>3072</v>
          </cell>
          <cell r="AM40">
            <v>-0.62556676905075326</v>
          </cell>
          <cell r="AN40">
            <v>0.13100000000000001</v>
          </cell>
          <cell r="AO40">
            <v>1147.56</v>
          </cell>
          <cell r="AP40">
            <v>83.546560000000014</v>
          </cell>
          <cell r="AQ40">
            <v>1.7566027503817927</v>
          </cell>
          <cell r="AR40">
            <v>0.56928067531640425</v>
          </cell>
          <cell r="AS40">
            <v>104.59264000000002</v>
          </cell>
          <cell r="AT40">
            <v>21.046080000000003</v>
          </cell>
          <cell r="AU40">
            <v>44.13</v>
          </cell>
          <cell r="AV40">
            <v>59.734999999999999</v>
          </cell>
          <cell r="AW40">
            <v>4.4800000000000004</v>
          </cell>
          <cell r="AX40">
            <v>0</v>
          </cell>
          <cell r="AY40">
            <v>0</v>
          </cell>
          <cell r="AZ40">
            <v>0</v>
          </cell>
          <cell r="BA40">
            <v>0</v>
          </cell>
          <cell r="BB40">
            <v>44.13</v>
          </cell>
          <cell r="BC40">
            <v>0</v>
          </cell>
          <cell r="BD40">
            <v>0</v>
          </cell>
          <cell r="BE40">
            <v>44.13</v>
          </cell>
          <cell r="BF40">
            <v>59.734999999999999</v>
          </cell>
          <cell r="BG40">
            <v>0</v>
          </cell>
          <cell r="BH40">
            <v>0</v>
          </cell>
          <cell r="BI40">
            <v>59.734999999999999</v>
          </cell>
          <cell r="BJ40">
            <v>4.4800000000000004</v>
          </cell>
          <cell r="BK40">
            <v>140.68975800093747</v>
          </cell>
          <cell r="BL40">
            <v>146.7581170809375</v>
          </cell>
          <cell r="BM40">
            <v>7.4460000000000006</v>
          </cell>
          <cell r="BN40">
            <v>17.52</v>
          </cell>
          <cell r="BO40">
            <v>24.966000000000001</v>
          </cell>
          <cell r="BP40">
            <v>3.4246125000000003</v>
          </cell>
          <cell r="BQ40">
            <v>4.7450000000000001</v>
          </cell>
          <cell r="BR40">
            <v>0</v>
          </cell>
          <cell r="BS40">
            <v>8.1696124999999995</v>
          </cell>
          <cell r="BT40">
            <v>4.0213875000000003</v>
          </cell>
          <cell r="BU40">
            <v>12.774999999999999</v>
          </cell>
          <cell r="BV40">
            <v>16.796387499999998</v>
          </cell>
          <cell r="BW40">
            <v>75.738960000000006</v>
          </cell>
          <cell r="BX40">
            <v>7.8076000000000008</v>
          </cell>
          <cell r="BY40">
            <v>0.36</v>
          </cell>
          <cell r="BZ40">
            <v>2.95</v>
          </cell>
          <cell r="CA40">
            <v>9.2427205423728793</v>
          </cell>
          <cell r="CB40">
            <v>4</v>
          </cell>
          <cell r="CC40">
            <v>2.7525098305084748</v>
          </cell>
          <cell r="CD40">
            <v>0.31</v>
          </cell>
          <cell r="CE40">
            <v>0.23</v>
          </cell>
          <cell r="CF40">
            <v>0</v>
          </cell>
          <cell r="CG40">
            <v>0</v>
          </cell>
          <cell r="CH40">
            <v>11.995230372881354</v>
          </cell>
          <cell r="CI40" t="str">
            <v>POLICE DEPT</v>
          </cell>
          <cell r="CJ40" t="str">
            <v>CR41HP</v>
          </cell>
          <cell r="CK40" t="str">
            <v>X</v>
          </cell>
          <cell r="CL40">
            <v>1</v>
          </cell>
          <cell r="CM40" t="str">
            <v>1X32HEHP</v>
          </cell>
          <cell r="CN40" t="str">
            <v>SYLVANIA</v>
          </cell>
          <cell r="CO40" t="str">
            <v>QHE1X32T8/UNV ISH-SC</v>
          </cell>
          <cell r="CP40">
            <v>49871</v>
          </cell>
          <cell r="CQ40">
            <v>0</v>
          </cell>
          <cell r="CR40" t="str">
            <v>N/A</v>
          </cell>
          <cell r="CS40" t="str">
            <v>-</v>
          </cell>
          <cell r="CT40" t="str">
            <v>-</v>
          </cell>
          <cell r="CU40" t="str">
            <v>-</v>
          </cell>
          <cell r="CV40">
            <v>0</v>
          </cell>
          <cell r="CW40">
            <v>1</v>
          </cell>
          <cell r="CX40" t="str">
            <v>FO28/ECO</v>
          </cell>
          <cell r="CY40" t="str">
            <v>SYLVANIA</v>
          </cell>
          <cell r="CZ40" t="str">
            <v>FO28/841/XP/SS/ECO</v>
          </cell>
          <cell r="DA40">
            <v>22179</v>
          </cell>
          <cell r="DB40">
            <v>0</v>
          </cell>
          <cell r="DC40" t="str">
            <v>N/A</v>
          </cell>
          <cell r="DD40" t="str">
            <v>-</v>
          </cell>
          <cell r="DE40" t="str">
            <v>-</v>
          </cell>
          <cell r="DF40" t="str">
            <v>-</v>
          </cell>
          <cell r="DG40">
            <v>1</v>
          </cell>
          <cell r="DH40" t="str">
            <v>4' 1-LAMP HIGH POWER CLASSROOM FIXTURE</v>
          </cell>
          <cell r="DI40" t="str">
            <v>TRI-STAR</v>
          </cell>
          <cell r="DJ40" t="str">
            <v>WA438-4-132-T8-EB(*)HP -WREF</v>
          </cell>
          <cell r="DK40" t="str">
            <v>-</v>
          </cell>
          <cell r="DL40">
            <v>0</v>
          </cell>
          <cell r="DM40" t="str">
            <v>No Sensor</v>
          </cell>
          <cell r="DN40" t="str">
            <v>No Sensor</v>
          </cell>
          <cell r="DO40" t="str">
            <v>No Sensor</v>
          </cell>
          <cell r="DP40" t="str">
            <v>No Sensor</v>
          </cell>
          <cell r="DQ40" t="str">
            <v>No Sensor</v>
          </cell>
          <cell r="DR40">
            <v>0</v>
          </cell>
          <cell r="DS40" t="str">
            <v>No Add Wk.</v>
          </cell>
          <cell r="DT40" t="str">
            <v>No Add. Wk.</v>
          </cell>
          <cell r="DU40" t="str">
            <v>No Add. Wk.</v>
          </cell>
          <cell r="DV40" t="str">
            <v>No Add. Wk.</v>
          </cell>
          <cell r="DW40" t="str">
            <v>No Add. Wk.</v>
          </cell>
        </row>
        <row r="41">
          <cell r="E41">
            <v>1</v>
          </cell>
          <cell r="F41" t="str">
            <v>POLICE DEPT</v>
          </cell>
          <cell r="G41" t="str">
            <v>B</v>
          </cell>
          <cell r="I41" t="str">
            <v>CHIEF</v>
          </cell>
          <cell r="J41" t="str">
            <v>OH</v>
          </cell>
          <cell r="L41">
            <v>8760</v>
          </cell>
          <cell r="M41">
            <v>6</v>
          </cell>
          <cell r="N41" t="str">
            <v>44SE</v>
          </cell>
          <cell r="O41" t="str">
            <v>LAY-IN I/O</v>
          </cell>
          <cell r="S41" t="str">
            <v>FLUORESCENT</v>
          </cell>
          <cell r="T41">
            <v>164</v>
          </cell>
          <cell r="U41">
            <v>0.98399999999999999</v>
          </cell>
          <cell r="V41">
            <v>8619.84</v>
          </cell>
          <cell r="W41">
            <v>6</v>
          </cell>
          <cell r="X41" t="str">
            <v>NF5-242HP</v>
          </cell>
          <cell r="Z41" t="str">
            <v>NEW LINEAR FLUORESCENT FIXTURE</v>
          </cell>
          <cell r="AA41" t="str">
            <v xml:space="preserve"> </v>
          </cell>
          <cell r="AB41">
            <v>65</v>
          </cell>
          <cell r="AC41">
            <v>0.39</v>
          </cell>
          <cell r="AD41">
            <v>3416.4</v>
          </cell>
          <cell r="AJ41" t="str">
            <v>Y</v>
          </cell>
          <cell r="AK41">
            <v>49226.399999999994</v>
          </cell>
          <cell r="AL41">
            <v>36864</v>
          </cell>
          <cell r="AM41">
            <v>-0.2511335381015064</v>
          </cell>
          <cell r="AN41">
            <v>0.59399999999999997</v>
          </cell>
          <cell r="AO41">
            <v>5203.4400000000005</v>
          </cell>
          <cell r="AP41">
            <v>378.82943999999998</v>
          </cell>
          <cell r="AQ41">
            <v>2.648986959730149</v>
          </cell>
          <cell r="AR41">
            <v>0.37750280209075454</v>
          </cell>
          <cell r="AS41">
            <v>627.55583999999999</v>
          </cell>
          <cell r="AT41">
            <v>248.72640000000001</v>
          </cell>
          <cell r="AU41">
            <v>59.26</v>
          </cell>
          <cell r="AV41">
            <v>59.734999999999999</v>
          </cell>
          <cell r="AW41">
            <v>4.4800000000000004</v>
          </cell>
          <cell r="AX41">
            <v>0</v>
          </cell>
          <cell r="AY41">
            <v>0</v>
          </cell>
          <cell r="AZ41">
            <v>0</v>
          </cell>
          <cell r="BA41">
            <v>0</v>
          </cell>
          <cell r="BB41">
            <v>355.56</v>
          </cell>
          <cell r="BC41">
            <v>0</v>
          </cell>
          <cell r="BD41">
            <v>0</v>
          </cell>
          <cell r="BE41">
            <v>355.56</v>
          </cell>
          <cell r="BF41">
            <v>358.40999999999997</v>
          </cell>
          <cell r="BG41">
            <v>0</v>
          </cell>
          <cell r="BH41">
            <v>0</v>
          </cell>
          <cell r="BI41">
            <v>358.40999999999997</v>
          </cell>
          <cell r="BJ41">
            <v>26.880000000000003</v>
          </cell>
          <cell r="BK41">
            <v>967.10409204187488</v>
          </cell>
          <cell r="BL41">
            <v>1003.5142465218748</v>
          </cell>
          <cell r="BM41">
            <v>44.676000000000002</v>
          </cell>
          <cell r="BN41">
            <v>105.12</v>
          </cell>
          <cell r="BO41">
            <v>149.79599999999999</v>
          </cell>
          <cell r="BP41">
            <v>26.258100000000002</v>
          </cell>
          <cell r="BQ41">
            <v>39.42</v>
          </cell>
          <cell r="BR41">
            <v>0</v>
          </cell>
          <cell r="BS41">
            <v>65.678100000000001</v>
          </cell>
          <cell r="BT41">
            <v>18.417899999999999</v>
          </cell>
          <cell r="BU41">
            <v>65.7</v>
          </cell>
          <cell r="BV41">
            <v>84.117900000000006</v>
          </cell>
          <cell r="BW41">
            <v>343.42704000000003</v>
          </cell>
          <cell r="BX41">
            <v>35.4024</v>
          </cell>
          <cell r="BY41">
            <v>0.36</v>
          </cell>
          <cell r="BZ41">
            <v>2.95</v>
          </cell>
          <cell r="CA41">
            <v>41.909740474576274</v>
          </cell>
          <cell r="CB41">
            <v>4</v>
          </cell>
          <cell r="CC41">
            <v>12.480846101694915</v>
          </cell>
          <cell r="CD41">
            <v>0.31</v>
          </cell>
          <cell r="CE41">
            <v>0.23</v>
          </cell>
          <cell r="CF41">
            <v>0</v>
          </cell>
          <cell r="CG41">
            <v>0</v>
          </cell>
          <cell r="CH41">
            <v>54.39058657627119</v>
          </cell>
          <cell r="CI41" t="str">
            <v>POLICE DEPT</v>
          </cell>
          <cell r="CJ41" t="str">
            <v>NF5-242HP</v>
          </cell>
          <cell r="CK41" t="str">
            <v>X</v>
          </cell>
          <cell r="CL41">
            <v>6</v>
          </cell>
          <cell r="CM41" t="str">
            <v>2X32HEHP</v>
          </cell>
          <cell r="CN41" t="str">
            <v>SYLVANIA</v>
          </cell>
          <cell r="CO41" t="str">
            <v>QHE2X32T8/UNV ISH-SC</v>
          </cell>
          <cell r="CP41">
            <v>49873</v>
          </cell>
          <cell r="CQ41">
            <v>0</v>
          </cell>
          <cell r="CR41" t="str">
            <v>N/A</v>
          </cell>
          <cell r="CS41" t="str">
            <v>-</v>
          </cell>
          <cell r="CT41" t="str">
            <v>-</v>
          </cell>
          <cell r="CU41" t="str">
            <v>-</v>
          </cell>
          <cell r="CV41">
            <v>0</v>
          </cell>
          <cell r="CW41">
            <v>12</v>
          </cell>
          <cell r="CX41" t="str">
            <v>FO28/ECO</v>
          </cell>
          <cell r="CY41" t="str">
            <v>SYLVANIA</v>
          </cell>
          <cell r="CZ41" t="str">
            <v>FO28/841/XP/SS/ECO</v>
          </cell>
          <cell r="DA41">
            <v>22179</v>
          </cell>
          <cell r="DB41">
            <v>0</v>
          </cell>
          <cell r="DC41" t="str">
            <v>N/A</v>
          </cell>
          <cell r="DD41" t="str">
            <v>-</v>
          </cell>
          <cell r="DE41" t="str">
            <v>-</v>
          </cell>
          <cell r="DF41" t="str">
            <v>-</v>
          </cell>
          <cell r="DG41">
            <v>6</v>
          </cell>
          <cell r="DH41" t="str">
            <v>2X4 2L 18 CELL PARABOLIC LOUVER</v>
          </cell>
          <cell r="DI41" t="str">
            <v>SIMKAR</v>
          </cell>
          <cell r="DJ41" t="str">
            <v>TEP-244-232-B11-18C</v>
          </cell>
          <cell r="DK41" t="str">
            <v>-</v>
          </cell>
          <cell r="DL41">
            <v>0</v>
          </cell>
          <cell r="DM41" t="str">
            <v>No Sensor</v>
          </cell>
          <cell r="DN41" t="str">
            <v>No Sensor</v>
          </cell>
          <cell r="DO41" t="str">
            <v>No Sensor</v>
          </cell>
          <cell r="DP41" t="str">
            <v>No Sensor</v>
          </cell>
          <cell r="DQ41" t="str">
            <v>No Sensor</v>
          </cell>
          <cell r="DR41">
            <v>0</v>
          </cell>
          <cell r="DS41" t="str">
            <v>No Add Wk.</v>
          </cell>
          <cell r="DT41" t="str">
            <v>No Add. Wk.</v>
          </cell>
          <cell r="DU41" t="str">
            <v>No Add. Wk.</v>
          </cell>
          <cell r="DV41" t="str">
            <v>No Add. Wk.</v>
          </cell>
          <cell r="DW41" t="str">
            <v>No Add. Wk.</v>
          </cell>
        </row>
        <row r="42">
          <cell r="E42">
            <v>1</v>
          </cell>
          <cell r="F42" t="str">
            <v>POLICE DEPT</v>
          </cell>
          <cell r="G42" t="str">
            <v>B</v>
          </cell>
          <cell r="I42" t="str">
            <v>SARGEANT</v>
          </cell>
          <cell r="J42" t="str">
            <v>OH</v>
          </cell>
          <cell r="L42">
            <v>8760</v>
          </cell>
          <cell r="M42">
            <v>3</v>
          </cell>
          <cell r="N42" t="str">
            <v>44SE</v>
          </cell>
          <cell r="O42" t="str">
            <v>LAY-IN</v>
          </cell>
          <cell r="S42" t="str">
            <v>FLUORESCENT</v>
          </cell>
          <cell r="T42">
            <v>164</v>
          </cell>
          <cell r="U42">
            <v>0.49199999999999999</v>
          </cell>
          <cell r="V42">
            <v>4309.92</v>
          </cell>
          <cell r="W42">
            <v>3</v>
          </cell>
          <cell r="X42" t="str">
            <v>NF5-242HP</v>
          </cell>
          <cell r="Z42" t="str">
            <v>NEW LINEAR FLUORESCENT FIXTURE</v>
          </cell>
          <cell r="AA42" t="str">
            <v xml:space="preserve"> </v>
          </cell>
          <cell r="AB42">
            <v>65</v>
          </cell>
          <cell r="AC42">
            <v>0.19500000000000001</v>
          </cell>
          <cell r="AD42">
            <v>1708.2</v>
          </cell>
          <cell r="AJ42" t="str">
            <v>Y</v>
          </cell>
          <cell r="AK42">
            <v>24613.199999999997</v>
          </cell>
          <cell r="AL42">
            <v>18432</v>
          </cell>
          <cell r="AM42">
            <v>-0.2511335381015064</v>
          </cell>
          <cell r="AN42">
            <v>0.29699999999999999</v>
          </cell>
          <cell r="AO42">
            <v>2601.7200000000003</v>
          </cell>
          <cell r="AP42">
            <v>189.41471999999999</v>
          </cell>
          <cell r="AQ42">
            <v>2.648986959730149</v>
          </cell>
          <cell r="AR42">
            <v>0.37750280209075454</v>
          </cell>
          <cell r="AS42">
            <v>313.77791999999999</v>
          </cell>
          <cell r="AT42">
            <v>124.36320000000001</v>
          </cell>
          <cell r="AU42">
            <v>59.26</v>
          </cell>
          <cell r="AV42">
            <v>59.734999999999999</v>
          </cell>
          <cell r="AW42">
            <v>4.4800000000000004</v>
          </cell>
          <cell r="AX42">
            <v>0</v>
          </cell>
          <cell r="AY42">
            <v>0</v>
          </cell>
          <cell r="AZ42">
            <v>0</v>
          </cell>
          <cell r="BA42">
            <v>0</v>
          </cell>
          <cell r="BB42">
            <v>177.78</v>
          </cell>
          <cell r="BC42">
            <v>0</v>
          </cell>
          <cell r="BD42">
            <v>0</v>
          </cell>
          <cell r="BE42">
            <v>177.78</v>
          </cell>
          <cell r="BF42">
            <v>179.20499999999998</v>
          </cell>
          <cell r="BG42">
            <v>0</v>
          </cell>
          <cell r="BH42">
            <v>0</v>
          </cell>
          <cell r="BI42">
            <v>179.20499999999998</v>
          </cell>
          <cell r="BJ42">
            <v>13.440000000000001</v>
          </cell>
          <cell r="BK42">
            <v>483.55204602093744</v>
          </cell>
          <cell r="BL42">
            <v>501.75712326093742</v>
          </cell>
          <cell r="BM42">
            <v>22.338000000000001</v>
          </cell>
          <cell r="BN42">
            <v>52.56</v>
          </cell>
          <cell r="BO42">
            <v>74.897999999999996</v>
          </cell>
          <cell r="BP42">
            <v>13.129050000000001</v>
          </cell>
          <cell r="BQ42">
            <v>19.71</v>
          </cell>
          <cell r="BR42">
            <v>0</v>
          </cell>
          <cell r="BS42">
            <v>32.83905</v>
          </cell>
          <cell r="BT42">
            <v>9.2089499999999997</v>
          </cell>
          <cell r="BU42">
            <v>32.85</v>
          </cell>
          <cell r="BV42">
            <v>42.058950000000003</v>
          </cell>
          <cell r="BW42">
            <v>171.71352000000002</v>
          </cell>
          <cell r="BX42">
            <v>17.7012</v>
          </cell>
          <cell r="BY42">
            <v>0.36</v>
          </cell>
          <cell r="BZ42">
            <v>2.95</v>
          </cell>
          <cell r="CA42">
            <v>20.954870237288137</v>
          </cell>
          <cell r="CB42">
            <v>4</v>
          </cell>
          <cell r="CC42">
            <v>6.2404230508474576</v>
          </cell>
          <cell r="CD42">
            <v>0.31</v>
          </cell>
          <cell r="CE42">
            <v>0.23</v>
          </cell>
          <cell r="CF42">
            <v>0</v>
          </cell>
          <cell r="CG42">
            <v>0</v>
          </cell>
          <cell r="CH42">
            <v>27.195293288135595</v>
          </cell>
          <cell r="CI42" t="str">
            <v>POLICE DEPT</v>
          </cell>
          <cell r="CJ42" t="str">
            <v>NF5-242HP</v>
          </cell>
          <cell r="CK42" t="str">
            <v>X</v>
          </cell>
          <cell r="CL42">
            <v>3</v>
          </cell>
          <cell r="CM42" t="str">
            <v>2X32HEHP</v>
          </cell>
          <cell r="CN42" t="str">
            <v>SYLVANIA</v>
          </cell>
          <cell r="CO42" t="str">
            <v>QHE2X32T8/UNV ISH-SC</v>
          </cell>
          <cell r="CP42">
            <v>49873</v>
          </cell>
          <cell r="CQ42">
            <v>0</v>
          </cell>
          <cell r="CR42" t="str">
            <v>N/A</v>
          </cell>
          <cell r="CS42" t="str">
            <v>-</v>
          </cell>
          <cell r="CT42" t="str">
            <v>-</v>
          </cell>
          <cell r="CU42" t="str">
            <v>-</v>
          </cell>
          <cell r="CV42">
            <v>0</v>
          </cell>
          <cell r="CW42">
            <v>6</v>
          </cell>
          <cell r="CX42" t="str">
            <v>FO28/ECO</v>
          </cell>
          <cell r="CY42" t="str">
            <v>SYLVANIA</v>
          </cell>
          <cell r="CZ42" t="str">
            <v>FO28/841/XP/SS/ECO</v>
          </cell>
          <cell r="DA42">
            <v>22179</v>
          </cell>
          <cell r="DB42">
            <v>0</v>
          </cell>
          <cell r="DC42" t="str">
            <v>N/A</v>
          </cell>
          <cell r="DD42" t="str">
            <v>-</v>
          </cell>
          <cell r="DE42" t="str">
            <v>-</v>
          </cell>
          <cell r="DF42" t="str">
            <v>-</v>
          </cell>
          <cell r="DG42">
            <v>3</v>
          </cell>
          <cell r="DH42" t="str">
            <v>2X4 2L 18 CELL PARABOLIC LOUVER</v>
          </cell>
          <cell r="DI42" t="str">
            <v>SIMKAR</v>
          </cell>
          <cell r="DJ42" t="str">
            <v>TEP-244-232-B11-18C</v>
          </cell>
          <cell r="DK42" t="str">
            <v>-</v>
          </cell>
          <cell r="DL42">
            <v>0</v>
          </cell>
          <cell r="DM42" t="str">
            <v>No Sensor</v>
          </cell>
          <cell r="DN42" t="str">
            <v>No Sensor</v>
          </cell>
          <cell r="DO42" t="str">
            <v>No Sensor</v>
          </cell>
          <cell r="DP42" t="str">
            <v>No Sensor</v>
          </cell>
          <cell r="DQ42" t="str">
            <v>No Sensor</v>
          </cell>
          <cell r="DR42">
            <v>0</v>
          </cell>
          <cell r="DS42" t="str">
            <v>No Add Wk.</v>
          </cell>
          <cell r="DT42" t="str">
            <v>No Add. Wk.</v>
          </cell>
          <cell r="DU42" t="str">
            <v>No Add. Wk.</v>
          </cell>
          <cell r="DV42" t="str">
            <v>No Add. Wk.</v>
          </cell>
          <cell r="DW42" t="str">
            <v>No Add. Wk.</v>
          </cell>
        </row>
        <row r="43">
          <cell r="E43">
            <v>1</v>
          </cell>
          <cell r="F43" t="str">
            <v>POLICE DEPT</v>
          </cell>
          <cell r="G43" t="str">
            <v>B</v>
          </cell>
          <cell r="I43" t="str">
            <v>HALLWAY</v>
          </cell>
          <cell r="J43" t="str">
            <v>COR</v>
          </cell>
          <cell r="L43">
            <v>8760</v>
          </cell>
          <cell r="M43">
            <v>3</v>
          </cell>
          <cell r="N43" t="str">
            <v>44SE</v>
          </cell>
          <cell r="O43" t="str">
            <v>LAY-IN</v>
          </cell>
          <cell r="S43" t="str">
            <v>FLUORESCENT</v>
          </cell>
          <cell r="T43">
            <v>164</v>
          </cell>
          <cell r="U43">
            <v>0.49199999999999999</v>
          </cell>
          <cell r="V43">
            <v>4309.92</v>
          </cell>
          <cell r="W43">
            <v>3</v>
          </cell>
          <cell r="X43" t="str">
            <v>NF5-242HP</v>
          </cell>
          <cell r="Z43" t="str">
            <v>NEW LINEAR FLUORESCENT FIXTURE</v>
          </cell>
          <cell r="AA43" t="str">
            <v xml:space="preserve"> </v>
          </cell>
          <cell r="AB43">
            <v>65</v>
          </cell>
          <cell r="AC43">
            <v>0.19500000000000001</v>
          </cell>
          <cell r="AD43">
            <v>1708.2</v>
          </cell>
          <cell r="AJ43" t="str">
            <v>Y</v>
          </cell>
          <cell r="AK43">
            <v>24613.199999999997</v>
          </cell>
          <cell r="AL43">
            <v>18432</v>
          </cell>
          <cell r="AM43">
            <v>-0.2511335381015064</v>
          </cell>
          <cell r="AN43">
            <v>0.29699999999999999</v>
          </cell>
          <cell r="AO43">
            <v>2601.7200000000003</v>
          </cell>
          <cell r="AP43">
            <v>189.41471999999999</v>
          </cell>
          <cell r="AQ43">
            <v>2.648986959730149</v>
          </cell>
          <cell r="AR43">
            <v>0.37750280209075454</v>
          </cell>
          <cell r="AS43">
            <v>313.77791999999999</v>
          </cell>
          <cell r="AT43">
            <v>124.36320000000001</v>
          </cell>
          <cell r="AU43">
            <v>59.26</v>
          </cell>
          <cell r="AV43">
            <v>59.734999999999999</v>
          </cell>
          <cell r="AW43">
            <v>4.4800000000000004</v>
          </cell>
          <cell r="AX43">
            <v>0</v>
          </cell>
          <cell r="AY43">
            <v>0</v>
          </cell>
          <cell r="AZ43">
            <v>0</v>
          </cell>
          <cell r="BA43">
            <v>0</v>
          </cell>
          <cell r="BB43">
            <v>177.78</v>
          </cell>
          <cell r="BC43">
            <v>0</v>
          </cell>
          <cell r="BD43">
            <v>0</v>
          </cell>
          <cell r="BE43">
            <v>177.78</v>
          </cell>
          <cell r="BF43">
            <v>179.20499999999998</v>
          </cell>
          <cell r="BG43">
            <v>0</v>
          </cell>
          <cell r="BH43">
            <v>0</v>
          </cell>
          <cell r="BI43">
            <v>179.20499999999998</v>
          </cell>
          <cell r="BJ43">
            <v>13.440000000000001</v>
          </cell>
          <cell r="BK43">
            <v>483.55204602093744</v>
          </cell>
          <cell r="BL43">
            <v>501.75712326093742</v>
          </cell>
          <cell r="BM43">
            <v>22.338000000000001</v>
          </cell>
          <cell r="BN43">
            <v>52.56</v>
          </cell>
          <cell r="BO43">
            <v>74.897999999999996</v>
          </cell>
          <cell r="BP43">
            <v>13.129050000000001</v>
          </cell>
          <cell r="BQ43">
            <v>19.71</v>
          </cell>
          <cell r="BR43">
            <v>0</v>
          </cell>
          <cell r="BS43">
            <v>32.83905</v>
          </cell>
          <cell r="BT43">
            <v>9.2089499999999997</v>
          </cell>
          <cell r="BU43">
            <v>32.85</v>
          </cell>
          <cell r="BV43">
            <v>42.058950000000003</v>
          </cell>
          <cell r="BW43">
            <v>171.71352000000002</v>
          </cell>
          <cell r="BX43">
            <v>17.7012</v>
          </cell>
          <cell r="BY43">
            <v>0.36</v>
          </cell>
          <cell r="BZ43">
            <v>2.95</v>
          </cell>
          <cell r="CA43">
            <v>20.954870237288137</v>
          </cell>
          <cell r="CB43">
            <v>4</v>
          </cell>
          <cell r="CC43">
            <v>6.2404230508474576</v>
          </cell>
          <cell r="CD43">
            <v>0.31</v>
          </cell>
          <cell r="CE43">
            <v>0.23</v>
          </cell>
          <cell r="CF43">
            <v>0</v>
          </cell>
          <cell r="CG43">
            <v>0</v>
          </cell>
          <cell r="CH43">
            <v>27.195293288135595</v>
          </cell>
          <cell r="CI43" t="str">
            <v>POLICE DEPT</v>
          </cell>
          <cell r="CJ43" t="str">
            <v>NF5-242HP</v>
          </cell>
          <cell r="CK43" t="str">
            <v>X</v>
          </cell>
          <cell r="CL43">
            <v>3</v>
          </cell>
          <cell r="CM43" t="str">
            <v>2X32HEHP</v>
          </cell>
          <cell r="CN43" t="str">
            <v>SYLVANIA</v>
          </cell>
          <cell r="CO43" t="str">
            <v>QHE2X32T8/UNV ISH-SC</v>
          </cell>
          <cell r="CP43">
            <v>49873</v>
          </cell>
          <cell r="CQ43">
            <v>0</v>
          </cell>
          <cell r="CR43" t="str">
            <v>N/A</v>
          </cell>
          <cell r="CS43" t="str">
            <v>-</v>
          </cell>
          <cell r="CT43" t="str">
            <v>-</v>
          </cell>
          <cell r="CU43" t="str">
            <v>-</v>
          </cell>
          <cell r="CV43">
            <v>0</v>
          </cell>
          <cell r="CW43">
            <v>6</v>
          </cell>
          <cell r="CX43" t="str">
            <v>FO28/ECO</v>
          </cell>
          <cell r="CY43" t="str">
            <v>SYLVANIA</v>
          </cell>
          <cell r="CZ43" t="str">
            <v>FO28/841/XP/SS/ECO</v>
          </cell>
          <cell r="DA43">
            <v>22179</v>
          </cell>
          <cell r="DB43">
            <v>0</v>
          </cell>
          <cell r="DC43" t="str">
            <v>N/A</v>
          </cell>
          <cell r="DD43" t="str">
            <v>-</v>
          </cell>
          <cell r="DE43" t="str">
            <v>-</v>
          </cell>
          <cell r="DF43" t="str">
            <v>-</v>
          </cell>
          <cell r="DG43">
            <v>3</v>
          </cell>
          <cell r="DH43" t="str">
            <v>2X4 2L 18 CELL PARABOLIC LOUVER</v>
          </cell>
          <cell r="DI43" t="str">
            <v>SIMKAR</v>
          </cell>
          <cell r="DJ43" t="str">
            <v>TEP-244-232-B11-18C</v>
          </cell>
          <cell r="DK43" t="str">
            <v>-</v>
          </cell>
          <cell r="DL43">
            <v>0</v>
          </cell>
          <cell r="DM43" t="str">
            <v>No Sensor</v>
          </cell>
          <cell r="DN43" t="str">
            <v>No Sensor</v>
          </cell>
          <cell r="DO43" t="str">
            <v>No Sensor</v>
          </cell>
          <cell r="DP43" t="str">
            <v>No Sensor</v>
          </cell>
          <cell r="DQ43" t="str">
            <v>No Sensor</v>
          </cell>
          <cell r="DR43">
            <v>0</v>
          </cell>
          <cell r="DS43" t="str">
            <v>No Add Wk.</v>
          </cell>
          <cell r="DT43" t="str">
            <v>No Add. Wk.</v>
          </cell>
          <cell r="DU43" t="str">
            <v>No Add. Wk.</v>
          </cell>
          <cell r="DV43" t="str">
            <v>No Add. Wk.</v>
          </cell>
          <cell r="DW43" t="str">
            <v>No Add. Wk.</v>
          </cell>
        </row>
        <row r="44">
          <cell r="E44">
            <v>1</v>
          </cell>
          <cell r="F44" t="str">
            <v>POLICE DEPT</v>
          </cell>
          <cell r="G44" t="str">
            <v>B</v>
          </cell>
          <cell r="I44" t="str">
            <v>INVESTIGATORS OFFICE</v>
          </cell>
          <cell r="J44" t="str">
            <v>OH</v>
          </cell>
          <cell r="L44">
            <v>8760</v>
          </cell>
          <cell r="M44">
            <v>2</v>
          </cell>
          <cell r="N44" t="str">
            <v>44SE</v>
          </cell>
          <cell r="O44" t="str">
            <v>LAY-IN</v>
          </cell>
          <cell r="S44" t="str">
            <v>FLUORESCENT</v>
          </cell>
          <cell r="T44">
            <v>164</v>
          </cell>
          <cell r="U44">
            <v>0.32800000000000001</v>
          </cell>
          <cell r="V44">
            <v>2873.28</v>
          </cell>
          <cell r="W44">
            <v>2</v>
          </cell>
          <cell r="X44" t="str">
            <v>NF5-242HP</v>
          </cell>
          <cell r="Z44" t="str">
            <v>NEW LINEAR FLUORESCENT FIXTURE</v>
          </cell>
          <cell r="AA44" t="str">
            <v xml:space="preserve"> </v>
          </cell>
          <cell r="AB44">
            <v>65</v>
          </cell>
          <cell r="AC44">
            <v>0.13</v>
          </cell>
          <cell r="AD44">
            <v>1138.8</v>
          </cell>
          <cell r="AJ44" t="str">
            <v>Y</v>
          </cell>
          <cell r="AK44">
            <v>16408.8</v>
          </cell>
          <cell r="AL44">
            <v>12288</v>
          </cell>
          <cell r="AM44">
            <v>-0.25113353810150646</v>
          </cell>
          <cell r="AN44">
            <v>0.19800000000000001</v>
          </cell>
          <cell r="AO44">
            <v>1734.4800000000002</v>
          </cell>
          <cell r="AP44">
            <v>126.27648000000003</v>
          </cell>
          <cell r="AQ44">
            <v>2.6489869597301485</v>
          </cell>
          <cell r="AR44">
            <v>0.3775028020907546</v>
          </cell>
          <cell r="AS44">
            <v>209.18528000000003</v>
          </cell>
          <cell r="AT44">
            <v>82.908799999999999</v>
          </cell>
          <cell r="AU44">
            <v>59.26</v>
          </cell>
          <cell r="AV44">
            <v>59.734999999999999</v>
          </cell>
          <cell r="AW44">
            <v>4.4800000000000004</v>
          </cell>
          <cell r="AX44">
            <v>0</v>
          </cell>
          <cell r="AY44">
            <v>0</v>
          </cell>
          <cell r="AZ44">
            <v>0</v>
          </cell>
          <cell r="BA44">
            <v>0</v>
          </cell>
          <cell r="BB44">
            <v>118.52</v>
          </cell>
          <cell r="BC44">
            <v>0</v>
          </cell>
          <cell r="BD44">
            <v>0</v>
          </cell>
          <cell r="BE44">
            <v>118.52</v>
          </cell>
          <cell r="BF44">
            <v>119.47</v>
          </cell>
          <cell r="BG44">
            <v>0</v>
          </cell>
          <cell r="BH44">
            <v>0</v>
          </cell>
          <cell r="BI44">
            <v>119.47</v>
          </cell>
          <cell r="BJ44">
            <v>8.9600000000000009</v>
          </cell>
          <cell r="BK44">
            <v>322.36803068062494</v>
          </cell>
          <cell r="BL44">
            <v>334.50474884062498</v>
          </cell>
          <cell r="BM44">
            <v>14.892000000000001</v>
          </cell>
          <cell r="BN44">
            <v>35.04</v>
          </cell>
          <cell r="BO44">
            <v>49.932000000000002</v>
          </cell>
          <cell r="BP44">
            <v>8.752699999999999</v>
          </cell>
          <cell r="BQ44">
            <v>13.14</v>
          </cell>
          <cell r="BR44">
            <v>0</v>
          </cell>
          <cell r="BS44">
            <v>21.892699999999998</v>
          </cell>
          <cell r="BT44">
            <v>6.1393000000000022</v>
          </cell>
          <cell r="BU44">
            <v>21.9</v>
          </cell>
          <cell r="BV44">
            <v>28.039300000000001</v>
          </cell>
          <cell r="BW44">
            <v>114.47568000000003</v>
          </cell>
          <cell r="BX44">
            <v>11.800800000000001</v>
          </cell>
          <cell r="BY44">
            <v>0.36</v>
          </cell>
          <cell r="BZ44">
            <v>2.95</v>
          </cell>
          <cell r="CA44">
            <v>13.969913491525425</v>
          </cell>
          <cell r="CB44">
            <v>4</v>
          </cell>
          <cell r="CC44">
            <v>4.1602820338983051</v>
          </cell>
          <cell r="CD44">
            <v>0.31</v>
          </cell>
          <cell r="CE44">
            <v>0.23</v>
          </cell>
          <cell r="CF44">
            <v>0</v>
          </cell>
          <cell r="CG44">
            <v>0</v>
          </cell>
          <cell r="CH44">
            <v>18.13019552542373</v>
          </cell>
          <cell r="CI44" t="str">
            <v>POLICE DEPT</v>
          </cell>
          <cell r="CJ44" t="str">
            <v>NF5-242HP</v>
          </cell>
          <cell r="CK44" t="str">
            <v>X</v>
          </cell>
          <cell r="CL44">
            <v>2</v>
          </cell>
          <cell r="CM44" t="str">
            <v>2X32HEHP</v>
          </cell>
          <cell r="CN44" t="str">
            <v>SYLVANIA</v>
          </cell>
          <cell r="CO44" t="str">
            <v>QHE2X32T8/UNV ISH-SC</v>
          </cell>
          <cell r="CP44">
            <v>49873</v>
          </cell>
          <cell r="CQ44">
            <v>0</v>
          </cell>
          <cell r="CR44" t="str">
            <v>N/A</v>
          </cell>
          <cell r="CS44" t="str">
            <v>-</v>
          </cell>
          <cell r="CT44" t="str">
            <v>-</v>
          </cell>
          <cell r="CU44" t="str">
            <v>-</v>
          </cell>
          <cell r="CV44">
            <v>0</v>
          </cell>
          <cell r="CW44">
            <v>4</v>
          </cell>
          <cell r="CX44" t="str">
            <v>FO28/ECO</v>
          </cell>
          <cell r="CY44" t="str">
            <v>SYLVANIA</v>
          </cell>
          <cell r="CZ44" t="str">
            <v>FO28/841/XP/SS/ECO</v>
          </cell>
          <cell r="DA44">
            <v>22179</v>
          </cell>
          <cell r="DB44">
            <v>0</v>
          </cell>
          <cell r="DC44" t="str">
            <v>N/A</v>
          </cell>
          <cell r="DD44" t="str">
            <v>-</v>
          </cell>
          <cell r="DE44" t="str">
            <v>-</v>
          </cell>
          <cell r="DF44" t="str">
            <v>-</v>
          </cell>
          <cell r="DG44">
            <v>2</v>
          </cell>
          <cell r="DH44" t="str">
            <v>2X4 2L 18 CELL PARABOLIC LOUVER</v>
          </cell>
          <cell r="DI44" t="str">
            <v>SIMKAR</v>
          </cell>
          <cell r="DJ44" t="str">
            <v>TEP-244-232-B11-18C</v>
          </cell>
          <cell r="DK44" t="str">
            <v>-</v>
          </cell>
          <cell r="DL44">
            <v>0</v>
          </cell>
          <cell r="DM44" t="str">
            <v>No Sensor</v>
          </cell>
          <cell r="DN44" t="str">
            <v>No Sensor</v>
          </cell>
          <cell r="DO44" t="str">
            <v>No Sensor</v>
          </cell>
          <cell r="DP44" t="str">
            <v>No Sensor</v>
          </cell>
          <cell r="DQ44" t="str">
            <v>No Sensor</v>
          </cell>
          <cell r="DR44">
            <v>0</v>
          </cell>
          <cell r="DS44" t="str">
            <v>No Add Wk.</v>
          </cell>
          <cell r="DT44" t="str">
            <v>No Add. Wk.</v>
          </cell>
          <cell r="DU44" t="str">
            <v>No Add. Wk.</v>
          </cell>
          <cell r="DV44" t="str">
            <v>No Add. Wk.</v>
          </cell>
          <cell r="DW44" t="str">
            <v>No Add. Wk.</v>
          </cell>
        </row>
        <row r="45">
          <cell r="E45">
            <v>1</v>
          </cell>
          <cell r="F45" t="str">
            <v>POLICE DEPT</v>
          </cell>
          <cell r="G45" t="str">
            <v>B</v>
          </cell>
          <cell r="I45" t="str">
            <v>KITCHEN PREP AREA</v>
          </cell>
          <cell r="J45" t="str">
            <v>CS</v>
          </cell>
          <cell r="L45">
            <v>8760</v>
          </cell>
          <cell r="M45">
            <v>3</v>
          </cell>
          <cell r="N45" t="str">
            <v>24SE</v>
          </cell>
          <cell r="O45" t="str">
            <v>WRAP</v>
          </cell>
          <cell r="S45" t="str">
            <v>FLUORESCENT</v>
          </cell>
          <cell r="T45">
            <v>82</v>
          </cell>
          <cell r="U45">
            <v>0.246</v>
          </cell>
          <cell r="V45">
            <v>2154.96</v>
          </cell>
          <cell r="W45">
            <v>3</v>
          </cell>
          <cell r="X45" t="str">
            <v>CR41</v>
          </cell>
          <cell r="Z45" t="str">
            <v>NEW LINEAR FLUORESCENT FIXTURE</v>
          </cell>
          <cell r="AA45" t="str">
            <v xml:space="preserve"> </v>
          </cell>
          <cell r="AB45">
            <v>25</v>
          </cell>
          <cell r="AC45">
            <v>7.4999999999999997E-2</v>
          </cell>
          <cell r="AD45">
            <v>657</v>
          </cell>
          <cell r="AJ45" t="str">
            <v>Y</v>
          </cell>
          <cell r="AK45">
            <v>12306.599999999999</v>
          </cell>
          <cell r="AL45">
            <v>6758.4000000000005</v>
          </cell>
          <cell r="AM45">
            <v>-0.45083126127443801</v>
          </cell>
          <cell r="AN45">
            <v>0.17099999999999999</v>
          </cell>
          <cell r="AO45">
            <v>1497.96</v>
          </cell>
          <cell r="AP45">
            <v>109.05696</v>
          </cell>
          <cell r="AQ45">
            <v>3.9163770868939727</v>
          </cell>
          <cell r="AR45">
            <v>0.25533802741989969</v>
          </cell>
          <cell r="AS45">
            <v>156.88896</v>
          </cell>
          <cell r="AT45">
            <v>47.832000000000001</v>
          </cell>
          <cell r="AU45">
            <v>43.13</v>
          </cell>
          <cell r="AV45">
            <v>59.734999999999999</v>
          </cell>
          <cell r="AW45">
            <v>2.2400000000000002</v>
          </cell>
          <cell r="AX45">
            <v>0</v>
          </cell>
          <cell r="AY45">
            <v>0</v>
          </cell>
          <cell r="AZ45">
            <v>0</v>
          </cell>
          <cell r="BA45">
            <v>0</v>
          </cell>
          <cell r="BB45">
            <v>129.39000000000001</v>
          </cell>
          <cell r="BC45">
            <v>0</v>
          </cell>
          <cell r="BD45">
            <v>0</v>
          </cell>
          <cell r="BE45">
            <v>129.39000000000001</v>
          </cell>
          <cell r="BF45">
            <v>179.20499999999998</v>
          </cell>
          <cell r="BG45">
            <v>0</v>
          </cell>
          <cell r="BH45">
            <v>0</v>
          </cell>
          <cell r="BI45">
            <v>179.20499999999998</v>
          </cell>
          <cell r="BJ45">
            <v>6.7200000000000006</v>
          </cell>
          <cell r="BK45">
            <v>418.00564069031248</v>
          </cell>
          <cell r="BL45">
            <v>427.10817931031249</v>
          </cell>
          <cell r="BM45">
            <v>11.169</v>
          </cell>
          <cell r="BN45">
            <v>26.28</v>
          </cell>
          <cell r="BO45">
            <v>37.448999999999998</v>
          </cell>
          <cell r="BP45">
            <v>8.4835124999999998</v>
          </cell>
          <cell r="BQ45">
            <v>14.234999999999999</v>
          </cell>
          <cell r="BR45">
            <v>0</v>
          </cell>
          <cell r="BS45">
            <v>22.718512499999999</v>
          </cell>
          <cell r="BT45">
            <v>2.6854875000000007</v>
          </cell>
          <cell r="BU45">
            <v>12.045000000000002</v>
          </cell>
          <cell r="BV45">
            <v>14.730487500000002</v>
          </cell>
          <cell r="BW45">
            <v>98.86536000000001</v>
          </cell>
          <cell r="BX45">
            <v>10.191600000000001</v>
          </cell>
          <cell r="BY45">
            <v>0.36</v>
          </cell>
          <cell r="BZ45">
            <v>2.95</v>
          </cell>
          <cell r="CA45">
            <v>12.064925288135591</v>
          </cell>
          <cell r="CB45">
            <v>4</v>
          </cell>
          <cell r="CC45">
            <v>3.5929708474576265</v>
          </cell>
          <cell r="CD45">
            <v>0.31</v>
          </cell>
          <cell r="CE45">
            <v>0.23</v>
          </cell>
          <cell r="CF45">
            <v>0</v>
          </cell>
          <cell r="CG45">
            <v>0</v>
          </cell>
          <cell r="CH45">
            <v>15.657896135593218</v>
          </cell>
          <cell r="CI45" t="str">
            <v>POLICE DEPT</v>
          </cell>
          <cell r="CJ45" t="str">
            <v>CR41</v>
          </cell>
          <cell r="CK45" t="str">
            <v>X</v>
          </cell>
          <cell r="CL45">
            <v>3</v>
          </cell>
          <cell r="CM45" t="str">
            <v>1X32HE</v>
          </cell>
          <cell r="CN45" t="str">
            <v>SYLVANIA</v>
          </cell>
          <cell r="CO45" t="str">
            <v>QHE1X32T8/UNV ISN-SC</v>
          </cell>
          <cell r="CP45">
            <v>49851</v>
          </cell>
          <cell r="CQ45">
            <v>0</v>
          </cell>
          <cell r="CR45" t="str">
            <v>N/A</v>
          </cell>
          <cell r="CS45" t="str">
            <v>-</v>
          </cell>
          <cell r="CT45" t="str">
            <v>-</v>
          </cell>
          <cell r="CU45" t="str">
            <v>-</v>
          </cell>
          <cell r="CV45">
            <v>0</v>
          </cell>
          <cell r="CW45">
            <v>3</v>
          </cell>
          <cell r="CX45" t="str">
            <v>FO28/ECO</v>
          </cell>
          <cell r="CY45" t="str">
            <v>SYLVANIA</v>
          </cell>
          <cell r="CZ45" t="str">
            <v>FO28/841/XP/SS/ECO</v>
          </cell>
          <cell r="DA45">
            <v>22179</v>
          </cell>
          <cell r="DB45">
            <v>0</v>
          </cell>
          <cell r="DC45" t="str">
            <v>N/A</v>
          </cell>
          <cell r="DD45" t="str">
            <v>-</v>
          </cell>
          <cell r="DE45" t="str">
            <v>-</v>
          </cell>
          <cell r="DF45" t="str">
            <v>-</v>
          </cell>
          <cell r="DG45">
            <v>3</v>
          </cell>
          <cell r="DH45" t="str">
            <v>4' 1-LAMP CLASSROOM FIXTURE</v>
          </cell>
          <cell r="DI45" t="str">
            <v>TRI-STAR</v>
          </cell>
          <cell r="DJ45" t="str">
            <v>WA438-4-132-T8-EB(*)WREF</v>
          </cell>
          <cell r="DK45" t="str">
            <v>-</v>
          </cell>
          <cell r="DL45">
            <v>0</v>
          </cell>
          <cell r="DM45" t="str">
            <v>No Sensor</v>
          </cell>
          <cell r="DN45" t="str">
            <v>No Sensor</v>
          </cell>
          <cell r="DO45" t="str">
            <v>No Sensor</v>
          </cell>
          <cell r="DP45" t="str">
            <v>No Sensor</v>
          </cell>
          <cell r="DQ45" t="str">
            <v>No Sensor</v>
          </cell>
          <cell r="DR45">
            <v>0</v>
          </cell>
          <cell r="DS45" t="str">
            <v>No Add Wk.</v>
          </cell>
          <cell r="DT45" t="str">
            <v>No Add. Wk.</v>
          </cell>
          <cell r="DU45" t="str">
            <v>No Add. Wk.</v>
          </cell>
          <cell r="DV45" t="str">
            <v>No Add. Wk.</v>
          </cell>
          <cell r="DW45" t="str">
            <v>No Add. Wk.</v>
          </cell>
        </row>
        <row r="46">
          <cell r="E46">
            <v>1</v>
          </cell>
          <cell r="F46" t="str">
            <v>POLICE DEPT</v>
          </cell>
          <cell r="G46" t="str">
            <v>B</v>
          </cell>
          <cell r="I46" t="str">
            <v>LOCKER RM</v>
          </cell>
          <cell r="J46" t="str">
            <v>LR</v>
          </cell>
          <cell r="L46">
            <v>8760</v>
          </cell>
          <cell r="M46">
            <v>2</v>
          </cell>
          <cell r="N46" t="str">
            <v>24SE</v>
          </cell>
          <cell r="O46" t="str">
            <v>LAY-IN</v>
          </cell>
          <cell r="S46" t="str">
            <v>FLUORESCENT</v>
          </cell>
          <cell r="T46">
            <v>82</v>
          </cell>
          <cell r="U46">
            <v>0.16400000000000001</v>
          </cell>
          <cell r="V46">
            <v>1436.64</v>
          </cell>
          <cell r="W46">
            <v>2</v>
          </cell>
          <cell r="X46" t="str">
            <v>NF3-242</v>
          </cell>
          <cell r="Z46" t="str">
            <v>NEW LINEAR FLUORESCENT FIXTURE</v>
          </cell>
          <cell r="AA46" t="str">
            <v xml:space="preserve"> </v>
          </cell>
          <cell r="AB46">
            <v>42</v>
          </cell>
          <cell r="AC46">
            <v>8.4000000000000005E-2</v>
          </cell>
          <cell r="AD46">
            <v>735.84</v>
          </cell>
          <cell r="AJ46" t="str">
            <v>Y</v>
          </cell>
          <cell r="AK46">
            <v>8204.4</v>
          </cell>
          <cell r="AL46">
            <v>7987.2000000000007</v>
          </cell>
          <cell r="AM46">
            <v>-2.6473599531958329E-2</v>
          </cell>
          <cell r="AN46">
            <v>0.08</v>
          </cell>
          <cell r="AO46">
            <v>700.80000000000007</v>
          </cell>
          <cell r="AP46">
            <v>51.020800000000015</v>
          </cell>
          <cell r="AQ46">
            <v>5.8001309909022361</v>
          </cell>
          <cell r="AR46">
            <v>0.17240989928823064</v>
          </cell>
          <cell r="AS46">
            <v>104.59264000000002</v>
          </cell>
          <cell r="AT46">
            <v>53.571840000000002</v>
          </cell>
          <cell r="AU46">
            <v>47.26</v>
          </cell>
          <cell r="AV46">
            <v>59.734999999999999</v>
          </cell>
          <cell r="AW46">
            <v>2.2400000000000002</v>
          </cell>
          <cell r="AX46">
            <v>0</v>
          </cell>
          <cell r="AY46">
            <v>0</v>
          </cell>
          <cell r="AZ46">
            <v>0</v>
          </cell>
          <cell r="BA46">
            <v>0</v>
          </cell>
          <cell r="BB46">
            <v>94.52</v>
          </cell>
          <cell r="BC46">
            <v>0</v>
          </cell>
          <cell r="BD46">
            <v>0</v>
          </cell>
          <cell r="BE46">
            <v>94.52</v>
          </cell>
          <cell r="BF46">
            <v>119.47</v>
          </cell>
          <cell r="BG46">
            <v>0</v>
          </cell>
          <cell r="BH46">
            <v>0</v>
          </cell>
          <cell r="BI46">
            <v>119.47</v>
          </cell>
          <cell r="BJ46">
            <v>4.4800000000000004</v>
          </cell>
          <cell r="BK46">
            <v>289.85896418062498</v>
          </cell>
          <cell r="BL46">
            <v>295.92732326062492</v>
          </cell>
          <cell r="BM46">
            <v>7.4460000000000006</v>
          </cell>
          <cell r="BN46">
            <v>17.52</v>
          </cell>
          <cell r="BO46">
            <v>24.966000000000001</v>
          </cell>
          <cell r="BP46">
            <v>7.4788499999999996</v>
          </cell>
          <cell r="BQ46">
            <v>13.14</v>
          </cell>
          <cell r="BR46">
            <v>0</v>
          </cell>
          <cell r="BS46">
            <v>20.618850000000002</v>
          </cell>
          <cell r="BT46">
            <v>-3.2849999999998936E-2</v>
          </cell>
          <cell r="BU46">
            <v>4.379999999999999</v>
          </cell>
          <cell r="BV46">
            <v>4.3471500000000001</v>
          </cell>
          <cell r="BW46">
            <v>46.252800000000008</v>
          </cell>
          <cell r="BX46">
            <v>4.7679999999999998</v>
          </cell>
          <cell r="BY46">
            <v>0.36</v>
          </cell>
          <cell r="BZ46">
            <v>2.95</v>
          </cell>
          <cell r="CA46">
            <v>5.6444094915254244</v>
          </cell>
          <cell r="CB46">
            <v>4</v>
          </cell>
          <cell r="CC46">
            <v>1.6809220338983053</v>
          </cell>
          <cell r="CD46">
            <v>0.31</v>
          </cell>
          <cell r="CE46">
            <v>0.23</v>
          </cell>
          <cell r="CF46">
            <v>0</v>
          </cell>
          <cell r="CG46">
            <v>0</v>
          </cell>
          <cell r="CH46">
            <v>7.3253315254237297</v>
          </cell>
          <cell r="CI46" t="str">
            <v>POLICE DEPT</v>
          </cell>
          <cell r="CJ46" t="str">
            <v>NF3-242</v>
          </cell>
          <cell r="CK46" t="str">
            <v>X</v>
          </cell>
          <cell r="CL46">
            <v>2</v>
          </cell>
          <cell r="CM46" t="str">
            <v>2X32HELP</v>
          </cell>
          <cell r="CN46" t="str">
            <v>SYLVANIA</v>
          </cell>
          <cell r="CO46" t="str">
            <v>QHE2X32T8/UNV ISL-SC</v>
          </cell>
          <cell r="CP46">
            <v>49863</v>
          </cell>
          <cell r="CQ46">
            <v>0</v>
          </cell>
          <cell r="CR46" t="str">
            <v>N/A</v>
          </cell>
          <cell r="CS46" t="str">
            <v>-</v>
          </cell>
          <cell r="CT46" t="str">
            <v>-</v>
          </cell>
          <cell r="CU46" t="str">
            <v>-</v>
          </cell>
          <cell r="CV46">
            <v>0</v>
          </cell>
          <cell r="CW46">
            <v>4</v>
          </cell>
          <cell r="CX46" t="str">
            <v>FO28/ECO</v>
          </cell>
          <cell r="CY46" t="str">
            <v>SYLVANIA</v>
          </cell>
          <cell r="CZ46" t="str">
            <v>FO28/841/XP/SS/ECO</v>
          </cell>
          <cell r="DA46">
            <v>22179</v>
          </cell>
          <cell r="DB46">
            <v>0</v>
          </cell>
          <cell r="DC46" t="str">
            <v>N/A</v>
          </cell>
          <cell r="DD46" t="str">
            <v>-</v>
          </cell>
          <cell r="DE46" t="str">
            <v>-</v>
          </cell>
          <cell r="DF46" t="str">
            <v>-</v>
          </cell>
          <cell r="DG46">
            <v>2</v>
          </cell>
          <cell r="DH46" t="str">
            <v>2x4-LENSES- 2 LAMP LAYIN</v>
          </cell>
          <cell r="DI46" t="str">
            <v>SIMKAR</v>
          </cell>
          <cell r="DJ46" t="str">
            <v>TK-244-232-B11</v>
          </cell>
          <cell r="DK46" t="str">
            <v>-</v>
          </cell>
          <cell r="DL46">
            <v>0</v>
          </cell>
          <cell r="DM46" t="str">
            <v>No Sensor</v>
          </cell>
          <cell r="DN46" t="str">
            <v>No Sensor</v>
          </cell>
          <cell r="DO46" t="str">
            <v>No Sensor</v>
          </cell>
          <cell r="DP46" t="str">
            <v>No Sensor</v>
          </cell>
          <cell r="DQ46" t="str">
            <v>No Sensor</v>
          </cell>
          <cell r="DR46">
            <v>0</v>
          </cell>
          <cell r="DS46" t="str">
            <v>No Add Wk.</v>
          </cell>
          <cell r="DT46" t="str">
            <v>No Add. Wk.</v>
          </cell>
          <cell r="DU46" t="str">
            <v>No Add. Wk.</v>
          </cell>
          <cell r="DV46" t="str">
            <v>No Add. Wk.</v>
          </cell>
          <cell r="DW46" t="str">
            <v>No Add. Wk.</v>
          </cell>
        </row>
        <row r="47">
          <cell r="E47">
            <v>1</v>
          </cell>
          <cell r="F47" t="str">
            <v>POLICE DEPT</v>
          </cell>
          <cell r="G47" t="str">
            <v>B</v>
          </cell>
          <cell r="I47" t="str">
            <v xml:space="preserve">HALL </v>
          </cell>
          <cell r="J47" t="str">
            <v>COR</v>
          </cell>
          <cell r="L47">
            <v>8760</v>
          </cell>
          <cell r="M47">
            <v>1</v>
          </cell>
          <cell r="N47" t="str">
            <v>24SE</v>
          </cell>
          <cell r="O47" t="str">
            <v>LAY-IN</v>
          </cell>
          <cell r="S47" t="str">
            <v>FLUORESCENT</v>
          </cell>
          <cell r="T47">
            <v>82</v>
          </cell>
          <cell r="U47">
            <v>8.2000000000000003E-2</v>
          </cell>
          <cell r="V47">
            <v>718.32</v>
          </cell>
          <cell r="W47">
            <v>1</v>
          </cell>
          <cell r="X47" t="str">
            <v>NF5-242</v>
          </cell>
          <cell r="Z47" t="str">
            <v>NEW LINEAR FLUORESCENT FIXTURE</v>
          </cell>
          <cell r="AA47" t="str">
            <v xml:space="preserve"> </v>
          </cell>
          <cell r="AB47">
            <v>42</v>
          </cell>
          <cell r="AC47">
            <v>4.2000000000000003E-2</v>
          </cell>
          <cell r="AD47">
            <v>367.92</v>
          </cell>
          <cell r="AJ47" t="str">
            <v>Y</v>
          </cell>
          <cell r="AK47">
            <v>4102.2</v>
          </cell>
          <cell r="AL47">
            <v>3993.6000000000004</v>
          </cell>
          <cell r="AM47">
            <v>-2.6473599531958329E-2</v>
          </cell>
          <cell r="AN47">
            <v>0.04</v>
          </cell>
          <cell r="AO47">
            <v>350.40000000000003</v>
          </cell>
          <cell r="AP47">
            <v>25.510400000000008</v>
          </cell>
          <cell r="AQ47">
            <v>6.4373038008150569</v>
          </cell>
          <cell r="AR47">
            <v>0.15534454034519629</v>
          </cell>
          <cell r="AS47">
            <v>52.296320000000009</v>
          </cell>
          <cell r="AT47">
            <v>26.785920000000001</v>
          </cell>
          <cell r="AU47">
            <v>59.26</v>
          </cell>
          <cell r="AV47">
            <v>59.734999999999999</v>
          </cell>
          <cell r="AW47">
            <v>2.2400000000000002</v>
          </cell>
          <cell r="AX47">
            <v>0</v>
          </cell>
          <cell r="AY47">
            <v>0</v>
          </cell>
          <cell r="AZ47">
            <v>0</v>
          </cell>
          <cell r="BA47">
            <v>0</v>
          </cell>
          <cell r="BB47">
            <v>59.26</v>
          </cell>
          <cell r="BC47">
            <v>0</v>
          </cell>
          <cell r="BD47">
            <v>0</v>
          </cell>
          <cell r="BE47">
            <v>59.26</v>
          </cell>
          <cell r="BF47">
            <v>59.734999999999999</v>
          </cell>
          <cell r="BG47">
            <v>0</v>
          </cell>
          <cell r="BH47">
            <v>0</v>
          </cell>
          <cell r="BI47">
            <v>59.734999999999999</v>
          </cell>
          <cell r="BJ47">
            <v>2.2400000000000002</v>
          </cell>
          <cell r="BK47">
            <v>161.18401534031247</v>
          </cell>
          <cell r="BL47">
            <v>164.21819488031247</v>
          </cell>
          <cell r="BM47">
            <v>3.7230000000000003</v>
          </cell>
          <cell r="BN47">
            <v>8.76</v>
          </cell>
          <cell r="BO47">
            <v>12.483000000000001</v>
          </cell>
          <cell r="BP47">
            <v>3.7394249999999998</v>
          </cell>
          <cell r="BQ47">
            <v>6.57</v>
          </cell>
          <cell r="BR47">
            <v>0</v>
          </cell>
          <cell r="BS47">
            <v>10.309425000000001</v>
          </cell>
          <cell r="BT47">
            <v>-1.6424999999999468E-2</v>
          </cell>
          <cell r="BU47">
            <v>2.1899999999999995</v>
          </cell>
          <cell r="BV47">
            <v>2.173575</v>
          </cell>
          <cell r="BW47">
            <v>23.126400000000004</v>
          </cell>
          <cell r="BX47">
            <v>2.3839999999999999</v>
          </cell>
          <cell r="BY47">
            <v>0.36</v>
          </cell>
          <cell r="BZ47">
            <v>2.95</v>
          </cell>
          <cell r="CA47">
            <v>2.8222047457627122</v>
          </cell>
          <cell r="CB47">
            <v>4</v>
          </cell>
          <cell r="CC47">
            <v>0.84046101694915265</v>
          </cell>
          <cell r="CD47">
            <v>0.31</v>
          </cell>
          <cell r="CE47">
            <v>0.23</v>
          </cell>
          <cell r="CF47">
            <v>0</v>
          </cell>
          <cell r="CG47">
            <v>0</v>
          </cell>
          <cell r="CH47">
            <v>3.6626657627118648</v>
          </cell>
          <cell r="CI47" t="str">
            <v>POLICE DEPT</v>
          </cell>
          <cell r="CJ47" t="str">
            <v>NF5-242</v>
          </cell>
          <cell r="CK47" t="str">
            <v>X</v>
          </cell>
          <cell r="CL47">
            <v>1</v>
          </cell>
          <cell r="CM47" t="str">
            <v>2X32HELP</v>
          </cell>
          <cell r="CN47" t="str">
            <v>SYLVANIA</v>
          </cell>
          <cell r="CO47" t="str">
            <v>QHE2X32T8/UNV ISL-SC</v>
          </cell>
          <cell r="CP47">
            <v>49863</v>
          </cell>
          <cell r="CQ47">
            <v>0</v>
          </cell>
          <cell r="CR47" t="str">
            <v>N/A</v>
          </cell>
          <cell r="CS47" t="str">
            <v>-</v>
          </cell>
          <cell r="CT47" t="str">
            <v>-</v>
          </cell>
          <cell r="CU47" t="str">
            <v>-</v>
          </cell>
          <cell r="CV47">
            <v>0</v>
          </cell>
          <cell r="CW47">
            <v>2</v>
          </cell>
          <cell r="CX47" t="str">
            <v>FO28/ECO</v>
          </cell>
          <cell r="CY47" t="str">
            <v>SYLVANIA</v>
          </cell>
          <cell r="CZ47" t="str">
            <v>FO28/841/XP/SS/ECO</v>
          </cell>
          <cell r="DA47">
            <v>22179</v>
          </cell>
          <cell r="DB47">
            <v>0</v>
          </cell>
          <cell r="DC47" t="str">
            <v>N/A</v>
          </cell>
          <cell r="DD47" t="str">
            <v>-</v>
          </cell>
          <cell r="DE47" t="str">
            <v>-</v>
          </cell>
          <cell r="DF47" t="str">
            <v>-</v>
          </cell>
          <cell r="DG47">
            <v>1</v>
          </cell>
          <cell r="DH47" t="str">
            <v>2X4 2L 18 CELL PARABOLIC LOUVER</v>
          </cell>
          <cell r="DI47" t="str">
            <v>SIMKAR</v>
          </cell>
          <cell r="DJ47" t="str">
            <v>TEP-244-232-B11-18C</v>
          </cell>
          <cell r="DK47" t="str">
            <v>-</v>
          </cell>
          <cell r="DL47">
            <v>0</v>
          </cell>
          <cell r="DM47" t="str">
            <v>No Sensor</v>
          </cell>
          <cell r="DN47" t="str">
            <v>No Sensor</v>
          </cell>
          <cell r="DO47" t="str">
            <v>No Sensor</v>
          </cell>
          <cell r="DP47" t="str">
            <v>No Sensor</v>
          </cell>
          <cell r="DQ47" t="str">
            <v>No Sensor</v>
          </cell>
          <cell r="DR47">
            <v>0</v>
          </cell>
          <cell r="DS47" t="str">
            <v>No Add Wk.</v>
          </cell>
          <cell r="DT47" t="str">
            <v>No Add. Wk.</v>
          </cell>
          <cell r="DU47" t="str">
            <v>No Add. Wk.</v>
          </cell>
          <cell r="DV47" t="str">
            <v>No Add. Wk.</v>
          </cell>
          <cell r="DW47" t="str">
            <v>No Add. Wk.</v>
          </cell>
        </row>
        <row r="48">
          <cell r="E48">
            <v>1</v>
          </cell>
          <cell r="F48" t="str">
            <v>POLICE DEPT</v>
          </cell>
          <cell r="G48" t="str">
            <v>B</v>
          </cell>
          <cell r="I48" t="str">
            <v>RECORD STORAGE</v>
          </cell>
          <cell r="J48" t="str">
            <v>SL</v>
          </cell>
          <cell r="L48">
            <v>1000</v>
          </cell>
          <cell r="M48">
            <v>22</v>
          </cell>
          <cell r="N48" t="str">
            <v>24SE</v>
          </cell>
          <cell r="R48" t="str">
            <v>A2,A3</v>
          </cell>
          <cell r="S48" t="str">
            <v>FLUORESCENT</v>
          </cell>
          <cell r="T48">
            <v>82</v>
          </cell>
          <cell r="U48">
            <v>1.804</v>
          </cell>
          <cell r="V48">
            <v>1804</v>
          </cell>
          <cell r="W48">
            <v>22</v>
          </cell>
          <cell r="X48" t="str">
            <v>CR41LP</v>
          </cell>
          <cell r="Z48" t="str">
            <v>NEW LINEAR FLUORESCENT FIXTURE</v>
          </cell>
          <cell r="AA48" t="str">
            <v>X</v>
          </cell>
          <cell r="AB48">
            <v>22</v>
          </cell>
          <cell r="AC48">
            <v>0.48399999999999999</v>
          </cell>
          <cell r="AD48">
            <v>484</v>
          </cell>
          <cell r="AJ48" t="str">
            <v>Y</v>
          </cell>
          <cell r="AK48">
            <v>90248.4</v>
          </cell>
          <cell r="AL48">
            <v>43929.600000000006</v>
          </cell>
          <cell r="AM48">
            <v>-0.51323679976597913</v>
          </cell>
          <cell r="AN48">
            <v>1.32</v>
          </cell>
          <cell r="AO48">
            <v>1320</v>
          </cell>
          <cell r="AP48">
            <v>165.792</v>
          </cell>
          <cell r="AQ48">
            <v>18.891904605020901</v>
          </cell>
          <cell r="AR48">
            <v>5.2932725466665234E-2</v>
          </cell>
          <cell r="AS48">
            <v>226.58240000000001</v>
          </cell>
          <cell r="AT48">
            <v>60.790400000000005</v>
          </cell>
          <cell r="AU48">
            <v>43.13</v>
          </cell>
          <cell r="AV48">
            <v>59.734999999999999</v>
          </cell>
          <cell r="AW48">
            <v>2.2400000000000002</v>
          </cell>
          <cell r="AX48">
            <v>0</v>
          </cell>
          <cell r="AY48">
            <v>0</v>
          </cell>
          <cell r="AZ48">
            <v>0</v>
          </cell>
          <cell r="BA48">
            <v>0</v>
          </cell>
          <cell r="BB48">
            <v>948.86</v>
          </cell>
          <cell r="BC48">
            <v>0</v>
          </cell>
          <cell r="BD48">
            <v>0</v>
          </cell>
          <cell r="BE48">
            <v>948.86</v>
          </cell>
          <cell r="BF48">
            <v>1314.17</v>
          </cell>
          <cell r="BG48">
            <v>0</v>
          </cell>
          <cell r="BH48">
            <v>0</v>
          </cell>
          <cell r="BI48">
            <v>1314.17</v>
          </cell>
          <cell r="BJ48">
            <v>49.28</v>
          </cell>
          <cell r="BK48">
            <v>3065.3746983956248</v>
          </cell>
          <cell r="BL48">
            <v>3132.126648275625</v>
          </cell>
          <cell r="BM48">
            <v>9.3500000000000014</v>
          </cell>
          <cell r="BN48">
            <v>22</v>
          </cell>
          <cell r="BO48">
            <v>31.35</v>
          </cell>
          <cell r="BP48">
            <v>7.1018749999999988</v>
          </cell>
          <cell r="BQ48">
            <v>11.916666666666666</v>
          </cell>
          <cell r="BR48">
            <v>0</v>
          </cell>
          <cell r="BS48">
            <v>19.018541666666664</v>
          </cell>
          <cell r="BT48">
            <v>2.2481250000000026</v>
          </cell>
          <cell r="BU48">
            <v>10.083333333333334</v>
          </cell>
          <cell r="BV48">
            <v>12.331458333333337</v>
          </cell>
          <cell r="BW48">
            <v>87.12</v>
          </cell>
          <cell r="BX48">
            <v>78.672000000000011</v>
          </cell>
          <cell r="BY48">
            <v>0.36</v>
          </cell>
          <cell r="BZ48">
            <v>2.95</v>
          </cell>
          <cell r="CA48">
            <v>10.631593220338983</v>
          </cell>
          <cell r="CB48">
            <v>4</v>
          </cell>
          <cell r="CC48">
            <v>27.735213559322034</v>
          </cell>
          <cell r="CD48">
            <v>0.31</v>
          </cell>
          <cell r="CE48">
            <v>0.23</v>
          </cell>
          <cell r="CF48">
            <v>0</v>
          </cell>
          <cell r="CG48">
            <v>0</v>
          </cell>
          <cell r="CH48">
            <v>38.366806779661019</v>
          </cell>
          <cell r="CI48" t="str">
            <v>POLICE DEPT</v>
          </cell>
          <cell r="CJ48" t="str">
            <v>CR41LP</v>
          </cell>
          <cell r="CK48" t="str">
            <v>X</v>
          </cell>
          <cell r="CL48">
            <v>22</v>
          </cell>
          <cell r="CM48" t="str">
            <v>1X32HELP</v>
          </cell>
          <cell r="CN48" t="str">
            <v>SYLVANIA</v>
          </cell>
          <cell r="CO48" t="str">
            <v>QHE1X32T8/UNV ISL-SC</v>
          </cell>
          <cell r="CP48">
            <v>49861</v>
          </cell>
          <cell r="CQ48">
            <v>0</v>
          </cell>
          <cell r="CR48" t="str">
            <v>N/A</v>
          </cell>
          <cell r="CS48" t="str">
            <v>-</v>
          </cell>
          <cell r="CT48" t="str">
            <v>-</v>
          </cell>
          <cell r="CU48" t="str">
            <v>-</v>
          </cell>
          <cell r="CV48">
            <v>0</v>
          </cell>
          <cell r="CW48">
            <v>22</v>
          </cell>
          <cell r="CX48" t="str">
            <v>FO28/ECO</v>
          </cell>
          <cell r="CY48" t="str">
            <v>SYLVANIA</v>
          </cell>
          <cell r="CZ48" t="str">
            <v>FO28/841/XP/SS/ECO</v>
          </cell>
          <cell r="DA48">
            <v>22179</v>
          </cell>
          <cell r="DB48">
            <v>0</v>
          </cell>
          <cell r="DC48" t="str">
            <v>N/A</v>
          </cell>
          <cell r="DD48" t="str">
            <v>-</v>
          </cell>
          <cell r="DE48" t="str">
            <v>-</v>
          </cell>
          <cell r="DF48" t="str">
            <v>-</v>
          </cell>
          <cell r="DG48">
            <v>22</v>
          </cell>
          <cell r="DH48" t="str">
            <v>4' 1-LAMP LOW POWER CLASSROOM FIXTURE</v>
          </cell>
          <cell r="DI48" t="str">
            <v>TRI-STAR</v>
          </cell>
          <cell r="DJ48" t="str">
            <v>WA438-4-132-T8-EB(*)LP- WREF</v>
          </cell>
          <cell r="DK48" t="str">
            <v>-</v>
          </cell>
          <cell r="DL48">
            <v>0</v>
          </cell>
          <cell r="DM48" t="str">
            <v>No Sensor</v>
          </cell>
          <cell r="DN48" t="str">
            <v>No Sensor</v>
          </cell>
          <cell r="DO48" t="str">
            <v>No Sensor</v>
          </cell>
          <cell r="DP48" t="str">
            <v>No Sensor</v>
          </cell>
          <cell r="DQ48" t="str">
            <v>No Sensor</v>
          </cell>
          <cell r="DR48">
            <v>0</v>
          </cell>
          <cell r="DS48" t="str">
            <v>No Add Wk.</v>
          </cell>
          <cell r="DT48" t="str">
            <v>No Add. Wk.</v>
          </cell>
          <cell r="DU48" t="str">
            <v>No Add. Wk.</v>
          </cell>
          <cell r="DV48" t="str">
            <v>No Add. Wk.</v>
          </cell>
          <cell r="DW48" t="str">
            <v>No Add. Wk.</v>
          </cell>
        </row>
        <row r="49">
          <cell r="E49">
            <v>1</v>
          </cell>
          <cell r="F49" t="str">
            <v>POLICE DEPT</v>
          </cell>
          <cell r="G49" t="str">
            <v>B</v>
          </cell>
          <cell r="I49" t="str">
            <v>RM 14 STORAGE</v>
          </cell>
          <cell r="J49" t="str">
            <v>SL</v>
          </cell>
          <cell r="L49">
            <v>1000</v>
          </cell>
          <cell r="M49">
            <v>3</v>
          </cell>
          <cell r="N49" t="str">
            <v>24SE</v>
          </cell>
          <cell r="R49" t="str">
            <v>A2,A3</v>
          </cell>
          <cell r="S49" t="str">
            <v>FLUORESCENT</v>
          </cell>
          <cell r="T49">
            <v>82</v>
          </cell>
          <cell r="U49">
            <v>0.246</v>
          </cell>
          <cell r="V49">
            <v>246</v>
          </cell>
          <cell r="W49">
            <v>3</v>
          </cell>
          <cell r="X49" t="str">
            <v>CR41LP</v>
          </cell>
          <cell r="Z49" t="str">
            <v>NEW LINEAR FLUORESCENT FIXTURE</v>
          </cell>
          <cell r="AA49" t="str">
            <v>X</v>
          </cell>
          <cell r="AB49">
            <v>22</v>
          </cell>
          <cell r="AC49">
            <v>6.6000000000000003E-2</v>
          </cell>
          <cell r="AD49">
            <v>66</v>
          </cell>
          <cell r="AJ49" t="str">
            <v>Y</v>
          </cell>
          <cell r="AK49">
            <v>12306.599999999999</v>
          </cell>
          <cell r="AL49">
            <v>5990.4000000000005</v>
          </cell>
          <cell r="AM49">
            <v>-0.51323679976597913</v>
          </cell>
          <cell r="AN49">
            <v>0.18</v>
          </cell>
          <cell r="AO49">
            <v>180</v>
          </cell>
          <cell r="AP49">
            <v>22.608000000000004</v>
          </cell>
          <cell r="AQ49">
            <v>18.891904605020898</v>
          </cell>
          <cell r="AR49">
            <v>5.2932725466665248E-2</v>
          </cell>
          <cell r="AS49">
            <v>30.897600000000004</v>
          </cell>
          <cell r="AT49">
            <v>8.2896000000000001</v>
          </cell>
          <cell r="AU49">
            <v>43.13</v>
          </cell>
          <cell r="AV49">
            <v>59.734999999999999</v>
          </cell>
          <cell r="AW49">
            <v>2.2400000000000002</v>
          </cell>
          <cell r="AX49">
            <v>0</v>
          </cell>
          <cell r="AY49">
            <v>0</v>
          </cell>
          <cell r="AZ49">
            <v>0</v>
          </cell>
          <cell r="BA49">
            <v>0</v>
          </cell>
          <cell r="BB49">
            <v>129.39000000000001</v>
          </cell>
          <cell r="BC49">
            <v>0</v>
          </cell>
          <cell r="BD49">
            <v>0</v>
          </cell>
          <cell r="BE49">
            <v>129.39000000000001</v>
          </cell>
          <cell r="BF49">
            <v>179.20499999999998</v>
          </cell>
          <cell r="BG49">
            <v>0</v>
          </cell>
          <cell r="BH49">
            <v>0</v>
          </cell>
          <cell r="BI49">
            <v>179.20499999999998</v>
          </cell>
          <cell r="BJ49">
            <v>6.7200000000000006</v>
          </cell>
          <cell r="BK49">
            <v>418.00564069031248</v>
          </cell>
          <cell r="BL49">
            <v>427.10817931031249</v>
          </cell>
          <cell r="BM49">
            <v>1.2750000000000001</v>
          </cell>
          <cell r="BN49">
            <v>3</v>
          </cell>
          <cell r="BO49">
            <v>4.2750000000000004</v>
          </cell>
          <cell r="BP49">
            <v>0.96843749999999995</v>
          </cell>
          <cell r="BQ49">
            <v>1.625</v>
          </cell>
          <cell r="BR49">
            <v>0</v>
          </cell>
          <cell r="BS49">
            <v>2.5934374999999998</v>
          </cell>
          <cell r="BT49">
            <v>0.30656250000000018</v>
          </cell>
          <cell r="BU49">
            <v>1.375</v>
          </cell>
          <cell r="BV49">
            <v>1.6815625000000001</v>
          </cell>
          <cell r="BW49">
            <v>11.88</v>
          </cell>
          <cell r="BX49">
            <v>10.728</v>
          </cell>
          <cell r="BY49">
            <v>0.36</v>
          </cell>
          <cell r="BZ49">
            <v>2.95</v>
          </cell>
          <cell r="CA49">
            <v>1.4497627118644068</v>
          </cell>
          <cell r="CB49">
            <v>4</v>
          </cell>
          <cell r="CC49">
            <v>3.7820745762711865</v>
          </cell>
          <cell r="CD49">
            <v>0.31</v>
          </cell>
          <cell r="CE49">
            <v>0.23</v>
          </cell>
          <cell r="CF49">
            <v>0</v>
          </cell>
          <cell r="CG49">
            <v>0</v>
          </cell>
          <cell r="CH49">
            <v>5.2318372881355932</v>
          </cell>
          <cell r="CI49" t="str">
            <v>POLICE DEPT</v>
          </cell>
          <cell r="CJ49" t="str">
            <v>CR41LP</v>
          </cell>
          <cell r="CK49" t="str">
            <v>X</v>
          </cell>
          <cell r="CL49">
            <v>3</v>
          </cell>
          <cell r="CM49" t="str">
            <v>1X32HELP</v>
          </cell>
          <cell r="CN49" t="str">
            <v>SYLVANIA</v>
          </cell>
          <cell r="CO49" t="str">
            <v>QHE1X32T8/UNV ISL-SC</v>
          </cell>
          <cell r="CP49">
            <v>49861</v>
          </cell>
          <cell r="CQ49">
            <v>0</v>
          </cell>
          <cell r="CR49" t="str">
            <v>N/A</v>
          </cell>
          <cell r="CS49" t="str">
            <v>-</v>
          </cell>
          <cell r="CT49" t="str">
            <v>-</v>
          </cell>
          <cell r="CU49" t="str">
            <v>-</v>
          </cell>
          <cell r="CV49">
            <v>0</v>
          </cell>
          <cell r="CW49">
            <v>3</v>
          </cell>
          <cell r="CX49" t="str">
            <v>FO28/ECO</v>
          </cell>
          <cell r="CY49" t="str">
            <v>SYLVANIA</v>
          </cell>
          <cell r="CZ49" t="str">
            <v>FO28/841/XP/SS/ECO</v>
          </cell>
          <cell r="DA49">
            <v>22179</v>
          </cell>
          <cell r="DB49">
            <v>0</v>
          </cell>
          <cell r="DC49" t="str">
            <v>N/A</v>
          </cell>
          <cell r="DD49" t="str">
            <v>-</v>
          </cell>
          <cell r="DE49" t="str">
            <v>-</v>
          </cell>
          <cell r="DF49" t="str">
            <v>-</v>
          </cell>
          <cell r="DG49">
            <v>3</v>
          </cell>
          <cell r="DH49" t="str">
            <v>4' 1-LAMP LOW POWER CLASSROOM FIXTURE</v>
          </cell>
          <cell r="DI49" t="str">
            <v>TRI-STAR</v>
          </cell>
          <cell r="DJ49" t="str">
            <v>WA438-4-132-T8-EB(*)LP- WREF</v>
          </cell>
          <cell r="DK49" t="str">
            <v>-</v>
          </cell>
          <cell r="DL49">
            <v>0</v>
          </cell>
          <cell r="DM49" t="str">
            <v>No Sensor</v>
          </cell>
          <cell r="DN49" t="str">
            <v>No Sensor</v>
          </cell>
          <cell r="DO49" t="str">
            <v>No Sensor</v>
          </cell>
          <cell r="DP49" t="str">
            <v>No Sensor</v>
          </cell>
          <cell r="DQ49" t="str">
            <v>No Sensor</v>
          </cell>
          <cell r="DR49">
            <v>0</v>
          </cell>
          <cell r="DS49" t="str">
            <v>No Add Wk.</v>
          </cell>
          <cell r="DT49" t="str">
            <v>No Add. Wk.</v>
          </cell>
          <cell r="DU49" t="str">
            <v>No Add. Wk.</v>
          </cell>
          <cell r="DV49" t="str">
            <v>No Add. Wk.</v>
          </cell>
          <cell r="DW49" t="str">
            <v>No Add. Wk.</v>
          </cell>
        </row>
        <row r="50">
          <cell r="E50">
            <v>1</v>
          </cell>
          <cell r="F50" t="str">
            <v>POLICE DEPT</v>
          </cell>
          <cell r="G50" t="str">
            <v>B</v>
          </cell>
          <cell r="I50" t="str">
            <v>EVIDENCE ROOM</v>
          </cell>
          <cell r="J50" t="str">
            <v>OH</v>
          </cell>
          <cell r="L50">
            <v>8760</v>
          </cell>
          <cell r="M50">
            <v>1</v>
          </cell>
          <cell r="N50" t="str">
            <v>24SE</v>
          </cell>
          <cell r="R50" t="str">
            <v>A2,A3</v>
          </cell>
          <cell r="S50" t="str">
            <v>FLUORESCENT</v>
          </cell>
          <cell r="T50">
            <v>82</v>
          </cell>
          <cell r="U50">
            <v>8.2000000000000003E-2</v>
          </cell>
          <cell r="V50">
            <v>718.32</v>
          </cell>
          <cell r="W50">
            <v>1</v>
          </cell>
          <cell r="X50" t="str">
            <v>SP-NF4-242</v>
          </cell>
          <cell r="Z50" t="str">
            <v>NEW LINEAR FLUORESCENT FIXTURE</v>
          </cell>
          <cell r="AA50" t="str">
            <v>X</v>
          </cell>
          <cell r="AB50">
            <v>48</v>
          </cell>
          <cell r="AC50">
            <v>4.8000000000000001E-2</v>
          </cell>
          <cell r="AD50">
            <v>420.48</v>
          </cell>
          <cell r="AJ50" t="str">
            <v>Y</v>
          </cell>
          <cell r="AK50">
            <v>4102.2</v>
          </cell>
          <cell r="AL50">
            <v>4505.6000000000004</v>
          </cell>
          <cell r="AM50">
            <v>9.8337477451123922E-2</v>
          </cell>
          <cell r="AN50">
            <v>3.4000000000000002E-2</v>
          </cell>
          <cell r="AO50">
            <v>297.84000000000003</v>
          </cell>
          <cell r="AP50">
            <v>21.683840000000004</v>
          </cell>
          <cell r="AQ50">
            <v>10.072015490813087</v>
          </cell>
          <cell r="AR50">
            <v>9.9284994240936453E-2</v>
          </cell>
          <cell r="AS50">
            <v>52.296320000000009</v>
          </cell>
          <cell r="AT50">
            <v>30.612480000000005</v>
          </cell>
          <cell r="AU50">
            <v>99.26</v>
          </cell>
          <cell r="AV50">
            <v>59.734999999999999</v>
          </cell>
          <cell r="AW50">
            <v>2.2400000000000002</v>
          </cell>
          <cell r="AX50">
            <v>0</v>
          </cell>
          <cell r="AY50">
            <v>0</v>
          </cell>
          <cell r="AZ50">
            <v>0</v>
          </cell>
          <cell r="BA50">
            <v>0</v>
          </cell>
          <cell r="BB50">
            <v>99.26</v>
          </cell>
          <cell r="BC50">
            <v>0</v>
          </cell>
          <cell r="BD50">
            <v>0</v>
          </cell>
          <cell r="BE50">
            <v>99.26</v>
          </cell>
          <cell r="BF50">
            <v>59.734999999999999</v>
          </cell>
          <cell r="BG50">
            <v>0</v>
          </cell>
          <cell r="BH50">
            <v>0</v>
          </cell>
          <cell r="BI50">
            <v>59.734999999999999</v>
          </cell>
          <cell r="BJ50">
            <v>2.2400000000000002</v>
          </cell>
          <cell r="BK50">
            <v>215.36579284031248</v>
          </cell>
          <cell r="BL50">
            <v>218.39997238031248</v>
          </cell>
          <cell r="BM50">
            <v>3.7230000000000003</v>
          </cell>
          <cell r="BN50">
            <v>8.76</v>
          </cell>
          <cell r="BO50">
            <v>12.483000000000001</v>
          </cell>
          <cell r="BP50">
            <v>3.7394249999999998</v>
          </cell>
          <cell r="BQ50">
            <v>6.57</v>
          </cell>
          <cell r="BR50">
            <v>0</v>
          </cell>
          <cell r="BS50">
            <v>10.309425000000001</v>
          </cell>
          <cell r="BT50">
            <v>-1.6424999999999468E-2</v>
          </cell>
          <cell r="BU50">
            <v>2.1899999999999995</v>
          </cell>
          <cell r="BV50">
            <v>2.173575</v>
          </cell>
          <cell r="BW50">
            <v>19.657440000000005</v>
          </cell>
          <cell r="BX50">
            <v>2.0264000000000006</v>
          </cell>
          <cell r="BY50">
            <v>0.36</v>
          </cell>
          <cell r="BZ50">
            <v>2.95</v>
          </cell>
          <cell r="CA50">
            <v>2.3988740338983052</v>
          </cell>
          <cell r="CB50">
            <v>4</v>
          </cell>
          <cell r="CC50">
            <v>0.71439186440677971</v>
          </cell>
          <cell r="CD50">
            <v>0.31</v>
          </cell>
          <cell r="CE50">
            <v>0.23</v>
          </cell>
          <cell r="CF50">
            <v>0</v>
          </cell>
          <cell r="CG50">
            <v>0</v>
          </cell>
          <cell r="CH50">
            <v>3.1132658983050847</v>
          </cell>
          <cell r="CI50" t="str">
            <v>POLICE DEPT</v>
          </cell>
          <cell r="CJ50" t="str">
            <v>SP-NF4-242</v>
          </cell>
          <cell r="CK50" t="str">
            <v>X</v>
          </cell>
          <cell r="CL50">
            <v>1</v>
          </cell>
          <cell r="CM50" t="str">
            <v>2X32HE</v>
          </cell>
          <cell r="CN50" t="str">
            <v>SYLVANIA</v>
          </cell>
          <cell r="CO50" t="str">
            <v>QHE2X32T8/UNV ISN-SC</v>
          </cell>
          <cell r="CP50">
            <v>49853</v>
          </cell>
          <cell r="CQ50">
            <v>0</v>
          </cell>
          <cell r="CR50" t="str">
            <v>N/A</v>
          </cell>
          <cell r="CS50" t="str">
            <v>-</v>
          </cell>
          <cell r="CT50" t="str">
            <v>-</v>
          </cell>
          <cell r="CU50" t="str">
            <v>-</v>
          </cell>
          <cell r="CV50">
            <v>0</v>
          </cell>
          <cell r="CW50">
            <v>2</v>
          </cell>
          <cell r="CX50" t="str">
            <v>FO28/ECO</v>
          </cell>
          <cell r="CY50" t="str">
            <v>SYLVANIA</v>
          </cell>
          <cell r="CZ50" t="str">
            <v>FO28/841/XP/SS/ECO</v>
          </cell>
          <cell r="DA50">
            <v>22179</v>
          </cell>
          <cell r="DB50">
            <v>0</v>
          </cell>
          <cell r="DC50" t="str">
            <v>N/A</v>
          </cell>
          <cell r="DD50" t="str">
            <v>-</v>
          </cell>
          <cell r="DE50" t="str">
            <v>-</v>
          </cell>
          <cell r="DF50" t="str">
            <v>-</v>
          </cell>
          <cell r="DG50">
            <v>1</v>
          </cell>
          <cell r="DH50" t="str">
            <v>2X4-2 LAMP SURFACE MOUNT PARABOLIC</v>
          </cell>
          <cell r="DI50" t="str">
            <v>SELECT</v>
          </cell>
          <cell r="DJ50" t="str">
            <v>SELECT</v>
          </cell>
          <cell r="DK50" t="str">
            <v>-</v>
          </cell>
          <cell r="DL50">
            <v>0</v>
          </cell>
          <cell r="DM50" t="str">
            <v>No Sensor</v>
          </cell>
          <cell r="DN50" t="str">
            <v>No Sensor</v>
          </cell>
          <cell r="DO50" t="str">
            <v>No Sensor</v>
          </cell>
          <cell r="DP50" t="str">
            <v>No Sensor</v>
          </cell>
          <cell r="DQ50" t="str">
            <v>No Sensor</v>
          </cell>
          <cell r="DR50">
            <v>0</v>
          </cell>
          <cell r="DS50" t="str">
            <v>No Add Wk.</v>
          </cell>
          <cell r="DT50" t="str">
            <v>No Add. Wk.</v>
          </cell>
          <cell r="DU50" t="str">
            <v>No Add. Wk.</v>
          </cell>
          <cell r="DV50" t="str">
            <v>No Add. Wk.</v>
          </cell>
          <cell r="DW50" t="str">
            <v>No Add. Wk.</v>
          </cell>
        </row>
        <row r="51">
          <cell r="E51">
            <v>1</v>
          </cell>
          <cell r="F51" t="str">
            <v>POLICE DEPT</v>
          </cell>
          <cell r="G51" t="str">
            <v>B</v>
          </cell>
          <cell r="I51" t="str">
            <v>EVIDENCE RM</v>
          </cell>
          <cell r="J51" t="str">
            <v>OH</v>
          </cell>
          <cell r="L51">
            <v>8760</v>
          </cell>
          <cell r="M51">
            <v>1</v>
          </cell>
          <cell r="N51" t="str">
            <v>24SE</v>
          </cell>
          <cell r="R51" t="str">
            <v>A2,A3</v>
          </cell>
          <cell r="S51" t="str">
            <v>FLUORESCENT</v>
          </cell>
          <cell r="T51">
            <v>82</v>
          </cell>
          <cell r="U51">
            <v>8.2000000000000003E-2</v>
          </cell>
          <cell r="V51">
            <v>718.32</v>
          </cell>
          <cell r="W51">
            <v>1</v>
          </cell>
          <cell r="X51" t="str">
            <v>SP-NF4-242</v>
          </cell>
          <cell r="Z51" t="str">
            <v>NEW LINEAR FLUORESCENT FIXTURE</v>
          </cell>
          <cell r="AA51" t="str">
            <v>X</v>
          </cell>
          <cell r="AB51">
            <v>48</v>
          </cell>
          <cell r="AC51">
            <v>4.8000000000000001E-2</v>
          </cell>
          <cell r="AD51">
            <v>420.48</v>
          </cell>
          <cell r="AJ51" t="str">
            <v>Y</v>
          </cell>
          <cell r="AK51">
            <v>4102.2</v>
          </cell>
          <cell r="AL51">
            <v>4505.6000000000004</v>
          </cell>
          <cell r="AM51">
            <v>9.8337477451123922E-2</v>
          </cell>
          <cell r="AN51">
            <v>3.4000000000000002E-2</v>
          </cell>
          <cell r="AO51">
            <v>297.84000000000003</v>
          </cell>
          <cell r="AP51">
            <v>21.683840000000004</v>
          </cell>
          <cell r="AQ51">
            <v>10.072015490813087</v>
          </cell>
          <cell r="AR51">
            <v>9.9284994240936453E-2</v>
          </cell>
          <cell r="AS51">
            <v>52.296320000000009</v>
          </cell>
          <cell r="AT51">
            <v>30.612480000000005</v>
          </cell>
          <cell r="AU51">
            <v>99.26</v>
          </cell>
          <cell r="AV51">
            <v>59.734999999999999</v>
          </cell>
          <cell r="AW51">
            <v>2.2400000000000002</v>
          </cell>
          <cell r="AX51">
            <v>0</v>
          </cell>
          <cell r="AY51">
            <v>0</v>
          </cell>
          <cell r="AZ51">
            <v>0</v>
          </cell>
          <cell r="BA51">
            <v>0</v>
          </cell>
          <cell r="BB51">
            <v>99.26</v>
          </cell>
          <cell r="BC51">
            <v>0</v>
          </cell>
          <cell r="BD51">
            <v>0</v>
          </cell>
          <cell r="BE51">
            <v>99.26</v>
          </cell>
          <cell r="BF51">
            <v>59.734999999999999</v>
          </cell>
          <cell r="BG51">
            <v>0</v>
          </cell>
          <cell r="BH51">
            <v>0</v>
          </cell>
          <cell r="BI51">
            <v>59.734999999999999</v>
          </cell>
          <cell r="BJ51">
            <v>2.2400000000000002</v>
          </cell>
          <cell r="BK51">
            <v>215.36579284031248</v>
          </cell>
          <cell r="BL51">
            <v>218.39997238031248</v>
          </cell>
          <cell r="BM51">
            <v>3.7230000000000003</v>
          </cell>
          <cell r="BN51">
            <v>8.76</v>
          </cell>
          <cell r="BO51">
            <v>12.483000000000001</v>
          </cell>
          <cell r="BP51">
            <v>3.7394249999999998</v>
          </cell>
          <cell r="BQ51">
            <v>6.57</v>
          </cell>
          <cell r="BR51">
            <v>0</v>
          </cell>
          <cell r="BS51">
            <v>10.309425000000001</v>
          </cell>
          <cell r="BT51">
            <v>-1.6424999999999468E-2</v>
          </cell>
          <cell r="BU51">
            <v>2.1899999999999995</v>
          </cell>
          <cell r="BV51">
            <v>2.173575</v>
          </cell>
          <cell r="BW51">
            <v>19.657440000000005</v>
          </cell>
          <cell r="BX51">
            <v>2.0264000000000006</v>
          </cell>
          <cell r="BY51">
            <v>0.36</v>
          </cell>
          <cell r="BZ51">
            <v>2.95</v>
          </cell>
          <cell r="CA51">
            <v>2.3988740338983052</v>
          </cell>
          <cell r="CB51">
            <v>4</v>
          </cell>
          <cell r="CC51">
            <v>0.71439186440677971</v>
          </cell>
          <cell r="CD51">
            <v>0.31</v>
          </cell>
          <cell r="CE51">
            <v>0.23</v>
          </cell>
          <cell r="CF51">
            <v>0</v>
          </cell>
          <cell r="CG51">
            <v>0</v>
          </cell>
          <cell r="CH51">
            <v>3.1132658983050847</v>
          </cell>
          <cell r="CI51" t="str">
            <v>POLICE DEPT</v>
          </cell>
          <cell r="CJ51" t="str">
            <v>SP-NF4-242</v>
          </cell>
          <cell r="CK51" t="str">
            <v>X</v>
          </cell>
          <cell r="CL51">
            <v>1</v>
          </cell>
          <cell r="CM51" t="str">
            <v>2X32HE</v>
          </cell>
          <cell r="CN51" t="str">
            <v>SYLVANIA</v>
          </cell>
          <cell r="CO51" t="str">
            <v>QHE2X32T8/UNV ISN-SC</v>
          </cell>
          <cell r="CP51">
            <v>49853</v>
          </cell>
          <cell r="CQ51">
            <v>0</v>
          </cell>
          <cell r="CR51" t="str">
            <v>N/A</v>
          </cell>
          <cell r="CS51" t="str">
            <v>-</v>
          </cell>
          <cell r="CT51" t="str">
            <v>-</v>
          </cell>
          <cell r="CU51" t="str">
            <v>-</v>
          </cell>
          <cell r="CV51">
            <v>0</v>
          </cell>
          <cell r="CW51">
            <v>2</v>
          </cell>
          <cell r="CX51" t="str">
            <v>FO28/ECO</v>
          </cell>
          <cell r="CY51" t="str">
            <v>SYLVANIA</v>
          </cell>
          <cell r="CZ51" t="str">
            <v>FO28/841/XP/SS/ECO</v>
          </cell>
          <cell r="DA51">
            <v>22179</v>
          </cell>
          <cell r="DB51">
            <v>0</v>
          </cell>
          <cell r="DC51" t="str">
            <v>N/A</v>
          </cell>
          <cell r="DD51" t="str">
            <v>-</v>
          </cell>
          <cell r="DE51" t="str">
            <v>-</v>
          </cell>
          <cell r="DF51" t="str">
            <v>-</v>
          </cell>
          <cell r="DG51">
            <v>1</v>
          </cell>
          <cell r="DH51" t="str">
            <v>2X4-2 LAMP SURFACE MOUNT PARABOLIC</v>
          </cell>
          <cell r="DI51" t="str">
            <v>SELECT</v>
          </cell>
          <cell r="DJ51" t="str">
            <v>SELECT</v>
          </cell>
          <cell r="DK51" t="str">
            <v>-</v>
          </cell>
          <cell r="DL51">
            <v>0</v>
          </cell>
          <cell r="DM51" t="str">
            <v>No Sensor</v>
          </cell>
          <cell r="DN51" t="str">
            <v>No Sensor</v>
          </cell>
          <cell r="DO51" t="str">
            <v>No Sensor</v>
          </cell>
          <cell r="DP51" t="str">
            <v>No Sensor</v>
          </cell>
          <cell r="DQ51" t="str">
            <v>No Sensor</v>
          </cell>
          <cell r="DR51">
            <v>0</v>
          </cell>
          <cell r="DS51" t="str">
            <v>No Add Wk.</v>
          </cell>
          <cell r="DT51" t="str">
            <v>No Add. Wk.</v>
          </cell>
          <cell r="DU51" t="str">
            <v>No Add. Wk.</v>
          </cell>
          <cell r="DV51" t="str">
            <v>No Add. Wk.</v>
          </cell>
          <cell r="DW51" t="str">
            <v>No Add. Wk.</v>
          </cell>
        </row>
        <row r="52">
          <cell r="E52">
            <v>1</v>
          </cell>
          <cell r="F52" t="str">
            <v>POLICE DEPT</v>
          </cell>
          <cell r="G52" t="str">
            <v>B</v>
          </cell>
          <cell r="I52" t="str">
            <v>MECHANICAL RM</v>
          </cell>
          <cell r="J52" t="str">
            <v>MRL</v>
          </cell>
          <cell r="L52">
            <v>1000</v>
          </cell>
          <cell r="M52">
            <v>2</v>
          </cell>
          <cell r="N52">
            <v>75</v>
          </cell>
          <cell r="O52" t="str">
            <v>SI</v>
          </cell>
          <cell r="S52" t="str">
            <v>INCANDESCENT</v>
          </cell>
          <cell r="T52">
            <v>75</v>
          </cell>
          <cell r="U52">
            <v>0.15</v>
          </cell>
          <cell r="V52">
            <v>150</v>
          </cell>
          <cell r="W52">
            <v>2</v>
          </cell>
          <cell r="X52" t="str">
            <v>NF9-STRIP</v>
          </cell>
          <cell r="Z52" t="str">
            <v>NEW LINEAR FLUORESCENT FIXTURE</v>
          </cell>
          <cell r="AA52" t="str">
            <v xml:space="preserve"> </v>
          </cell>
          <cell r="AB52">
            <v>22</v>
          </cell>
          <cell r="AC52">
            <v>4.3999999999999997E-2</v>
          </cell>
          <cell r="AD52">
            <v>44</v>
          </cell>
          <cell r="AJ52" t="str">
            <v>Y</v>
          </cell>
          <cell r="AK52">
            <v>0</v>
          </cell>
          <cell r="AL52">
            <v>3993.6000000000004</v>
          </cell>
          <cell r="AM52">
            <v>0</v>
          </cell>
          <cell r="AN52">
            <v>0.106</v>
          </cell>
          <cell r="AO52">
            <v>106</v>
          </cell>
          <cell r="AP52">
            <v>13.313600000000001</v>
          </cell>
          <cell r="AQ52">
            <v>18.489466457372529</v>
          </cell>
          <cell r="AR52">
            <v>5.4084848922249879E-2</v>
          </cell>
          <cell r="AS52">
            <v>18.84</v>
          </cell>
          <cell r="AT52">
            <v>5.5263999999999998</v>
          </cell>
          <cell r="AU52">
            <v>31.13</v>
          </cell>
          <cell r="AV52">
            <v>59.734999999999999</v>
          </cell>
          <cell r="AW52">
            <v>0</v>
          </cell>
          <cell r="AX52">
            <v>0</v>
          </cell>
          <cell r="AY52">
            <v>0</v>
          </cell>
          <cell r="AZ52">
            <v>0</v>
          </cell>
          <cell r="BA52">
            <v>0</v>
          </cell>
          <cell r="BB52">
            <v>62.26</v>
          </cell>
          <cell r="BC52">
            <v>0</v>
          </cell>
          <cell r="BD52">
            <v>0</v>
          </cell>
          <cell r="BE52">
            <v>62.26</v>
          </cell>
          <cell r="BF52">
            <v>119.47</v>
          </cell>
          <cell r="BG52">
            <v>0</v>
          </cell>
          <cell r="BH52">
            <v>0</v>
          </cell>
          <cell r="BI52">
            <v>119.47</v>
          </cell>
          <cell r="BJ52">
            <v>0</v>
          </cell>
          <cell r="BK52">
            <v>246.16136062687494</v>
          </cell>
          <cell r="BL52">
            <v>246.16136062687494</v>
          </cell>
          <cell r="BM52">
            <v>2</v>
          </cell>
          <cell r="BN52">
            <v>4</v>
          </cell>
          <cell r="BO52">
            <v>6</v>
          </cell>
          <cell r="BP52">
            <v>0.64562499999999989</v>
          </cell>
          <cell r="BQ52">
            <v>1.0833333333333333</v>
          </cell>
          <cell r="BR52">
            <v>0</v>
          </cell>
          <cell r="BS52">
            <v>1.7289583333333332</v>
          </cell>
          <cell r="BT52">
            <v>1.3543750000000001</v>
          </cell>
          <cell r="BU52">
            <v>2.916666666666667</v>
          </cell>
          <cell r="BV52">
            <v>4.2710416666666671</v>
          </cell>
          <cell r="BW52">
            <v>6.9960000000000004</v>
          </cell>
          <cell r="BX52">
            <v>6.3175999999999997</v>
          </cell>
          <cell r="BY52">
            <v>0.36</v>
          </cell>
          <cell r="BZ52">
            <v>2.95</v>
          </cell>
          <cell r="CA52">
            <v>0.85374915254237282</v>
          </cell>
          <cell r="CB52">
            <v>4</v>
          </cell>
          <cell r="CC52">
            <v>2.2272216949152543</v>
          </cell>
          <cell r="CD52">
            <v>0.31</v>
          </cell>
          <cell r="CE52">
            <v>0.23</v>
          </cell>
          <cell r="CF52">
            <v>0</v>
          </cell>
          <cell r="CG52">
            <v>0</v>
          </cell>
          <cell r="CH52">
            <v>3.0809708474576274</v>
          </cell>
          <cell r="CI52" t="str">
            <v>POLICE DEPT</v>
          </cell>
          <cell r="CJ52" t="str">
            <v>NF9-STRIP</v>
          </cell>
          <cell r="CK52" t="str">
            <v>X</v>
          </cell>
          <cell r="CL52">
            <v>2</v>
          </cell>
          <cell r="CM52" t="str">
            <v>1X32HELP</v>
          </cell>
          <cell r="CN52" t="str">
            <v>SYLVANIA</v>
          </cell>
          <cell r="CO52" t="str">
            <v>QHE1X32T8/UNV ISL-SC</v>
          </cell>
          <cell r="CP52">
            <v>49861</v>
          </cell>
          <cell r="CQ52">
            <v>0</v>
          </cell>
          <cell r="CR52" t="str">
            <v>N/A</v>
          </cell>
          <cell r="CS52" t="str">
            <v>-</v>
          </cell>
          <cell r="CT52" t="str">
            <v>-</v>
          </cell>
          <cell r="CU52" t="str">
            <v>-</v>
          </cell>
          <cell r="CV52">
            <v>0</v>
          </cell>
          <cell r="CW52">
            <v>2</v>
          </cell>
          <cell r="CX52" t="str">
            <v>FO28/ECO</v>
          </cell>
          <cell r="CY52" t="str">
            <v>SYLVANIA</v>
          </cell>
          <cell r="CZ52" t="str">
            <v>FO28/841/XP/SS/ECO</v>
          </cell>
          <cell r="DA52">
            <v>22179</v>
          </cell>
          <cell r="DB52">
            <v>0</v>
          </cell>
          <cell r="DC52" t="str">
            <v>N/A</v>
          </cell>
          <cell r="DD52" t="str">
            <v>-</v>
          </cell>
          <cell r="DE52" t="str">
            <v>-</v>
          </cell>
          <cell r="DF52" t="str">
            <v>-</v>
          </cell>
          <cell r="DG52">
            <v>2</v>
          </cell>
          <cell r="DH52" t="str">
            <v>1 LAMP 4' STRIP W/WIREGUARD</v>
          </cell>
          <cell r="DI52" t="str">
            <v>SIMKAR</v>
          </cell>
          <cell r="DJ52" t="str">
            <v>CH132-B11-*-WG*</v>
          </cell>
          <cell r="DK52" t="str">
            <v>-</v>
          </cell>
          <cell r="DL52">
            <v>0</v>
          </cell>
          <cell r="DM52" t="str">
            <v>No Sensor</v>
          </cell>
          <cell r="DN52" t="str">
            <v>No Sensor</v>
          </cell>
          <cell r="DO52" t="str">
            <v>No Sensor</v>
          </cell>
          <cell r="DP52" t="str">
            <v>No Sensor</v>
          </cell>
          <cell r="DQ52" t="str">
            <v>No Sensor</v>
          </cell>
          <cell r="DR52">
            <v>0</v>
          </cell>
          <cell r="DS52" t="str">
            <v>No Add Wk.</v>
          </cell>
          <cell r="DT52" t="str">
            <v>No Add. Wk.</v>
          </cell>
          <cell r="DU52" t="str">
            <v>No Add. Wk.</v>
          </cell>
          <cell r="DV52" t="str">
            <v>No Add. Wk.</v>
          </cell>
          <cell r="DW52" t="str">
            <v>No Add. Wk.</v>
          </cell>
        </row>
        <row r="53">
          <cell r="E53">
            <v>1</v>
          </cell>
          <cell r="F53" t="str">
            <v>POLICE DEPT</v>
          </cell>
          <cell r="G53" t="str">
            <v>B</v>
          </cell>
          <cell r="I53" t="str">
            <v>MECHANICAL RM</v>
          </cell>
          <cell r="J53" t="str">
            <v>MRL</v>
          </cell>
          <cell r="L53">
            <v>1000</v>
          </cell>
          <cell r="M53">
            <v>3</v>
          </cell>
          <cell r="N53" t="str">
            <v>24SE</v>
          </cell>
          <cell r="O53" t="str">
            <v>WRAP</v>
          </cell>
          <cell r="S53" t="str">
            <v>FLUORESCENT</v>
          </cell>
          <cell r="T53">
            <v>82</v>
          </cell>
          <cell r="U53">
            <v>0.246</v>
          </cell>
          <cell r="V53">
            <v>246</v>
          </cell>
          <cell r="W53">
            <v>3</v>
          </cell>
          <cell r="X53" t="str">
            <v>CR41LP</v>
          </cell>
          <cell r="Z53" t="str">
            <v>NEW LINEAR FLUORESCENT FIXTURE</v>
          </cell>
          <cell r="AA53" t="str">
            <v xml:space="preserve"> </v>
          </cell>
          <cell r="AB53">
            <v>22</v>
          </cell>
          <cell r="AC53">
            <v>6.6000000000000003E-2</v>
          </cell>
          <cell r="AD53">
            <v>66</v>
          </cell>
          <cell r="AJ53" t="str">
            <v>Y</v>
          </cell>
          <cell r="AK53">
            <v>12306.599999999999</v>
          </cell>
          <cell r="AL53">
            <v>5990.4000000000005</v>
          </cell>
          <cell r="AM53">
            <v>-0.51323679976597913</v>
          </cell>
          <cell r="AN53">
            <v>0.18</v>
          </cell>
          <cell r="AO53">
            <v>180</v>
          </cell>
          <cell r="AP53">
            <v>22.608000000000004</v>
          </cell>
          <cell r="AQ53">
            <v>18.891904605020898</v>
          </cell>
          <cell r="AR53">
            <v>5.2932725466665248E-2</v>
          </cell>
          <cell r="AS53">
            <v>30.897600000000004</v>
          </cell>
          <cell r="AT53">
            <v>8.2896000000000001</v>
          </cell>
          <cell r="AU53">
            <v>43.13</v>
          </cell>
          <cell r="AV53">
            <v>59.734999999999999</v>
          </cell>
          <cell r="AW53">
            <v>2.2400000000000002</v>
          </cell>
          <cell r="AX53">
            <v>0</v>
          </cell>
          <cell r="AY53">
            <v>0</v>
          </cell>
          <cell r="AZ53">
            <v>0</v>
          </cell>
          <cell r="BA53">
            <v>0</v>
          </cell>
          <cell r="BB53">
            <v>129.39000000000001</v>
          </cell>
          <cell r="BC53">
            <v>0</v>
          </cell>
          <cell r="BD53">
            <v>0</v>
          </cell>
          <cell r="BE53">
            <v>129.39000000000001</v>
          </cell>
          <cell r="BF53">
            <v>179.20499999999998</v>
          </cell>
          <cell r="BG53">
            <v>0</v>
          </cell>
          <cell r="BH53">
            <v>0</v>
          </cell>
          <cell r="BI53">
            <v>179.20499999999998</v>
          </cell>
          <cell r="BJ53">
            <v>6.7200000000000006</v>
          </cell>
          <cell r="BK53">
            <v>418.00564069031248</v>
          </cell>
          <cell r="BL53">
            <v>427.10817931031249</v>
          </cell>
          <cell r="BM53">
            <v>1.2750000000000001</v>
          </cell>
          <cell r="BN53">
            <v>3</v>
          </cell>
          <cell r="BO53">
            <v>4.2750000000000004</v>
          </cell>
          <cell r="BP53">
            <v>0.96843749999999995</v>
          </cell>
          <cell r="BQ53">
            <v>1.625</v>
          </cell>
          <cell r="BR53">
            <v>0</v>
          </cell>
          <cell r="BS53">
            <v>2.5934374999999998</v>
          </cell>
          <cell r="BT53">
            <v>0.30656250000000018</v>
          </cell>
          <cell r="BU53">
            <v>1.375</v>
          </cell>
          <cell r="BV53">
            <v>1.6815625000000001</v>
          </cell>
          <cell r="BW53">
            <v>11.88</v>
          </cell>
          <cell r="BX53">
            <v>10.728</v>
          </cell>
          <cell r="BY53">
            <v>0.36</v>
          </cell>
          <cell r="BZ53">
            <v>2.95</v>
          </cell>
          <cell r="CA53">
            <v>1.4497627118644068</v>
          </cell>
          <cell r="CB53">
            <v>4</v>
          </cell>
          <cell r="CC53">
            <v>3.7820745762711865</v>
          </cell>
          <cell r="CD53">
            <v>0.31</v>
          </cell>
          <cell r="CE53">
            <v>0.23</v>
          </cell>
          <cell r="CF53">
            <v>0</v>
          </cell>
          <cell r="CG53">
            <v>0</v>
          </cell>
          <cell r="CH53">
            <v>5.2318372881355932</v>
          </cell>
          <cell r="CI53" t="str">
            <v>POLICE DEPT</v>
          </cell>
          <cell r="CJ53" t="str">
            <v>CR41LP</v>
          </cell>
          <cell r="CK53" t="str">
            <v>X</v>
          </cell>
          <cell r="CL53">
            <v>3</v>
          </cell>
          <cell r="CM53" t="str">
            <v>1X32HELP</v>
          </cell>
          <cell r="CN53" t="str">
            <v>SYLVANIA</v>
          </cell>
          <cell r="CO53" t="str">
            <v>QHE1X32T8/UNV ISL-SC</v>
          </cell>
          <cell r="CP53">
            <v>49861</v>
          </cell>
          <cell r="CQ53">
            <v>0</v>
          </cell>
          <cell r="CR53" t="str">
            <v>N/A</v>
          </cell>
          <cell r="CS53" t="str">
            <v>-</v>
          </cell>
          <cell r="CT53" t="str">
            <v>-</v>
          </cell>
          <cell r="CU53" t="str">
            <v>-</v>
          </cell>
          <cell r="CV53">
            <v>0</v>
          </cell>
          <cell r="CW53">
            <v>3</v>
          </cell>
          <cell r="CX53" t="str">
            <v>FO28/ECO</v>
          </cell>
          <cell r="CY53" t="str">
            <v>SYLVANIA</v>
          </cell>
          <cell r="CZ53" t="str">
            <v>FO28/841/XP/SS/ECO</v>
          </cell>
          <cell r="DA53">
            <v>22179</v>
          </cell>
          <cell r="DB53">
            <v>0</v>
          </cell>
          <cell r="DC53" t="str">
            <v>N/A</v>
          </cell>
          <cell r="DD53" t="str">
            <v>-</v>
          </cell>
          <cell r="DE53" t="str">
            <v>-</v>
          </cell>
          <cell r="DF53" t="str">
            <v>-</v>
          </cell>
          <cell r="DG53">
            <v>3</v>
          </cell>
          <cell r="DH53" t="str">
            <v>4' 1-LAMP LOW POWER CLASSROOM FIXTURE</v>
          </cell>
          <cell r="DI53" t="str">
            <v>TRI-STAR</v>
          </cell>
          <cell r="DJ53" t="str">
            <v>WA438-4-132-T8-EB(*)LP- WREF</v>
          </cell>
          <cell r="DK53" t="str">
            <v>-</v>
          </cell>
          <cell r="DL53">
            <v>0</v>
          </cell>
          <cell r="DM53" t="str">
            <v>No Sensor</v>
          </cell>
          <cell r="DN53" t="str">
            <v>No Sensor</v>
          </cell>
          <cell r="DO53" t="str">
            <v>No Sensor</v>
          </cell>
          <cell r="DP53" t="str">
            <v>No Sensor</v>
          </cell>
          <cell r="DQ53" t="str">
            <v>No Sensor</v>
          </cell>
          <cell r="DR53">
            <v>0</v>
          </cell>
          <cell r="DS53" t="str">
            <v>No Add Wk.</v>
          </cell>
          <cell r="DT53" t="str">
            <v>No Add. Wk.</v>
          </cell>
          <cell r="DU53" t="str">
            <v>No Add. Wk.</v>
          </cell>
          <cell r="DV53" t="str">
            <v>No Add. Wk.</v>
          </cell>
          <cell r="DW53" t="str">
            <v>No Add. Wk.</v>
          </cell>
        </row>
        <row r="54">
          <cell r="E54">
            <v>1</v>
          </cell>
          <cell r="F54" t="str">
            <v>POLICE DEPT</v>
          </cell>
          <cell r="G54" t="str">
            <v>B</v>
          </cell>
          <cell r="I54" t="str">
            <v>MECHANICAL RM</v>
          </cell>
          <cell r="J54" t="str">
            <v>MRL</v>
          </cell>
          <cell r="L54">
            <v>1000</v>
          </cell>
          <cell r="M54">
            <v>1</v>
          </cell>
          <cell r="N54" t="str">
            <v>44SE</v>
          </cell>
          <cell r="O54" t="str">
            <v xml:space="preserve">PENDANT </v>
          </cell>
          <cell r="S54" t="str">
            <v>FLUORESCENT</v>
          </cell>
          <cell r="T54">
            <v>164</v>
          </cell>
          <cell r="U54">
            <v>0.16400000000000001</v>
          </cell>
          <cell r="V54">
            <v>164</v>
          </cell>
          <cell r="W54">
            <v>1</v>
          </cell>
          <cell r="X54" t="str">
            <v>CR41</v>
          </cell>
          <cell r="Z54" t="str">
            <v>NEW LINEAR FLUORESCENT FIXTURE</v>
          </cell>
          <cell r="AA54" t="str">
            <v xml:space="preserve"> </v>
          </cell>
          <cell r="AB54">
            <v>25</v>
          </cell>
          <cell r="AC54">
            <v>2.5000000000000001E-2</v>
          </cell>
          <cell r="AD54">
            <v>25</v>
          </cell>
          <cell r="AJ54" t="str">
            <v>Y</v>
          </cell>
          <cell r="AK54">
            <v>8204.4</v>
          </cell>
          <cell r="AL54">
            <v>2252.8000000000002</v>
          </cell>
          <cell r="AM54">
            <v>-0.72541563063721903</v>
          </cell>
          <cell r="AN54">
            <v>0.13900000000000001</v>
          </cell>
          <cell r="AO54">
            <v>139</v>
          </cell>
          <cell r="AP54">
            <v>17.458399999999997</v>
          </cell>
          <cell r="AQ54">
            <v>8.3285737893184653</v>
          </cell>
          <cell r="AR54">
            <v>0.12006857660101621</v>
          </cell>
          <cell r="AS54">
            <v>20.598399999999998</v>
          </cell>
          <cell r="AT54">
            <v>3.1400000000000006</v>
          </cell>
          <cell r="AU54">
            <v>43.13</v>
          </cell>
          <cell r="AV54">
            <v>59.734999999999999</v>
          </cell>
          <cell r="AW54">
            <v>4.4800000000000004</v>
          </cell>
          <cell r="AX54">
            <v>0</v>
          </cell>
          <cell r="AY54">
            <v>0</v>
          </cell>
          <cell r="AZ54">
            <v>0</v>
          </cell>
          <cell r="BA54">
            <v>0</v>
          </cell>
          <cell r="BB54">
            <v>43.13</v>
          </cell>
          <cell r="BC54">
            <v>0</v>
          </cell>
          <cell r="BD54">
            <v>0</v>
          </cell>
          <cell r="BE54">
            <v>43.13</v>
          </cell>
          <cell r="BF54">
            <v>59.734999999999999</v>
          </cell>
          <cell r="BG54">
            <v>0</v>
          </cell>
          <cell r="BH54">
            <v>0</v>
          </cell>
          <cell r="BI54">
            <v>59.734999999999999</v>
          </cell>
          <cell r="BJ54">
            <v>4.4800000000000004</v>
          </cell>
          <cell r="BK54">
            <v>139.33521356343749</v>
          </cell>
          <cell r="BL54">
            <v>145.40357264343749</v>
          </cell>
          <cell r="BM54">
            <v>0.85000000000000009</v>
          </cell>
          <cell r="BN54">
            <v>2</v>
          </cell>
          <cell r="BO54">
            <v>2.85</v>
          </cell>
          <cell r="BP54">
            <v>0.32281249999999995</v>
          </cell>
          <cell r="BQ54">
            <v>0.54166666666666663</v>
          </cell>
          <cell r="BR54">
            <v>0</v>
          </cell>
          <cell r="BS54">
            <v>0.86447916666666658</v>
          </cell>
          <cell r="BT54">
            <v>0.52718750000000014</v>
          </cell>
          <cell r="BU54">
            <v>1.4583333333333335</v>
          </cell>
          <cell r="BV54">
            <v>1.9855208333333336</v>
          </cell>
          <cell r="BW54">
            <v>9.1740000000000013</v>
          </cell>
          <cell r="BX54">
            <v>8.2844000000000015</v>
          </cell>
          <cell r="BY54">
            <v>0.36</v>
          </cell>
          <cell r="BZ54">
            <v>2.95</v>
          </cell>
          <cell r="CA54">
            <v>1.1195389830508473</v>
          </cell>
          <cell r="CB54">
            <v>4</v>
          </cell>
          <cell r="CC54">
            <v>2.9206020338983052</v>
          </cell>
          <cell r="CD54">
            <v>0.31</v>
          </cell>
          <cell r="CE54">
            <v>0.23</v>
          </cell>
          <cell r="CF54">
            <v>0</v>
          </cell>
          <cell r="CG54">
            <v>0</v>
          </cell>
          <cell r="CH54">
            <v>4.0401410169491525</v>
          </cell>
          <cell r="CI54" t="str">
            <v>POLICE DEPT</v>
          </cell>
          <cell r="CJ54" t="str">
            <v>CR41</v>
          </cell>
          <cell r="CK54" t="str">
            <v>X</v>
          </cell>
          <cell r="CL54">
            <v>1</v>
          </cell>
          <cell r="CM54" t="str">
            <v>1X32HE</v>
          </cell>
          <cell r="CN54" t="str">
            <v>SYLVANIA</v>
          </cell>
          <cell r="CO54" t="str">
            <v>QHE1X32T8/UNV ISN-SC</v>
          </cell>
          <cell r="CP54">
            <v>49851</v>
          </cell>
          <cell r="CQ54">
            <v>0</v>
          </cell>
          <cell r="CR54" t="str">
            <v>N/A</v>
          </cell>
          <cell r="CS54" t="str">
            <v>-</v>
          </cell>
          <cell r="CT54" t="str">
            <v>-</v>
          </cell>
          <cell r="CU54" t="str">
            <v>-</v>
          </cell>
          <cell r="CV54">
            <v>0</v>
          </cell>
          <cell r="CW54">
            <v>1</v>
          </cell>
          <cell r="CX54" t="str">
            <v>FO28/ECO</v>
          </cell>
          <cell r="CY54" t="str">
            <v>SYLVANIA</v>
          </cell>
          <cell r="CZ54" t="str">
            <v>FO28/841/XP/SS/ECO</v>
          </cell>
          <cell r="DA54">
            <v>22179</v>
          </cell>
          <cell r="DB54">
            <v>0</v>
          </cell>
          <cell r="DC54" t="str">
            <v>N/A</v>
          </cell>
          <cell r="DD54" t="str">
            <v>-</v>
          </cell>
          <cell r="DE54" t="str">
            <v>-</v>
          </cell>
          <cell r="DF54" t="str">
            <v>-</v>
          </cell>
          <cell r="DG54">
            <v>1</v>
          </cell>
          <cell r="DH54" t="str">
            <v>4' 1-LAMP CLASSROOM FIXTURE</v>
          </cell>
          <cell r="DI54" t="str">
            <v>TRI-STAR</v>
          </cell>
          <cell r="DJ54" t="str">
            <v>WA438-4-132-T8-EB(*)WREF</v>
          </cell>
          <cell r="DK54" t="str">
            <v>-</v>
          </cell>
          <cell r="DL54">
            <v>0</v>
          </cell>
          <cell r="DM54" t="str">
            <v>No Sensor</v>
          </cell>
          <cell r="DN54" t="str">
            <v>No Sensor</v>
          </cell>
          <cell r="DO54" t="str">
            <v>No Sensor</v>
          </cell>
          <cell r="DP54" t="str">
            <v>No Sensor</v>
          </cell>
          <cell r="DQ54" t="str">
            <v>No Sensor</v>
          </cell>
          <cell r="DR54">
            <v>0</v>
          </cell>
          <cell r="DS54" t="str">
            <v>No Add Wk.</v>
          </cell>
          <cell r="DT54" t="str">
            <v>No Add. Wk.</v>
          </cell>
          <cell r="DU54" t="str">
            <v>No Add. Wk.</v>
          </cell>
          <cell r="DV54" t="str">
            <v>No Add. Wk.</v>
          </cell>
          <cell r="DW54" t="str">
            <v>No Add. Wk.</v>
          </cell>
        </row>
        <row r="55">
          <cell r="E55">
            <v>1</v>
          </cell>
          <cell r="F55" t="str">
            <v>POLICE DEPT</v>
          </cell>
          <cell r="G55" t="str">
            <v>B</v>
          </cell>
          <cell r="I55" t="str">
            <v>MECHANICAL RM</v>
          </cell>
          <cell r="J55" t="str">
            <v>MRL</v>
          </cell>
          <cell r="L55">
            <v>1000</v>
          </cell>
          <cell r="M55">
            <v>1</v>
          </cell>
          <cell r="N55" t="str">
            <v>14SE</v>
          </cell>
          <cell r="O55" t="str">
            <v>IND</v>
          </cell>
          <cell r="S55" t="str">
            <v>FLUORESCENT</v>
          </cell>
          <cell r="T55">
            <v>46</v>
          </cell>
          <cell r="U55">
            <v>4.5999999999999999E-2</v>
          </cell>
          <cell r="V55">
            <v>46</v>
          </cell>
          <cell r="W55">
            <v>1</v>
          </cell>
          <cell r="X55" t="str">
            <v>NF9-STRIP</v>
          </cell>
          <cell r="Z55" t="str">
            <v>NEW LINEAR FLUORESCENT FIXTURE</v>
          </cell>
          <cell r="AA55" t="str">
            <v xml:space="preserve"> </v>
          </cell>
          <cell r="AB55">
            <v>22</v>
          </cell>
          <cell r="AC55">
            <v>2.1999999999999999E-2</v>
          </cell>
          <cell r="AD55">
            <v>22</v>
          </cell>
          <cell r="AJ55" t="str">
            <v>Y</v>
          </cell>
          <cell r="AK55">
            <v>2051.1</v>
          </cell>
          <cell r="AL55">
            <v>1996.8000000000002</v>
          </cell>
          <cell r="AM55">
            <v>-2.6473599531958329E-2</v>
          </cell>
          <cell r="AN55">
            <v>2.4E-2</v>
          </cell>
          <cell r="AO55">
            <v>24</v>
          </cell>
          <cell r="AP55">
            <v>3.0143999999999997</v>
          </cell>
          <cell r="AQ55">
            <v>41.711646566791885</v>
          </cell>
          <cell r="AR55">
            <v>2.3974119515965963E-2</v>
          </cell>
          <cell r="AS55">
            <v>5.7775999999999996</v>
          </cell>
          <cell r="AT55">
            <v>2.7631999999999999</v>
          </cell>
          <cell r="AU55">
            <v>31.13</v>
          </cell>
          <cell r="AV55">
            <v>59.734999999999999</v>
          </cell>
          <cell r="AW55">
            <v>1.96</v>
          </cell>
          <cell r="AX55">
            <v>0</v>
          </cell>
          <cell r="AY55">
            <v>0</v>
          </cell>
          <cell r="AZ55">
            <v>0</v>
          </cell>
          <cell r="BA55">
            <v>0</v>
          </cell>
          <cell r="BB55">
            <v>31.13</v>
          </cell>
          <cell r="BC55">
            <v>0</v>
          </cell>
          <cell r="BD55">
            <v>0</v>
          </cell>
          <cell r="BE55">
            <v>31.13</v>
          </cell>
          <cell r="BF55">
            <v>59.734999999999999</v>
          </cell>
          <cell r="BG55">
            <v>0</v>
          </cell>
          <cell r="BH55">
            <v>0</v>
          </cell>
          <cell r="BI55">
            <v>59.734999999999999</v>
          </cell>
          <cell r="BJ55">
            <v>1.96</v>
          </cell>
          <cell r="BK55">
            <v>123.08068031343747</v>
          </cell>
          <cell r="BL55">
            <v>125.73558741093746</v>
          </cell>
          <cell r="BM55">
            <v>0.33750000000000002</v>
          </cell>
          <cell r="BN55">
            <v>0.75</v>
          </cell>
          <cell r="BO55">
            <v>1.0874999999999999</v>
          </cell>
          <cell r="BP55">
            <v>0.32281249999999995</v>
          </cell>
          <cell r="BQ55">
            <v>0.54166666666666663</v>
          </cell>
          <cell r="BR55">
            <v>0</v>
          </cell>
          <cell r="BS55">
            <v>0.86447916666666658</v>
          </cell>
          <cell r="BT55">
            <v>1.4687500000000075E-2</v>
          </cell>
          <cell r="BU55">
            <v>0.20833333333333337</v>
          </cell>
          <cell r="BV55">
            <v>0.22302083333333345</v>
          </cell>
          <cell r="BW55">
            <v>1.5840000000000001</v>
          </cell>
          <cell r="BX55">
            <v>1.4304000000000003</v>
          </cell>
          <cell r="BY55">
            <v>0.36</v>
          </cell>
          <cell r="BZ55">
            <v>2.95</v>
          </cell>
          <cell r="CA55">
            <v>0.19330169491525426</v>
          </cell>
          <cell r="CB55">
            <v>4</v>
          </cell>
          <cell r="CC55">
            <v>0.50427661016949155</v>
          </cell>
          <cell r="CD55">
            <v>0.31</v>
          </cell>
          <cell r="CE55">
            <v>0.23</v>
          </cell>
          <cell r="CF55">
            <v>0</v>
          </cell>
          <cell r="CG55">
            <v>0</v>
          </cell>
          <cell r="CH55">
            <v>0.69757830508474583</v>
          </cell>
          <cell r="CI55" t="str">
            <v>POLICE DEPT</v>
          </cell>
          <cell r="CJ55" t="str">
            <v>NF9-STRIP</v>
          </cell>
          <cell r="CK55" t="str">
            <v>X</v>
          </cell>
          <cell r="CL55">
            <v>1</v>
          </cell>
          <cell r="CM55" t="str">
            <v>1X32HELP</v>
          </cell>
          <cell r="CN55" t="str">
            <v>SYLVANIA</v>
          </cell>
          <cell r="CO55" t="str">
            <v>QHE1X32T8/UNV ISL-SC</v>
          </cell>
          <cell r="CP55">
            <v>49861</v>
          </cell>
          <cell r="CQ55">
            <v>0</v>
          </cell>
          <cell r="CR55" t="str">
            <v>N/A</v>
          </cell>
          <cell r="CS55" t="str">
            <v>-</v>
          </cell>
          <cell r="CT55" t="str">
            <v>-</v>
          </cell>
          <cell r="CU55" t="str">
            <v>-</v>
          </cell>
          <cell r="CV55">
            <v>0</v>
          </cell>
          <cell r="CW55">
            <v>1</v>
          </cell>
          <cell r="CX55" t="str">
            <v>FO28/ECO</v>
          </cell>
          <cell r="CY55" t="str">
            <v>SYLVANIA</v>
          </cell>
          <cell r="CZ55" t="str">
            <v>FO28/841/XP/SS/ECO</v>
          </cell>
          <cell r="DA55">
            <v>22179</v>
          </cell>
          <cell r="DB55">
            <v>0</v>
          </cell>
          <cell r="DC55" t="str">
            <v>N/A</v>
          </cell>
          <cell r="DD55" t="str">
            <v>-</v>
          </cell>
          <cell r="DE55" t="str">
            <v>-</v>
          </cell>
          <cell r="DF55" t="str">
            <v>-</v>
          </cell>
          <cell r="DG55">
            <v>1</v>
          </cell>
          <cell r="DH55" t="str">
            <v>1 LAMP 4' STRIP W/WIREGUARD</v>
          </cell>
          <cell r="DI55" t="str">
            <v>SIMKAR</v>
          </cell>
          <cell r="DJ55" t="str">
            <v>CH132-B11-*-WG*</v>
          </cell>
          <cell r="DK55" t="str">
            <v>-</v>
          </cell>
          <cell r="DL55">
            <v>0</v>
          </cell>
          <cell r="DM55" t="str">
            <v>No Sensor</v>
          </cell>
          <cell r="DN55" t="str">
            <v>No Sensor</v>
          </cell>
          <cell r="DO55" t="str">
            <v>No Sensor</v>
          </cell>
          <cell r="DP55" t="str">
            <v>No Sensor</v>
          </cell>
          <cell r="DQ55" t="str">
            <v>No Sensor</v>
          </cell>
          <cell r="DR55">
            <v>0</v>
          </cell>
          <cell r="DS55" t="str">
            <v>No Add Wk.</v>
          </cell>
          <cell r="DT55" t="str">
            <v>No Add. Wk.</v>
          </cell>
          <cell r="DU55" t="str">
            <v>No Add. Wk.</v>
          </cell>
          <cell r="DV55" t="str">
            <v>No Add. Wk.</v>
          </cell>
          <cell r="DW55" t="str">
            <v>No Add. Wk.</v>
          </cell>
        </row>
        <row r="56">
          <cell r="E56">
            <v>1</v>
          </cell>
          <cell r="F56" t="str">
            <v>POLICE DEPT</v>
          </cell>
          <cell r="G56" t="str">
            <v>B</v>
          </cell>
          <cell r="I56" t="str">
            <v>BSZ STORAGE</v>
          </cell>
          <cell r="J56" t="str">
            <v>SL</v>
          </cell>
          <cell r="L56">
            <v>1000</v>
          </cell>
          <cell r="M56">
            <v>2</v>
          </cell>
          <cell r="N56">
            <v>135</v>
          </cell>
          <cell r="S56" t="str">
            <v>INCANDESCENT</v>
          </cell>
          <cell r="T56">
            <v>135</v>
          </cell>
          <cell r="U56">
            <v>0.27</v>
          </cell>
          <cell r="V56">
            <v>270</v>
          </cell>
          <cell r="W56">
            <v>2</v>
          </cell>
          <cell r="X56" t="str">
            <v>CR41LP</v>
          </cell>
          <cell r="Z56" t="str">
            <v>NEW LINEAR FLUORESCENT FIXTURE</v>
          </cell>
          <cell r="AA56" t="str">
            <v xml:space="preserve"> </v>
          </cell>
          <cell r="AB56">
            <v>22</v>
          </cell>
          <cell r="AC56">
            <v>4.3999999999999997E-2</v>
          </cell>
          <cell r="AD56">
            <v>44</v>
          </cell>
          <cell r="AJ56" t="str">
            <v>Y</v>
          </cell>
          <cell r="AK56">
            <v>0</v>
          </cell>
          <cell r="AL56">
            <v>3993.6000000000004</v>
          </cell>
          <cell r="AM56">
            <v>0</v>
          </cell>
          <cell r="AN56">
            <v>0.22600000000000003</v>
          </cell>
          <cell r="AO56">
            <v>226</v>
          </cell>
          <cell r="AP56">
            <v>28.385600000000007</v>
          </cell>
          <cell r="AQ56">
            <v>9.8173167777631942</v>
          </cell>
          <cell r="AR56">
            <v>0.10186082639862039</v>
          </cell>
          <cell r="AS56">
            <v>33.912000000000006</v>
          </cell>
          <cell r="AT56">
            <v>5.5263999999999998</v>
          </cell>
          <cell r="AU56">
            <v>43.13</v>
          </cell>
          <cell r="AV56">
            <v>59.734999999999999</v>
          </cell>
          <cell r="AW56">
            <v>0</v>
          </cell>
          <cell r="AX56">
            <v>0</v>
          </cell>
          <cell r="AY56">
            <v>0</v>
          </cell>
          <cell r="AZ56">
            <v>0</v>
          </cell>
          <cell r="BA56">
            <v>0</v>
          </cell>
          <cell r="BB56">
            <v>86.26</v>
          </cell>
          <cell r="BC56">
            <v>0</v>
          </cell>
          <cell r="BD56">
            <v>0</v>
          </cell>
          <cell r="BE56">
            <v>86.26</v>
          </cell>
          <cell r="BF56">
            <v>119.47</v>
          </cell>
          <cell r="BG56">
            <v>0</v>
          </cell>
          <cell r="BH56">
            <v>0</v>
          </cell>
          <cell r="BI56">
            <v>119.47</v>
          </cell>
          <cell r="BJ56">
            <v>0</v>
          </cell>
          <cell r="BK56">
            <v>278.67042712687498</v>
          </cell>
          <cell r="BL56">
            <v>278.67042712687498</v>
          </cell>
          <cell r="BM56">
            <v>2</v>
          </cell>
          <cell r="BN56">
            <v>4</v>
          </cell>
          <cell r="BO56">
            <v>6</v>
          </cell>
          <cell r="BP56">
            <v>0.64562499999999989</v>
          </cell>
          <cell r="BQ56">
            <v>1.0833333333333333</v>
          </cell>
          <cell r="BR56">
            <v>0</v>
          </cell>
          <cell r="BS56">
            <v>1.7289583333333332</v>
          </cell>
          <cell r="BT56">
            <v>1.3543750000000001</v>
          </cell>
          <cell r="BU56">
            <v>2.916666666666667</v>
          </cell>
          <cell r="BV56">
            <v>4.2710416666666671</v>
          </cell>
          <cell r="BW56">
            <v>14.916</v>
          </cell>
          <cell r="BX56">
            <v>13.469600000000002</v>
          </cell>
          <cell r="BY56">
            <v>0.36</v>
          </cell>
          <cell r="BZ56">
            <v>2.95</v>
          </cell>
          <cell r="CA56">
            <v>1.8202576271186439</v>
          </cell>
          <cell r="CB56">
            <v>4</v>
          </cell>
          <cell r="CC56">
            <v>4.7486047457627132</v>
          </cell>
          <cell r="CD56">
            <v>0.31</v>
          </cell>
          <cell r="CE56">
            <v>0.23</v>
          </cell>
          <cell r="CF56">
            <v>0</v>
          </cell>
          <cell r="CG56">
            <v>0</v>
          </cell>
          <cell r="CH56">
            <v>6.5688623728813571</v>
          </cell>
          <cell r="CI56" t="str">
            <v>POLICE DEPT</v>
          </cell>
          <cell r="CJ56" t="str">
            <v>CR41LP</v>
          </cell>
          <cell r="CK56" t="str">
            <v>X</v>
          </cell>
          <cell r="CL56">
            <v>2</v>
          </cell>
          <cell r="CM56" t="str">
            <v>1X32HELP</v>
          </cell>
          <cell r="CN56" t="str">
            <v>SYLVANIA</v>
          </cell>
          <cell r="CO56" t="str">
            <v>QHE1X32T8/UNV ISL-SC</v>
          </cell>
          <cell r="CP56">
            <v>49861</v>
          </cell>
          <cell r="CQ56">
            <v>0</v>
          </cell>
          <cell r="CR56" t="str">
            <v>N/A</v>
          </cell>
          <cell r="CS56" t="str">
            <v>-</v>
          </cell>
          <cell r="CT56" t="str">
            <v>-</v>
          </cell>
          <cell r="CU56" t="str">
            <v>-</v>
          </cell>
          <cell r="CV56">
            <v>0</v>
          </cell>
          <cell r="CW56">
            <v>2</v>
          </cell>
          <cell r="CX56" t="str">
            <v>FO28/ECO</v>
          </cell>
          <cell r="CY56" t="str">
            <v>SYLVANIA</v>
          </cell>
          <cell r="CZ56" t="str">
            <v>FO28/841/XP/SS/ECO</v>
          </cell>
          <cell r="DA56">
            <v>22179</v>
          </cell>
          <cell r="DB56">
            <v>0</v>
          </cell>
          <cell r="DC56" t="str">
            <v>N/A</v>
          </cell>
          <cell r="DD56" t="str">
            <v>-</v>
          </cell>
          <cell r="DE56" t="str">
            <v>-</v>
          </cell>
          <cell r="DF56" t="str">
            <v>-</v>
          </cell>
          <cell r="DG56">
            <v>2</v>
          </cell>
          <cell r="DH56" t="str">
            <v>4' 1-LAMP LOW POWER CLASSROOM FIXTURE</v>
          </cell>
          <cell r="DI56" t="str">
            <v>TRI-STAR</v>
          </cell>
          <cell r="DJ56" t="str">
            <v>WA438-4-132-T8-EB(*)LP- WREF</v>
          </cell>
          <cell r="DK56" t="str">
            <v>-</v>
          </cell>
          <cell r="DL56">
            <v>0</v>
          </cell>
          <cell r="DM56" t="str">
            <v>No Sensor</v>
          </cell>
          <cell r="DN56" t="str">
            <v>No Sensor</v>
          </cell>
          <cell r="DO56" t="str">
            <v>No Sensor</v>
          </cell>
          <cell r="DP56" t="str">
            <v>No Sensor</v>
          </cell>
          <cell r="DQ56" t="str">
            <v>No Sensor</v>
          </cell>
          <cell r="DR56">
            <v>0</v>
          </cell>
          <cell r="DS56" t="str">
            <v>No Add Wk.</v>
          </cell>
          <cell r="DT56" t="str">
            <v>No Add. Wk.</v>
          </cell>
          <cell r="DU56" t="str">
            <v>No Add. Wk.</v>
          </cell>
          <cell r="DV56" t="str">
            <v>No Add. Wk.</v>
          </cell>
          <cell r="DW56" t="str">
            <v>No Add. Wk.</v>
          </cell>
        </row>
        <row r="57">
          <cell r="E57">
            <v>1</v>
          </cell>
          <cell r="F57" t="str">
            <v>POLICE DEPT</v>
          </cell>
          <cell r="G57" t="str">
            <v>B</v>
          </cell>
          <cell r="I57" t="str">
            <v>MENS LOCKER RM HALL</v>
          </cell>
          <cell r="J57" t="str">
            <v>LR</v>
          </cell>
          <cell r="L57">
            <v>8760</v>
          </cell>
          <cell r="M57">
            <v>1</v>
          </cell>
          <cell r="N57" t="str">
            <v>60X2</v>
          </cell>
          <cell r="S57" t="str">
            <v>INCANDESCENT</v>
          </cell>
          <cell r="T57">
            <v>120</v>
          </cell>
          <cell r="U57">
            <v>0.12</v>
          </cell>
          <cell r="V57">
            <v>1051.2</v>
          </cell>
          <cell r="W57">
            <v>2</v>
          </cell>
          <cell r="X57" t="str">
            <v>NF2-2X13</v>
          </cell>
          <cell r="Z57" t="str">
            <v>NEW COMPACT FLUORESCENT FIXTURE</v>
          </cell>
          <cell r="AA57" t="str">
            <v xml:space="preserve"> </v>
          </cell>
          <cell r="AB57">
            <v>32</v>
          </cell>
          <cell r="AC57">
            <v>6.4000000000000001E-2</v>
          </cell>
          <cell r="AD57">
            <v>560.64</v>
          </cell>
          <cell r="AJ57" t="str">
            <v>Y</v>
          </cell>
          <cell r="AK57">
            <v>0</v>
          </cell>
          <cell r="AL57">
            <v>2559.36</v>
          </cell>
          <cell r="AM57">
            <v>0</v>
          </cell>
          <cell r="AN57">
            <v>5.5999999999999994E-2</v>
          </cell>
          <cell r="AO57">
            <v>490.56000000000006</v>
          </cell>
          <cell r="AP57">
            <v>35.714560000000013</v>
          </cell>
          <cell r="AQ57">
            <v>6.6550424378215745</v>
          </cell>
          <cell r="AR57">
            <v>0.15026200198466874</v>
          </cell>
          <cell r="AS57">
            <v>76.531200000000013</v>
          </cell>
          <cell r="AT57">
            <v>40.81664</v>
          </cell>
          <cell r="AU57">
            <v>28</v>
          </cell>
          <cell r="AV57">
            <v>59.734999999999999</v>
          </cell>
          <cell r="AW57">
            <v>0</v>
          </cell>
          <cell r="AX57">
            <v>0</v>
          </cell>
          <cell r="AY57">
            <v>0</v>
          </cell>
          <cell r="AZ57">
            <v>0</v>
          </cell>
          <cell r="BA57">
            <v>0</v>
          </cell>
          <cell r="BB57">
            <v>56</v>
          </cell>
          <cell r="BC57">
            <v>0</v>
          </cell>
          <cell r="BD57">
            <v>0</v>
          </cell>
          <cell r="BE57">
            <v>56</v>
          </cell>
          <cell r="BF57">
            <v>119.47</v>
          </cell>
          <cell r="BG57">
            <v>0</v>
          </cell>
          <cell r="BH57">
            <v>0</v>
          </cell>
          <cell r="BI57">
            <v>119.47</v>
          </cell>
          <cell r="BJ57">
            <v>0</v>
          </cell>
          <cell r="BK57">
            <v>237.68191244812496</v>
          </cell>
          <cell r="BL57">
            <v>237.68191244812496</v>
          </cell>
          <cell r="BM57">
            <v>17.52</v>
          </cell>
          <cell r="BN57">
            <v>35.04</v>
          </cell>
          <cell r="BO57">
            <v>52.56</v>
          </cell>
          <cell r="BP57">
            <v>54.589399999999998</v>
          </cell>
          <cell r="BQ57">
            <v>29.2</v>
          </cell>
          <cell r="BR57">
            <v>0</v>
          </cell>
          <cell r="BS57">
            <v>83.789400000000001</v>
          </cell>
          <cell r="BT57">
            <v>-37.069400000000002</v>
          </cell>
          <cell r="BU57">
            <v>5.84</v>
          </cell>
          <cell r="BV57">
            <v>-31.229400000000002</v>
          </cell>
          <cell r="BW57">
            <v>32.376960000000004</v>
          </cell>
          <cell r="BX57">
            <v>3.3376000000000001</v>
          </cell>
          <cell r="BY57">
            <v>0.36</v>
          </cell>
          <cell r="BZ57">
            <v>2.95</v>
          </cell>
          <cell r="CA57">
            <v>3.951086644067797</v>
          </cell>
          <cell r="CB57">
            <v>4</v>
          </cell>
          <cell r="CC57">
            <v>1.1766454237288135</v>
          </cell>
          <cell r="CD57">
            <v>0.31</v>
          </cell>
          <cell r="CE57">
            <v>0.23</v>
          </cell>
          <cell r="CF57">
            <v>0</v>
          </cell>
          <cell r="CG57">
            <v>0</v>
          </cell>
          <cell r="CH57">
            <v>5.1277320677966109</v>
          </cell>
          <cell r="CI57" t="str">
            <v>POLICE DEPT</v>
          </cell>
          <cell r="CJ57" t="str">
            <v>NF2-2X13</v>
          </cell>
          <cell r="CK57" t="str">
            <v>X</v>
          </cell>
          <cell r="CL57">
            <v>4</v>
          </cell>
          <cell r="CM57" t="str">
            <v>CF13 MAG</v>
          </cell>
          <cell r="CN57" t="str">
            <v>ADVANCE</v>
          </cell>
          <cell r="CO57" t="str">
            <v>LC-13-TP</v>
          </cell>
          <cell r="CP57" t="str">
            <v>-</v>
          </cell>
          <cell r="CQ57">
            <v>0</v>
          </cell>
          <cell r="CR57" t="str">
            <v>N/A</v>
          </cell>
          <cell r="CS57" t="str">
            <v>-</v>
          </cell>
          <cell r="CT57" t="str">
            <v>-</v>
          </cell>
          <cell r="CU57" t="str">
            <v>-</v>
          </cell>
          <cell r="CV57" t="str">
            <v>X</v>
          </cell>
          <cell r="CW57">
            <v>4</v>
          </cell>
          <cell r="CX57" t="str">
            <v>CF13/DS/841</v>
          </cell>
          <cell r="CY57" t="str">
            <v>SYLVANIA</v>
          </cell>
          <cell r="CZ57" t="str">
            <v>CF13DS/841</v>
          </cell>
          <cell r="DA57">
            <v>20306</v>
          </cell>
          <cell r="DB57">
            <v>0</v>
          </cell>
          <cell r="DC57" t="str">
            <v>N/A</v>
          </cell>
          <cell r="DD57" t="str">
            <v>-</v>
          </cell>
          <cell r="DE57" t="str">
            <v>-</v>
          </cell>
          <cell r="DF57" t="str">
            <v>-</v>
          </cell>
          <cell r="DG57">
            <v>2</v>
          </cell>
          <cell r="DH57" t="str">
            <v>HOCKEY PUCK 2 @ 13W</v>
          </cell>
          <cell r="DI57" t="str">
            <v>ENERTRON</v>
          </cell>
          <cell r="DJ57" t="str">
            <v>1026-LP</v>
          </cell>
          <cell r="DK57" t="str">
            <v>-</v>
          </cell>
          <cell r="DL57">
            <v>0</v>
          </cell>
          <cell r="DM57" t="str">
            <v>No Sensor</v>
          </cell>
          <cell r="DN57" t="str">
            <v>No Sensor</v>
          </cell>
          <cell r="DO57" t="str">
            <v>No Sensor</v>
          </cell>
          <cell r="DP57" t="str">
            <v>No Sensor</v>
          </cell>
          <cell r="DQ57" t="str">
            <v>No Sensor</v>
          </cell>
          <cell r="DR57">
            <v>0</v>
          </cell>
          <cell r="DS57" t="str">
            <v>No Add Wk.</v>
          </cell>
          <cell r="DT57" t="str">
            <v>No Add. Wk.</v>
          </cell>
          <cell r="DU57" t="str">
            <v>No Add. Wk.</v>
          </cell>
          <cell r="DV57" t="str">
            <v>No Add. Wk.</v>
          </cell>
          <cell r="DW57" t="str">
            <v>No Add. Wk.</v>
          </cell>
        </row>
        <row r="58">
          <cell r="E58">
            <v>1</v>
          </cell>
          <cell r="F58" t="str">
            <v>POLICE DEPT</v>
          </cell>
          <cell r="G58" t="str">
            <v>B</v>
          </cell>
          <cell r="I58" t="str">
            <v>LOCKER RM</v>
          </cell>
          <cell r="J58" t="str">
            <v>LR</v>
          </cell>
          <cell r="L58">
            <v>8760</v>
          </cell>
          <cell r="M58">
            <v>1</v>
          </cell>
          <cell r="N58" t="str">
            <v>44SE</v>
          </cell>
          <cell r="O58" t="str">
            <v>LAY-IN</v>
          </cell>
          <cell r="S58" t="str">
            <v>FLUORESCENT</v>
          </cell>
          <cell r="T58">
            <v>164</v>
          </cell>
          <cell r="U58">
            <v>0.16400000000000001</v>
          </cell>
          <cell r="V58">
            <v>1436.64</v>
          </cell>
          <cell r="W58">
            <v>1</v>
          </cell>
          <cell r="X58" t="str">
            <v>NF3-242HP</v>
          </cell>
          <cell r="Z58" t="str">
            <v>NEW LINEAR FLUORESCENT FIXTURE</v>
          </cell>
          <cell r="AA58" t="str">
            <v xml:space="preserve"> </v>
          </cell>
          <cell r="AB58">
            <v>65</v>
          </cell>
          <cell r="AC58">
            <v>6.5000000000000002E-2</v>
          </cell>
          <cell r="AD58">
            <v>569.4</v>
          </cell>
          <cell r="AJ58" t="str">
            <v>Y</v>
          </cell>
          <cell r="AK58">
            <v>8204.4</v>
          </cell>
          <cell r="AL58">
            <v>6144</v>
          </cell>
          <cell r="AM58">
            <v>-0.25113353810150646</v>
          </cell>
          <cell r="AN58">
            <v>9.9000000000000005E-2</v>
          </cell>
          <cell r="AO58">
            <v>867.24000000000012</v>
          </cell>
          <cell r="AP58">
            <v>63.138240000000017</v>
          </cell>
          <cell r="AQ58">
            <v>2.5417188099131751</v>
          </cell>
          <cell r="AR58">
            <v>0.39343455149319212</v>
          </cell>
          <cell r="AS58">
            <v>104.59264000000002</v>
          </cell>
          <cell r="AT58">
            <v>41.4544</v>
          </cell>
          <cell r="AU58">
            <v>54.26</v>
          </cell>
          <cell r="AV58">
            <v>59.734999999999999</v>
          </cell>
          <cell r="AW58">
            <v>4.4800000000000004</v>
          </cell>
          <cell r="AX58">
            <v>0</v>
          </cell>
          <cell r="AY58">
            <v>0</v>
          </cell>
          <cell r="AZ58">
            <v>0</v>
          </cell>
          <cell r="BA58">
            <v>0</v>
          </cell>
          <cell r="BB58">
            <v>54.26</v>
          </cell>
          <cell r="BC58">
            <v>0</v>
          </cell>
          <cell r="BD58">
            <v>0</v>
          </cell>
          <cell r="BE58">
            <v>54.26</v>
          </cell>
          <cell r="BF58">
            <v>59.734999999999999</v>
          </cell>
          <cell r="BG58">
            <v>0</v>
          </cell>
          <cell r="BH58">
            <v>0</v>
          </cell>
          <cell r="BI58">
            <v>59.734999999999999</v>
          </cell>
          <cell r="BJ58">
            <v>4.4800000000000004</v>
          </cell>
          <cell r="BK58">
            <v>154.41129315281248</v>
          </cell>
          <cell r="BL58">
            <v>160.47965223281247</v>
          </cell>
          <cell r="BM58">
            <v>7.4460000000000006</v>
          </cell>
          <cell r="BN58">
            <v>17.52</v>
          </cell>
          <cell r="BO58">
            <v>24.966000000000001</v>
          </cell>
          <cell r="BP58">
            <v>4.3763499999999995</v>
          </cell>
          <cell r="BQ58">
            <v>6.57</v>
          </cell>
          <cell r="BR58">
            <v>0</v>
          </cell>
          <cell r="BS58">
            <v>10.946349999999999</v>
          </cell>
          <cell r="BT58">
            <v>3.0696500000000011</v>
          </cell>
          <cell r="BU58">
            <v>10.95</v>
          </cell>
          <cell r="BV58">
            <v>14.01965</v>
          </cell>
          <cell r="BW58">
            <v>57.237840000000013</v>
          </cell>
          <cell r="BX58">
            <v>5.9004000000000003</v>
          </cell>
          <cell r="BY58">
            <v>0.36</v>
          </cell>
          <cell r="BZ58">
            <v>2.95</v>
          </cell>
          <cell r="CA58">
            <v>6.9849567457627124</v>
          </cell>
          <cell r="CB58">
            <v>4</v>
          </cell>
          <cell r="CC58">
            <v>2.0801410169491525</v>
          </cell>
          <cell r="CD58">
            <v>0.31</v>
          </cell>
          <cell r="CE58">
            <v>0.23</v>
          </cell>
          <cell r="CF58">
            <v>0</v>
          </cell>
          <cell r="CG58">
            <v>0</v>
          </cell>
          <cell r="CH58">
            <v>9.065097762711865</v>
          </cell>
          <cell r="CI58" t="str">
            <v>POLICE DEPT</v>
          </cell>
          <cell r="CJ58" t="str">
            <v>NF3-242HP</v>
          </cell>
          <cell r="CK58" t="str">
            <v>X</v>
          </cell>
          <cell r="CL58">
            <v>1</v>
          </cell>
          <cell r="CM58" t="str">
            <v>2X32HEHP</v>
          </cell>
          <cell r="CN58" t="str">
            <v>SYLVANIA</v>
          </cell>
          <cell r="CO58" t="str">
            <v>QHE2X32T8/UNV ISH-SC</v>
          </cell>
          <cell r="CP58">
            <v>49873</v>
          </cell>
          <cell r="CQ58">
            <v>0</v>
          </cell>
          <cell r="CR58" t="str">
            <v>N/A</v>
          </cell>
          <cell r="CS58" t="str">
            <v>-</v>
          </cell>
          <cell r="CT58" t="str">
            <v>-</v>
          </cell>
          <cell r="CU58" t="str">
            <v>-</v>
          </cell>
          <cell r="CV58">
            <v>0</v>
          </cell>
          <cell r="CW58">
            <v>2</v>
          </cell>
          <cell r="CX58" t="str">
            <v>FO28/ECO</v>
          </cell>
          <cell r="CY58" t="str">
            <v>SYLVANIA</v>
          </cell>
          <cell r="CZ58" t="str">
            <v>FO28/841/XP/SS/ECO</v>
          </cell>
          <cell r="DA58">
            <v>22179</v>
          </cell>
          <cell r="DB58">
            <v>0</v>
          </cell>
          <cell r="DC58" t="str">
            <v>N/A</v>
          </cell>
          <cell r="DD58" t="str">
            <v>-</v>
          </cell>
          <cell r="DE58" t="str">
            <v>-</v>
          </cell>
          <cell r="DF58" t="str">
            <v>-</v>
          </cell>
          <cell r="DG58">
            <v>1</v>
          </cell>
          <cell r="DH58" t="str">
            <v>2X4-2 LAMP HP LAYIN W/PRISMATIC LENSE</v>
          </cell>
          <cell r="DI58" t="str">
            <v>TRISTAR</v>
          </cell>
          <cell r="DJ58" t="str">
            <v>RT24-232-T8-EB-UNIHP-.125" A12</v>
          </cell>
          <cell r="DK58" t="str">
            <v>-</v>
          </cell>
          <cell r="DL58">
            <v>0</v>
          </cell>
          <cell r="DM58" t="str">
            <v>No Sensor</v>
          </cell>
          <cell r="DN58" t="str">
            <v>No Sensor</v>
          </cell>
          <cell r="DO58" t="str">
            <v>No Sensor</v>
          </cell>
          <cell r="DP58" t="str">
            <v>No Sensor</v>
          </cell>
          <cell r="DQ58" t="str">
            <v>No Sensor</v>
          </cell>
          <cell r="DR58">
            <v>0</v>
          </cell>
          <cell r="DS58" t="str">
            <v>No Add Wk.</v>
          </cell>
          <cell r="DT58" t="str">
            <v>No Add. Wk.</v>
          </cell>
          <cell r="DU58" t="str">
            <v>No Add. Wk.</v>
          </cell>
          <cell r="DV58" t="str">
            <v>No Add. Wk.</v>
          </cell>
          <cell r="DW58" t="str">
            <v>No Add. Wk.</v>
          </cell>
        </row>
        <row r="59">
          <cell r="E59">
            <v>1</v>
          </cell>
          <cell r="F59" t="str">
            <v>POLICE DEPT</v>
          </cell>
          <cell r="G59" t="str">
            <v>B</v>
          </cell>
          <cell r="I59" t="str">
            <v>TOILET ROOM</v>
          </cell>
          <cell r="J59" t="str">
            <v>TR</v>
          </cell>
          <cell r="L59">
            <v>8760</v>
          </cell>
          <cell r="M59">
            <v>2</v>
          </cell>
          <cell r="N59">
            <v>60</v>
          </cell>
          <cell r="S59" t="str">
            <v>INCANDESCENT</v>
          </cell>
          <cell r="T59">
            <v>60</v>
          </cell>
          <cell r="U59">
            <v>0.12</v>
          </cell>
          <cell r="V59">
            <v>1051.2</v>
          </cell>
          <cell r="W59">
            <v>2</v>
          </cell>
          <cell r="X59" t="str">
            <v>NF2-2X13</v>
          </cell>
          <cell r="Y59" t="str">
            <v>12X12</v>
          </cell>
          <cell r="Z59" t="str">
            <v>NEW COMPACT FLUORESCENT FIXTURE</v>
          </cell>
          <cell r="AA59" t="str">
            <v xml:space="preserve"> </v>
          </cell>
          <cell r="AB59">
            <v>32</v>
          </cell>
          <cell r="AC59">
            <v>6.4000000000000001E-2</v>
          </cell>
          <cell r="AD59">
            <v>560.64</v>
          </cell>
          <cell r="AJ59" t="str">
            <v>Y</v>
          </cell>
          <cell r="AK59">
            <v>0</v>
          </cell>
          <cell r="AL59">
            <v>2559.36</v>
          </cell>
          <cell r="AM59">
            <v>0</v>
          </cell>
          <cell r="AN59">
            <v>5.5999999999999994E-2</v>
          </cell>
          <cell r="AO59">
            <v>490.56000000000006</v>
          </cell>
          <cell r="AP59">
            <v>35.714560000000013</v>
          </cell>
          <cell r="AQ59">
            <v>6.6550424378215745</v>
          </cell>
          <cell r="AR59">
            <v>0.15026200198466874</v>
          </cell>
          <cell r="AS59">
            <v>76.531200000000013</v>
          </cell>
          <cell r="AT59">
            <v>40.81664</v>
          </cell>
          <cell r="AU59">
            <v>28</v>
          </cell>
          <cell r="AV59">
            <v>59.734999999999999</v>
          </cell>
          <cell r="AW59">
            <v>0</v>
          </cell>
          <cell r="AX59">
            <v>0</v>
          </cell>
          <cell r="AY59">
            <v>0</v>
          </cell>
          <cell r="AZ59">
            <v>0</v>
          </cell>
          <cell r="BA59">
            <v>0</v>
          </cell>
          <cell r="BB59">
            <v>56</v>
          </cell>
          <cell r="BC59">
            <v>0</v>
          </cell>
          <cell r="BD59">
            <v>0</v>
          </cell>
          <cell r="BE59">
            <v>56</v>
          </cell>
          <cell r="BF59">
            <v>119.47</v>
          </cell>
          <cell r="BG59">
            <v>0</v>
          </cell>
          <cell r="BH59">
            <v>0</v>
          </cell>
          <cell r="BI59">
            <v>119.47</v>
          </cell>
          <cell r="BJ59">
            <v>0</v>
          </cell>
          <cell r="BK59">
            <v>237.68191244812496</v>
          </cell>
          <cell r="BL59">
            <v>237.68191244812496</v>
          </cell>
          <cell r="BM59">
            <v>17.52</v>
          </cell>
          <cell r="BN59">
            <v>35.04</v>
          </cell>
          <cell r="BO59">
            <v>52.56</v>
          </cell>
          <cell r="BP59">
            <v>54.589399999999998</v>
          </cell>
          <cell r="BQ59">
            <v>29.2</v>
          </cell>
          <cell r="BR59">
            <v>0</v>
          </cell>
          <cell r="BS59">
            <v>83.789400000000001</v>
          </cell>
          <cell r="BT59">
            <v>-37.069400000000002</v>
          </cell>
          <cell r="BU59">
            <v>5.84</v>
          </cell>
          <cell r="BV59">
            <v>-31.229400000000002</v>
          </cell>
          <cell r="BW59">
            <v>32.376960000000004</v>
          </cell>
          <cell r="BX59">
            <v>3.3376000000000001</v>
          </cell>
          <cell r="BY59">
            <v>0.36</v>
          </cell>
          <cell r="BZ59">
            <v>2.95</v>
          </cell>
          <cell r="CA59">
            <v>3.951086644067797</v>
          </cell>
          <cell r="CB59">
            <v>4</v>
          </cell>
          <cell r="CC59">
            <v>1.1766454237288135</v>
          </cell>
          <cell r="CD59">
            <v>0.31</v>
          </cell>
          <cell r="CE59">
            <v>0.23</v>
          </cell>
          <cell r="CF59">
            <v>0</v>
          </cell>
          <cell r="CG59">
            <v>0</v>
          </cell>
          <cell r="CH59">
            <v>5.1277320677966109</v>
          </cell>
          <cell r="CI59" t="str">
            <v>POLICE DEPT</v>
          </cell>
          <cell r="CJ59" t="str">
            <v>NF2-2X13</v>
          </cell>
          <cell r="CK59" t="str">
            <v>X</v>
          </cell>
          <cell r="CL59">
            <v>4</v>
          </cell>
          <cell r="CM59" t="str">
            <v>CF13 MAG</v>
          </cell>
          <cell r="CN59" t="str">
            <v>ADVANCE</v>
          </cell>
          <cell r="CO59" t="str">
            <v>LC-13-TP</v>
          </cell>
          <cell r="CP59" t="str">
            <v>-</v>
          </cell>
          <cell r="CQ59">
            <v>0</v>
          </cell>
          <cell r="CR59" t="str">
            <v>N/A</v>
          </cell>
          <cell r="CS59" t="str">
            <v>-</v>
          </cell>
          <cell r="CT59" t="str">
            <v>-</v>
          </cell>
          <cell r="CU59" t="str">
            <v>-</v>
          </cell>
          <cell r="CV59" t="str">
            <v>X</v>
          </cell>
          <cell r="CW59">
            <v>4</v>
          </cell>
          <cell r="CX59" t="str">
            <v>CF13/DS/841</v>
          </cell>
          <cell r="CY59" t="str">
            <v>SYLVANIA</v>
          </cell>
          <cell r="CZ59" t="str">
            <v>CF13DS/841</v>
          </cell>
          <cell r="DA59">
            <v>20306</v>
          </cell>
          <cell r="DB59">
            <v>0</v>
          </cell>
          <cell r="DC59" t="str">
            <v>N/A</v>
          </cell>
          <cell r="DD59" t="str">
            <v>-</v>
          </cell>
          <cell r="DE59" t="str">
            <v>-</v>
          </cell>
          <cell r="DF59" t="str">
            <v>-</v>
          </cell>
          <cell r="DG59">
            <v>2</v>
          </cell>
          <cell r="DH59" t="str">
            <v>HOCKEY PUCK 2 @ 13W</v>
          </cell>
          <cell r="DI59" t="str">
            <v>ENERTRON</v>
          </cell>
          <cell r="DJ59" t="str">
            <v>1026-LP</v>
          </cell>
          <cell r="DK59" t="str">
            <v>-</v>
          </cell>
          <cell r="DL59">
            <v>0</v>
          </cell>
          <cell r="DM59" t="str">
            <v>No Sensor</v>
          </cell>
          <cell r="DN59" t="str">
            <v>No Sensor</v>
          </cell>
          <cell r="DO59" t="str">
            <v>No Sensor</v>
          </cell>
          <cell r="DP59" t="str">
            <v>No Sensor</v>
          </cell>
          <cell r="DQ59" t="str">
            <v>No Sensor</v>
          </cell>
          <cell r="DR59">
            <v>0</v>
          </cell>
          <cell r="DS59" t="str">
            <v>No Add Wk.</v>
          </cell>
          <cell r="DT59" t="str">
            <v>No Add. Wk.</v>
          </cell>
          <cell r="DU59" t="str">
            <v>No Add. Wk.</v>
          </cell>
          <cell r="DV59" t="str">
            <v>No Add. Wk.</v>
          </cell>
          <cell r="DW59" t="str">
            <v>No Add. Wk.</v>
          </cell>
        </row>
        <row r="60">
          <cell r="E60">
            <v>1</v>
          </cell>
          <cell r="F60" t="str">
            <v>POLICE DEPT</v>
          </cell>
          <cell r="G60" t="str">
            <v>B</v>
          </cell>
          <cell r="I60" t="str">
            <v>ELECTRICAL RM</v>
          </cell>
          <cell r="J60" t="str">
            <v>MRL</v>
          </cell>
          <cell r="L60">
            <v>1000</v>
          </cell>
          <cell r="M60">
            <v>4</v>
          </cell>
          <cell r="N60">
            <v>100</v>
          </cell>
          <cell r="S60" t="str">
            <v>INCANDESCENT</v>
          </cell>
          <cell r="T60">
            <v>100</v>
          </cell>
          <cell r="U60">
            <v>0.4</v>
          </cell>
          <cell r="V60">
            <v>400</v>
          </cell>
          <cell r="W60">
            <v>4</v>
          </cell>
          <cell r="X60" t="str">
            <v>NF9-STRIP</v>
          </cell>
          <cell r="Z60" t="str">
            <v>NEW LINEAR FLUORESCENT FIXTURE</v>
          </cell>
          <cell r="AA60" t="str">
            <v xml:space="preserve"> </v>
          </cell>
          <cell r="AB60">
            <v>22</v>
          </cell>
          <cell r="AC60">
            <v>8.7999999999999995E-2</v>
          </cell>
          <cell r="AD60">
            <v>88</v>
          </cell>
          <cell r="AJ60" t="str">
            <v>Y</v>
          </cell>
          <cell r="AK60">
            <v>0</v>
          </cell>
          <cell r="AL60">
            <v>7987.2000000000007</v>
          </cell>
          <cell r="AM60">
            <v>0</v>
          </cell>
          <cell r="AN60">
            <v>0.31200000000000006</v>
          </cell>
          <cell r="AO60">
            <v>312</v>
          </cell>
          <cell r="AP60">
            <v>39.187200000000011</v>
          </cell>
          <cell r="AQ60">
            <v>12.563355413342871</v>
          </cell>
          <cell r="AR60">
            <v>7.9596570111990408E-2</v>
          </cell>
          <cell r="AS60">
            <v>50.240000000000009</v>
          </cell>
          <cell r="AT60">
            <v>11.0528</v>
          </cell>
          <cell r="AU60">
            <v>31.13</v>
          </cell>
          <cell r="AV60">
            <v>59.734999999999999</v>
          </cell>
          <cell r="AW60">
            <v>0</v>
          </cell>
          <cell r="AX60">
            <v>0</v>
          </cell>
          <cell r="AY60">
            <v>0</v>
          </cell>
          <cell r="AZ60">
            <v>0</v>
          </cell>
          <cell r="BA60">
            <v>0</v>
          </cell>
          <cell r="BB60">
            <v>124.52</v>
          </cell>
          <cell r="BC60">
            <v>0</v>
          </cell>
          <cell r="BD60">
            <v>0</v>
          </cell>
          <cell r="BE60">
            <v>124.52</v>
          </cell>
          <cell r="BF60">
            <v>238.94</v>
          </cell>
          <cell r="BG60">
            <v>0</v>
          </cell>
          <cell r="BH60">
            <v>0</v>
          </cell>
          <cell r="BI60">
            <v>238.94</v>
          </cell>
          <cell r="BJ60">
            <v>0</v>
          </cell>
          <cell r="BK60">
            <v>492.32272125374988</v>
          </cell>
          <cell r="BL60">
            <v>492.32272125374988</v>
          </cell>
          <cell r="BM60">
            <v>4</v>
          </cell>
          <cell r="BN60">
            <v>8</v>
          </cell>
          <cell r="BO60">
            <v>12</v>
          </cell>
          <cell r="BP60">
            <v>1.2912499999999998</v>
          </cell>
          <cell r="BQ60">
            <v>2.1666666666666665</v>
          </cell>
          <cell r="BR60">
            <v>0</v>
          </cell>
          <cell r="BS60">
            <v>3.4579166666666663</v>
          </cell>
          <cell r="BT60">
            <v>2.7087500000000002</v>
          </cell>
          <cell r="BU60">
            <v>5.8333333333333339</v>
          </cell>
          <cell r="BV60">
            <v>8.5420833333333341</v>
          </cell>
          <cell r="BW60">
            <v>20.592000000000002</v>
          </cell>
          <cell r="BX60">
            <v>18.595200000000006</v>
          </cell>
          <cell r="BY60">
            <v>0.36</v>
          </cell>
          <cell r="BZ60">
            <v>2.95</v>
          </cell>
          <cell r="CA60">
            <v>2.5129220338983052</v>
          </cell>
          <cell r="CB60">
            <v>4</v>
          </cell>
          <cell r="CC60">
            <v>6.5555959322033912</v>
          </cell>
          <cell r="CD60">
            <v>0.31</v>
          </cell>
          <cell r="CE60">
            <v>0.23</v>
          </cell>
          <cell r="CF60">
            <v>0</v>
          </cell>
          <cell r="CG60">
            <v>0</v>
          </cell>
          <cell r="CH60">
            <v>9.0685179661016964</v>
          </cell>
          <cell r="CI60" t="str">
            <v>POLICE DEPT</v>
          </cell>
          <cell r="CJ60" t="str">
            <v>NF9-STRIP</v>
          </cell>
          <cell r="CK60" t="str">
            <v>X</v>
          </cell>
          <cell r="CL60">
            <v>4</v>
          </cell>
          <cell r="CM60" t="str">
            <v>1X32HELP</v>
          </cell>
          <cell r="CN60" t="str">
            <v>SYLVANIA</v>
          </cell>
          <cell r="CO60" t="str">
            <v>QHE1X32T8/UNV ISL-SC</v>
          </cell>
          <cell r="CP60">
            <v>49861</v>
          </cell>
          <cell r="CQ60">
            <v>0</v>
          </cell>
          <cell r="CR60" t="str">
            <v>N/A</v>
          </cell>
          <cell r="CS60" t="str">
            <v>-</v>
          </cell>
          <cell r="CT60" t="str">
            <v>-</v>
          </cell>
          <cell r="CU60" t="str">
            <v>-</v>
          </cell>
          <cell r="CV60">
            <v>0</v>
          </cell>
          <cell r="CW60">
            <v>4</v>
          </cell>
          <cell r="CX60" t="str">
            <v>FO28/ECO</v>
          </cell>
          <cell r="CY60" t="str">
            <v>SYLVANIA</v>
          </cell>
          <cell r="CZ60" t="str">
            <v>FO28/841/XP/SS/ECO</v>
          </cell>
          <cell r="DA60">
            <v>22179</v>
          </cell>
          <cell r="DB60">
            <v>0</v>
          </cell>
          <cell r="DC60" t="str">
            <v>N/A</v>
          </cell>
          <cell r="DD60" t="str">
            <v>-</v>
          </cell>
          <cell r="DE60" t="str">
            <v>-</v>
          </cell>
          <cell r="DF60" t="str">
            <v>-</v>
          </cell>
          <cell r="DG60">
            <v>4</v>
          </cell>
          <cell r="DH60" t="str">
            <v>1 LAMP 4' STRIP W/WIREGUARD</v>
          </cell>
          <cell r="DI60" t="str">
            <v>SIMKAR</v>
          </cell>
          <cell r="DJ60" t="str">
            <v>CH132-B11-*-WG*</v>
          </cell>
          <cell r="DK60" t="str">
            <v>-</v>
          </cell>
          <cell r="DL60">
            <v>0</v>
          </cell>
          <cell r="DM60" t="str">
            <v>No Sensor</v>
          </cell>
          <cell r="DN60" t="str">
            <v>No Sensor</v>
          </cell>
          <cell r="DO60" t="str">
            <v>No Sensor</v>
          </cell>
          <cell r="DP60" t="str">
            <v>No Sensor</v>
          </cell>
          <cell r="DQ60" t="str">
            <v>No Sensor</v>
          </cell>
          <cell r="DR60">
            <v>0</v>
          </cell>
          <cell r="DS60" t="str">
            <v>No Add Wk.</v>
          </cell>
          <cell r="DT60" t="str">
            <v>No Add. Wk.</v>
          </cell>
          <cell r="DU60" t="str">
            <v>No Add. Wk.</v>
          </cell>
          <cell r="DV60" t="str">
            <v>No Add. Wk.</v>
          </cell>
          <cell r="DW60" t="str">
            <v>No Add. Wk.</v>
          </cell>
        </row>
        <row r="61">
          <cell r="E61">
            <v>1</v>
          </cell>
          <cell r="F61" t="str">
            <v>POLICE DEPT</v>
          </cell>
          <cell r="G61" t="str">
            <v>B</v>
          </cell>
          <cell r="I61" t="str">
            <v>WOMENS LOCKER RM</v>
          </cell>
          <cell r="J61" t="str">
            <v>LR</v>
          </cell>
          <cell r="L61">
            <v>8760</v>
          </cell>
          <cell r="M61">
            <v>1</v>
          </cell>
          <cell r="N61" t="str">
            <v>24T8</v>
          </cell>
          <cell r="O61" t="str">
            <v>WRAP</v>
          </cell>
          <cell r="P61" t="str">
            <v>H</v>
          </cell>
          <cell r="S61" t="str">
            <v>FLUORESCENT</v>
          </cell>
          <cell r="T61">
            <v>59</v>
          </cell>
          <cell r="U61">
            <v>5.8999999999999997E-2</v>
          </cell>
          <cell r="V61">
            <v>516.83999999999992</v>
          </cell>
          <cell r="W61">
            <v>1</v>
          </cell>
          <cell r="X61" t="str">
            <v>CR41LP</v>
          </cell>
          <cell r="Z61" t="str">
            <v>NEW LINEAR FLUORESCENT FIXTURE</v>
          </cell>
          <cell r="AA61" t="str">
            <v xml:space="preserve"> </v>
          </cell>
          <cell r="AB61">
            <v>22</v>
          </cell>
          <cell r="AC61">
            <v>2.1999999999999999E-2</v>
          </cell>
          <cell r="AD61">
            <v>192.72</v>
          </cell>
          <cell r="AJ61" t="str">
            <v>Y</v>
          </cell>
          <cell r="AK61">
            <v>4435.2</v>
          </cell>
          <cell r="AL61">
            <v>1996.8000000000002</v>
          </cell>
          <cell r="AM61">
            <v>-0.54978354978354971</v>
          </cell>
          <cell r="AN61">
            <v>3.6999999999999998E-2</v>
          </cell>
          <cell r="AO61">
            <v>324.11999999999989</v>
          </cell>
          <cell r="AP61">
            <v>23.59711999999999</v>
          </cell>
          <cell r="AQ61">
            <v>5.9455111519567865</v>
          </cell>
          <cell r="AR61">
            <v>0.16819411728306657</v>
          </cell>
          <cell r="AS61">
            <v>37.627839999999992</v>
          </cell>
          <cell r="AT61">
            <v>14.030720000000001</v>
          </cell>
          <cell r="AU61">
            <v>43.13</v>
          </cell>
          <cell r="AV61">
            <v>59.734999999999999</v>
          </cell>
          <cell r="AW61">
            <v>0.71000000000000008</v>
          </cell>
          <cell r="AX61">
            <v>0</v>
          </cell>
          <cell r="AY61">
            <v>0</v>
          </cell>
          <cell r="AZ61">
            <v>0</v>
          </cell>
          <cell r="BA61">
            <v>0</v>
          </cell>
          <cell r="BB61">
            <v>43.13</v>
          </cell>
          <cell r="BC61">
            <v>0</v>
          </cell>
          <cell r="BD61">
            <v>0</v>
          </cell>
          <cell r="BE61">
            <v>43.13</v>
          </cell>
          <cell r="BF61">
            <v>59.734999999999999</v>
          </cell>
          <cell r="BG61">
            <v>0</v>
          </cell>
          <cell r="BH61">
            <v>0</v>
          </cell>
          <cell r="BI61">
            <v>59.734999999999999</v>
          </cell>
          <cell r="BJ61">
            <v>0.71000000000000008</v>
          </cell>
          <cell r="BK61">
            <v>139.33521356343749</v>
          </cell>
          <cell r="BL61">
            <v>140.29694011406247</v>
          </cell>
          <cell r="BM61">
            <v>3.1974000000000005</v>
          </cell>
          <cell r="BN61">
            <v>7.3</v>
          </cell>
          <cell r="BO61">
            <v>10.497400000000001</v>
          </cell>
          <cell r="BP61">
            <v>2.8278374999999998</v>
          </cell>
          <cell r="BQ61">
            <v>4.7450000000000001</v>
          </cell>
          <cell r="BR61">
            <v>0</v>
          </cell>
          <cell r="BS61">
            <v>7.5728375000000003</v>
          </cell>
          <cell r="BT61">
            <v>0.36956250000000068</v>
          </cell>
          <cell r="BU61">
            <v>2.5549999999999997</v>
          </cell>
          <cell r="BV61">
            <v>2.9245625000000004</v>
          </cell>
          <cell r="BW61">
            <v>21.391919999999995</v>
          </cell>
          <cell r="BX61">
            <v>2.2052</v>
          </cell>
          <cell r="BY61">
            <v>0.36</v>
          </cell>
          <cell r="BZ61">
            <v>2.95</v>
          </cell>
          <cell r="CA61">
            <v>2.6105393898305076</v>
          </cell>
          <cell r="CB61">
            <v>4</v>
          </cell>
          <cell r="CC61">
            <v>0.77742644067796607</v>
          </cell>
          <cell r="CD61">
            <v>0.31</v>
          </cell>
          <cell r="CE61">
            <v>0.23</v>
          </cell>
          <cell r="CF61">
            <v>0</v>
          </cell>
          <cell r="CG61">
            <v>0</v>
          </cell>
          <cell r="CH61">
            <v>3.3879658305084739</v>
          </cell>
          <cell r="CI61" t="str">
            <v>POLICE DEPT</v>
          </cell>
          <cell r="CJ61" t="str">
            <v>CR41LP</v>
          </cell>
          <cell r="CK61" t="str">
            <v>X</v>
          </cell>
          <cell r="CL61">
            <v>1</v>
          </cell>
          <cell r="CM61" t="str">
            <v>1X32HELP</v>
          </cell>
          <cell r="CN61" t="str">
            <v>SYLVANIA</v>
          </cell>
          <cell r="CO61" t="str">
            <v>QHE1X32T8/UNV ISL-SC</v>
          </cell>
          <cell r="CP61">
            <v>49861</v>
          </cell>
          <cell r="CQ61">
            <v>0</v>
          </cell>
          <cell r="CR61" t="str">
            <v>N/A</v>
          </cell>
          <cell r="CS61" t="str">
            <v>-</v>
          </cell>
          <cell r="CT61" t="str">
            <v>-</v>
          </cell>
          <cell r="CU61" t="str">
            <v>-</v>
          </cell>
          <cell r="CV61">
            <v>0</v>
          </cell>
          <cell r="CW61">
            <v>1</v>
          </cell>
          <cell r="CX61" t="str">
            <v>FO28/ECO</v>
          </cell>
          <cell r="CY61" t="str">
            <v>SYLVANIA</v>
          </cell>
          <cell r="CZ61" t="str">
            <v>FO28/841/XP/SS/ECO</v>
          </cell>
          <cell r="DA61">
            <v>22179</v>
          </cell>
          <cell r="DB61">
            <v>0</v>
          </cell>
          <cell r="DC61" t="str">
            <v>N/A</v>
          </cell>
          <cell r="DD61" t="str">
            <v>-</v>
          </cell>
          <cell r="DE61" t="str">
            <v>-</v>
          </cell>
          <cell r="DF61" t="str">
            <v>-</v>
          </cell>
          <cell r="DG61">
            <v>1</v>
          </cell>
          <cell r="DH61" t="str">
            <v>4' 1-LAMP LOW POWER CLASSROOM FIXTURE</v>
          </cell>
          <cell r="DI61" t="str">
            <v>TRI-STAR</v>
          </cell>
          <cell r="DJ61" t="str">
            <v>WA438-4-132-T8-EB(*)LP- WREF</v>
          </cell>
          <cell r="DK61" t="str">
            <v>-</v>
          </cell>
          <cell r="DL61">
            <v>0</v>
          </cell>
          <cell r="DM61" t="str">
            <v>No Sensor</v>
          </cell>
          <cell r="DN61" t="str">
            <v>No Sensor</v>
          </cell>
          <cell r="DO61" t="str">
            <v>No Sensor</v>
          </cell>
          <cell r="DP61" t="str">
            <v>No Sensor</v>
          </cell>
          <cell r="DQ61" t="str">
            <v>No Sensor</v>
          </cell>
          <cell r="DR61">
            <v>0</v>
          </cell>
          <cell r="DS61" t="str">
            <v>No Add Wk.</v>
          </cell>
          <cell r="DT61" t="str">
            <v>No Add. Wk.</v>
          </cell>
          <cell r="DU61" t="str">
            <v>No Add. Wk.</v>
          </cell>
          <cell r="DV61" t="str">
            <v>No Add. Wk.</v>
          </cell>
          <cell r="DW61" t="str">
            <v>No Add. Wk.</v>
          </cell>
        </row>
        <row r="62">
          <cell r="E62">
            <v>1</v>
          </cell>
          <cell r="F62" t="str">
            <v>POLICE DEPT</v>
          </cell>
          <cell r="G62" t="str">
            <v>B</v>
          </cell>
          <cell r="I62" t="str">
            <v>WOMENS LOCKER RM</v>
          </cell>
          <cell r="J62" t="str">
            <v>LR</v>
          </cell>
          <cell r="L62">
            <v>8760</v>
          </cell>
          <cell r="M62">
            <v>1</v>
          </cell>
          <cell r="N62" t="str">
            <v>22SS</v>
          </cell>
          <cell r="O62" t="str">
            <v>WALL MOUNT</v>
          </cell>
          <cell r="P62" t="str">
            <v>H</v>
          </cell>
          <cell r="S62" t="str">
            <v>FLUORESCENT</v>
          </cell>
          <cell r="T62">
            <v>53</v>
          </cell>
          <cell r="U62">
            <v>5.2999999999999999E-2</v>
          </cell>
          <cell r="V62">
            <v>464.28</v>
          </cell>
          <cell r="W62">
            <v>1</v>
          </cell>
          <cell r="X62" t="str">
            <v>NF23-WALL</v>
          </cell>
          <cell r="Z62" t="str">
            <v>NEW LINEAR FLUORESCENT FIXTURE</v>
          </cell>
          <cell r="AA62" t="str">
            <v xml:space="preserve"> </v>
          </cell>
          <cell r="AB62">
            <v>15</v>
          </cell>
          <cell r="AC62">
            <v>1.4999999999999999E-2</v>
          </cell>
          <cell r="AD62">
            <v>131.4</v>
          </cell>
          <cell r="AJ62" t="str">
            <v>Y</v>
          </cell>
          <cell r="AK62">
            <v>1879.2</v>
          </cell>
          <cell r="AL62">
            <v>1017.9000000000001</v>
          </cell>
          <cell r="AM62">
            <v>-0.45833333333333331</v>
          </cell>
          <cell r="AN62">
            <v>3.7999999999999999E-2</v>
          </cell>
          <cell r="AO62">
            <v>332.88</v>
          </cell>
          <cell r="AP62">
            <v>24.234879999999997</v>
          </cell>
          <cell r="AQ62">
            <v>5.2524837553997585</v>
          </cell>
          <cell r="AR62">
            <v>0.19038611951383211</v>
          </cell>
          <cell r="AS62">
            <v>33.801279999999998</v>
          </cell>
          <cell r="AT62">
            <v>9.5664000000000016</v>
          </cell>
          <cell r="AU62">
            <v>32.28</v>
          </cell>
          <cell r="AV62">
            <v>59.734999999999999</v>
          </cell>
          <cell r="AW62">
            <v>1.96</v>
          </cell>
          <cell r="AX62">
            <v>0</v>
          </cell>
          <cell r="AY62">
            <v>0</v>
          </cell>
          <cell r="AZ62">
            <v>0</v>
          </cell>
          <cell r="BA62">
            <v>0</v>
          </cell>
          <cell r="BB62">
            <v>32.28</v>
          </cell>
          <cell r="BC62">
            <v>0</v>
          </cell>
          <cell r="BD62">
            <v>0</v>
          </cell>
          <cell r="BE62">
            <v>32.28</v>
          </cell>
          <cell r="BF62">
            <v>59.734999999999999</v>
          </cell>
          <cell r="BG62">
            <v>0</v>
          </cell>
          <cell r="BH62">
            <v>0</v>
          </cell>
          <cell r="BI62">
            <v>59.734999999999999</v>
          </cell>
          <cell r="BJ62">
            <v>1.96</v>
          </cell>
          <cell r="BK62">
            <v>124.63840641656247</v>
          </cell>
          <cell r="BL62">
            <v>127.29331351406248</v>
          </cell>
          <cell r="BM62">
            <v>4.8666666666666663</v>
          </cell>
          <cell r="BN62">
            <v>9.2466666666666679</v>
          </cell>
          <cell r="BO62">
            <v>14.113333333333333</v>
          </cell>
          <cell r="BP62">
            <v>2.8962749999999997</v>
          </cell>
          <cell r="BQ62">
            <v>4.7450000000000001</v>
          </cell>
          <cell r="BR62">
            <v>0</v>
          </cell>
          <cell r="BS62">
            <v>7.6412750000000003</v>
          </cell>
          <cell r="BT62">
            <v>1.9703916666666665</v>
          </cell>
          <cell r="BU62">
            <v>4.5016666666666678</v>
          </cell>
          <cell r="BV62">
            <v>6.4720583333333348</v>
          </cell>
          <cell r="BW62">
            <v>21.970079999999999</v>
          </cell>
          <cell r="BX62">
            <v>2.2648000000000001</v>
          </cell>
          <cell r="BY62">
            <v>0.36</v>
          </cell>
          <cell r="BZ62">
            <v>2.95</v>
          </cell>
          <cell r="CA62">
            <v>2.6810945084745761</v>
          </cell>
          <cell r="CB62">
            <v>4</v>
          </cell>
          <cell r="CC62">
            <v>0.79843796610169493</v>
          </cell>
          <cell r="CD62">
            <v>0.31</v>
          </cell>
          <cell r="CE62">
            <v>0.23</v>
          </cell>
          <cell r="CF62">
            <v>0</v>
          </cell>
          <cell r="CG62">
            <v>0</v>
          </cell>
          <cell r="CH62">
            <v>3.479532474576271</v>
          </cell>
          <cell r="CI62" t="str">
            <v>POLICE DEPT</v>
          </cell>
          <cell r="CJ62" t="str">
            <v>NF23-WALL</v>
          </cell>
          <cell r="CK62" t="str">
            <v>X</v>
          </cell>
          <cell r="CL62">
            <v>1</v>
          </cell>
          <cell r="CM62" t="str">
            <v>1X32HELP</v>
          </cell>
          <cell r="CN62" t="str">
            <v>SYLVANIA</v>
          </cell>
          <cell r="CO62" t="str">
            <v>QHE1X32T8/UNV ISL-SC</v>
          </cell>
          <cell r="CP62">
            <v>49861</v>
          </cell>
          <cell r="CQ62">
            <v>0</v>
          </cell>
          <cell r="CR62" t="str">
            <v>N/A</v>
          </cell>
          <cell r="CS62" t="str">
            <v>-</v>
          </cell>
          <cell r="CT62" t="str">
            <v>-</v>
          </cell>
          <cell r="CU62" t="str">
            <v>-</v>
          </cell>
          <cell r="CV62">
            <v>0</v>
          </cell>
          <cell r="CW62">
            <v>1</v>
          </cell>
          <cell r="CX62" t="str">
            <v>FO17/ECO</v>
          </cell>
          <cell r="CY62" t="str">
            <v>SYLVANIA</v>
          </cell>
          <cell r="CZ62" t="str">
            <v>FO17/841/XP/ECO</v>
          </cell>
          <cell r="DA62">
            <v>21907</v>
          </cell>
          <cell r="DB62">
            <v>0</v>
          </cell>
          <cell r="DC62" t="str">
            <v>N/A</v>
          </cell>
          <cell r="DD62" t="str">
            <v>-</v>
          </cell>
          <cell r="DE62" t="str">
            <v>-</v>
          </cell>
          <cell r="DF62" t="str">
            <v>-</v>
          </cell>
          <cell r="DG62">
            <v>1</v>
          </cell>
          <cell r="DH62" t="str">
            <v>2'1 LAMP  WALL MOUNT</v>
          </cell>
          <cell r="DI62" t="str">
            <v>SIMKAR</v>
          </cell>
          <cell r="DJ62" t="str">
            <v>SP175 117 B11 *</v>
          </cell>
          <cell r="DK62" t="str">
            <v>-</v>
          </cell>
          <cell r="DL62">
            <v>0</v>
          </cell>
          <cell r="DM62" t="str">
            <v>No Sensor</v>
          </cell>
          <cell r="DN62" t="str">
            <v>No Sensor</v>
          </cell>
          <cell r="DO62" t="str">
            <v>No Sensor</v>
          </cell>
          <cell r="DP62" t="str">
            <v>No Sensor</v>
          </cell>
          <cell r="DQ62" t="str">
            <v>No Sensor</v>
          </cell>
          <cell r="DR62">
            <v>0</v>
          </cell>
          <cell r="DS62" t="str">
            <v>No Add Wk.</v>
          </cell>
          <cell r="DT62" t="str">
            <v>No Add. Wk.</v>
          </cell>
          <cell r="DU62" t="str">
            <v>No Add. Wk.</v>
          </cell>
          <cell r="DV62" t="str">
            <v>No Add. Wk.</v>
          </cell>
          <cell r="DW62" t="str">
            <v>No Add. Wk.</v>
          </cell>
        </row>
        <row r="63">
          <cell r="E63">
            <v>1</v>
          </cell>
          <cell r="F63" t="str">
            <v>POLICE DEPT</v>
          </cell>
          <cell r="G63" t="str">
            <v>B</v>
          </cell>
          <cell r="I63" t="str">
            <v>TOILET ROOM</v>
          </cell>
          <cell r="J63" t="str">
            <v>TR</v>
          </cell>
          <cell r="L63">
            <v>8760</v>
          </cell>
          <cell r="M63">
            <v>1</v>
          </cell>
          <cell r="N63" t="str">
            <v>60X2</v>
          </cell>
          <cell r="S63" t="str">
            <v>INCANDESCENT</v>
          </cell>
          <cell r="T63">
            <v>120</v>
          </cell>
          <cell r="U63">
            <v>0.12</v>
          </cell>
          <cell r="V63">
            <v>1051.2</v>
          </cell>
          <cell r="W63">
            <v>2</v>
          </cell>
          <cell r="X63" t="str">
            <v>NF2-2X13</v>
          </cell>
          <cell r="Z63" t="str">
            <v>NEW COMPACT FLUORESCENT FIXTURE</v>
          </cell>
          <cell r="AA63" t="str">
            <v xml:space="preserve"> </v>
          </cell>
          <cell r="AB63">
            <v>32</v>
          </cell>
          <cell r="AC63">
            <v>6.4000000000000001E-2</v>
          </cell>
          <cell r="AD63">
            <v>560.64</v>
          </cell>
          <cell r="AJ63" t="str">
            <v>Y</v>
          </cell>
          <cell r="AK63">
            <v>0</v>
          </cell>
          <cell r="AL63">
            <v>2559.36</v>
          </cell>
          <cell r="AM63">
            <v>0</v>
          </cell>
          <cell r="AN63">
            <v>5.5999999999999994E-2</v>
          </cell>
          <cell r="AO63">
            <v>490.56000000000006</v>
          </cell>
          <cell r="AP63">
            <v>35.714560000000013</v>
          </cell>
          <cell r="AQ63">
            <v>6.6550424378215745</v>
          </cell>
          <cell r="AR63">
            <v>0.15026200198466874</v>
          </cell>
          <cell r="AS63">
            <v>76.531200000000013</v>
          </cell>
          <cell r="AT63">
            <v>40.81664</v>
          </cell>
          <cell r="AU63">
            <v>28</v>
          </cell>
          <cell r="AV63">
            <v>59.734999999999999</v>
          </cell>
          <cell r="AW63">
            <v>0</v>
          </cell>
          <cell r="AX63">
            <v>0</v>
          </cell>
          <cell r="AY63">
            <v>0</v>
          </cell>
          <cell r="AZ63">
            <v>0</v>
          </cell>
          <cell r="BA63">
            <v>0</v>
          </cell>
          <cell r="BB63">
            <v>56</v>
          </cell>
          <cell r="BC63">
            <v>0</v>
          </cell>
          <cell r="BD63">
            <v>0</v>
          </cell>
          <cell r="BE63">
            <v>56</v>
          </cell>
          <cell r="BF63">
            <v>119.47</v>
          </cell>
          <cell r="BG63">
            <v>0</v>
          </cell>
          <cell r="BH63">
            <v>0</v>
          </cell>
          <cell r="BI63">
            <v>119.47</v>
          </cell>
          <cell r="BJ63">
            <v>0</v>
          </cell>
          <cell r="BK63">
            <v>237.68191244812496</v>
          </cell>
          <cell r="BL63">
            <v>237.68191244812496</v>
          </cell>
          <cell r="BM63">
            <v>17.52</v>
          </cell>
          <cell r="BN63">
            <v>35.04</v>
          </cell>
          <cell r="BO63">
            <v>52.56</v>
          </cell>
          <cell r="BP63">
            <v>54.589399999999998</v>
          </cell>
          <cell r="BQ63">
            <v>29.2</v>
          </cell>
          <cell r="BR63">
            <v>0</v>
          </cell>
          <cell r="BS63">
            <v>83.789400000000001</v>
          </cell>
          <cell r="BT63">
            <v>-37.069400000000002</v>
          </cell>
          <cell r="BU63">
            <v>5.84</v>
          </cell>
          <cell r="BV63">
            <v>-31.229400000000002</v>
          </cell>
          <cell r="BW63">
            <v>32.376960000000004</v>
          </cell>
          <cell r="BX63">
            <v>3.3376000000000001</v>
          </cell>
          <cell r="BY63">
            <v>0.36</v>
          </cell>
          <cell r="BZ63">
            <v>2.95</v>
          </cell>
          <cell r="CA63">
            <v>3.951086644067797</v>
          </cell>
          <cell r="CB63">
            <v>4</v>
          </cell>
          <cell r="CC63">
            <v>1.1766454237288135</v>
          </cell>
          <cell r="CD63">
            <v>0.31</v>
          </cell>
          <cell r="CE63">
            <v>0.23</v>
          </cell>
          <cell r="CF63">
            <v>0</v>
          </cell>
          <cell r="CG63">
            <v>0</v>
          </cell>
          <cell r="CH63">
            <v>5.1277320677966109</v>
          </cell>
          <cell r="CI63" t="str">
            <v>POLICE DEPT</v>
          </cell>
          <cell r="CJ63" t="str">
            <v>NF2-2X13</v>
          </cell>
          <cell r="CK63" t="str">
            <v>X</v>
          </cell>
          <cell r="CL63">
            <v>4</v>
          </cell>
          <cell r="CM63" t="str">
            <v>CF13 MAG</v>
          </cell>
          <cell r="CN63" t="str">
            <v>ADVANCE</v>
          </cell>
          <cell r="CO63" t="str">
            <v>LC-13-TP</v>
          </cell>
          <cell r="CP63" t="str">
            <v>-</v>
          </cell>
          <cell r="CQ63">
            <v>0</v>
          </cell>
          <cell r="CR63" t="str">
            <v>N/A</v>
          </cell>
          <cell r="CS63" t="str">
            <v>-</v>
          </cell>
          <cell r="CT63" t="str">
            <v>-</v>
          </cell>
          <cell r="CU63" t="str">
            <v>-</v>
          </cell>
          <cell r="CV63" t="str">
            <v>X</v>
          </cell>
          <cell r="CW63">
            <v>4</v>
          </cell>
          <cell r="CX63" t="str">
            <v>CF13/DS/841</v>
          </cell>
          <cell r="CY63" t="str">
            <v>SYLVANIA</v>
          </cell>
          <cell r="CZ63" t="str">
            <v>CF13DS/841</v>
          </cell>
          <cell r="DA63">
            <v>20306</v>
          </cell>
          <cell r="DB63">
            <v>0</v>
          </cell>
          <cell r="DC63" t="str">
            <v>N/A</v>
          </cell>
          <cell r="DD63" t="str">
            <v>-</v>
          </cell>
          <cell r="DE63" t="str">
            <v>-</v>
          </cell>
          <cell r="DF63" t="str">
            <v>-</v>
          </cell>
          <cell r="DG63">
            <v>2</v>
          </cell>
          <cell r="DH63" t="str">
            <v>HOCKEY PUCK 2 @ 13W</v>
          </cell>
          <cell r="DI63" t="str">
            <v>ENERTRON</v>
          </cell>
          <cell r="DJ63" t="str">
            <v>1026-LP</v>
          </cell>
          <cell r="DK63" t="str">
            <v>-</v>
          </cell>
          <cell r="DL63">
            <v>0</v>
          </cell>
          <cell r="DM63" t="str">
            <v>No Sensor</v>
          </cell>
          <cell r="DN63" t="str">
            <v>No Sensor</v>
          </cell>
          <cell r="DO63" t="str">
            <v>No Sensor</v>
          </cell>
          <cell r="DP63" t="str">
            <v>No Sensor</v>
          </cell>
          <cell r="DQ63" t="str">
            <v>No Sensor</v>
          </cell>
          <cell r="DR63">
            <v>0</v>
          </cell>
          <cell r="DS63" t="str">
            <v>No Add Wk.</v>
          </cell>
          <cell r="DT63" t="str">
            <v>No Add. Wk.</v>
          </cell>
          <cell r="DU63" t="str">
            <v>No Add. Wk.</v>
          </cell>
          <cell r="DV63" t="str">
            <v>No Add. Wk.</v>
          </cell>
          <cell r="DW63" t="str">
            <v>No Add. Wk.</v>
          </cell>
        </row>
        <row r="64">
          <cell r="E64">
            <v>1</v>
          </cell>
          <cell r="F64" t="str">
            <v>POLICE DEPT</v>
          </cell>
          <cell r="G64" t="str">
            <v>B</v>
          </cell>
          <cell r="I64" t="str">
            <v>CUSTODIAL STORAGE</v>
          </cell>
          <cell r="J64" t="str">
            <v>SL</v>
          </cell>
          <cell r="L64">
            <v>1000</v>
          </cell>
          <cell r="M64">
            <v>1</v>
          </cell>
          <cell r="N64">
            <v>135</v>
          </cell>
          <cell r="S64" t="str">
            <v>INCANDESCENT</v>
          </cell>
          <cell r="T64">
            <v>135</v>
          </cell>
          <cell r="U64">
            <v>0.13500000000000001</v>
          </cell>
          <cell r="V64">
            <v>135</v>
          </cell>
          <cell r="W64">
            <v>1</v>
          </cell>
          <cell r="X64" t="str">
            <v>CR41LP</v>
          </cell>
          <cell r="Z64" t="str">
            <v>NEW LINEAR FLUORESCENT FIXTURE</v>
          </cell>
          <cell r="AA64" t="str">
            <v xml:space="preserve"> </v>
          </cell>
          <cell r="AB64">
            <v>22</v>
          </cell>
          <cell r="AC64">
            <v>2.1999999999999999E-2</v>
          </cell>
          <cell r="AD64">
            <v>22</v>
          </cell>
          <cell r="AJ64" t="str">
            <v>Y</v>
          </cell>
          <cell r="AK64">
            <v>0</v>
          </cell>
          <cell r="AL64">
            <v>1996.8000000000002</v>
          </cell>
          <cell r="AM64">
            <v>0</v>
          </cell>
          <cell r="AN64">
            <v>0.11300000000000002</v>
          </cell>
          <cell r="AO64">
            <v>113</v>
          </cell>
          <cell r="AP64">
            <v>14.192800000000004</v>
          </cell>
          <cell r="AQ64">
            <v>9.8173167777631942</v>
          </cell>
          <cell r="AR64">
            <v>0.10186082639862039</v>
          </cell>
          <cell r="AS64">
            <v>16.956000000000003</v>
          </cell>
          <cell r="AT64">
            <v>2.7631999999999999</v>
          </cell>
          <cell r="AU64">
            <v>43.13</v>
          </cell>
          <cell r="AV64">
            <v>59.734999999999999</v>
          </cell>
          <cell r="AW64">
            <v>0</v>
          </cell>
          <cell r="AX64">
            <v>0</v>
          </cell>
          <cell r="AY64">
            <v>0</v>
          </cell>
          <cell r="AZ64">
            <v>0</v>
          </cell>
          <cell r="BA64">
            <v>0</v>
          </cell>
          <cell r="BB64">
            <v>43.13</v>
          </cell>
          <cell r="BC64">
            <v>0</v>
          </cell>
          <cell r="BD64">
            <v>0</v>
          </cell>
          <cell r="BE64">
            <v>43.13</v>
          </cell>
          <cell r="BF64">
            <v>59.734999999999999</v>
          </cell>
          <cell r="BG64">
            <v>0</v>
          </cell>
          <cell r="BH64">
            <v>0</v>
          </cell>
          <cell r="BI64">
            <v>59.734999999999999</v>
          </cell>
          <cell r="BJ64">
            <v>0</v>
          </cell>
          <cell r="BK64">
            <v>139.33521356343749</v>
          </cell>
          <cell r="BL64">
            <v>139.33521356343749</v>
          </cell>
          <cell r="BM64">
            <v>1</v>
          </cell>
          <cell r="BN64">
            <v>2</v>
          </cell>
          <cell r="BO64">
            <v>3</v>
          </cell>
          <cell r="BP64">
            <v>0.32281249999999995</v>
          </cell>
          <cell r="BQ64">
            <v>0.54166666666666663</v>
          </cell>
          <cell r="BR64">
            <v>0</v>
          </cell>
          <cell r="BS64">
            <v>0.86447916666666658</v>
          </cell>
          <cell r="BT64">
            <v>0.67718750000000005</v>
          </cell>
          <cell r="BU64">
            <v>1.4583333333333335</v>
          </cell>
          <cell r="BV64">
            <v>2.1355208333333335</v>
          </cell>
          <cell r="BW64">
            <v>7.4580000000000002</v>
          </cell>
          <cell r="BX64">
            <v>6.7348000000000008</v>
          </cell>
          <cell r="BY64">
            <v>0.36</v>
          </cell>
          <cell r="BZ64">
            <v>2.95</v>
          </cell>
          <cell r="CA64">
            <v>0.91012881355932196</v>
          </cell>
          <cell r="CB64">
            <v>4</v>
          </cell>
          <cell r="CC64">
            <v>2.3743023728813566</v>
          </cell>
          <cell r="CD64">
            <v>0.31</v>
          </cell>
          <cell r="CE64">
            <v>0.23</v>
          </cell>
          <cell r="CF64">
            <v>0</v>
          </cell>
          <cell r="CG64">
            <v>0</v>
          </cell>
          <cell r="CH64">
            <v>3.2844311864406786</v>
          </cell>
          <cell r="CI64" t="str">
            <v>POLICE DEPT</v>
          </cell>
          <cell r="CJ64" t="str">
            <v>CR41LP</v>
          </cell>
          <cell r="CK64" t="str">
            <v>X</v>
          </cell>
          <cell r="CL64">
            <v>1</v>
          </cell>
          <cell r="CM64" t="str">
            <v>1X32HELP</v>
          </cell>
          <cell r="CN64" t="str">
            <v>SYLVANIA</v>
          </cell>
          <cell r="CO64" t="str">
            <v>QHE1X32T8/UNV ISL-SC</v>
          </cell>
          <cell r="CP64">
            <v>49861</v>
          </cell>
          <cell r="CQ64">
            <v>0</v>
          </cell>
          <cell r="CR64" t="str">
            <v>N/A</v>
          </cell>
          <cell r="CS64" t="str">
            <v>-</v>
          </cell>
          <cell r="CT64" t="str">
            <v>-</v>
          </cell>
          <cell r="CU64" t="str">
            <v>-</v>
          </cell>
          <cell r="CV64">
            <v>0</v>
          </cell>
          <cell r="CW64">
            <v>1</v>
          </cell>
          <cell r="CX64" t="str">
            <v>FO28/ECO</v>
          </cell>
          <cell r="CY64" t="str">
            <v>SYLVANIA</v>
          </cell>
          <cell r="CZ64" t="str">
            <v>FO28/841/XP/SS/ECO</v>
          </cell>
          <cell r="DA64">
            <v>22179</v>
          </cell>
          <cell r="DB64">
            <v>0</v>
          </cell>
          <cell r="DC64" t="str">
            <v>N/A</v>
          </cell>
          <cell r="DD64" t="str">
            <v>-</v>
          </cell>
          <cell r="DE64" t="str">
            <v>-</v>
          </cell>
          <cell r="DF64" t="str">
            <v>-</v>
          </cell>
          <cell r="DG64">
            <v>1</v>
          </cell>
          <cell r="DH64" t="str">
            <v>4' 1-LAMP LOW POWER CLASSROOM FIXTURE</v>
          </cell>
          <cell r="DI64" t="str">
            <v>TRI-STAR</v>
          </cell>
          <cell r="DJ64" t="str">
            <v>WA438-4-132-T8-EB(*)LP- WREF</v>
          </cell>
          <cell r="DK64" t="str">
            <v>-</v>
          </cell>
          <cell r="DL64">
            <v>0</v>
          </cell>
          <cell r="DM64" t="str">
            <v>No Sensor</v>
          </cell>
          <cell r="DN64" t="str">
            <v>No Sensor</v>
          </cell>
          <cell r="DO64" t="str">
            <v>No Sensor</v>
          </cell>
          <cell r="DP64" t="str">
            <v>No Sensor</v>
          </cell>
          <cell r="DQ64" t="str">
            <v>No Sensor</v>
          </cell>
          <cell r="DR64">
            <v>0</v>
          </cell>
          <cell r="DS64" t="str">
            <v>No Add Wk.</v>
          </cell>
          <cell r="DT64" t="str">
            <v>No Add. Wk.</v>
          </cell>
          <cell r="DU64" t="str">
            <v>No Add. Wk.</v>
          </cell>
          <cell r="DV64" t="str">
            <v>No Add. Wk.</v>
          </cell>
          <cell r="DW64" t="str">
            <v>No Add. Wk.</v>
          </cell>
        </row>
        <row r="65">
          <cell r="E65">
            <v>1</v>
          </cell>
          <cell r="F65" t="str">
            <v>POLICE DEPT</v>
          </cell>
          <cell r="G65" t="str">
            <v>B</v>
          </cell>
          <cell r="I65" t="str">
            <v>EXIT SIGNS</v>
          </cell>
          <cell r="J65" t="str">
            <v>E</v>
          </cell>
          <cell r="L65">
            <v>8760</v>
          </cell>
          <cell r="M65">
            <v>3</v>
          </cell>
          <cell r="N65" t="str">
            <v>EXIT 30</v>
          </cell>
          <cell r="S65" t="str">
            <v>EXIT SIGN</v>
          </cell>
          <cell r="T65">
            <v>30</v>
          </cell>
          <cell r="U65">
            <v>0.09</v>
          </cell>
          <cell r="V65">
            <v>788.4</v>
          </cell>
          <cell r="W65">
            <v>3</v>
          </cell>
          <cell r="X65" t="str">
            <v>NF1-2CKT</v>
          </cell>
          <cell r="Z65" t="str">
            <v>NEW EXIT SIGN</v>
          </cell>
          <cell r="AA65" t="str">
            <v xml:space="preserve"> </v>
          </cell>
          <cell r="AB65">
            <v>4</v>
          </cell>
          <cell r="AC65">
            <v>1.2E-2</v>
          </cell>
          <cell r="AD65">
            <v>105.12</v>
          </cell>
          <cell r="AJ65" t="str">
            <v>Y</v>
          </cell>
          <cell r="AK65">
            <v>0</v>
          </cell>
          <cell r="AL65">
            <v>0</v>
          </cell>
          <cell r="AM65">
            <v>0</v>
          </cell>
          <cell r="AN65">
            <v>7.8E-2</v>
          </cell>
          <cell r="AO65">
            <v>683.28</v>
          </cell>
          <cell r="AP65">
            <v>49.745279999999994</v>
          </cell>
          <cell r="AQ65">
            <v>8.147234640596805</v>
          </cell>
          <cell r="AR65">
            <v>0.12274103350566413</v>
          </cell>
          <cell r="AS65">
            <v>57.398399999999995</v>
          </cell>
          <cell r="AT65">
            <v>7.6531200000000013</v>
          </cell>
          <cell r="AU65">
            <v>40</v>
          </cell>
          <cell r="AV65">
            <v>59.734999999999999</v>
          </cell>
          <cell r="AW65">
            <v>0</v>
          </cell>
          <cell r="AX65">
            <v>0</v>
          </cell>
          <cell r="AY65">
            <v>0</v>
          </cell>
          <cell r="AZ65">
            <v>0</v>
          </cell>
          <cell r="BA65">
            <v>0</v>
          </cell>
          <cell r="BB65">
            <v>120</v>
          </cell>
          <cell r="BC65">
            <v>0</v>
          </cell>
          <cell r="BD65">
            <v>0</v>
          </cell>
          <cell r="BE65">
            <v>120</v>
          </cell>
          <cell r="BF65">
            <v>179.20499999999998</v>
          </cell>
          <cell r="BG65">
            <v>0</v>
          </cell>
          <cell r="BH65">
            <v>0</v>
          </cell>
          <cell r="BI65">
            <v>179.20499999999998</v>
          </cell>
          <cell r="BJ65">
            <v>0</v>
          </cell>
          <cell r="BK65">
            <v>405.2864684221874</v>
          </cell>
          <cell r="BL65">
            <v>405.2864684221874</v>
          </cell>
          <cell r="BM65">
            <v>21.024000000000001</v>
          </cell>
          <cell r="BN65">
            <v>105.12</v>
          </cell>
          <cell r="BO65">
            <v>126.14400000000001</v>
          </cell>
          <cell r="BP65">
            <v>0</v>
          </cell>
          <cell r="BQ65">
            <v>0</v>
          </cell>
          <cell r="BR65">
            <v>0</v>
          </cell>
          <cell r="BS65">
            <v>0</v>
          </cell>
          <cell r="BT65">
            <v>21.024000000000001</v>
          </cell>
          <cell r="BU65">
            <v>105.12</v>
          </cell>
          <cell r="BV65">
            <v>126.14400000000001</v>
          </cell>
          <cell r="BW65">
            <v>45.09648</v>
          </cell>
          <cell r="BX65">
            <v>4.6488000000000005</v>
          </cell>
          <cell r="BY65">
            <v>0.36</v>
          </cell>
          <cell r="BZ65">
            <v>2.95</v>
          </cell>
          <cell r="CA65">
            <v>5.5032992542372874</v>
          </cell>
          <cell r="CB65">
            <v>4</v>
          </cell>
          <cell r="CC65">
            <v>1.6388989830508476</v>
          </cell>
          <cell r="CD65">
            <v>0.31</v>
          </cell>
          <cell r="CE65">
            <v>0.23</v>
          </cell>
          <cell r="CF65">
            <v>0</v>
          </cell>
          <cell r="CG65">
            <v>0</v>
          </cell>
          <cell r="CH65">
            <v>7.1421982372881345</v>
          </cell>
          <cell r="CI65" t="str">
            <v>POLICE DEPT</v>
          </cell>
          <cell r="CJ65" t="str">
            <v>NF1-2CKT</v>
          </cell>
          <cell r="CK65">
            <v>0</v>
          </cell>
          <cell r="CL65">
            <v>0</v>
          </cell>
          <cell r="CM65" t="str">
            <v>N/A</v>
          </cell>
          <cell r="CN65" t="str">
            <v>-</v>
          </cell>
          <cell r="CO65" t="str">
            <v>-</v>
          </cell>
          <cell r="CP65" t="str">
            <v>-</v>
          </cell>
          <cell r="CQ65">
            <v>0</v>
          </cell>
          <cell r="CR65" t="str">
            <v>N/A</v>
          </cell>
          <cell r="CS65" t="str">
            <v>-</v>
          </cell>
          <cell r="CT65" t="str">
            <v>-</v>
          </cell>
          <cell r="CU65" t="str">
            <v>-</v>
          </cell>
          <cell r="CV65">
            <v>0</v>
          </cell>
          <cell r="CW65">
            <v>0</v>
          </cell>
          <cell r="CX65" t="str">
            <v>N/A</v>
          </cell>
          <cell r="CY65" t="str">
            <v>-</v>
          </cell>
          <cell r="CZ65" t="str">
            <v>-</v>
          </cell>
          <cell r="DA65" t="str">
            <v>-</v>
          </cell>
          <cell r="DB65">
            <v>0</v>
          </cell>
          <cell r="DC65" t="str">
            <v>N/A</v>
          </cell>
          <cell r="DD65" t="str">
            <v>-</v>
          </cell>
          <cell r="DE65" t="str">
            <v>-</v>
          </cell>
          <cell r="DF65" t="str">
            <v>-</v>
          </cell>
          <cell r="DG65">
            <v>3</v>
          </cell>
          <cell r="DH65" t="str">
            <v>LED EXIT 2 CIRCUIT</v>
          </cell>
          <cell r="DI65" t="str">
            <v>BEST</v>
          </cell>
          <cell r="DJ65" t="str">
            <v>EZXTEU2RW-DC</v>
          </cell>
          <cell r="DK65" t="str">
            <v>-</v>
          </cell>
          <cell r="DL65">
            <v>0</v>
          </cell>
          <cell r="DM65" t="str">
            <v>No Sensor</v>
          </cell>
          <cell r="DN65" t="str">
            <v>No Sensor</v>
          </cell>
          <cell r="DO65" t="str">
            <v>No Sensor</v>
          </cell>
          <cell r="DP65" t="str">
            <v>No Sensor</v>
          </cell>
          <cell r="DQ65" t="str">
            <v>No Sensor</v>
          </cell>
          <cell r="DR65">
            <v>0</v>
          </cell>
          <cell r="DS65" t="str">
            <v>No Add Wk.</v>
          </cell>
          <cell r="DT65" t="str">
            <v>No Add. Wk.</v>
          </cell>
          <cell r="DU65" t="str">
            <v>No Add. Wk.</v>
          </cell>
          <cell r="DV65" t="str">
            <v>No Add. Wk.</v>
          </cell>
          <cell r="DW65" t="str">
            <v>No Add. Wk.</v>
          </cell>
        </row>
        <row r="66">
          <cell r="E66">
            <v>3</v>
          </cell>
          <cell r="F66" t="str">
            <v>HEATING PLANT</v>
          </cell>
          <cell r="G66" t="str">
            <v>B</v>
          </cell>
          <cell r="I66" t="str">
            <v>ASH PIT</v>
          </cell>
          <cell r="J66" t="str">
            <v>24/7</v>
          </cell>
          <cell r="L66">
            <v>8760</v>
          </cell>
          <cell r="M66">
            <v>13</v>
          </cell>
          <cell r="N66" t="str">
            <v>24SE</v>
          </cell>
          <cell r="O66" t="str">
            <v>CHAIN HUNG</v>
          </cell>
          <cell r="S66" t="str">
            <v>FLUORESCENT</v>
          </cell>
          <cell r="T66">
            <v>82</v>
          </cell>
          <cell r="U66">
            <v>1.0660000000000001</v>
          </cell>
          <cell r="V66">
            <v>9338.16</v>
          </cell>
          <cell r="W66">
            <v>13</v>
          </cell>
          <cell r="X66" t="str">
            <v>NF6-IND P</v>
          </cell>
          <cell r="Y66" t="str">
            <v>NEW CHAIN</v>
          </cell>
          <cell r="Z66" t="str">
            <v>NEW LINEAR FLUORESCENT FIXTURE</v>
          </cell>
          <cell r="AA66" t="str">
            <v xml:space="preserve"> </v>
          </cell>
          <cell r="AB66">
            <v>42</v>
          </cell>
          <cell r="AC66">
            <v>0.54600000000000004</v>
          </cell>
          <cell r="AD66">
            <v>4782.96</v>
          </cell>
          <cell r="AJ66" t="str">
            <v>N</v>
          </cell>
          <cell r="AK66">
            <v>53328.6</v>
          </cell>
          <cell r="AL66">
            <v>51916.800000000003</v>
          </cell>
          <cell r="AM66">
            <v>-2.6473599531958381E-2</v>
          </cell>
          <cell r="AN66">
            <v>0.52</v>
          </cell>
          <cell r="AO66">
            <v>4555.2</v>
          </cell>
          <cell r="AP66">
            <v>331.6352</v>
          </cell>
          <cell r="AQ66">
            <v>5.9594241933804426</v>
          </cell>
          <cell r="AR66">
            <v>0.1678014465073272</v>
          </cell>
          <cell r="AS66">
            <v>679.85216000000003</v>
          </cell>
          <cell r="AT66">
            <v>348.21696000000003</v>
          </cell>
          <cell r="AU66">
            <v>50.26</v>
          </cell>
          <cell r="AV66">
            <v>59.734999999999999</v>
          </cell>
          <cell r="AW66">
            <v>2.2400000000000002</v>
          </cell>
          <cell r="AX66">
            <v>0</v>
          </cell>
          <cell r="AY66">
            <v>0</v>
          </cell>
          <cell r="AZ66">
            <v>0</v>
          </cell>
          <cell r="BA66">
            <v>0</v>
          </cell>
          <cell r="BB66">
            <v>653.38</v>
          </cell>
          <cell r="BC66">
            <v>0</v>
          </cell>
          <cell r="BD66">
            <v>0</v>
          </cell>
          <cell r="BE66">
            <v>653.38</v>
          </cell>
          <cell r="BF66">
            <v>776.55499999999995</v>
          </cell>
          <cell r="BG66">
            <v>0</v>
          </cell>
          <cell r="BH66">
            <v>0</v>
          </cell>
          <cell r="BI66">
            <v>776.55499999999995</v>
          </cell>
          <cell r="BJ66">
            <v>29.120000000000005</v>
          </cell>
          <cell r="BK66">
            <v>1936.910500236562</v>
          </cell>
          <cell r="BL66">
            <v>1976.3548342565618</v>
          </cell>
          <cell r="BM66">
            <v>48.399000000000001</v>
          </cell>
          <cell r="BN66">
            <v>113.88000000000001</v>
          </cell>
          <cell r="BO66">
            <v>162.279</v>
          </cell>
          <cell r="BP66">
            <v>48.612524999999998</v>
          </cell>
          <cell r="BQ66">
            <v>85.41</v>
          </cell>
          <cell r="BR66">
            <v>0</v>
          </cell>
          <cell r="BS66">
            <v>134.022525</v>
          </cell>
          <cell r="BT66">
            <v>-0.21352499999999708</v>
          </cell>
          <cell r="BU66">
            <v>28.470000000000013</v>
          </cell>
          <cell r="BV66">
            <v>28.256475000000016</v>
          </cell>
          <cell r="BW66">
            <v>300.64319999999998</v>
          </cell>
          <cell r="BX66">
            <v>30.992000000000001</v>
          </cell>
          <cell r="BY66">
            <v>0.36</v>
          </cell>
          <cell r="BZ66">
            <v>2.95</v>
          </cell>
          <cell r="CA66">
            <v>36.688661694915254</v>
          </cell>
          <cell r="CB66">
            <v>4</v>
          </cell>
          <cell r="CC66">
            <v>10.925993220338983</v>
          </cell>
          <cell r="CD66">
            <v>0.31</v>
          </cell>
          <cell r="CE66">
            <v>0.23</v>
          </cell>
          <cell r="CF66">
            <v>0</v>
          </cell>
          <cell r="CG66">
            <v>0</v>
          </cell>
          <cell r="CH66">
            <v>0</v>
          </cell>
          <cell r="CI66" t="str">
            <v>HEATING PLANT</v>
          </cell>
          <cell r="CJ66" t="str">
            <v>NF6-IND P</v>
          </cell>
          <cell r="CK66" t="str">
            <v>X</v>
          </cell>
          <cell r="CL66">
            <v>13</v>
          </cell>
          <cell r="CM66" t="str">
            <v>2X32HELP</v>
          </cell>
          <cell r="CN66" t="str">
            <v>SYLVANIA</v>
          </cell>
          <cell r="CO66" t="str">
            <v>QHE2X32T8/UNV ISL-SC</v>
          </cell>
          <cell r="CP66">
            <v>49863</v>
          </cell>
          <cell r="CQ66">
            <v>0</v>
          </cell>
          <cell r="CR66" t="str">
            <v>N/A</v>
          </cell>
          <cell r="CS66" t="str">
            <v>-</v>
          </cell>
          <cell r="CT66" t="str">
            <v>-</v>
          </cell>
          <cell r="CU66" t="str">
            <v>-</v>
          </cell>
          <cell r="CV66">
            <v>0</v>
          </cell>
          <cell r="CW66">
            <v>26</v>
          </cell>
          <cell r="CX66" t="str">
            <v>FO28/ECO</v>
          </cell>
          <cell r="CY66" t="str">
            <v>SYLVANIA</v>
          </cell>
          <cell r="CZ66" t="str">
            <v>FO28/841/XP/SS/ECO</v>
          </cell>
          <cell r="DA66">
            <v>22179</v>
          </cell>
          <cell r="DB66">
            <v>0</v>
          </cell>
          <cell r="DC66" t="str">
            <v>N/A</v>
          </cell>
          <cell r="DD66" t="str">
            <v>-</v>
          </cell>
          <cell r="DE66" t="str">
            <v>-</v>
          </cell>
          <cell r="DF66" t="str">
            <v>-</v>
          </cell>
          <cell r="DG66">
            <v>13</v>
          </cell>
          <cell r="DH66" t="str">
            <v>2 LAMP 4' STRIP INDUSTRIAL PREMIUM GRADE</v>
          </cell>
          <cell r="DI66" t="str">
            <v>SIMKAR</v>
          </cell>
          <cell r="DJ66" t="str">
            <v>IF232-B11-*</v>
          </cell>
          <cell r="DK66" t="str">
            <v>-</v>
          </cell>
          <cell r="DL66">
            <v>0</v>
          </cell>
          <cell r="DM66" t="str">
            <v>No Sensor</v>
          </cell>
          <cell r="DN66" t="str">
            <v>No Sensor</v>
          </cell>
          <cell r="DO66" t="str">
            <v>No Sensor</v>
          </cell>
          <cell r="DP66" t="str">
            <v>No Sensor</v>
          </cell>
          <cell r="DQ66" t="str">
            <v>No Sensor</v>
          </cell>
          <cell r="DR66">
            <v>0</v>
          </cell>
          <cell r="DS66" t="str">
            <v>No Add Wk.</v>
          </cell>
          <cell r="DT66" t="str">
            <v>No Add. Wk.</v>
          </cell>
          <cell r="DU66" t="str">
            <v>No Add. Wk.</v>
          </cell>
          <cell r="DV66" t="str">
            <v>No Add. Wk.</v>
          </cell>
          <cell r="DW66" t="str">
            <v>No Add. Wk.</v>
          </cell>
        </row>
        <row r="67">
          <cell r="E67">
            <v>3</v>
          </cell>
          <cell r="F67" t="str">
            <v>HEATING PLANT</v>
          </cell>
          <cell r="G67" t="str">
            <v>B</v>
          </cell>
          <cell r="I67" t="str">
            <v>ASH PIT</v>
          </cell>
          <cell r="J67" t="str">
            <v>24/7</v>
          </cell>
          <cell r="L67">
            <v>8760</v>
          </cell>
          <cell r="M67">
            <v>16</v>
          </cell>
          <cell r="N67">
            <v>135</v>
          </cell>
          <cell r="O67" t="str">
            <v>CH</v>
          </cell>
          <cell r="S67" t="str">
            <v>INCANDESCENT</v>
          </cell>
          <cell r="T67">
            <v>135</v>
          </cell>
          <cell r="U67">
            <v>2.16</v>
          </cell>
          <cell r="V67">
            <v>18921.600000000002</v>
          </cell>
          <cell r="W67">
            <v>16</v>
          </cell>
          <cell r="X67" t="str">
            <v>NF9-STRIP</v>
          </cell>
          <cell r="Y67" t="str">
            <v>WIRE GUARD</v>
          </cell>
          <cell r="Z67" t="str">
            <v>NEW LINEAR FLUORESCENT FIXTURE</v>
          </cell>
          <cell r="AA67" t="str">
            <v xml:space="preserve"> </v>
          </cell>
          <cell r="AB67">
            <v>22</v>
          </cell>
          <cell r="AC67">
            <v>0.35199999999999998</v>
          </cell>
          <cell r="AD67">
            <v>3083.52</v>
          </cell>
          <cell r="AJ67" t="str">
            <v>N</v>
          </cell>
          <cell r="AK67">
            <v>0</v>
          </cell>
          <cell r="AL67">
            <v>31948.800000000003</v>
          </cell>
          <cell r="AM67">
            <v>0</v>
          </cell>
          <cell r="AN67">
            <v>1.8080000000000003</v>
          </cell>
          <cell r="AO67">
            <v>15838.080000000002</v>
          </cell>
          <cell r="AP67">
            <v>1153.0700800000002</v>
          </cell>
          <cell r="AQ67">
            <v>1.7078674741217803</v>
          </cell>
          <cell r="AR67">
            <v>0.58552552534219326</v>
          </cell>
          <cell r="AS67">
            <v>1377.5616000000002</v>
          </cell>
          <cell r="AT67">
            <v>224.49152000000001</v>
          </cell>
          <cell r="AU67">
            <v>31.13</v>
          </cell>
          <cell r="AV67">
            <v>59.734999999999999</v>
          </cell>
          <cell r="AW67">
            <v>0</v>
          </cell>
          <cell r="AX67">
            <v>0</v>
          </cell>
          <cell r="AY67">
            <v>0</v>
          </cell>
          <cell r="AZ67">
            <v>0</v>
          </cell>
          <cell r="BA67">
            <v>0</v>
          </cell>
          <cell r="BB67">
            <v>498.08</v>
          </cell>
          <cell r="BC67">
            <v>0</v>
          </cell>
          <cell r="BD67">
            <v>0</v>
          </cell>
          <cell r="BE67">
            <v>498.08</v>
          </cell>
          <cell r="BF67">
            <v>955.76</v>
          </cell>
          <cell r="BG67">
            <v>0</v>
          </cell>
          <cell r="BH67">
            <v>0</v>
          </cell>
          <cell r="BI67">
            <v>955.76</v>
          </cell>
          <cell r="BJ67">
            <v>0</v>
          </cell>
          <cell r="BK67">
            <v>1969.2908850149995</v>
          </cell>
          <cell r="BL67">
            <v>1969.2908850149995</v>
          </cell>
          <cell r="BM67">
            <v>140.16</v>
          </cell>
          <cell r="BN67">
            <v>280.32</v>
          </cell>
          <cell r="BO67">
            <v>420.48</v>
          </cell>
          <cell r="BP67">
            <v>45.245399999999997</v>
          </cell>
          <cell r="BQ67">
            <v>75.92</v>
          </cell>
          <cell r="BR67">
            <v>0</v>
          </cell>
          <cell r="BS67">
            <v>121.16540000000001</v>
          </cell>
          <cell r="BT67">
            <v>94.914600000000007</v>
          </cell>
          <cell r="BU67">
            <v>204.39999999999998</v>
          </cell>
          <cell r="BV67">
            <v>299.31459999999998</v>
          </cell>
          <cell r="BW67">
            <v>1045.3132800000001</v>
          </cell>
          <cell r="BX67">
            <v>107.75680000000001</v>
          </cell>
          <cell r="BY67">
            <v>0.36</v>
          </cell>
          <cell r="BZ67">
            <v>2.95</v>
          </cell>
          <cell r="CA67">
            <v>127.56365450847458</v>
          </cell>
          <cell r="CB67">
            <v>4</v>
          </cell>
          <cell r="CC67">
            <v>37.988837966101705</v>
          </cell>
          <cell r="CD67">
            <v>0.31</v>
          </cell>
          <cell r="CE67">
            <v>0.23</v>
          </cell>
          <cell r="CF67">
            <v>0</v>
          </cell>
          <cell r="CG67">
            <v>0</v>
          </cell>
          <cell r="CH67">
            <v>0</v>
          </cell>
          <cell r="CI67" t="str">
            <v>HEATING PLANT</v>
          </cell>
          <cell r="CJ67" t="str">
            <v>NF9-STRIP</v>
          </cell>
          <cell r="CK67" t="str">
            <v>X</v>
          </cell>
          <cell r="CL67">
            <v>16</v>
          </cell>
          <cell r="CM67" t="str">
            <v>1X32HELP</v>
          </cell>
          <cell r="CN67" t="str">
            <v>SYLVANIA</v>
          </cell>
          <cell r="CO67" t="str">
            <v>QHE1X32T8/UNV ISL-SC</v>
          </cell>
          <cell r="CP67">
            <v>49861</v>
          </cell>
          <cell r="CQ67">
            <v>0</v>
          </cell>
          <cell r="CR67" t="str">
            <v>N/A</v>
          </cell>
          <cell r="CS67" t="str">
            <v>-</v>
          </cell>
          <cell r="CT67" t="str">
            <v>-</v>
          </cell>
          <cell r="CU67" t="str">
            <v>-</v>
          </cell>
          <cell r="CV67">
            <v>0</v>
          </cell>
          <cell r="CW67">
            <v>16</v>
          </cell>
          <cell r="CX67" t="str">
            <v>FO28/ECO</v>
          </cell>
          <cell r="CY67" t="str">
            <v>SYLVANIA</v>
          </cell>
          <cell r="CZ67" t="str">
            <v>FO28/841/XP/SS/ECO</v>
          </cell>
          <cell r="DA67">
            <v>22179</v>
          </cell>
          <cell r="DB67">
            <v>0</v>
          </cell>
          <cell r="DC67" t="str">
            <v>N/A</v>
          </cell>
          <cell r="DD67" t="str">
            <v>-</v>
          </cell>
          <cell r="DE67" t="str">
            <v>-</v>
          </cell>
          <cell r="DF67" t="str">
            <v>-</v>
          </cell>
          <cell r="DG67">
            <v>16</v>
          </cell>
          <cell r="DH67" t="str">
            <v>1 LAMP 4' STRIP W/WIREGUARD</v>
          </cell>
          <cell r="DI67" t="str">
            <v>SIMKAR</v>
          </cell>
          <cell r="DJ67" t="str">
            <v>CH132-B11-*-WG*</v>
          </cell>
          <cell r="DK67" t="str">
            <v>-</v>
          </cell>
          <cell r="DL67">
            <v>0</v>
          </cell>
          <cell r="DM67" t="str">
            <v>No Sensor</v>
          </cell>
          <cell r="DN67" t="str">
            <v>No Sensor</v>
          </cell>
          <cell r="DO67" t="str">
            <v>No Sensor</v>
          </cell>
          <cell r="DP67" t="str">
            <v>No Sensor</v>
          </cell>
          <cell r="DQ67" t="str">
            <v>No Sensor</v>
          </cell>
          <cell r="DR67">
            <v>0</v>
          </cell>
          <cell r="DS67" t="str">
            <v>No Add Wk.</v>
          </cell>
          <cell r="DT67" t="str">
            <v>No Add. Wk.</v>
          </cell>
          <cell r="DU67" t="str">
            <v>No Add. Wk.</v>
          </cell>
          <cell r="DV67" t="str">
            <v>No Add. Wk.</v>
          </cell>
          <cell r="DW67" t="str">
            <v>No Add. Wk.</v>
          </cell>
        </row>
        <row r="68">
          <cell r="E68">
            <v>3</v>
          </cell>
          <cell r="F68" t="str">
            <v>HEATING PLANT</v>
          </cell>
          <cell r="G68" t="str">
            <v>B</v>
          </cell>
          <cell r="I68" t="str">
            <v>ASH PIT</v>
          </cell>
          <cell r="J68" t="str">
            <v>24/7</v>
          </cell>
          <cell r="L68">
            <v>8760</v>
          </cell>
          <cell r="M68">
            <v>23</v>
          </cell>
          <cell r="N68">
            <v>135</v>
          </cell>
          <cell r="O68" t="str">
            <v>SURFACE WALL</v>
          </cell>
          <cell r="S68" t="str">
            <v>INCANDESCENT</v>
          </cell>
          <cell r="T68">
            <v>135</v>
          </cell>
          <cell r="U68">
            <v>3.105</v>
          </cell>
          <cell r="V68">
            <v>27199.8</v>
          </cell>
          <cell r="W68">
            <v>23</v>
          </cell>
          <cell r="X68" t="str">
            <v>NF12-28</v>
          </cell>
          <cell r="Z68" t="str">
            <v>NEW COMPACT FLUORESCENT FIXTURE</v>
          </cell>
          <cell r="AA68" t="str">
            <v xml:space="preserve"> </v>
          </cell>
          <cell r="AB68">
            <v>32</v>
          </cell>
          <cell r="AC68">
            <v>0.73599999999999999</v>
          </cell>
          <cell r="AD68">
            <v>6447.36</v>
          </cell>
          <cell r="AJ68" t="str">
            <v>N</v>
          </cell>
          <cell r="AK68">
            <v>0</v>
          </cell>
          <cell r="AL68">
            <v>29560.75</v>
          </cell>
          <cell r="AM68">
            <v>0</v>
          </cell>
          <cell r="AN68">
            <v>2.3689999999999998</v>
          </cell>
          <cell r="AO68">
            <v>20752.439999999999</v>
          </cell>
          <cell r="AP68">
            <v>1510.8534399999999</v>
          </cell>
          <cell r="AQ68">
            <v>2.4689930872139634</v>
          </cell>
          <cell r="AR68">
            <v>0.405023410222833</v>
          </cell>
          <cell r="AS68">
            <v>1980.2447999999999</v>
          </cell>
          <cell r="AT68">
            <v>469.39135999999996</v>
          </cell>
          <cell r="AU68">
            <v>60</v>
          </cell>
          <cell r="AV68">
            <v>59.734999999999999</v>
          </cell>
          <cell r="AW68">
            <v>0</v>
          </cell>
          <cell r="AX68">
            <v>0</v>
          </cell>
          <cell r="AY68">
            <v>0</v>
          </cell>
          <cell r="AZ68">
            <v>0</v>
          </cell>
          <cell r="BA68">
            <v>0</v>
          </cell>
          <cell r="BB68">
            <v>1380</v>
          </cell>
          <cell r="BC68">
            <v>0</v>
          </cell>
          <cell r="BD68">
            <v>0</v>
          </cell>
          <cell r="BE68">
            <v>1380</v>
          </cell>
          <cell r="BF68">
            <v>1373.905</v>
          </cell>
          <cell r="BG68">
            <v>0</v>
          </cell>
          <cell r="BH68">
            <v>0</v>
          </cell>
          <cell r="BI68">
            <v>1373.905</v>
          </cell>
          <cell r="BJ68">
            <v>0</v>
          </cell>
          <cell r="BK68">
            <v>3730.2866991534365</v>
          </cell>
          <cell r="BL68">
            <v>3730.2866991534365</v>
          </cell>
          <cell r="BM68">
            <v>201.48</v>
          </cell>
          <cell r="BN68">
            <v>402.96</v>
          </cell>
          <cell r="BO68">
            <v>604.43999999999994</v>
          </cell>
          <cell r="BP68">
            <v>474.31750000000005</v>
          </cell>
          <cell r="BQ68">
            <v>167.89999999999998</v>
          </cell>
          <cell r="BR68">
            <v>0</v>
          </cell>
          <cell r="BS68">
            <v>642.21749999999997</v>
          </cell>
          <cell r="BT68">
            <v>-272.83750000000009</v>
          </cell>
          <cell r="BU68">
            <v>235.06</v>
          </cell>
          <cell r="BV68">
            <v>-37.777500000000089</v>
          </cell>
          <cell r="BW68">
            <v>1369.66104</v>
          </cell>
          <cell r="BX68">
            <v>141.19239999999999</v>
          </cell>
          <cell r="BY68">
            <v>0.36</v>
          </cell>
          <cell r="BZ68">
            <v>2.95</v>
          </cell>
          <cell r="CA68">
            <v>167.14507606779659</v>
          </cell>
          <cell r="CB68">
            <v>4</v>
          </cell>
          <cell r="CC68">
            <v>49.776303728813552</v>
          </cell>
          <cell r="CD68">
            <v>0.31</v>
          </cell>
          <cell r="CE68">
            <v>0.23</v>
          </cell>
          <cell r="CF68">
            <v>0</v>
          </cell>
          <cell r="CG68">
            <v>0</v>
          </cell>
          <cell r="CH68">
            <v>0</v>
          </cell>
          <cell r="CI68" t="str">
            <v>HEATING PLANT</v>
          </cell>
          <cell r="CJ68" t="str">
            <v>NF12-28</v>
          </cell>
          <cell r="CK68" t="str">
            <v>X</v>
          </cell>
          <cell r="CL68">
            <v>23</v>
          </cell>
          <cell r="CM68" t="str">
            <v>CF28 MAG</v>
          </cell>
          <cell r="CN68" t="str">
            <v>ADVANCE</v>
          </cell>
          <cell r="CO68" t="str">
            <v>LO-1Q28-TP</v>
          </cell>
          <cell r="CP68" t="str">
            <v>-</v>
          </cell>
          <cell r="CQ68">
            <v>0</v>
          </cell>
          <cell r="CR68" t="str">
            <v>N/A</v>
          </cell>
          <cell r="CS68" t="str">
            <v>-</v>
          </cell>
          <cell r="CT68" t="str">
            <v>-</v>
          </cell>
          <cell r="CU68" t="str">
            <v>-</v>
          </cell>
          <cell r="CV68" t="str">
            <v>X</v>
          </cell>
          <cell r="CW68">
            <v>23</v>
          </cell>
          <cell r="CX68" t="str">
            <v>CFQ27W/G32d/827</v>
          </cell>
          <cell r="CY68" t="str">
            <v>PHILIPS</v>
          </cell>
          <cell r="CZ68" t="str">
            <v>PL-C 15MM/28W/827</v>
          </cell>
          <cell r="DA68">
            <v>204792</v>
          </cell>
          <cell r="DB68">
            <v>0</v>
          </cell>
          <cell r="DC68" t="str">
            <v>N/A</v>
          </cell>
          <cell r="DD68" t="str">
            <v>-</v>
          </cell>
          <cell r="DE68" t="str">
            <v>-</v>
          </cell>
          <cell r="DF68" t="str">
            <v>-</v>
          </cell>
          <cell r="DG68">
            <v>23</v>
          </cell>
          <cell r="DH68" t="str">
            <v>28W FLUORESCENT WALL MOUNT</v>
          </cell>
          <cell r="DI68" t="str">
            <v>HUBBELL</v>
          </cell>
          <cell r="DJ68" t="str">
            <v>NRG-308-W4-120 ONLY-PC</v>
          </cell>
          <cell r="DK68" t="str">
            <v>-</v>
          </cell>
          <cell r="DL68">
            <v>0</v>
          </cell>
          <cell r="DM68" t="str">
            <v>No Sensor</v>
          </cell>
          <cell r="DN68" t="str">
            <v>No Sensor</v>
          </cell>
          <cell r="DO68" t="str">
            <v>No Sensor</v>
          </cell>
          <cell r="DP68" t="str">
            <v>No Sensor</v>
          </cell>
          <cell r="DQ68" t="str">
            <v>No Sensor</v>
          </cell>
          <cell r="DR68">
            <v>0</v>
          </cell>
          <cell r="DS68" t="str">
            <v>No Add Wk.</v>
          </cell>
          <cell r="DT68" t="str">
            <v>No Add. Wk.</v>
          </cell>
          <cell r="DU68" t="str">
            <v>No Add. Wk.</v>
          </cell>
          <cell r="DV68" t="str">
            <v>No Add. Wk.</v>
          </cell>
          <cell r="DW68" t="str">
            <v>No Add. Wk.</v>
          </cell>
        </row>
        <row r="69">
          <cell r="E69">
            <v>3</v>
          </cell>
          <cell r="F69" t="str">
            <v>HEATING PLANT</v>
          </cell>
          <cell r="G69" t="str">
            <v>B</v>
          </cell>
          <cell r="I69" t="str">
            <v>COAL SHOOT AREA</v>
          </cell>
          <cell r="J69" t="str">
            <v>24/7</v>
          </cell>
          <cell r="L69">
            <v>8760</v>
          </cell>
          <cell r="M69">
            <v>2</v>
          </cell>
          <cell r="N69" t="str">
            <v>44SE</v>
          </cell>
          <cell r="O69" t="str">
            <v>IND ON WALL</v>
          </cell>
          <cell r="S69" t="str">
            <v>FLUORESCENT</v>
          </cell>
          <cell r="T69">
            <v>164</v>
          </cell>
          <cell r="U69">
            <v>0.32800000000000001</v>
          </cell>
          <cell r="V69">
            <v>2873.28</v>
          </cell>
          <cell r="W69">
            <v>2</v>
          </cell>
          <cell r="X69" t="str">
            <v>NF6-VTP</v>
          </cell>
          <cell r="Z69" t="str">
            <v>NEW LINEAR FLUORESCENT FIXTURE</v>
          </cell>
          <cell r="AA69" t="str">
            <v xml:space="preserve"> </v>
          </cell>
          <cell r="AB69">
            <v>42</v>
          </cell>
          <cell r="AC69">
            <v>8.4000000000000005E-2</v>
          </cell>
          <cell r="AD69">
            <v>735.84</v>
          </cell>
          <cell r="AJ69" t="str">
            <v>N</v>
          </cell>
          <cell r="AK69">
            <v>16408.8</v>
          </cell>
          <cell r="AL69">
            <v>7987.2000000000007</v>
          </cell>
          <cell r="AM69">
            <v>-0.51323679976597913</v>
          </cell>
          <cell r="AN69">
            <v>0.24399999999999999</v>
          </cell>
          <cell r="AO69">
            <v>2137.44</v>
          </cell>
          <cell r="AP69">
            <v>155.61344000000003</v>
          </cell>
          <cell r="AQ69">
            <v>2.5848151079728385</v>
          </cell>
          <cell r="AR69">
            <v>0.38687486656802222</v>
          </cell>
          <cell r="AS69">
            <v>209.18528000000003</v>
          </cell>
          <cell r="AT69">
            <v>53.571840000000002</v>
          </cell>
          <cell r="AU69">
            <v>84.26</v>
          </cell>
          <cell r="AV69">
            <v>59.734999999999999</v>
          </cell>
          <cell r="AW69">
            <v>4.4800000000000004</v>
          </cell>
          <cell r="AX69">
            <v>0</v>
          </cell>
          <cell r="AY69">
            <v>0</v>
          </cell>
          <cell r="AZ69">
            <v>0</v>
          </cell>
          <cell r="BA69">
            <v>0</v>
          </cell>
          <cell r="BB69">
            <v>168.52</v>
          </cell>
          <cell r="BC69">
            <v>0</v>
          </cell>
          <cell r="BD69">
            <v>0</v>
          </cell>
          <cell r="BE69">
            <v>168.52</v>
          </cell>
          <cell r="BF69">
            <v>119.47</v>
          </cell>
          <cell r="BG69">
            <v>0</v>
          </cell>
          <cell r="BH69">
            <v>0</v>
          </cell>
          <cell r="BI69">
            <v>119.47</v>
          </cell>
          <cell r="BJ69">
            <v>8.9600000000000009</v>
          </cell>
          <cell r="BK69">
            <v>390.09525255562494</v>
          </cell>
          <cell r="BL69">
            <v>402.23197071562493</v>
          </cell>
          <cell r="BM69">
            <v>14.892000000000001</v>
          </cell>
          <cell r="BN69">
            <v>35.04</v>
          </cell>
          <cell r="BO69">
            <v>49.932000000000002</v>
          </cell>
          <cell r="BP69">
            <v>7.4788499999999996</v>
          </cell>
          <cell r="BQ69">
            <v>13.14</v>
          </cell>
          <cell r="BR69">
            <v>0</v>
          </cell>
          <cell r="BS69">
            <v>20.618850000000002</v>
          </cell>
          <cell r="BT69">
            <v>7.4131500000000017</v>
          </cell>
          <cell r="BU69">
            <v>21.9</v>
          </cell>
          <cell r="BV69">
            <v>29.31315</v>
          </cell>
          <cell r="BW69">
            <v>141.07104000000001</v>
          </cell>
          <cell r="BX69">
            <v>14.542400000000002</v>
          </cell>
          <cell r="BY69">
            <v>0.36</v>
          </cell>
          <cell r="BZ69">
            <v>2.95</v>
          </cell>
          <cell r="CA69">
            <v>17.215448949152542</v>
          </cell>
          <cell r="CB69">
            <v>4</v>
          </cell>
          <cell r="CC69">
            <v>5.1268122033898296</v>
          </cell>
          <cell r="CD69">
            <v>0.31</v>
          </cell>
          <cell r="CE69">
            <v>0.23</v>
          </cell>
          <cell r="CF69">
            <v>0</v>
          </cell>
          <cell r="CG69">
            <v>0</v>
          </cell>
          <cell r="CH69">
            <v>0</v>
          </cell>
          <cell r="CI69" t="str">
            <v>HEATING PLANT</v>
          </cell>
          <cell r="CJ69" t="str">
            <v>NF6-VTP</v>
          </cell>
          <cell r="CK69" t="str">
            <v>X</v>
          </cell>
          <cell r="CL69">
            <v>2</v>
          </cell>
          <cell r="CM69" t="str">
            <v>2X32HELP</v>
          </cell>
          <cell r="CN69" t="str">
            <v>SYLVANIA</v>
          </cell>
          <cell r="CO69" t="str">
            <v>QHE2X32T8/UNV ISL-SC</v>
          </cell>
          <cell r="CP69">
            <v>49863</v>
          </cell>
          <cell r="CQ69">
            <v>0</v>
          </cell>
          <cell r="CR69" t="str">
            <v>N/A</v>
          </cell>
          <cell r="CS69" t="str">
            <v>-</v>
          </cell>
          <cell r="CT69" t="str">
            <v>-</v>
          </cell>
          <cell r="CU69" t="str">
            <v>-</v>
          </cell>
          <cell r="CV69">
            <v>0</v>
          </cell>
          <cell r="CW69">
            <v>4</v>
          </cell>
          <cell r="CX69" t="str">
            <v>FO28/ECO</v>
          </cell>
          <cell r="CY69" t="str">
            <v>SYLVANIA</v>
          </cell>
          <cell r="CZ69" t="str">
            <v>FO28/841/XP/SS/ECO</v>
          </cell>
          <cell r="DA69">
            <v>22179</v>
          </cell>
          <cell r="DB69">
            <v>0</v>
          </cell>
          <cell r="DC69" t="str">
            <v>N/A</v>
          </cell>
          <cell r="DD69" t="str">
            <v>-</v>
          </cell>
          <cell r="DE69" t="str">
            <v>-</v>
          </cell>
          <cell r="DF69" t="str">
            <v>-</v>
          </cell>
          <cell r="DG69">
            <v>2</v>
          </cell>
          <cell r="DH69" t="str">
            <v>2  LAMP 4' VAPOR TIGHT PREMIUM</v>
          </cell>
          <cell r="DI69" t="str">
            <v>SIMKAR</v>
          </cell>
          <cell r="DJ69" t="str">
            <v>OV410-232-B11M-*</v>
          </cell>
          <cell r="DK69" t="str">
            <v>-</v>
          </cell>
          <cell r="DL69">
            <v>0</v>
          </cell>
          <cell r="DM69" t="str">
            <v>No Sensor</v>
          </cell>
          <cell r="DN69" t="str">
            <v>No Sensor</v>
          </cell>
          <cell r="DO69" t="str">
            <v>No Sensor</v>
          </cell>
          <cell r="DP69" t="str">
            <v>No Sensor</v>
          </cell>
          <cell r="DQ69" t="str">
            <v>No Sensor</v>
          </cell>
          <cell r="DR69">
            <v>0</v>
          </cell>
          <cell r="DS69" t="str">
            <v>No Add Wk.</v>
          </cell>
          <cell r="DT69" t="str">
            <v>No Add. Wk.</v>
          </cell>
          <cell r="DU69" t="str">
            <v>No Add. Wk.</v>
          </cell>
          <cell r="DV69" t="str">
            <v>No Add. Wk.</v>
          </cell>
          <cell r="DW69" t="str">
            <v>No Add. Wk.</v>
          </cell>
        </row>
        <row r="70">
          <cell r="E70">
            <v>3</v>
          </cell>
          <cell r="F70" t="str">
            <v>HEATING PLANT</v>
          </cell>
          <cell r="G70" t="str">
            <v>G</v>
          </cell>
          <cell r="I70" t="str">
            <v>MAIN FLOOR</v>
          </cell>
          <cell r="J70" t="str">
            <v>24/7</v>
          </cell>
          <cell r="L70">
            <v>8760</v>
          </cell>
          <cell r="M70">
            <v>9</v>
          </cell>
          <cell r="N70" t="str">
            <v>24SE</v>
          </cell>
          <cell r="S70" t="str">
            <v>FLUORESCENT</v>
          </cell>
          <cell r="T70">
            <v>82</v>
          </cell>
          <cell r="U70">
            <v>0.73799999999999999</v>
          </cell>
          <cell r="V70">
            <v>6464.88</v>
          </cell>
          <cell r="W70">
            <v>9</v>
          </cell>
          <cell r="X70" t="str">
            <v>NF6-VT</v>
          </cell>
          <cell r="Z70" t="str">
            <v>NEW LINEAR FLUORESCENT FIXTURE</v>
          </cell>
          <cell r="AA70" t="str">
            <v xml:space="preserve"> </v>
          </cell>
          <cell r="AB70">
            <v>42</v>
          </cell>
          <cell r="AC70">
            <v>0.378</v>
          </cell>
          <cell r="AD70">
            <v>3311.28</v>
          </cell>
          <cell r="AJ70" t="str">
            <v>N</v>
          </cell>
          <cell r="AK70">
            <v>36919.799999999996</v>
          </cell>
          <cell r="AL70">
            <v>35942.400000000001</v>
          </cell>
          <cell r="AM70">
            <v>-2.6473599531958308E-2</v>
          </cell>
          <cell r="AN70">
            <v>0.36</v>
          </cell>
          <cell r="AO70">
            <v>3153.6</v>
          </cell>
          <cell r="AP70">
            <v>229.59360000000004</v>
          </cell>
          <cell r="AQ70">
            <v>6.968281142409074</v>
          </cell>
          <cell r="AR70">
            <v>0.14350741302815459</v>
          </cell>
          <cell r="AS70">
            <v>470.66688000000005</v>
          </cell>
          <cell r="AT70">
            <v>241.07328000000001</v>
          </cell>
          <cell r="AU70">
            <v>69.260000000000005</v>
          </cell>
          <cell r="AV70">
            <v>59.734999999999999</v>
          </cell>
          <cell r="AW70">
            <v>2.2400000000000002</v>
          </cell>
          <cell r="AX70">
            <v>0</v>
          </cell>
          <cell r="AY70">
            <v>0</v>
          </cell>
          <cell r="AZ70">
            <v>0</v>
          </cell>
          <cell r="BA70">
            <v>0</v>
          </cell>
          <cell r="BB70">
            <v>623.34</v>
          </cell>
          <cell r="BC70">
            <v>0</v>
          </cell>
          <cell r="BD70">
            <v>0</v>
          </cell>
          <cell r="BE70">
            <v>623.34</v>
          </cell>
          <cell r="BF70">
            <v>537.61500000000001</v>
          </cell>
          <cell r="BG70">
            <v>0</v>
          </cell>
          <cell r="BH70">
            <v>0</v>
          </cell>
          <cell r="BI70">
            <v>537.61500000000001</v>
          </cell>
          <cell r="BJ70">
            <v>20.160000000000004</v>
          </cell>
          <cell r="BK70">
            <v>1572.5651374378122</v>
          </cell>
          <cell r="BL70">
            <v>1599.8727532978123</v>
          </cell>
          <cell r="BM70">
            <v>33.507000000000005</v>
          </cell>
          <cell r="BN70">
            <v>78.84</v>
          </cell>
          <cell r="BO70">
            <v>112.34700000000001</v>
          </cell>
          <cell r="BP70">
            <v>33.654824999999995</v>
          </cell>
          <cell r="BQ70">
            <v>59.13</v>
          </cell>
          <cell r="BR70">
            <v>0</v>
          </cell>
          <cell r="BS70">
            <v>92.784824999999998</v>
          </cell>
          <cell r="BT70">
            <v>-0.14782499999999033</v>
          </cell>
          <cell r="BU70">
            <v>19.71</v>
          </cell>
          <cell r="BV70">
            <v>19.562175000000011</v>
          </cell>
          <cell r="BW70">
            <v>208.13759999999999</v>
          </cell>
          <cell r="BX70">
            <v>21.456</v>
          </cell>
          <cell r="BY70">
            <v>0.36</v>
          </cell>
          <cell r="BZ70">
            <v>2.95</v>
          </cell>
          <cell r="CA70">
            <v>25.399842711864402</v>
          </cell>
          <cell r="CB70">
            <v>4</v>
          </cell>
          <cell r="CC70">
            <v>7.564149152542373</v>
          </cell>
          <cell r="CD70">
            <v>0.31</v>
          </cell>
          <cell r="CE70">
            <v>0.23</v>
          </cell>
          <cell r="CF70">
            <v>0</v>
          </cell>
          <cell r="CG70">
            <v>0</v>
          </cell>
          <cell r="CH70">
            <v>0</v>
          </cell>
          <cell r="CI70" t="str">
            <v>HEATING PLANT</v>
          </cell>
          <cell r="CJ70" t="str">
            <v>NF6-VT</v>
          </cell>
          <cell r="CK70" t="str">
            <v>X</v>
          </cell>
          <cell r="CL70">
            <v>9</v>
          </cell>
          <cell r="CM70" t="str">
            <v>2X32HELP</v>
          </cell>
          <cell r="CN70" t="str">
            <v>SYLVANIA</v>
          </cell>
          <cell r="CO70" t="str">
            <v>QHE2X32T8/UNV ISL-SC</v>
          </cell>
          <cell r="CP70">
            <v>49863</v>
          </cell>
          <cell r="CQ70">
            <v>0</v>
          </cell>
          <cell r="CR70" t="str">
            <v>N/A</v>
          </cell>
          <cell r="CS70" t="str">
            <v>-</v>
          </cell>
          <cell r="CT70" t="str">
            <v>-</v>
          </cell>
          <cell r="CU70" t="str">
            <v>-</v>
          </cell>
          <cell r="CV70">
            <v>0</v>
          </cell>
          <cell r="CW70">
            <v>18</v>
          </cell>
          <cell r="CX70" t="str">
            <v>FO28/ECO</v>
          </cell>
          <cell r="CY70" t="str">
            <v>SYLVANIA</v>
          </cell>
          <cell r="CZ70" t="str">
            <v>FO28/841/XP/SS/ECO</v>
          </cell>
          <cell r="DA70">
            <v>22179</v>
          </cell>
          <cell r="DB70">
            <v>0</v>
          </cell>
          <cell r="DC70" t="str">
            <v>N/A</v>
          </cell>
          <cell r="DD70" t="str">
            <v>-</v>
          </cell>
          <cell r="DE70" t="str">
            <v>-</v>
          </cell>
          <cell r="DF70" t="str">
            <v>-</v>
          </cell>
          <cell r="DG70">
            <v>9</v>
          </cell>
          <cell r="DH70" t="str">
            <v>2  LAMP 4' VAPOR TIGHT</v>
          </cell>
          <cell r="DI70" t="str">
            <v>SIMKAR</v>
          </cell>
          <cell r="DJ70" t="str">
            <v>OV450-232-B11M-*</v>
          </cell>
          <cell r="DK70" t="str">
            <v>-</v>
          </cell>
          <cell r="DL70">
            <v>0</v>
          </cell>
          <cell r="DM70" t="str">
            <v>No Sensor</v>
          </cell>
          <cell r="DN70" t="str">
            <v>No Sensor</v>
          </cell>
          <cell r="DO70" t="str">
            <v>No Sensor</v>
          </cell>
          <cell r="DP70" t="str">
            <v>No Sensor</v>
          </cell>
          <cell r="DQ70" t="str">
            <v>No Sensor</v>
          </cell>
          <cell r="DR70">
            <v>0</v>
          </cell>
          <cell r="DS70" t="str">
            <v>No Add Wk.</v>
          </cell>
          <cell r="DT70" t="str">
            <v>No Add. Wk.</v>
          </cell>
          <cell r="DU70" t="str">
            <v>No Add. Wk.</v>
          </cell>
          <cell r="DV70" t="str">
            <v>No Add. Wk.</v>
          </cell>
          <cell r="DW70" t="str">
            <v>No Add. Wk.</v>
          </cell>
        </row>
        <row r="71">
          <cell r="E71">
            <v>3</v>
          </cell>
          <cell r="F71" t="str">
            <v>HEATING PLANT</v>
          </cell>
          <cell r="G71" t="str">
            <v>G</v>
          </cell>
          <cell r="I71" t="str">
            <v>MAIN FLOOR</v>
          </cell>
          <cell r="J71" t="str">
            <v>24/7</v>
          </cell>
          <cell r="L71">
            <v>8760</v>
          </cell>
          <cell r="M71">
            <v>5</v>
          </cell>
          <cell r="N71" t="str">
            <v>28SLSE</v>
          </cell>
          <cell r="O71" t="str">
            <v>IND</v>
          </cell>
          <cell r="S71" t="str">
            <v>FLUORESCENT</v>
          </cell>
          <cell r="T71">
            <v>131</v>
          </cell>
          <cell r="U71">
            <v>0.65500000000000003</v>
          </cell>
          <cell r="V71">
            <v>5737.8</v>
          </cell>
          <cell r="W71">
            <v>5</v>
          </cell>
          <cell r="X71" t="str">
            <v>NF7-IND P</v>
          </cell>
          <cell r="Z71" t="str">
            <v>NEW LINEAR FLUORESCENT FIXTURE</v>
          </cell>
          <cell r="AA71" t="str">
            <v xml:space="preserve"> </v>
          </cell>
          <cell r="AB71">
            <v>84</v>
          </cell>
          <cell r="AC71">
            <v>0.42</v>
          </cell>
          <cell r="AD71">
            <v>3679.2</v>
          </cell>
          <cell r="AJ71" t="str">
            <v>N</v>
          </cell>
          <cell r="AK71">
            <v>41976</v>
          </cell>
          <cell r="AL71">
            <v>39936</v>
          </cell>
          <cell r="AM71">
            <v>-4.859919954259577E-2</v>
          </cell>
          <cell r="AN71">
            <v>0.23500000000000004</v>
          </cell>
          <cell r="AO71">
            <v>2058.6000000000004</v>
          </cell>
          <cell r="AP71">
            <v>149.87360000000007</v>
          </cell>
          <cell r="AQ71">
            <v>7.2153607157991129</v>
          </cell>
          <cell r="AR71">
            <v>0.13859320959662491</v>
          </cell>
          <cell r="AS71">
            <v>417.73280000000005</v>
          </cell>
          <cell r="AT71">
            <v>267.85919999999999</v>
          </cell>
          <cell r="AU71">
            <v>80.52</v>
          </cell>
          <cell r="AV71">
            <v>74.668750000000003</v>
          </cell>
          <cell r="AW71">
            <v>4.4800000000000004</v>
          </cell>
          <cell r="AX71">
            <v>0</v>
          </cell>
          <cell r="AY71">
            <v>0</v>
          </cell>
          <cell r="AZ71">
            <v>0</v>
          </cell>
          <cell r="BA71">
            <v>0</v>
          </cell>
          <cell r="BB71">
            <v>402.59999999999997</v>
          </cell>
          <cell r="BC71">
            <v>0</v>
          </cell>
          <cell r="BD71">
            <v>0</v>
          </cell>
          <cell r="BE71">
            <v>402.59999999999997</v>
          </cell>
          <cell r="BF71">
            <v>373.34375</v>
          </cell>
          <cell r="BG71">
            <v>0</v>
          </cell>
          <cell r="BH71">
            <v>0</v>
          </cell>
          <cell r="BI71">
            <v>373.34375</v>
          </cell>
          <cell r="BJ71">
            <v>22.400000000000002</v>
          </cell>
          <cell r="BK71">
            <v>1051.0502903753902</v>
          </cell>
          <cell r="BL71">
            <v>1081.3920857753903</v>
          </cell>
          <cell r="BM71">
            <v>56.94</v>
          </cell>
          <cell r="BN71">
            <v>58.400000000000013</v>
          </cell>
          <cell r="BO71">
            <v>115.34</v>
          </cell>
          <cell r="BP71">
            <v>30.641749999999998</v>
          </cell>
          <cell r="BQ71">
            <v>51.1</v>
          </cell>
          <cell r="BR71">
            <v>0</v>
          </cell>
          <cell r="BS71">
            <v>81.741749999999996</v>
          </cell>
          <cell r="BT71">
            <v>26.298249999999999</v>
          </cell>
          <cell r="BU71">
            <v>7.3000000000000114</v>
          </cell>
          <cell r="BV71">
            <v>33.598250000000007</v>
          </cell>
          <cell r="BW71">
            <v>135.86760000000004</v>
          </cell>
          <cell r="BX71">
            <v>14.006000000000004</v>
          </cell>
          <cell r="BY71">
            <v>0.36</v>
          </cell>
          <cell r="BZ71">
            <v>2.95</v>
          </cell>
          <cell r="CA71">
            <v>16.580452881355935</v>
          </cell>
          <cell r="CB71">
            <v>4</v>
          </cell>
          <cell r="CC71">
            <v>4.9377084745762714</v>
          </cell>
          <cell r="CD71">
            <v>0.31</v>
          </cell>
          <cell r="CE71">
            <v>0.23</v>
          </cell>
          <cell r="CF71">
            <v>0</v>
          </cell>
          <cell r="CG71">
            <v>0</v>
          </cell>
          <cell r="CH71">
            <v>0</v>
          </cell>
          <cell r="CI71" t="str">
            <v>HEATING PLANT</v>
          </cell>
          <cell r="CJ71" t="str">
            <v>NF7-IND P</v>
          </cell>
          <cell r="CK71" t="str">
            <v>X</v>
          </cell>
          <cell r="CL71">
            <v>5</v>
          </cell>
          <cell r="CM71" t="str">
            <v>4X32HELP</v>
          </cell>
          <cell r="CN71" t="str">
            <v>SYLVANIA</v>
          </cell>
          <cell r="CO71" t="str">
            <v>QHE4X32T8/UNV ISL-SC</v>
          </cell>
          <cell r="CP71">
            <v>49867</v>
          </cell>
          <cell r="CQ71">
            <v>0</v>
          </cell>
          <cell r="CR71" t="str">
            <v>N/A</v>
          </cell>
          <cell r="CS71" t="str">
            <v>-</v>
          </cell>
          <cell r="CT71" t="str">
            <v>-</v>
          </cell>
          <cell r="CU71" t="str">
            <v>-</v>
          </cell>
          <cell r="CV71">
            <v>0</v>
          </cell>
          <cell r="CW71">
            <v>20</v>
          </cell>
          <cell r="CX71" t="str">
            <v>FO28/ECO</v>
          </cell>
          <cell r="CY71" t="str">
            <v>SYLVANIA</v>
          </cell>
          <cell r="CZ71" t="str">
            <v>FO28/841/XP/SS/ECO</v>
          </cell>
          <cell r="DA71">
            <v>22179</v>
          </cell>
          <cell r="DB71">
            <v>0</v>
          </cell>
          <cell r="DC71" t="str">
            <v>N/A</v>
          </cell>
          <cell r="DD71" t="str">
            <v>-</v>
          </cell>
          <cell r="DE71" t="str">
            <v>-</v>
          </cell>
          <cell r="DF71" t="str">
            <v>-</v>
          </cell>
          <cell r="DG71">
            <v>5</v>
          </cell>
          <cell r="DH71" t="str">
            <v>4 LAMP 8' STRIP INDUSTRIAL PREMIUM GRADE</v>
          </cell>
          <cell r="DI71" t="str">
            <v>SIMKAR</v>
          </cell>
          <cell r="DJ71" t="str">
            <v>IF-2232-B11-*</v>
          </cell>
          <cell r="DK71" t="str">
            <v>-</v>
          </cell>
          <cell r="DL71">
            <v>0</v>
          </cell>
          <cell r="DM71" t="str">
            <v>No Sensor</v>
          </cell>
          <cell r="DN71" t="str">
            <v>No Sensor</v>
          </cell>
          <cell r="DO71" t="str">
            <v>No Sensor</v>
          </cell>
          <cell r="DP71" t="str">
            <v>No Sensor</v>
          </cell>
          <cell r="DQ71" t="str">
            <v>No Sensor</v>
          </cell>
          <cell r="DR71">
            <v>0</v>
          </cell>
          <cell r="DS71" t="str">
            <v>No Add Wk.</v>
          </cell>
          <cell r="DT71" t="str">
            <v>No Add. Wk.</v>
          </cell>
          <cell r="DU71" t="str">
            <v>No Add. Wk.</v>
          </cell>
          <cell r="DV71" t="str">
            <v>No Add. Wk.</v>
          </cell>
          <cell r="DW71" t="str">
            <v>No Add. Wk.</v>
          </cell>
        </row>
        <row r="72">
          <cell r="E72">
            <v>3</v>
          </cell>
          <cell r="F72" t="str">
            <v>HEATING PLANT</v>
          </cell>
          <cell r="G72" t="str">
            <v>G</v>
          </cell>
          <cell r="I72" t="str">
            <v>MAIN FLOOR</v>
          </cell>
          <cell r="J72" t="str">
            <v>24/7</v>
          </cell>
          <cell r="L72">
            <v>8760</v>
          </cell>
          <cell r="M72">
            <v>1</v>
          </cell>
          <cell r="N72" t="str">
            <v>44SE</v>
          </cell>
          <cell r="O72" t="str">
            <v>ICE</v>
          </cell>
          <cell r="S72" t="str">
            <v>FLUORESCENT</v>
          </cell>
          <cell r="T72">
            <v>164</v>
          </cell>
          <cell r="U72">
            <v>0.16400000000000001</v>
          </cell>
          <cell r="V72">
            <v>1436.64</v>
          </cell>
          <cell r="W72">
            <v>1</v>
          </cell>
          <cell r="X72" t="str">
            <v>NF6-VT</v>
          </cell>
          <cell r="Z72" t="str">
            <v>NEW LINEAR FLUORESCENT FIXTURE</v>
          </cell>
          <cell r="AA72" t="str">
            <v xml:space="preserve"> </v>
          </cell>
          <cell r="AB72">
            <v>42</v>
          </cell>
          <cell r="AC72">
            <v>4.2000000000000003E-2</v>
          </cell>
          <cell r="AD72">
            <v>367.92</v>
          </cell>
          <cell r="AJ72" t="str">
            <v>N</v>
          </cell>
          <cell r="AK72">
            <v>8204.4</v>
          </cell>
          <cell r="AL72">
            <v>3993.6000000000004</v>
          </cell>
          <cell r="AM72">
            <v>-0.51323679976597913</v>
          </cell>
          <cell r="AN72">
            <v>0.122</v>
          </cell>
          <cell r="AO72">
            <v>1068.72</v>
          </cell>
          <cell r="AP72">
            <v>77.806720000000013</v>
          </cell>
          <cell r="AQ72">
            <v>2.3236787104675845</v>
          </cell>
          <cell r="AR72">
            <v>0.43035209450224465</v>
          </cell>
          <cell r="AS72">
            <v>104.59264000000002</v>
          </cell>
          <cell r="AT72">
            <v>26.785920000000001</v>
          </cell>
          <cell r="AU72">
            <v>69.260000000000005</v>
          </cell>
          <cell r="AV72">
            <v>59.734999999999999</v>
          </cell>
          <cell r="AW72">
            <v>4.4800000000000004</v>
          </cell>
          <cell r="AX72">
            <v>0</v>
          </cell>
          <cell r="AY72">
            <v>0</v>
          </cell>
          <cell r="AZ72">
            <v>0</v>
          </cell>
          <cell r="BA72">
            <v>0</v>
          </cell>
          <cell r="BB72">
            <v>69.260000000000005</v>
          </cell>
          <cell r="BC72">
            <v>0</v>
          </cell>
          <cell r="BD72">
            <v>0</v>
          </cell>
          <cell r="BE72">
            <v>69.260000000000005</v>
          </cell>
          <cell r="BF72">
            <v>59.734999999999999</v>
          </cell>
          <cell r="BG72">
            <v>0</v>
          </cell>
          <cell r="BH72">
            <v>0</v>
          </cell>
          <cell r="BI72">
            <v>59.734999999999999</v>
          </cell>
          <cell r="BJ72">
            <v>4.4800000000000004</v>
          </cell>
          <cell r="BK72">
            <v>174.72945971531249</v>
          </cell>
          <cell r="BL72">
            <v>180.79781879531245</v>
          </cell>
          <cell r="BM72">
            <v>7.4460000000000006</v>
          </cell>
          <cell r="BN72">
            <v>17.52</v>
          </cell>
          <cell r="BO72">
            <v>24.966000000000001</v>
          </cell>
          <cell r="BP72">
            <v>3.7394249999999998</v>
          </cell>
          <cell r="BQ72">
            <v>6.57</v>
          </cell>
          <cell r="BR72">
            <v>0</v>
          </cell>
          <cell r="BS72">
            <v>10.309425000000001</v>
          </cell>
          <cell r="BT72">
            <v>3.7065750000000008</v>
          </cell>
          <cell r="BU72">
            <v>10.95</v>
          </cell>
          <cell r="BV72">
            <v>14.656575</v>
          </cell>
          <cell r="BW72">
            <v>70.535520000000005</v>
          </cell>
          <cell r="BX72">
            <v>7.2712000000000012</v>
          </cell>
          <cell r="BY72">
            <v>0.36</v>
          </cell>
          <cell r="BZ72">
            <v>2.95</v>
          </cell>
          <cell r="CA72">
            <v>8.6077244745762709</v>
          </cell>
          <cell r="CB72">
            <v>4</v>
          </cell>
          <cell r="CC72">
            <v>2.5634061016949148</v>
          </cell>
          <cell r="CD72">
            <v>0.31</v>
          </cell>
          <cell r="CE72">
            <v>0.23</v>
          </cell>
          <cell r="CF72">
            <v>0</v>
          </cell>
          <cell r="CG72">
            <v>0</v>
          </cell>
          <cell r="CH72">
            <v>0</v>
          </cell>
          <cell r="CI72" t="str">
            <v>HEATING PLANT</v>
          </cell>
          <cell r="CJ72" t="str">
            <v>NF6-VT</v>
          </cell>
          <cell r="CK72" t="str">
            <v>X</v>
          </cell>
          <cell r="CL72">
            <v>1</v>
          </cell>
          <cell r="CM72" t="str">
            <v>2X32HELP</v>
          </cell>
          <cell r="CN72" t="str">
            <v>SYLVANIA</v>
          </cell>
          <cell r="CO72" t="str">
            <v>QHE2X32T8/UNV ISL-SC</v>
          </cell>
          <cell r="CP72">
            <v>49863</v>
          </cell>
          <cell r="CQ72">
            <v>0</v>
          </cell>
          <cell r="CR72" t="str">
            <v>N/A</v>
          </cell>
          <cell r="CS72" t="str">
            <v>-</v>
          </cell>
          <cell r="CT72" t="str">
            <v>-</v>
          </cell>
          <cell r="CU72" t="str">
            <v>-</v>
          </cell>
          <cell r="CV72">
            <v>0</v>
          </cell>
          <cell r="CW72">
            <v>2</v>
          </cell>
          <cell r="CX72" t="str">
            <v>FO28/ECO</v>
          </cell>
          <cell r="CY72" t="str">
            <v>SYLVANIA</v>
          </cell>
          <cell r="CZ72" t="str">
            <v>FO28/841/XP/SS/ECO</v>
          </cell>
          <cell r="DA72">
            <v>22179</v>
          </cell>
          <cell r="DB72">
            <v>0</v>
          </cell>
          <cell r="DC72" t="str">
            <v>N/A</v>
          </cell>
          <cell r="DD72" t="str">
            <v>-</v>
          </cell>
          <cell r="DE72" t="str">
            <v>-</v>
          </cell>
          <cell r="DF72" t="str">
            <v>-</v>
          </cell>
          <cell r="DG72">
            <v>1</v>
          </cell>
          <cell r="DH72" t="str">
            <v>2  LAMP 4' VAPOR TIGHT</v>
          </cell>
          <cell r="DI72" t="str">
            <v>SIMKAR</v>
          </cell>
          <cell r="DJ72" t="str">
            <v>OV450-232-B11M-*</v>
          </cell>
          <cell r="DK72" t="str">
            <v>-</v>
          </cell>
          <cell r="DL72">
            <v>0</v>
          </cell>
          <cell r="DM72" t="str">
            <v>No Sensor</v>
          </cell>
          <cell r="DN72" t="str">
            <v>No Sensor</v>
          </cell>
          <cell r="DO72" t="str">
            <v>No Sensor</v>
          </cell>
          <cell r="DP72" t="str">
            <v>No Sensor</v>
          </cell>
          <cell r="DQ72" t="str">
            <v>No Sensor</v>
          </cell>
          <cell r="DR72">
            <v>0</v>
          </cell>
          <cell r="DS72" t="str">
            <v>No Add Wk.</v>
          </cell>
          <cell r="DT72" t="str">
            <v>No Add. Wk.</v>
          </cell>
          <cell r="DU72" t="str">
            <v>No Add. Wk.</v>
          </cell>
          <cell r="DV72" t="str">
            <v>No Add. Wk.</v>
          </cell>
          <cell r="DW72" t="str">
            <v>No Add. Wk.</v>
          </cell>
        </row>
        <row r="73">
          <cell r="E73">
            <v>3</v>
          </cell>
          <cell r="F73" t="str">
            <v>HEATING PLANT</v>
          </cell>
          <cell r="G73" t="str">
            <v>G</v>
          </cell>
          <cell r="I73" t="str">
            <v>MAIN FLOOR</v>
          </cell>
          <cell r="J73" t="str">
            <v>24/7</v>
          </cell>
          <cell r="L73">
            <v>8760</v>
          </cell>
          <cell r="M73">
            <v>28</v>
          </cell>
          <cell r="N73">
            <v>135</v>
          </cell>
          <cell r="O73" t="str">
            <v>SURFACE SI</v>
          </cell>
          <cell r="S73" t="str">
            <v>INCANDESCENT</v>
          </cell>
          <cell r="T73">
            <v>135</v>
          </cell>
          <cell r="U73">
            <v>3.78</v>
          </cell>
          <cell r="V73">
            <v>33112.799999999996</v>
          </cell>
          <cell r="W73">
            <v>28</v>
          </cell>
          <cell r="X73" t="str">
            <v>NF12-42</v>
          </cell>
          <cell r="Z73" t="str">
            <v>NEW COMPACT FLUORESCENT FIXTURE</v>
          </cell>
          <cell r="AA73" t="str">
            <v xml:space="preserve"> </v>
          </cell>
          <cell r="AB73">
            <v>46</v>
          </cell>
          <cell r="AC73">
            <v>1.288</v>
          </cell>
          <cell r="AD73">
            <v>11282.880000000001</v>
          </cell>
          <cell r="AJ73" t="str">
            <v>N</v>
          </cell>
          <cell r="AK73">
            <v>0</v>
          </cell>
          <cell r="AL73">
            <v>77056</v>
          </cell>
          <cell r="AM73">
            <v>0</v>
          </cell>
          <cell r="AN73">
            <v>2.492</v>
          </cell>
          <cell r="AO73">
            <v>21829.919999999995</v>
          </cell>
          <cell r="AP73">
            <v>1589.2979199999995</v>
          </cell>
          <cell r="AQ73">
            <v>3.5255702274333505</v>
          </cell>
          <cell r="AR73">
            <v>0.2836420594372927</v>
          </cell>
          <cell r="AS73">
            <v>2410.7327999999998</v>
          </cell>
          <cell r="AT73">
            <v>821.43488000000013</v>
          </cell>
          <cell r="AU73">
            <v>88</v>
          </cell>
          <cell r="AV73">
            <v>59.734999999999999</v>
          </cell>
          <cell r="AW73">
            <v>0</v>
          </cell>
          <cell r="AX73">
            <v>0</v>
          </cell>
          <cell r="AY73">
            <v>0</v>
          </cell>
          <cell r="AZ73">
            <v>0</v>
          </cell>
          <cell r="BA73">
            <v>0</v>
          </cell>
          <cell r="BB73">
            <v>2464</v>
          </cell>
          <cell r="BC73">
            <v>0</v>
          </cell>
          <cell r="BD73">
            <v>0</v>
          </cell>
          <cell r="BE73">
            <v>2464</v>
          </cell>
          <cell r="BF73">
            <v>1672.58</v>
          </cell>
          <cell r="BG73">
            <v>0</v>
          </cell>
          <cell r="BH73">
            <v>0</v>
          </cell>
          <cell r="BI73">
            <v>1672.58</v>
          </cell>
          <cell r="BJ73">
            <v>0</v>
          </cell>
          <cell r="BK73">
            <v>5603.181429273749</v>
          </cell>
          <cell r="BL73">
            <v>5603.181429273749</v>
          </cell>
          <cell r="BM73">
            <v>245.28</v>
          </cell>
          <cell r="BN73">
            <v>490.56</v>
          </cell>
          <cell r="BO73">
            <v>735.84</v>
          </cell>
          <cell r="BP73">
            <v>293.10959999999994</v>
          </cell>
          <cell r="BQ73">
            <v>204.39999999999998</v>
          </cell>
          <cell r="BR73">
            <v>0</v>
          </cell>
          <cell r="BS73">
            <v>497.50959999999992</v>
          </cell>
          <cell r="BT73">
            <v>-47.829599999999942</v>
          </cell>
          <cell r="BU73">
            <v>286.16000000000003</v>
          </cell>
          <cell r="BV73">
            <v>238.33040000000008</v>
          </cell>
          <cell r="BW73">
            <v>1440.7747199999997</v>
          </cell>
          <cell r="BX73">
            <v>148.5232</v>
          </cell>
          <cell r="BY73">
            <v>0.36</v>
          </cell>
          <cell r="BZ73">
            <v>2.95</v>
          </cell>
          <cell r="CA73">
            <v>175.8233556610169</v>
          </cell>
          <cell r="CB73">
            <v>4</v>
          </cell>
          <cell r="CC73">
            <v>52.360721355932199</v>
          </cell>
          <cell r="CD73">
            <v>0.31</v>
          </cell>
          <cell r="CE73">
            <v>0.23</v>
          </cell>
          <cell r="CF73">
            <v>0</v>
          </cell>
          <cell r="CG73">
            <v>0</v>
          </cell>
          <cell r="CH73">
            <v>0</v>
          </cell>
          <cell r="CI73" t="str">
            <v>HEATING PLANT</v>
          </cell>
          <cell r="CJ73" t="str">
            <v>NF12-42</v>
          </cell>
          <cell r="CK73" t="str">
            <v>X</v>
          </cell>
          <cell r="CL73">
            <v>28</v>
          </cell>
          <cell r="CM73" t="str">
            <v>CF42 ELEC</v>
          </cell>
          <cell r="CN73" t="str">
            <v>SYLVANIA</v>
          </cell>
          <cell r="CO73" t="str">
            <v>QTP 1/2XCF/UNV**</v>
          </cell>
          <cell r="CP73" t="str">
            <v>517xx</v>
          </cell>
          <cell r="CQ73">
            <v>0</v>
          </cell>
          <cell r="CR73" t="str">
            <v>N/A</v>
          </cell>
          <cell r="CS73" t="str">
            <v>-</v>
          </cell>
          <cell r="CT73" t="str">
            <v>-</v>
          </cell>
          <cell r="CU73" t="str">
            <v>-</v>
          </cell>
          <cell r="CV73" t="str">
            <v>X</v>
          </cell>
          <cell r="CW73">
            <v>28</v>
          </cell>
          <cell r="CX73" t="str">
            <v>CF42/DT/E/IN/841</v>
          </cell>
          <cell r="CY73" t="str">
            <v>SYLVANIA</v>
          </cell>
          <cell r="CZ73" t="str">
            <v>CF42DT/E/IN/841</v>
          </cell>
          <cell r="DA73">
            <v>20890</v>
          </cell>
          <cell r="DB73">
            <v>0</v>
          </cell>
          <cell r="DC73" t="str">
            <v>N/A</v>
          </cell>
          <cell r="DD73" t="str">
            <v>-</v>
          </cell>
          <cell r="DE73" t="str">
            <v>-</v>
          </cell>
          <cell r="DF73" t="str">
            <v>-</v>
          </cell>
          <cell r="DG73">
            <v>28</v>
          </cell>
          <cell r="DH73" t="str">
            <v>42W FLUORESCENT WALL MOUNT</v>
          </cell>
          <cell r="DI73" t="str">
            <v>HUBBELL</v>
          </cell>
          <cell r="DJ73" t="str">
            <v>NRG-304-120OR277-PC</v>
          </cell>
          <cell r="DK73" t="str">
            <v>-</v>
          </cell>
          <cell r="DL73">
            <v>0</v>
          </cell>
          <cell r="DM73" t="str">
            <v>No Sensor</v>
          </cell>
          <cell r="DN73" t="str">
            <v>No Sensor</v>
          </cell>
          <cell r="DO73" t="str">
            <v>No Sensor</v>
          </cell>
          <cell r="DP73" t="str">
            <v>No Sensor</v>
          </cell>
          <cell r="DQ73" t="str">
            <v>No Sensor</v>
          </cell>
          <cell r="DR73">
            <v>0</v>
          </cell>
          <cell r="DS73" t="str">
            <v>No Add Wk.</v>
          </cell>
          <cell r="DT73" t="str">
            <v>No Add. Wk.</v>
          </cell>
          <cell r="DU73" t="str">
            <v>No Add. Wk.</v>
          </cell>
          <cell r="DV73" t="str">
            <v>No Add. Wk.</v>
          </cell>
          <cell r="DW73" t="str">
            <v>No Add. Wk.</v>
          </cell>
        </row>
        <row r="74">
          <cell r="E74">
            <v>3</v>
          </cell>
          <cell r="F74" t="str">
            <v>HEATING PLANT</v>
          </cell>
          <cell r="G74" t="str">
            <v>G</v>
          </cell>
          <cell r="I74" t="str">
            <v>MAIN FLOOR</v>
          </cell>
          <cell r="J74" t="str">
            <v>24/7</v>
          </cell>
          <cell r="L74">
            <v>8760</v>
          </cell>
          <cell r="M74">
            <v>24</v>
          </cell>
          <cell r="N74">
            <v>135</v>
          </cell>
          <cell r="O74" t="str">
            <v>CH</v>
          </cell>
          <cell r="S74" t="str">
            <v>INCANDESCENT</v>
          </cell>
          <cell r="T74">
            <v>135</v>
          </cell>
          <cell r="U74">
            <v>3.24</v>
          </cell>
          <cell r="V74">
            <v>28382.400000000001</v>
          </cell>
          <cell r="W74">
            <v>24</v>
          </cell>
          <cell r="X74" t="str">
            <v>NF9-STRIP</v>
          </cell>
          <cell r="Y74" t="str">
            <v>WIRE-GUARD</v>
          </cell>
          <cell r="Z74" t="str">
            <v>NEW LINEAR FLUORESCENT FIXTURE</v>
          </cell>
          <cell r="AA74" t="str">
            <v xml:space="preserve"> </v>
          </cell>
          <cell r="AB74">
            <v>22</v>
          </cell>
          <cell r="AC74">
            <v>0.52800000000000002</v>
          </cell>
          <cell r="AD74">
            <v>4625.2800000000007</v>
          </cell>
          <cell r="AJ74" t="str">
            <v>N</v>
          </cell>
          <cell r="AK74">
            <v>0</v>
          </cell>
          <cell r="AL74">
            <v>47923.200000000004</v>
          </cell>
          <cell r="AM74">
            <v>0</v>
          </cell>
          <cell r="AN74">
            <v>2.7120000000000002</v>
          </cell>
          <cell r="AO74">
            <v>23757.120000000003</v>
          </cell>
          <cell r="AP74">
            <v>1729.6051199999999</v>
          </cell>
          <cell r="AQ74">
            <v>1.7078674741217805</v>
          </cell>
          <cell r="AR74">
            <v>0.58552552534219315</v>
          </cell>
          <cell r="AS74">
            <v>2066.3424</v>
          </cell>
          <cell r="AT74">
            <v>336.73728000000006</v>
          </cell>
          <cell r="AU74">
            <v>31.13</v>
          </cell>
          <cell r="AV74">
            <v>59.734999999999999</v>
          </cell>
          <cell r="AW74">
            <v>0</v>
          </cell>
          <cell r="AX74">
            <v>0</v>
          </cell>
          <cell r="AY74">
            <v>0</v>
          </cell>
          <cell r="AZ74">
            <v>0</v>
          </cell>
          <cell r="BA74">
            <v>0</v>
          </cell>
          <cell r="BB74">
            <v>747.12</v>
          </cell>
          <cell r="BC74">
            <v>0</v>
          </cell>
          <cell r="BD74">
            <v>0</v>
          </cell>
          <cell r="BE74">
            <v>747.12</v>
          </cell>
          <cell r="BF74">
            <v>1433.6399999999999</v>
          </cell>
          <cell r="BG74">
            <v>0</v>
          </cell>
          <cell r="BH74">
            <v>0</v>
          </cell>
          <cell r="BI74">
            <v>1433.6399999999999</v>
          </cell>
          <cell r="BJ74">
            <v>0</v>
          </cell>
          <cell r="BK74">
            <v>2953.9363275224991</v>
          </cell>
          <cell r="BL74">
            <v>2953.9363275224991</v>
          </cell>
          <cell r="BM74">
            <v>210.24</v>
          </cell>
          <cell r="BN74">
            <v>420.48</v>
          </cell>
          <cell r="BO74">
            <v>630.72</v>
          </cell>
          <cell r="BP74">
            <v>67.868099999999998</v>
          </cell>
          <cell r="BQ74">
            <v>113.88</v>
          </cell>
          <cell r="BR74">
            <v>0</v>
          </cell>
          <cell r="BS74">
            <v>181.74809999999999</v>
          </cell>
          <cell r="BT74">
            <v>142.37190000000001</v>
          </cell>
          <cell r="BU74">
            <v>306.60000000000002</v>
          </cell>
          <cell r="BV74">
            <v>448.97190000000001</v>
          </cell>
          <cell r="BW74">
            <v>1567.9699200000002</v>
          </cell>
          <cell r="BX74">
            <v>161.63520000000003</v>
          </cell>
          <cell r="BY74">
            <v>0.36</v>
          </cell>
          <cell r="BZ74">
            <v>2.95</v>
          </cell>
          <cell r="CA74">
            <v>191.34548176271187</v>
          </cell>
          <cell r="CB74">
            <v>4</v>
          </cell>
          <cell r="CC74">
            <v>56.983256949152548</v>
          </cell>
          <cell r="CD74">
            <v>0.31</v>
          </cell>
          <cell r="CE74">
            <v>0.23</v>
          </cell>
          <cell r="CF74">
            <v>0</v>
          </cell>
          <cell r="CG74">
            <v>0</v>
          </cell>
          <cell r="CH74">
            <v>0</v>
          </cell>
          <cell r="CI74" t="str">
            <v>HEATING PLANT</v>
          </cell>
          <cell r="CJ74" t="str">
            <v>NF9-STRIP</v>
          </cell>
          <cell r="CK74" t="str">
            <v>X</v>
          </cell>
          <cell r="CL74">
            <v>24</v>
          </cell>
          <cell r="CM74" t="str">
            <v>1X32HELP</v>
          </cell>
          <cell r="CN74" t="str">
            <v>SYLVANIA</v>
          </cell>
          <cell r="CO74" t="str">
            <v>QHE1X32T8/UNV ISL-SC</v>
          </cell>
          <cell r="CP74">
            <v>49861</v>
          </cell>
          <cell r="CQ74">
            <v>0</v>
          </cell>
          <cell r="CR74" t="str">
            <v>N/A</v>
          </cell>
          <cell r="CS74" t="str">
            <v>-</v>
          </cell>
          <cell r="CT74" t="str">
            <v>-</v>
          </cell>
          <cell r="CU74" t="str">
            <v>-</v>
          </cell>
          <cell r="CV74">
            <v>0</v>
          </cell>
          <cell r="CW74">
            <v>24</v>
          </cell>
          <cell r="CX74" t="str">
            <v>FO28/ECO</v>
          </cell>
          <cell r="CY74" t="str">
            <v>SYLVANIA</v>
          </cell>
          <cell r="CZ74" t="str">
            <v>FO28/841/XP/SS/ECO</v>
          </cell>
          <cell r="DA74">
            <v>22179</v>
          </cell>
          <cell r="DB74">
            <v>0</v>
          </cell>
          <cell r="DC74" t="str">
            <v>N/A</v>
          </cell>
          <cell r="DD74" t="str">
            <v>-</v>
          </cell>
          <cell r="DE74" t="str">
            <v>-</v>
          </cell>
          <cell r="DF74" t="str">
            <v>-</v>
          </cell>
          <cell r="DG74">
            <v>24</v>
          </cell>
          <cell r="DH74" t="str">
            <v>1 LAMP 4' STRIP W/WIREGUARD</v>
          </cell>
          <cell r="DI74" t="str">
            <v>SIMKAR</v>
          </cell>
          <cell r="DJ74" t="str">
            <v>CH132-B11-*-WG*</v>
          </cell>
          <cell r="DK74" t="str">
            <v>-</v>
          </cell>
          <cell r="DL74">
            <v>0</v>
          </cell>
          <cell r="DM74" t="str">
            <v>No Sensor</v>
          </cell>
          <cell r="DN74" t="str">
            <v>No Sensor</v>
          </cell>
          <cell r="DO74" t="str">
            <v>No Sensor</v>
          </cell>
          <cell r="DP74" t="str">
            <v>No Sensor</v>
          </cell>
          <cell r="DQ74" t="str">
            <v>No Sensor</v>
          </cell>
          <cell r="DR74">
            <v>0</v>
          </cell>
          <cell r="DS74" t="str">
            <v>No Add Wk.</v>
          </cell>
          <cell r="DT74" t="str">
            <v>No Add. Wk.</v>
          </cell>
          <cell r="DU74" t="str">
            <v>No Add. Wk.</v>
          </cell>
          <cell r="DV74" t="str">
            <v>No Add. Wk.</v>
          </cell>
          <cell r="DW74" t="str">
            <v>No Add. Wk.</v>
          </cell>
        </row>
        <row r="75">
          <cell r="E75">
            <v>3</v>
          </cell>
          <cell r="F75" t="str">
            <v>HEATING PLANT</v>
          </cell>
          <cell r="G75" t="str">
            <v>G</v>
          </cell>
          <cell r="I75" t="str">
            <v>MAIN FLOOR</v>
          </cell>
          <cell r="J75" t="str">
            <v>24/7</v>
          </cell>
          <cell r="L75">
            <v>8760</v>
          </cell>
          <cell r="M75">
            <v>2</v>
          </cell>
          <cell r="N75" t="str">
            <v>28SLSE</v>
          </cell>
          <cell r="O75" t="str">
            <v>IND</v>
          </cell>
          <cell r="S75" t="str">
            <v>FLUORESCENT</v>
          </cell>
          <cell r="T75">
            <v>131</v>
          </cell>
          <cell r="U75">
            <v>0.26200000000000001</v>
          </cell>
          <cell r="V75">
            <v>2295.12</v>
          </cell>
          <cell r="W75">
            <v>2</v>
          </cell>
          <cell r="X75" t="str">
            <v>NF7-IND P</v>
          </cell>
          <cell r="Y75" t="str">
            <v>WIRE-GUARD</v>
          </cell>
          <cell r="Z75" t="str">
            <v>NEW LINEAR FLUORESCENT FIXTURE</v>
          </cell>
          <cell r="AA75" t="str">
            <v xml:space="preserve"> </v>
          </cell>
          <cell r="AB75">
            <v>84</v>
          </cell>
          <cell r="AC75">
            <v>0.16800000000000001</v>
          </cell>
          <cell r="AD75">
            <v>1471.68</v>
          </cell>
          <cell r="AJ75" t="str">
            <v>N</v>
          </cell>
          <cell r="AK75">
            <v>16790.400000000001</v>
          </cell>
          <cell r="AL75">
            <v>15974.400000000001</v>
          </cell>
          <cell r="AM75">
            <v>-4.8599199542595763E-2</v>
          </cell>
          <cell r="AN75">
            <v>9.4E-2</v>
          </cell>
          <cell r="AO75">
            <v>823.43999999999983</v>
          </cell>
          <cell r="AP75">
            <v>59.949439999999996</v>
          </cell>
          <cell r="AQ75">
            <v>7.2153607157991164</v>
          </cell>
          <cell r="AR75">
            <v>0.13859320959662486</v>
          </cell>
          <cell r="AS75">
            <v>167.09312</v>
          </cell>
          <cell r="AT75">
            <v>107.14368</v>
          </cell>
          <cell r="AU75">
            <v>80.52</v>
          </cell>
          <cell r="AV75">
            <v>74.668750000000003</v>
          </cell>
          <cell r="AW75">
            <v>4.4800000000000004</v>
          </cell>
          <cell r="AX75">
            <v>0</v>
          </cell>
          <cell r="AY75">
            <v>0</v>
          </cell>
          <cell r="AZ75">
            <v>0</v>
          </cell>
          <cell r="BA75">
            <v>0</v>
          </cell>
          <cell r="BB75">
            <v>161.04</v>
          </cell>
          <cell r="BC75">
            <v>0</v>
          </cell>
          <cell r="BD75">
            <v>0</v>
          </cell>
          <cell r="BE75">
            <v>161.04</v>
          </cell>
          <cell r="BF75">
            <v>149.33750000000001</v>
          </cell>
          <cell r="BG75">
            <v>0</v>
          </cell>
          <cell r="BH75">
            <v>0</v>
          </cell>
          <cell r="BI75">
            <v>149.33750000000001</v>
          </cell>
          <cell r="BJ75">
            <v>8.9600000000000009</v>
          </cell>
          <cell r="BK75">
            <v>420.42011615015616</v>
          </cell>
          <cell r="BL75">
            <v>432.55683431015615</v>
          </cell>
          <cell r="BM75">
            <v>22.776</v>
          </cell>
          <cell r="BN75">
            <v>23.360000000000003</v>
          </cell>
          <cell r="BO75">
            <v>46.136000000000003</v>
          </cell>
          <cell r="BP75">
            <v>12.2567</v>
          </cell>
          <cell r="BQ75">
            <v>20.440000000000001</v>
          </cell>
          <cell r="BR75">
            <v>0</v>
          </cell>
          <cell r="BS75">
            <v>32.6967</v>
          </cell>
          <cell r="BT75">
            <v>10.519299999999999</v>
          </cell>
          <cell r="BU75">
            <v>2.9200000000000017</v>
          </cell>
          <cell r="BV75">
            <v>13.439300000000001</v>
          </cell>
          <cell r="BW75">
            <v>54.347039999999993</v>
          </cell>
          <cell r="BX75">
            <v>5.6024000000000012</v>
          </cell>
          <cell r="BY75">
            <v>0.36</v>
          </cell>
          <cell r="BZ75">
            <v>2.95</v>
          </cell>
          <cell r="CA75">
            <v>6.6321811525423717</v>
          </cell>
          <cell r="CB75">
            <v>4</v>
          </cell>
          <cell r="CC75">
            <v>1.9750833898305085</v>
          </cell>
          <cell r="CD75">
            <v>0.31</v>
          </cell>
          <cell r="CE75">
            <v>0.23</v>
          </cell>
          <cell r="CF75">
            <v>0</v>
          </cell>
          <cell r="CG75">
            <v>0</v>
          </cell>
          <cell r="CH75">
            <v>0</v>
          </cell>
          <cell r="CI75" t="str">
            <v>HEATING PLANT</v>
          </cell>
          <cell r="CJ75" t="str">
            <v>NF7-IND P</v>
          </cell>
          <cell r="CK75" t="str">
            <v>X</v>
          </cell>
          <cell r="CL75">
            <v>2</v>
          </cell>
          <cell r="CM75" t="str">
            <v>4X32HELP</v>
          </cell>
          <cell r="CN75" t="str">
            <v>SYLVANIA</v>
          </cell>
          <cell r="CO75" t="str">
            <v>QHE4X32T8/UNV ISL-SC</v>
          </cell>
          <cell r="CP75">
            <v>49867</v>
          </cell>
          <cell r="CQ75">
            <v>0</v>
          </cell>
          <cell r="CR75" t="str">
            <v>N/A</v>
          </cell>
          <cell r="CS75" t="str">
            <v>-</v>
          </cell>
          <cell r="CT75" t="str">
            <v>-</v>
          </cell>
          <cell r="CU75" t="str">
            <v>-</v>
          </cell>
          <cell r="CV75">
            <v>0</v>
          </cell>
          <cell r="CW75">
            <v>8</v>
          </cell>
          <cell r="CX75" t="str">
            <v>FO28/ECO</v>
          </cell>
          <cell r="CY75" t="str">
            <v>SYLVANIA</v>
          </cell>
          <cell r="CZ75" t="str">
            <v>FO28/841/XP/SS/ECO</v>
          </cell>
          <cell r="DA75">
            <v>22179</v>
          </cell>
          <cell r="DB75">
            <v>0</v>
          </cell>
          <cell r="DC75" t="str">
            <v>N/A</v>
          </cell>
          <cell r="DD75" t="str">
            <v>-</v>
          </cell>
          <cell r="DE75" t="str">
            <v>-</v>
          </cell>
          <cell r="DF75" t="str">
            <v>-</v>
          </cell>
          <cell r="DG75">
            <v>2</v>
          </cell>
          <cell r="DH75" t="str">
            <v>4 LAMP 8' STRIP INDUSTRIAL PREMIUM GRADE</v>
          </cell>
          <cell r="DI75" t="str">
            <v>SIMKAR</v>
          </cell>
          <cell r="DJ75" t="str">
            <v>IF-2232-B11-*</v>
          </cell>
          <cell r="DK75" t="str">
            <v>-</v>
          </cell>
          <cell r="DL75">
            <v>0</v>
          </cell>
          <cell r="DM75" t="str">
            <v>No Sensor</v>
          </cell>
          <cell r="DN75" t="str">
            <v>No Sensor</v>
          </cell>
          <cell r="DO75" t="str">
            <v>No Sensor</v>
          </cell>
          <cell r="DP75" t="str">
            <v>No Sensor</v>
          </cell>
          <cell r="DQ75" t="str">
            <v>No Sensor</v>
          </cell>
          <cell r="DR75">
            <v>0</v>
          </cell>
          <cell r="DS75" t="str">
            <v>No Add Wk.</v>
          </cell>
          <cell r="DT75" t="str">
            <v>No Add. Wk.</v>
          </cell>
          <cell r="DU75" t="str">
            <v>No Add. Wk.</v>
          </cell>
          <cell r="DV75" t="str">
            <v>No Add. Wk.</v>
          </cell>
          <cell r="DW75" t="str">
            <v>No Add. Wk.</v>
          </cell>
        </row>
        <row r="76">
          <cell r="E76">
            <v>3</v>
          </cell>
          <cell r="F76" t="str">
            <v>HEATING PLANT</v>
          </cell>
          <cell r="G76" t="str">
            <v>G</v>
          </cell>
          <cell r="I76" t="str">
            <v>MAIN FLOOR</v>
          </cell>
          <cell r="J76" t="str">
            <v>24/7</v>
          </cell>
          <cell r="L76">
            <v>8760</v>
          </cell>
          <cell r="M76">
            <v>6</v>
          </cell>
          <cell r="N76" t="str">
            <v>44SE</v>
          </cell>
          <cell r="O76" t="str">
            <v>ICE TRAY</v>
          </cell>
          <cell r="S76" t="str">
            <v>FLUORESCENT</v>
          </cell>
          <cell r="T76">
            <v>164</v>
          </cell>
          <cell r="U76">
            <v>0.98399999999999999</v>
          </cell>
          <cell r="V76">
            <v>8619.84</v>
          </cell>
          <cell r="W76">
            <v>6</v>
          </cell>
          <cell r="X76" t="str">
            <v>NF7-VT</v>
          </cell>
          <cell r="Z76" t="str">
            <v>NEW LINEAR FLUORESCENT FIXTURE</v>
          </cell>
          <cell r="AA76" t="str">
            <v xml:space="preserve"> </v>
          </cell>
          <cell r="AB76">
            <v>84</v>
          </cell>
          <cell r="AC76">
            <v>0.504</v>
          </cell>
          <cell r="AD76">
            <v>4415.04</v>
          </cell>
          <cell r="AJ76" t="str">
            <v>N</v>
          </cell>
          <cell r="AK76">
            <v>49226.399999999994</v>
          </cell>
          <cell r="AL76">
            <v>47923.200000000004</v>
          </cell>
          <cell r="AM76">
            <v>-2.6473599531958259E-2</v>
          </cell>
          <cell r="AN76">
            <v>0.48</v>
          </cell>
          <cell r="AO76">
            <v>4204.8</v>
          </cell>
          <cell r="AP76">
            <v>306.12479999999994</v>
          </cell>
          <cell r="AQ76">
            <v>5.5399189074373236</v>
          </cell>
          <cell r="AR76">
            <v>0.18050805737562389</v>
          </cell>
          <cell r="AS76">
            <v>627.55583999999999</v>
          </cell>
          <cell r="AT76">
            <v>321.43104000000005</v>
          </cell>
          <cell r="AU76">
            <v>129.52000000000001</v>
          </cell>
          <cell r="AV76">
            <v>74.668750000000003</v>
          </cell>
          <cell r="AW76">
            <v>4.4800000000000004</v>
          </cell>
          <cell r="AX76">
            <v>0</v>
          </cell>
          <cell r="AY76">
            <v>0</v>
          </cell>
          <cell r="AZ76">
            <v>0</v>
          </cell>
          <cell r="BA76">
            <v>0</v>
          </cell>
          <cell r="BB76">
            <v>777.12000000000012</v>
          </cell>
          <cell r="BC76">
            <v>0</v>
          </cell>
          <cell r="BD76">
            <v>0</v>
          </cell>
          <cell r="BE76">
            <v>777.12000000000012</v>
          </cell>
          <cell r="BF76">
            <v>448.01250000000005</v>
          </cell>
          <cell r="BG76">
            <v>0</v>
          </cell>
          <cell r="BH76">
            <v>0</v>
          </cell>
          <cell r="BI76">
            <v>448.01250000000005</v>
          </cell>
          <cell r="BJ76">
            <v>26.880000000000003</v>
          </cell>
          <cell r="BK76">
            <v>1659.4964130754686</v>
          </cell>
          <cell r="BL76">
            <v>1695.9065675554689</v>
          </cell>
          <cell r="BM76">
            <v>44.676000000000002</v>
          </cell>
          <cell r="BN76">
            <v>105.12</v>
          </cell>
          <cell r="BO76">
            <v>149.79599999999999</v>
          </cell>
          <cell r="BP76">
            <v>36.770099999999999</v>
          </cell>
          <cell r="BQ76">
            <v>61.320000000000007</v>
          </cell>
          <cell r="BR76">
            <v>0</v>
          </cell>
          <cell r="BS76">
            <v>98.090100000000007</v>
          </cell>
          <cell r="BT76">
            <v>7.9059000000000026</v>
          </cell>
          <cell r="BU76">
            <v>43.8</v>
          </cell>
          <cell r="BV76">
            <v>51.7059</v>
          </cell>
          <cell r="BW76">
            <v>277.51680000000005</v>
          </cell>
          <cell r="BX76">
            <v>28.608000000000004</v>
          </cell>
          <cell r="BY76">
            <v>0.36</v>
          </cell>
          <cell r="BZ76">
            <v>2.95</v>
          </cell>
          <cell r="CA76">
            <v>33.866456949152543</v>
          </cell>
          <cell r="CB76">
            <v>4</v>
          </cell>
          <cell r="CC76">
            <v>10.08553220338983</v>
          </cell>
          <cell r="CD76">
            <v>0.31</v>
          </cell>
          <cell r="CE76">
            <v>0.23</v>
          </cell>
          <cell r="CF76">
            <v>0</v>
          </cell>
          <cell r="CG76">
            <v>0</v>
          </cell>
          <cell r="CH76">
            <v>0</v>
          </cell>
          <cell r="CI76" t="str">
            <v>HEATING PLANT</v>
          </cell>
          <cell r="CJ76" t="str">
            <v>NF7-VT</v>
          </cell>
          <cell r="CK76" t="str">
            <v>X</v>
          </cell>
          <cell r="CL76">
            <v>6</v>
          </cell>
          <cell r="CM76" t="str">
            <v>4X32HELP</v>
          </cell>
          <cell r="CN76" t="str">
            <v>SYLVANIA</v>
          </cell>
          <cell r="CO76" t="str">
            <v>QHE4X32T8/UNV ISL-SC</v>
          </cell>
          <cell r="CP76">
            <v>49867</v>
          </cell>
          <cell r="CQ76">
            <v>0</v>
          </cell>
          <cell r="CR76" t="str">
            <v>N/A</v>
          </cell>
          <cell r="CS76" t="str">
            <v>-</v>
          </cell>
          <cell r="CT76" t="str">
            <v>-</v>
          </cell>
          <cell r="CU76" t="str">
            <v>-</v>
          </cell>
          <cell r="CV76">
            <v>0</v>
          </cell>
          <cell r="CW76">
            <v>24</v>
          </cell>
          <cell r="CX76" t="str">
            <v>FO28/ECO</v>
          </cell>
          <cell r="CY76" t="str">
            <v>SYLVANIA</v>
          </cell>
          <cell r="CZ76" t="str">
            <v>FO28/841/XP/SS/ECO</v>
          </cell>
          <cell r="DA76">
            <v>22179</v>
          </cell>
          <cell r="DB76">
            <v>0</v>
          </cell>
          <cell r="DC76" t="str">
            <v>N/A</v>
          </cell>
          <cell r="DD76" t="str">
            <v>-</v>
          </cell>
          <cell r="DE76" t="str">
            <v>-</v>
          </cell>
          <cell r="DF76" t="str">
            <v>-</v>
          </cell>
          <cell r="DG76">
            <v>6</v>
          </cell>
          <cell r="DH76" t="str">
            <v>4 LAMP 8' VAPOR TIGHT</v>
          </cell>
          <cell r="DI76" t="str">
            <v>SIMKAR</v>
          </cell>
          <cell r="DJ76" t="str">
            <v>OV450-2232-B11M-*</v>
          </cell>
          <cell r="DK76" t="str">
            <v>-</v>
          </cell>
          <cell r="DL76">
            <v>0</v>
          </cell>
          <cell r="DM76" t="str">
            <v>No Sensor</v>
          </cell>
          <cell r="DN76" t="str">
            <v>No Sensor</v>
          </cell>
          <cell r="DO76" t="str">
            <v>No Sensor</v>
          </cell>
          <cell r="DP76" t="str">
            <v>No Sensor</v>
          </cell>
          <cell r="DQ76" t="str">
            <v>No Sensor</v>
          </cell>
          <cell r="DR76">
            <v>0</v>
          </cell>
          <cell r="DS76" t="str">
            <v>No Add Wk.</v>
          </cell>
          <cell r="DT76" t="str">
            <v>No Add. Wk.</v>
          </cell>
          <cell r="DU76" t="str">
            <v>No Add. Wk.</v>
          </cell>
          <cell r="DV76" t="str">
            <v>No Add. Wk.</v>
          </cell>
          <cell r="DW76" t="str">
            <v>No Add. Wk.</v>
          </cell>
        </row>
        <row r="77">
          <cell r="E77">
            <v>3</v>
          </cell>
          <cell r="F77" t="str">
            <v>HEATING PLANT</v>
          </cell>
          <cell r="G77" t="str">
            <v>G</v>
          </cell>
          <cell r="I77" t="str">
            <v>TOILET ROOM</v>
          </cell>
          <cell r="J77" t="str">
            <v>24/7</v>
          </cell>
          <cell r="L77">
            <v>8760</v>
          </cell>
          <cell r="M77">
            <v>2</v>
          </cell>
          <cell r="N77" t="str">
            <v>24EE</v>
          </cell>
          <cell r="S77" t="str">
            <v>FLUORESCENT</v>
          </cell>
          <cell r="T77">
            <v>72</v>
          </cell>
          <cell r="U77">
            <v>0.14399999999999999</v>
          </cell>
          <cell r="V77">
            <v>1261.4399999999998</v>
          </cell>
          <cell r="W77">
            <v>2</v>
          </cell>
          <cell r="X77" t="str">
            <v>CR41LP</v>
          </cell>
          <cell r="Z77" t="str">
            <v>NEW LINEAR FLUORESCENT FIXTURE</v>
          </cell>
          <cell r="AA77" t="str">
            <v xml:space="preserve"> </v>
          </cell>
          <cell r="AB77">
            <v>22</v>
          </cell>
          <cell r="AC77">
            <v>4.3999999999999997E-2</v>
          </cell>
          <cell r="AD77">
            <v>385.44</v>
          </cell>
          <cell r="AJ77" t="str">
            <v>N</v>
          </cell>
          <cell r="AK77">
            <v>8204.4</v>
          </cell>
          <cell r="AL77">
            <v>3993.6000000000004</v>
          </cell>
          <cell r="AM77">
            <v>-0.51323679976597913</v>
          </cell>
          <cell r="AN77">
            <v>9.9999999999999992E-2</v>
          </cell>
          <cell r="AO77">
            <v>875.99999999999977</v>
          </cell>
          <cell r="AP77">
            <v>63.775999999999982</v>
          </cell>
          <cell r="AQ77">
            <v>4.4187934367454069</v>
          </cell>
          <cell r="AR77">
            <v>0.2263061205088904</v>
          </cell>
          <cell r="AS77">
            <v>91.837439999999987</v>
          </cell>
          <cell r="AT77">
            <v>28.061440000000001</v>
          </cell>
          <cell r="AU77">
            <v>43.13</v>
          </cell>
          <cell r="AV77">
            <v>59.734999999999999</v>
          </cell>
          <cell r="AW77">
            <v>1.1600000000000001</v>
          </cell>
          <cell r="AX77">
            <v>0</v>
          </cell>
          <cell r="AY77">
            <v>0</v>
          </cell>
          <cell r="AZ77">
            <v>0</v>
          </cell>
          <cell r="BA77">
            <v>0</v>
          </cell>
          <cell r="BB77">
            <v>86.26</v>
          </cell>
          <cell r="BC77">
            <v>0</v>
          </cell>
          <cell r="BD77">
            <v>0</v>
          </cell>
          <cell r="BE77">
            <v>86.26</v>
          </cell>
          <cell r="BF77">
            <v>119.47</v>
          </cell>
          <cell r="BG77">
            <v>0</v>
          </cell>
          <cell r="BH77">
            <v>0</v>
          </cell>
          <cell r="BI77">
            <v>119.47</v>
          </cell>
          <cell r="BJ77">
            <v>2.3200000000000003</v>
          </cell>
          <cell r="BK77">
            <v>278.67042712687498</v>
          </cell>
          <cell r="BL77">
            <v>281.81297022187499</v>
          </cell>
          <cell r="BM77">
            <v>8.3219999999999992</v>
          </cell>
          <cell r="BN77">
            <v>17.52</v>
          </cell>
          <cell r="BO77">
            <v>25.841999999999999</v>
          </cell>
          <cell r="BP77">
            <v>5.6556749999999996</v>
          </cell>
          <cell r="BQ77">
            <v>9.49</v>
          </cell>
          <cell r="BR77">
            <v>0</v>
          </cell>
          <cell r="BS77">
            <v>15.145675000000001</v>
          </cell>
          <cell r="BT77">
            <v>2.6663249999999996</v>
          </cell>
          <cell r="BU77">
            <v>8.0299999999999994</v>
          </cell>
          <cell r="BV77">
            <v>10.696324999999998</v>
          </cell>
          <cell r="BW77">
            <v>57.815999999999988</v>
          </cell>
          <cell r="BX77">
            <v>5.96</v>
          </cell>
          <cell r="BY77">
            <v>0.36</v>
          </cell>
          <cell r="BZ77">
            <v>2.95</v>
          </cell>
          <cell r="CA77">
            <v>7.0555118644067774</v>
          </cell>
          <cell r="CB77">
            <v>4</v>
          </cell>
          <cell r="CC77">
            <v>2.1011525423728812</v>
          </cell>
          <cell r="CD77">
            <v>0.31</v>
          </cell>
          <cell r="CE77">
            <v>0.23</v>
          </cell>
          <cell r="CF77">
            <v>0</v>
          </cell>
          <cell r="CG77">
            <v>0</v>
          </cell>
          <cell r="CH77">
            <v>0</v>
          </cell>
          <cell r="CI77" t="str">
            <v>HEATING PLANT</v>
          </cell>
          <cell r="CJ77" t="str">
            <v>CR41LP</v>
          </cell>
          <cell r="CK77" t="str">
            <v>X</v>
          </cell>
          <cell r="CL77">
            <v>2</v>
          </cell>
          <cell r="CM77" t="str">
            <v>1X32HELP</v>
          </cell>
          <cell r="CN77" t="str">
            <v>SYLVANIA</v>
          </cell>
          <cell r="CO77" t="str">
            <v>QHE1X32T8/UNV ISL-SC</v>
          </cell>
          <cell r="CP77">
            <v>49861</v>
          </cell>
          <cell r="CQ77">
            <v>0</v>
          </cell>
          <cell r="CR77" t="str">
            <v>N/A</v>
          </cell>
          <cell r="CS77" t="str">
            <v>-</v>
          </cell>
          <cell r="CT77" t="str">
            <v>-</v>
          </cell>
          <cell r="CU77" t="str">
            <v>-</v>
          </cell>
          <cell r="CV77">
            <v>0</v>
          </cell>
          <cell r="CW77">
            <v>2</v>
          </cell>
          <cell r="CX77" t="str">
            <v>FO28/ECO</v>
          </cell>
          <cell r="CY77" t="str">
            <v>SYLVANIA</v>
          </cell>
          <cell r="CZ77" t="str">
            <v>FO28/841/XP/SS/ECO</v>
          </cell>
          <cell r="DA77">
            <v>22179</v>
          </cell>
          <cell r="DB77">
            <v>0</v>
          </cell>
          <cell r="DC77" t="str">
            <v>N/A</v>
          </cell>
          <cell r="DD77" t="str">
            <v>-</v>
          </cell>
          <cell r="DE77" t="str">
            <v>-</v>
          </cell>
          <cell r="DF77" t="str">
            <v>-</v>
          </cell>
          <cell r="DG77">
            <v>2</v>
          </cell>
          <cell r="DH77" t="str">
            <v>4' 1-LAMP LOW POWER CLASSROOM FIXTURE</v>
          </cell>
          <cell r="DI77" t="str">
            <v>TRI-STAR</v>
          </cell>
          <cell r="DJ77" t="str">
            <v>WA438-4-132-T8-EB(*)LP- WREF</v>
          </cell>
          <cell r="DK77" t="str">
            <v>-</v>
          </cell>
          <cell r="DL77">
            <v>0</v>
          </cell>
          <cell r="DM77" t="str">
            <v>No Sensor</v>
          </cell>
          <cell r="DN77" t="str">
            <v>No Sensor</v>
          </cell>
          <cell r="DO77" t="str">
            <v>No Sensor</v>
          </cell>
          <cell r="DP77" t="str">
            <v>No Sensor</v>
          </cell>
          <cell r="DQ77" t="str">
            <v>No Sensor</v>
          </cell>
          <cell r="DR77">
            <v>0</v>
          </cell>
          <cell r="DS77" t="str">
            <v>No Add Wk.</v>
          </cell>
          <cell r="DT77" t="str">
            <v>No Add. Wk.</v>
          </cell>
          <cell r="DU77" t="str">
            <v>No Add. Wk.</v>
          </cell>
          <cell r="DV77" t="str">
            <v>No Add. Wk.</v>
          </cell>
          <cell r="DW77" t="str">
            <v>No Add. Wk.</v>
          </cell>
        </row>
        <row r="78">
          <cell r="E78">
            <v>3</v>
          </cell>
          <cell r="F78" t="str">
            <v>HEATING PLANT</v>
          </cell>
          <cell r="G78" t="str">
            <v>G</v>
          </cell>
          <cell r="I78" t="str">
            <v>MAIN FLOOR</v>
          </cell>
          <cell r="J78" t="str">
            <v>24/7</v>
          </cell>
          <cell r="L78">
            <v>8760</v>
          </cell>
          <cell r="M78">
            <v>11</v>
          </cell>
          <cell r="N78" t="str">
            <v>44SE</v>
          </cell>
          <cell r="S78" t="str">
            <v>FLUORESCENT</v>
          </cell>
          <cell r="T78">
            <v>164</v>
          </cell>
          <cell r="U78">
            <v>1.804</v>
          </cell>
          <cell r="V78">
            <v>15803.04</v>
          </cell>
          <cell r="W78">
            <v>11</v>
          </cell>
          <cell r="X78" t="str">
            <v>NF7-VT</v>
          </cell>
          <cell r="Z78" t="str">
            <v>NEW LINEAR FLUORESCENT FIXTURE</v>
          </cell>
          <cell r="AA78" t="str">
            <v xml:space="preserve"> </v>
          </cell>
          <cell r="AB78">
            <v>84</v>
          </cell>
          <cell r="AC78">
            <v>0.92400000000000004</v>
          </cell>
          <cell r="AD78">
            <v>8094.2400000000007</v>
          </cell>
          <cell r="AJ78" t="str">
            <v>N</v>
          </cell>
          <cell r="AK78">
            <v>90248.4</v>
          </cell>
          <cell r="AL78">
            <v>87859.200000000012</v>
          </cell>
          <cell r="AM78">
            <v>-2.647359953195827E-2</v>
          </cell>
          <cell r="AN78">
            <v>0.88</v>
          </cell>
          <cell r="AO78">
            <v>7708.8</v>
          </cell>
          <cell r="AP78">
            <v>561.22880000000009</v>
          </cell>
          <cell r="AQ78">
            <v>5.539918907437321</v>
          </cell>
          <cell r="AR78">
            <v>0.18050805737562398</v>
          </cell>
          <cell r="AS78">
            <v>1150.5190400000001</v>
          </cell>
          <cell r="AT78">
            <v>589.29024000000004</v>
          </cell>
          <cell r="AU78">
            <v>129.52000000000001</v>
          </cell>
          <cell r="AV78">
            <v>74.668750000000003</v>
          </cell>
          <cell r="AW78">
            <v>4.4800000000000004</v>
          </cell>
          <cell r="AX78">
            <v>0</v>
          </cell>
          <cell r="AY78">
            <v>0</v>
          </cell>
          <cell r="AZ78">
            <v>0</v>
          </cell>
          <cell r="BA78">
            <v>0</v>
          </cell>
          <cell r="BB78">
            <v>1424.72</v>
          </cell>
          <cell r="BC78">
            <v>0</v>
          </cell>
          <cell r="BD78">
            <v>0</v>
          </cell>
          <cell r="BE78">
            <v>1424.72</v>
          </cell>
          <cell r="BF78">
            <v>821.35625000000005</v>
          </cell>
          <cell r="BG78">
            <v>0</v>
          </cell>
          <cell r="BH78">
            <v>0</v>
          </cell>
          <cell r="BI78">
            <v>821.35625000000005</v>
          </cell>
          <cell r="BJ78">
            <v>49.28</v>
          </cell>
          <cell r="BK78">
            <v>3042.4100906383587</v>
          </cell>
          <cell r="BL78">
            <v>3109.1620405183594</v>
          </cell>
          <cell r="BM78">
            <v>81.906000000000006</v>
          </cell>
          <cell r="BN78">
            <v>192.72</v>
          </cell>
          <cell r="BO78">
            <v>274.62599999999998</v>
          </cell>
          <cell r="BP78">
            <v>67.411850000000001</v>
          </cell>
          <cell r="BQ78">
            <v>112.42</v>
          </cell>
          <cell r="BR78">
            <v>0</v>
          </cell>
          <cell r="BS78">
            <v>179.83185</v>
          </cell>
          <cell r="BT78">
            <v>14.494150000000005</v>
          </cell>
          <cell r="BU78">
            <v>80.3</v>
          </cell>
          <cell r="BV78">
            <v>94.794150000000002</v>
          </cell>
          <cell r="BW78">
            <v>508.78080000000006</v>
          </cell>
          <cell r="BX78">
            <v>52.448000000000008</v>
          </cell>
          <cell r="BY78">
            <v>0.36</v>
          </cell>
          <cell r="BZ78">
            <v>2.95</v>
          </cell>
          <cell r="CA78">
            <v>62.088504406779663</v>
          </cell>
          <cell r="CB78">
            <v>4</v>
          </cell>
          <cell r="CC78">
            <v>18.490142372881355</v>
          </cell>
          <cell r="CD78">
            <v>0.31</v>
          </cell>
          <cell r="CE78">
            <v>0.23</v>
          </cell>
          <cell r="CF78">
            <v>0</v>
          </cell>
          <cell r="CG78">
            <v>0</v>
          </cell>
          <cell r="CH78">
            <v>0</v>
          </cell>
          <cell r="CI78" t="str">
            <v>HEATING PLANT</v>
          </cell>
          <cell r="CJ78" t="str">
            <v>NF7-VT</v>
          </cell>
          <cell r="CK78" t="str">
            <v>X</v>
          </cell>
          <cell r="CL78">
            <v>11</v>
          </cell>
          <cell r="CM78" t="str">
            <v>4X32HELP</v>
          </cell>
          <cell r="CN78" t="str">
            <v>SYLVANIA</v>
          </cell>
          <cell r="CO78" t="str">
            <v>QHE4X32T8/UNV ISL-SC</v>
          </cell>
          <cell r="CP78">
            <v>49867</v>
          </cell>
          <cell r="CQ78">
            <v>0</v>
          </cell>
          <cell r="CR78" t="str">
            <v>N/A</v>
          </cell>
          <cell r="CS78" t="str">
            <v>-</v>
          </cell>
          <cell r="CT78" t="str">
            <v>-</v>
          </cell>
          <cell r="CU78" t="str">
            <v>-</v>
          </cell>
          <cell r="CV78">
            <v>0</v>
          </cell>
          <cell r="CW78">
            <v>44</v>
          </cell>
          <cell r="CX78" t="str">
            <v>FO28/ECO</v>
          </cell>
          <cell r="CY78" t="str">
            <v>SYLVANIA</v>
          </cell>
          <cell r="CZ78" t="str">
            <v>FO28/841/XP/SS/ECO</v>
          </cell>
          <cell r="DA78">
            <v>22179</v>
          </cell>
          <cell r="DB78">
            <v>0</v>
          </cell>
          <cell r="DC78" t="str">
            <v>N/A</v>
          </cell>
          <cell r="DD78" t="str">
            <v>-</v>
          </cell>
          <cell r="DE78" t="str">
            <v>-</v>
          </cell>
          <cell r="DF78" t="str">
            <v>-</v>
          </cell>
          <cell r="DG78">
            <v>11</v>
          </cell>
          <cell r="DH78" t="str">
            <v>4 LAMP 8' VAPOR TIGHT</v>
          </cell>
          <cell r="DI78" t="str">
            <v>SIMKAR</v>
          </cell>
          <cell r="DJ78" t="str">
            <v>OV450-2232-B11M-*</v>
          </cell>
          <cell r="DK78" t="str">
            <v>-</v>
          </cell>
          <cell r="DL78">
            <v>0</v>
          </cell>
          <cell r="DM78" t="str">
            <v>No Sensor</v>
          </cell>
          <cell r="DN78" t="str">
            <v>No Sensor</v>
          </cell>
          <cell r="DO78" t="str">
            <v>No Sensor</v>
          </cell>
          <cell r="DP78" t="str">
            <v>No Sensor</v>
          </cell>
          <cell r="DQ78" t="str">
            <v>No Sensor</v>
          </cell>
          <cell r="DR78">
            <v>0</v>
          </cell>
          <cell r="DS78" t="str">
            <v>No Add Wk.</v>
          </cell>
          <cell r="DT78" t="str">
            <v>No Add. Wk.</v>
          </cell>
          <cell r="DU78" t="str">
            <v>No Add. Wk.</v>
          </cell>
          <cell r="DV78" t="str">
            <v>No Add. Wk.</v>
          </cell>
          <cell r="DW78" t="str">
            <v>No Add. Wk.</v>
          </cell>
        </row>
        <row r="79">
          <cell r="E79">
            <v>3</v>
          </cell>
          <cell r="F79" t="str">
            <v>HEATING PLANT</v>
          </cell>
          <cell r="G79" t="str">
            <v>G</v>
          </cell>
          <cell r="I79" t="str">
            <v>MAIN FLOOR</v>
          </cell>
          <cell r="J79" t="str">
            <v>24/7</v>
          </cell>
          <cell r="L79">
            <v>8760</v>
          </cell>
          <cell r="M79">
            <v>4</v>
          </cell>
          <cell r="N79" t="str">
            <v>28SLSE</v>
          </cell>
          <cell r="O79" t="str">
            <v>IND</v>
          </cell>
          <cell r="S79" t="str">
            <v>FLUORESCENT</v>
          </cell>
          <cell r="T79">
            <v>131</v>
          </cell>
          <cell r="U79">
            <v>0.52400000000000002</v>
          </cell>
          <cell r="V79">
            <v>4590.24</v>
          </cell>
          <cell r="W79">
            <v>4</v>
          </cell>
          <cell r="X79" t="str">
            <v>NF7-IND P</v>
          </cell>
          <cell r="Z79" t="str">
            <v>NEW LINEAR FLUORESCENT FIXTURE</v>
          </cell>
          <cell r="AA79" t="str">
            <v xml:space="preserve"> </v>
          </cell>
          <cell r="AB79">
            <v>84</v>
          </cell>
          <cell r="AC79">
            <v>0.33600000000000002</v>
          </cell>
          <cell r="AD79">
            <v>2943.36</v>
          </cell>
          <cell r="AJ79" t="str">
            <v>N</v>
          </cell>
          <cell r="AK79">
            <v>33580.800000000003</v>
          </cell>
          <cell r="AL79">
            <v>31948.800000000003</v>
          </cell>
          <cell r="AM79">
            <v>-4.8599199542595763E-2</v>
          </cell>
          <cell r="AN79">
            <v>0.188</v>
          </cell>
          <cell r="AO79">
            <v>1646.8799999999997</v>
          </cell>
          <cell r="AP79">
            <v>119.89887999999999</v>
          </cell>
          <cell r="AQ79">
            <v>7.2153607157991164</v>
          </cell>
          <cell r="AR79">
            <v>0.13859320959662486</v>
          </cell>
          <cell r="AS79">
            <v>334.18624</v>
          </cell>
          <cell r="AT79">
            <v>214.28736000000001</v>
          </cell>
          <cell r="AU79">
            <v>80.52</v>
          </cell>
          <cell r="AV79">
            <v>74.668750000000003</v>
          </cell>
          <cell r="AW79">
            <v>4.4800000000000004</v>
          </cell>
          <cell r="AX79">
            <v>0</v>
          </cell>
          <cell r="AY79">
            <v>0</v>
          </cell>
          <cell r="AZ79">
            <v>0</v>
          </cell>
          <cell r="BA79">
            <v>0</v>
          </cell>
          <cell r="BB79">
            <v>322.08</v>
          </cell>
          <cell r="BC79">
            <v>0</v>
          </cell>
          <cell r="BD79">
            <v>0</v>
          </cell>
          <cell r="BE79">
            <v>322.08</v>
          </cell>
          <cell r="BF79">
            <v>298.67500000000001</v>
          </cell>
          <cell r="BG79">
            <v>0</v>
          </cell>
          <cell r="BH79">
            <v>0</v>
          </cell>
          <cell r="BI79">
            <v>298.67500000000001</v>
          </cell>
          <cell r="BJ79">
            <v>17.920000000000002</v>
          </cell>
          <cell r="BK79">
            <v>840.84023230031232</v>
          </cell>
          <cell r="BL79">
            <v>865.1136686203123</v>
          </cell>
          <cell r="BM79">
            <v>45.552</v>
          </cell>
          <cell r="BN79">
            <v>46.720000000000006</v>
          </cell>
          <cell r="BO79">
            <v>92.272000000000006</v>
          </cell>
          <cell r="BP79">
            <v>24.513400000000001</v>
          </cell>
          <cell r="BQ79">
            <v>40.880000000000003</v>
          </cell>
          <cell r="BR79">
            <v>0</v>
          </cell>
          <cell r="BS79">
            <v>65.3934</v>
          </cell>
          <cell r="BT79">
            <v>21.038599999999999</v>
          </cell>
          <cell r="BU79">
            <v>5.8400000000000034</v>
          </cell>
          <cell r="BV79">
            <v>26.878600000000002</v>
          </cell>
          <cell r="BW79">
            <v>108.69407999999999</v>
          </cell>
          <cell r="BX79">
            <v>11.204800000000002</v>
          </cell>
          <cell r="BY79">
            <v>0.36</v>
          </cell>
          <cell r="BZ79">
            <v>2.95</v>
          </cell>
          <cell r="CA79">
            <v>13.264362305084743</v>
          </cell>
          <cell r="CB79">
            <v>4</v>
          </cell>
          <cell r="CC79">
            <v>3.9501667796610169</v>
          </cell>
          <cell r="CD79">
            <v>0.31</v>
          </cell>
          <cell r="CE79">
            <v>0.23</v>
          </cell>
          <cell r="CF79">
            <v>0</v>
          </cell>
          <cell r="CG79">
            <v>0</v>
          </cell>
          <cell r="CH79">
            <v>0</v>
          </cell>
          <cell r="CI79" t="str">
            <v>HEATING PLANT</v>
          </cell>
          <cell r="CJ79" t="str">
            <v>NF7-IND P</v>
          </cell>
          <cell r="CK79" t="str">
            <v>X</v>
          </cell>
          <cell r="CL79">
            <v>4</v>
          </cell>
          <cell r="CM79" t="str">
            <v>4X32HELP</v>
          </cell>
          <cell r="CN79" t="str">
            <v>SYLVANIA</v>
          </cell>
          <cell r="CO79" t="str">
            <v>QHE4X32T8/UNV ISL-SC</v>
          </cell>
          <cell r="CP79">
            <v>49867</v>
          </cell>
          <cell r="CQ79">
            <v>0</v>
          </cell>
          <cell r="CR79" t="str">
            <v>N/A</v>
          </cell>
          <cell r="CS79" t="str">
            <v>-</v>
          </cell>
          <cell r="CT79" t="str">
            <v>-</v>
          </cell>
          <cell r="CU79" t="str">
            <v>-</v>
          </cell>
          <cell r="CV79">
            <v>0</v>
          </cell>
          <cell r="CW79">
            <v>16</v>
          </cell>
          <cell r="CX79" t="str">
            <v>FO28/ECO</v>
          </cell>
          <cell r="CY79" t="str">
            <v>SYLVANIA</v>
          </cell>
          <cell r="CZ79" t="str">
            <v>FO28/841/XP/SS/ECO</v>
          </cell>
          <cell r="DA79">
            <v>22179</v>
          </cell>
          <cell r="DB79">
            <v>0</v>
          </cell>
          <cell r="DC79" t="str">
            <v>N/A</v>
          </cell>
          <cell r="DD79" t="str">
            <v>-</v>
          </cell>
          <cell r="DE79" t="str">
            <v>-</v>
          </cell>
          <cell r="DF79" t="str">
            <v>-</v>
          </cell>
          <cell r="DG79">
            <v>4</v>
          </cell>
          <cell r="DH79" t="str">
            <v>4 LAMP 8' STRIP INDUSTRIAL PREMIUM GRADE</v>
          </cell>
          <cell r="DI79" t="str">
            <v>SIMKAR</v>
          </cell>
          <cell r="DJ79" t="str">
            <v>IF-2232-B11-*</v>
          </cell>
          <cell r="DK79" t="str">
            <v>-</v>
          </cell>
          <cell r="DL79">
            <v>0</v>
          </cell>
          <cell r="DM79" t="str">
            <v>No Sensor</v>
          </cell>
          <cell r="DN79" t="str">
            <v>No Sensor</v>
          </cell>
          <cell r="DO79" t="str">
            <v>No Sensor</v>
          </cell>
          <cell r="DP79" t="str">
            <v>No Sensor</v>
          </cell>
          <cell r="DQ79" t="str">
            <v>No Sensor</v>
          </cell>
          <cell r="DR79">
            <v>0</v>
          </cell>
          <cell r="DS79" t="str">
            <v>No Add Wk.</v>
          </cell>
          <cell r="DT79" t="str">
            <v>No Add. Wk.</v>
          </cell>
          <cell r="DU79" t="str">
            <v>No Add. Wk.</v>
          </cell>
          <cell r="DV79" t="str">
            <v>No Add. Wk.</v>
          </cell>
          <cell r="DW79" t="str">
            <v>No Add. Wk.</v>
          </cell>
        </row>
        <row r="80">
          <cell r="E80">
            <v>3</v>
          </cell>
          <cell r="F80" t="str">
            <v>HEATING PLANT</v>
          </cell>
          <cell r="G80" t="str">
            <v>G</v>
          </cell>
          <cell r="I80" t="str">
            <v>MAIN FLOOR CONTROL PANEL</v>
          </cell>
          <cell r="J80" t="str">
            <v>24/7</v>
          </cell>
          <cell r="L80">
            <v>8760</v>
          </cell>
          <cell r="M80">
            <v>2</v>
          </cell>
          <cell r="N80" t="str">
            <v>24EE</v>
          </cell>
          <cell r="O80" t="str">
            <v>STRIP</v>
          </cell>
          <cell r="S80" t="str">
            <v>FLUORESCENT</v>
          </cell>
          <cell r="T80">
            <v>72</v>
          </cell>
          <cell r="U80">
            <v>0.14399999999999999</v>
          </cell>
          <cell r="V80">
            <v>1261.4399999999998</v>
          </cell>
          <cell r="W80">
            <v>2</v>
          </cell>
          <cell r="X80" t="str">
            <v>NF6-STRIP</v>
          </cell>
          <cell r="Z80" t="str">
            <v>NEW LINEAR FLUORESCENT FIXTURE</v>
          </cell>
          <cell r="AA80" t="str">
            <v xml:space="preserve"> </v>
          </cell>
          <cell r="AB80">
            <v>42</v>
          </cell>
          <cell r="AC80">
            <v>8.4000000000000005E-2</v>
          </cell>
          <cell r="AD80">
            <v>735.84</v>
          </cell>
          <cell r="AJ80" t="str">
            <v>N</v>
          </cell>
          <cell r="AK80">
            <v>8204.4</v>
          </cell>
          <cell r="AL80">
            <v>7987.2000000000007</v>
          </cell>
          <cell r="AM80">
            <v>-2.6473599531958329E-2</v>
          </cell>
          <cell r="AN80">
            <v>5.9999999999999984E-2</v>
          </cell>
          <cell r="AO80">
            <v>525.5999999999998</v>
          </cell>
          <cell r="AP80">
            <v>38.265599999999985</v>
          </cell>
          <cell r="AQ80">
            <v>6.6658895463712851</v>
          </cell>
          <cell r="AR80">
            <v>0.15001748724510003</v>
          </cell>
          <cell r="AS80">
            <v>91.837439999999987</v>
          </cell>
          <cell r="AT80">
            <v>53.571840000000002</v>
          </cell>
          <cell r="AU80">
            <v>33.26</v>
          </cell>
          <cell r="AV80">
            <v>59.734999999999999</v>
          </cell>
          <cell r="AW80">
            <v>1.1600000000000001</v>
          </cell>
          <cell r="AX80">
            <v>0</v>
          </cell>
          <cell r="AY80">
            <v>0</v>
          </cell>
          <cell r="AZ80">
            <v>0</v>
          </cell>
          <cell r="BA80">
            <v>0</v>
          </cell>
          <cell r="BB80">
            <v>66.52</v>
          </cell>
          <cell r="BC80">
            <v>0</v>
          </cell>
          <cell r="BD80">
            <v>0</v>
          </cell>
          <cell r="BE80">
            <v>66.52</v>
          </cell>
          <cell r="BF80">
            <v>119.47</v>
          </cell>
          <cell r="BG80">
            <v>0</v>
          </cell>
          <cell r="BH80">
            <v>0</v>
          </cell>
          <cell r="BI80">
            <v>119.47</v>
          </cell>
          <cell r="BJ80">
            <v>2.3200000000000003</v>
          </cell>
          <cell r="BK80">
            <v>251.93171993062498</v>
          </cell>
          <cell r="BL80">
            <v>255.07426302562496</v>
          </cell>
          <cell r="BM80">
            <v>8.3219999999999992</v>
          </cell>
          <cell r="BN80">
            <v>17.52</v>
          </cell>
          <cell r="BO80">
            <v>25.841999999999999</v>
          </cell>
          <cell r="BP80">
            <v>7.4788499999999996</v>
          </cell>
          <cell r="BQ80">
            <v>13.14</v>
          </cell>
          <cell r="BR80">
            <v>0</v>
          </cell>
          <cell r="BS80">
            <v>20.618850000000002</v>
          </cell>
          <cell r="BT80">
            <v>0.84314999999999962</v>
          </cell>
          <cell r="BU80">
            <v>4.379999999999999</v>
          </cell>
          <cell r="BV80">
            <v>5.2231499999999986</v>
          </cell>
          <cell r="BW80">
            <v>34.689599999999992</v>
          </cell>
          <cell r="BX80">
            <v>3.5759999999999992</v>
          </cell>
          <cell r="BY80">
            <v>0.36</v>
          </cell>
          <cell r="BZ80">
            <v>2.95</v>
          </cell>
          <cell r="CA80">
            <v>4.2333071186440661</v>
          </cell>
          <cell r="CB80">
            <v>4</v>
          </cell>
          <cell r="CC80">
            <v>1.2606915254237283</v>
          </cell>
          <cell r="CD80">
            <v>0.31</v>
          </cell>
          <cell r="CE80">
            <v>0.23</v>
          </cell>
          <cell r="CF80">
            <v>0</v>
          </cell>
          <cell r="CG80">
            <v>0</v>
          </cell>
          <cell r="CH80">
            <v>0</v>
          </cell>
          <cell r="CI80" t="str">
            <v>HEATING PLANT</v>
          </cell>
          <cell r="CJ80" t="str">
            <v>NF6-STRIP</v>
          </cell>
          <cell r="CK80" t="str">
            <v>X</v>
          </cell>
          <cell r="CL80">
            <v>2</v>
          </cell>
          <cell r="CM80" t="str">
            <v>2X32HELP</v>
          </cell>
          <cell r="CN80" t="str">
            <v>SYLVANIA</v>
          </cell>
          <cell r="CO80" t="str">
            <v>QHE2X32T8/UNV ISL-SC</v>
          </cell>
          <cell r="CP80">
            <v>49863</v>
          </cell>
          <cell r="CQ80">
            <v>0</v>
          </cell>
          <cell r="CR80" t="str">
            <v>N/A</v>
          </cell>
          <cell r="CS80" t="str">
            <v>-</v>
          </cell>
          <cell r="CT80" t="str">
            <v>-</v>
          </cell>
          <cell r="CU80" t="str">
            <v>-</v>
          </cell>
          <cell r="CV80">
            <v>0</v>
          </cell>
          <cell r="CW80">
            <v>4</v>
          </cell>
          <cell r="CX80" t="str">
            <v>FO28/ECO</v>
          </cell>
          <cell r="CY80" t="str">
            <v>SYLVANIA</v>
          </cell>
          <cell r="CZ80" t="str">
            <v>FO28/841/XP/SS/ECO</v>
          </cell>
          <cell r="DA80">
            <v>22179</v>
          </cell>
          <cell r="DB80">
            <v>0</v>
          </cell>
          <cell r="DC80" t="str">
            <v>N/A</v>
          </cell>
          <cell r="DD80" t="str">
            <v>-</v>
          </cell>
          <cell r="DE80" t="str">
            <v>-</v>
          </cell>
          <cell r="DF80" t="str">
            <v>-</v>
          </cell>
          <cell r="DG80">
            <v>2</v>
          </cell>
          <cell r="DH80" t="str">
            <v>2  LAMP 4' STRIP W/WIREGUARD</v>
          </cell>
          <cell r="DI80" t="str">
            <v>SIMKAR</v>
          </cell>
          <cell r="DJ80" t="str">
            <v>CH-232-B11-*-WG*</v>
          </cell>
          <cell r="DK80" t="str">
            <v>-</v>
          </cell>
          <cell r="DL80">
            <v>0</v>
          </cell>
          <cell r="DM80" t="str">
            <v>No Sensor</v>
          </cell>
          <cell r="DN80" t="str">
            <v>No Sensor</v>
          </cell>
          <cell r="DO80" t="str">
            <v>No Sensor</v>
          </cell>
          <cell r="DP80" t="str">
            <v>No Sensor</v>
          </cell>
          <cell r="DQ80" t="str">
            <v>No Sensor</v>
          </cell>
          <cell r="DR80">
            <v>0</v>
          </cell>
          <cell r="DS80" t="str">
            <v>No Add Wk.</v>
          </cell>
          <cell r="DT80" t="str">
            <v>No Add. Wk.</v>
          </cell>
          <cell r="DU80" t="str">
            <v>No Add. Wk.</v>
          </cell>
          <cell r="DV80" t="str">
            <v>No Add. Wk.</v>
          </cell>
          <cell r="DW80" t="str">
            <v>No Add. Wk.</v>
          </cell>
        </row>
        <row r="81">
          <cell r="E81">
            <v>3</v>
          </cell>
          <cell r="F81" t="str">
            <v>HEATING PLANT</v>
          </cell>
          <cell r="G81" t="str">
            <v>G</v>
          </cell>
          <cell r="I81" t="str">
            <v>PUMP ROOM</v>
          </cell>
          <cell r="J81" t="str">
            <v>24/7</v>
          </cell>
          <cell r="L81">
            <v>8760</v>
          </cell>
          <cell r="M81">
            <v>2</v>
          </cell>
          <cell r="N81">
            <v>100</v>
          </cell>
          <cell r="S81" t="str">
            <v>INCANDESCENT</v>
          </cell>
          <cell r="T81">
            <v>100</v>
          </cell>
          <cell r="U81">
            <v>0.2</v>
          </cell>
          <cell r="V81">
            <v>1752</v>
          </cell>
          <cell r="W81">
            <v>2</v>
          </cell>
          <cell r="X81" t="str">
            <v>NF12-42</v>
          </cell>
          <cell r="Z81" t="str">
            <v>NEW COMPACT FLUORESCENT FIXTURE</v>
          </cell>
          <cell r="AA81" t="str">
            <v xml:space="preserve"> </v>
          </cell>
          <cell r="AB81">
            <v>46</v>
          </cell>
          <cell r="AC81">
            <v>9.1999999999999998E-2</v>
          </cell>
          <cell r="AD81">
            <v>805.92</v>
          </cell>
          <cell r="AJ81" t="str">
            <v>N</v>
          </cell>
          <cell r="AK81">
            <v>0</v>
          </cell>
          <cell r="AL81">
            <v>5504</v>
          </cell>
          <cell r="AM81">
            <v>0</v>
          </cell>
          <cell r="AN81">
            <v>0.10800000000000001</v>
          </cell>
          <cell r="AO81">
            <v>946.08</v>
          </cell>
          <cell r="AP81">
            <v>68.878080000000011</v>
          </cell>
          <cell r="AQ81">
            <v>5.8106620415105201</v>
          </cell>
          <cell r="AR81">
            <v>0.17209742932150351</v>
          </cell>
          <cell r="AS81">
            <v>127.55200000000001</v>
          </cell>
          <cell r="AT81">
            <v>58.673919999999995</v>
          </cell>
          <cell r="AU81">
            <v>88</v>
          </cell>
          <cell r="AV81">
            <v>59.734999999999999</v>
          </cell>
          <cell r="AW81">
            <v>0</v>
          </cell>
          <cell r="AX81">
            <v>0</v>
          </cell>
          <cell r="AY81">
            <v>0</v>
          </cell>
          <cell r="AZ81">
            <v>0</v>
          </cell>
          <cell r="BA81">
            <v>0</v>
          </cell>
          <cell r="BB81">
            <v>176</v>
          </cell>
          <cell r="BC81">
            <v>0</v>
          </cell>
          <cell r="BD81">
            <v>0</v>
          </cell>
          <cell r="BE81">
            <v>176</v>
          </cell>
          <cell r="BF81">
            <v>119.47</v>
          </cell>
          <cell r="BG81">
            <v>0</v>
          </cell>
          <cell r="BH81">
            <v>0</v>
          </cell>
          <cell r="BI81">
            <v>119.47</v>
          </cell>
          <cell r="BJ81">
            <v>0</v>
          </cell>
          <cell r="BK81">
            <v>400.22724494812496</v>
          </cell>
          <cell r="BL81">
            <v>400.22724494812496</v>
          </cell>
          <cell r="BM81">
            <v>17.52</v>
          </cell>
          <cell r="BN81">
            <v>35.04</v>
          </cell>
          <cell r="BO81">
            <v>52.56</v>
          </cell>
          <cell r="BP81">
            <v>20.936399999999999</v>
          </cell>
          <cell r="BQ81">
            <v>14.6</v>
          </cell>
          <cell r="BR81">
            <v>0</v>
          </cell>
          <cell r="BS81">
            <v>35.5364</v>
          </cell>
          <cell r="BT81">
            <v>-3.4163999999999994</v>
          </cell>
          <cell r="BU81">
            <v>20.439999999999998</v>
          </cell>
          <cell r="BV81">
            <v>17.023599999999998</v>
          </cell>
          <cell r="BW81">
            <v>62.441280000000006</v>
          </cell>
          <cell r="BX81">
            <v>6.4368000000000016</v>
          </cell>
          <cell r="BY81">
            <v>0.36</v>
          </cell>
          <cell r="BZ81">
            <v>2.95</v>
          </cell>
          <cell r="CA81">
            <v>7.6199528135593217</v>
          </cell>
          <cell r="CB81">
            <v>4</v>
          </cell>
          <cell r="CC81">
            <v>2.2692447457627121</v>
          </cell>
          <cell r="CD81">
            <v>0.31</v>
          </cell>
          <cell r="CE81">
            <v>0.23</v>
          </cell>
          <cell r="CF81">
            <v>0</v>
          </cell>
          <cell r="CG81">
            <v>0</v>
          </cell>
          <cell r="CH81">
            <v>0</v>
          </cell>
          <cell r="CI81" t="str">
            <v>HEATING PLANT</v>
          </cell>
          <cell r="CJ81" t="str">
            <v>NF12-42</v>
          </cell>
          <cell r="CK81" t="str">
            <v>X</v>
          </cell>
          <cell r="CL81">
            <v>2</v>
          </cell>
          <cell r="CM81" t="str">
            <v>CF42 ELEC</v>
          </cell>
          <cell r="CN81" t="str">
            <v>SYLVANIA</v>
          </cell>
          <cell r="CO81" t="str">
            <v>QTP 1/2XCF/UNV**</v>
          </cell>
          <cell r="CP81" t="str">
            <v>517xx</v>
          </cell>
          <cell r="CQ81">
            <v>0</v>
          </cell>
          <cell r="CR81" t="str">
            <v>N/A</v>
          </cell>
          <cell r="CS81" t="str">
            <v>-</v>
          </cell>
          <cell r="CT81" t="str">
            <v>-</v>
          </cell>
          <cell r="CU81" t="str">
            <v>-</v>
          </cell>
          <cell r="CV81" t="str">
            <v>X</v>
          </cell>
          <cell r="CW81">
            <v>2</v>
          </cell>
          <cell r="CX81" t="str">
            <v>CF42/DT/E/IN/841</v>
          </cell>
          <cell r="CY81" t="str">
            <v>SYLVANIA</v>
          </cell>
          <cell r="CZ81" t="str">
            <v>CF42DT/E/IN/841</v>
          </cell>
          <cell r="DA81">
            <v>20890</v>
          </cell>
          <cell r="DB81">
            <v>0</v>
          </cell>
          <cell r="DC81" t="str">
            <v>N/A</v>
          </cell>
          <cell r="DD81" t="str">
            <v>-</v>
          </cell>
          <cell r="DE81" t="str">
            <v>-</v>
          </cell>
          <cell r="DF81" t="str">
            <v>-</v>
          </cell>
          <cell r="DG81">
            <v>2</v>
          </cell>
          <cell r="DH81" t="str">
            <v>42W FLUORESCENT WALL MOUNT</v>
          </cell>
          <cell r="DI81" t="str">
            <v>HUBBELL</v>
          </cell>
          <cell r="DJ81" t="str">
            <v>NRG-304-120OR277-PC</v>
          </cell>
          <cell r="DK81" t="str">
            <v>-</v>
          </cell>
          <cell r="DL81">
            <v>0</v>
          </cell>
          <cell r="DM81" t="str">
            <v>No Sensor</v>
          </cell>
          <cell r="DN81" t="str">
            <v>No Sensor</v>
          </cell>
          <cell r="DO81" t="str">
            <v>No Sensor</v>
          </cell>
          <cell r="DP81" t="str">
            <v>No Sensor</v>
          </cell>
          <cell r="DQ81" t="str">
            <v>No Sensor</v>
          </cell>
          <cell r="DR81">
            <v>0</v>
          </cell>
          <cell r="DS81" t="str">
            <v>No Add Wk.</v>
          </cell>
          <cell r="DT81" t="str">
            <v>No Add. Wk.</v>
          </cell>
          <cell r="DU81" t="str">
            <v>No Add. Wk.</v>
          </cell>
          <cell r="DV81" t="str">
            <v>No Add. Wk.</v>
          </cell>
          <cell r="DW81" t="str">
            <v>No Add. Wk.</v>
          </cell>
        </row>
        <row r="82">
          <cell r="E82">
            <v>3</v>
          </cell>
          <cell r="F82" t="str">
            <v>HEATING PLANT</v>
          </cell>
          <cell r="G82" t="str">
            <v>G</v>
          </cell>
          <cell r="I82" t="str">
            <v>PUMP ROOM</v>
          </cell>
          <cell r="J82" t="str">
            <v>24/7</v>
          </cell>
          <cell r="L82">
            <v>8760</v>
          </cell>
          <cell r="M82">
            <v>1</v>
          </cell>
          <cell r="N82">
            <v>100</v>
          </cell>
          <cell r="O82" t="str">
            <v>WALL MOUNT</v>
          </cell>
          <cell r="S82" t="str">
            <v>INCANDESCENT</v>
          </cell>
          <cell r="T82">
            <v>100</v>
          </cell>
          <cell r="U82">
            <v>0.1</v>
          </cell>
          <cell r="V82">
            <v>876</v>
          </cell>
          <cell r="W82">
            <v>1</v>
          </cell>
          <cell r="X82" t="str">
            <v>NF12-42</v>
          </cell>
          <cell r="Z82" t="str">
            <v>NEW COMPACT FLUORESCENT FIXTURE</v>
          </cell>
          <cell r="AA82" t="str">
            <v xml:space="preserve"> </v>
          </cell>
          <cell r="AB82">
            <v>46</v>
          </cell>
          <cell r="AC82">
            <v>4.5999999999999999E-2</v>
          </cell>
          <cell r="AD82">
            <v>402.96</v>
          </cell>
          <cell r="AJ82" t="str">
            <v>N</v>
          </cell>
          <cell r="AK82">
            <v>0</v>
          </cell>
          <cell r="AL82">
            <v>2752</v>
          </cell>
          <cell r="AM82">
            <v>0</v>
          </cell>
          <cell r="AN82">
            <v>5.4000000000000006E-2</v>
          </cell>
          <cell r="AO82">
            <v>473.04</v>
          </cell>
          <cell r="AP82">
            <v>34.439040000000006</v>
          </cell>
          <cell r="AQ82">
            <v>5.8106620415105201</v>
          </cell>
          <cell r="AR82">
            <v>0.17209742932150351</v>
          </cell>
          <cell r="AS82">
            <v>63.776000000000003</v>
          </cell>
          <cell r="AT82">
            <v>29.336959999999998</v>
          </cell>
          <cell r="AU82">
            <v>88</v>
          </cell>
          <cell r="AV82">
            <v>59.734999999999999</v>
          </cell>
          <cell r="AW82">
            <v>0</v>
          </cell>
          <cell r="AX82">
            <v>0</v>
          </cell>
          <cell r="AY82">
            <v>0</v>
          </cell>
          <cell r="AZ82">
            <v>0</v>
          </cell>
          <cell r="BA82">
            <v>0</v>
          </cell>
          <cell r="BB82">
            <v>88</v>
          </cell>
          <cell r="BC82">
            <v>0</v>
          </cell>
          <cell r="BD82">
            <v>0</v>
          </cell>
          <cell r="BE82">
            <v>88</v>
          </cell>
          <cell r="BF82">
            <v>59.734999999999999</v>
          </cell>
          <cell r="BG82">
            <v>0</v>
          </cell>
          <cell r="BH82">
            <v>0</v>
          </cell>
          <cell r="BI82">
            <v>59.734999999999999</v>
          </cell>
          <cell r="BJ82">
            <v>0</v>
          </cell>
          <cell r="BK82">
            <v>200.11362247406248</v>
          </cell>
          <cell r="BL82">
            <v>200.11362247406248</v>
          </cell>
          <cell r="BM82">
            <v>8.76</v>
          </cell>
          <cell r="BN82">
            <v>17.52</v>
          </cell>
          <cell r="BO82">
            <v>26.28</v>
          </cell>
          <cell r="BP82">
            <v>10.4682</v>
          </cell>
          <cell r="BQ82">
            <v>7.3</v>
          </cell>
          <cell r="BR82">
            <v>0</v>
          </cell>
          <cell r="BS82">
            <v>17.7682</v>
          </cell>
          <cell r="BT82">
            <v>-1.7081999999999997</v>
          </cell>
          <cell r="BU82">
            <v>10.219999999999999</v>
          </cell>
          <cell r="BV82">
            <v>8.5117999999999991</v>
          </cell>
          <cell r="BW82">
            <v>31.220640000000003</v>
          </cell>
          <cell r="BX82">
            <v>3.2184000000000008</v>
          </cell>
          <cell r="BY82">
            <v>0.36</v>
          </cell>
          <cell r="BZ82">
            <v>2.95</v>
          </cell>
          <cell r="CA82">
            <v>3.8099764067796609</v>
          </cell>
          <cell r="CB82">
            <v>4</v>
          </cell>
          <cell r="CC82">
            <v>1.134622372881356</v>
          </cell>
          <cell r="CD82">
            <v>0.31</v>
          </cell>
          <cell r="CE82">
            <v>0.23</v>
          </cell>
          <cell r="CF82">
            <v>0</v>
          </cell>
          <cell r="CG82">
            <v>0</v>
          </cell>
          <cell r="CH82">
            <v>0</v>
          </cell>
          <cell r="CI82" t="str">
            <v>HEATING PLANT</v>
          </cell>
          <cell r="CJ82" t="str">
            <v>NF12-42</v>
          </cell>
          <cell r="CK82" t="str">
            <v>X</v>
          </cell>
          <cell r="CL82">
            <v>1</v>
          </cell>
          <cell r="CM82" t="str">
            <v>CF42 ELEC</v>
          </cell>
          <cell r="CN82" t="str">
            <v>SYLVANIA</v>
          </cell>
          <cell r="CO82" t="str">
            <v>QTP 1/2XCF/UNV**</v>
          </cell>
          <cell r="CP82" t="str">
            <v>517xx</v>
          </cell>
          <cell r="CQ82">
            <v>0</v>
          </cell>
          <cell r="CR82" t="str">
            <v>N/A</v>
          </cell>
          <cell r="CS82" t="str">
            <v>-</v>
          </cell>
          <cell r="CT82" t="str">
            <v>-</v>
          </cell>
          <cell r="CU82" t="str">
            <v>-</v>
          </cell>
          <cell r="CV82" t="str">
            <v>X</v>
          </cell>
          <cell r="CW82">
            <v>1</v>
          </cell>
          <cell r="CX82" t="str">
            <v>CF42/DT/E/IN/841</v>
          </cell>
          <cell r="CY82" t="str">
            <v>SYLVANIA</v>
          </cell>
          <cell r="CZ82" t="str">
            <v>CF42DT/E/IN/841</v>
          </cell>
          <cell r="DA82">
            <v>20890</v>
          </cell>
          <cell r="DB82">
            <v>0</v>
          </cell>
          <cell r="DC82" t="str">
            <v>N/A</v>
          </cell>
          <cell r="DD82" t="str">
            <v>-</v>
          </cell>
          <cell r="DE82" t="str">
            <v>-</v>
          </cell>
          <cell r="DF82" t="str">
            <v>-</v>
          </cell>
          <cell r="DG82">
            <v>1</v>
          </cell>
          <cell r="DH82" t="str">
            <v>42W FLUORESCENT WALL MOUNT</v>
          </cell>
          <cell r="DI82" t="str">
            <v>HUBBELL</v>
          </cell>
          <cell r="DJ82" t="str">
            <v>NRG-304-120OR277-PC</v>
          </cell>
          <cell r="DK82" t="str">
            <v>-</v>
          </cell>
          <cell r="DL82">
            <v>0</v>
          </cell>
          <cell r="DM82" t="str">
            <v>No Sensor</v>
          </cell>
          <cell r="DN82" t="str">
            <v>No Sensor</v>
          </cell>
          <cell r="DO82" t="str">
            <v>No Sensor</v>
          </cell>
          <cell r="DP82" t="str">
            <v>No Sensor</v>
          </cell>
          <cell r="DQ82" t="str">
            <v>No Sensor</v>
          </cell>
          <cell r="DR82">
            <v>0</v>
          </cell>
          <cell r="DS82" t="str">
            <v>No Add Wk.</v>
          </cell>
          <cell r="DT82" t="str">
            <v>No Add. Wk.</v>
          </cell>
          <cell r="DU82" t="str">
            <v>No Add. Wk.</v>
          </cell>
          <cell r="DV82" t="str">
            <v>No Add. Wk.</v>
          </cell>
          <cell r="DW82" t="str">
            <v>No Add. Wk.</v>
          </cell>
        </row>
        <row r="83">
          <cell r="E83">
            <v>3</v>
          </cell>
          <cell r="F83" t="str">
            <v>HEATING PLANT</v>
          </cell>
          <cell r="G83" t="str">
            <v>G</v>
          </cell>
          <cell r="I83" t="str">
            <v>PUMP ROOM</v>
          </cell>
          <cell r="J83" t="str">
            <v>24/7</v>
          </cell>
          <cell r="L83">
            <v>8760</v>
          </cell>
          <cell r="M83">
            <v>1</v>
          </cell>
          <cell r="N83" t="str">
            <v>44SE</v>
          </cell>
          <cell r="O83" t="str">
            <v>LYIN</v>
          </cell>
          <cell r="Q83" t="str">
            <v>CHAIN HUNG</v>
          </cell>
          <cell r="S83" t="str">
            <v>FLUORESCENT</v>
          </cell>
          <cell r="T83">
            <v>164</v>
          </cell>
          <cell r="U83">
            <v>0.16400000000000001</v>
          </cell>
          <cell r="V83">
            <v>1436.64</v>
          </cell>
          <cell r="W83">
            <v>1</v>
          </cell>
          <cell r="X83" t="str">
            <v>NF6</v>
          </cell>
          <cell r="Z83" t="str">
            <v>NEW LINEAR FLUORESCENT FIXTURE</v>
          </cell>
          <cell r="AA83" t="str">
            <v xml:space="preserve"> </v>
          </cell>
          <cell r="AB83">
            <v>42</v>
          </cell>
          <cell r="AC83">
            <v>4.2000000000000003E-2</v>
          </cell>
          <cell r="AD83">
            <v>367.92</v>
          </cell>
          <cell r="AJ83" t="str">
            <v>N</v>
          </cell>
          <cell r="AK83">
            <v>8204.4</v>
          </cell>
          <cell r="AL83">
            <v>3993.6000000000004</v>
          </cell>
          <cell r="AM83">
            <v>-0.51323679976597913</v>
          </cell>
          <cell r="AN83">
            <v>0.122</v>
          </cell>
          <cell r="AO83">
            <v>1068.72</v>
          </cell>
          <cell r="AP83">
            <v>77.806720000000013</v>
          </cell>
          <cell r="AQ83">
            <v>1.7665877291230432</v>
          </cell>
          <cell r="AR83">
            <v>0.56606302846698298</v>
          </cell>
          <cell r="AS83">
            <v>104.59264000000002</v>
          </cell>
          <cell r="AT83">
            <v>26.785920000000001</v>
          </cell>
          <cell r="AU83">
            <v>37.26</v>
          </cell>
          <cell r="AV83">
            <v>59.734999999999999</v>
          </cell>
          <cell r="AW83">
            <v>4.4800000000000004</v>
          </cell>
          <cell r="AX83">
            <v>0</v>
          </cell>
          <cell r="AY83">
            <v>0</v>
          </cell>
          <cell r="AZ83">
            <v>0</v>
          </cell>
          <cell r="BA83">
            <v>0</v>
          </cell>
          <cell r="BB83">
            <v>37.26</v>
          </cell>
          <cell r="BC83">
            <v>0</v>
          </cell>
          <cell r="BD83">
            <v>0</v>
          </cell>
          <cell r="BE83">
            <v>37.26</v>
          </cell>
          <cell r="BF83">
            <v>59.734999999999999</v>
          </cell>
          <cell r="BG83">
            <v>0</v>
          </cell>
          <cell r="BH83">
            <v>0</v>
          </cell>
          <cell r="BI83">
            <v>59.734999999999999</v>
          </cell>
          <cell r="BJ83">
            <v>4.4800000000000004</v>
          </cell>
          <cell r="BK83">
            <v>131.38403771531247</v>
          </cell>
          <cell r="BL83">
            <v>137.4523967953125</v>
          </cell>
          <cell r="BM83">
            <v>7.4460000000000006</v>
          </cell>
          <cell r="BN83">
            <v>17.52</v>
          </cell>
          <cell r="BO83">
            <v>24.966000000000001</v>
          </cell>
          <cell r="BP83">
            <v>3.7394249999999998</v>
          </cell>
          <cell r="BQ83">
            <v>6.57</v>
          </cell>
          <cell r="BR83">
            <v>0</v>
          </cell>
          <cell r="BS83">
            <v>10.309425000000001</v>
          </cell>
          <cell r="BT83">
            <v>3.7065750000000008</v>
          </cell>
          <cell r="BU83">
            <v>10.95</v>
          </cell>
          <cell r="BV83">
            <v>14.656575</v>
          </cell>
          <cell r="BW83">
            <v>70.535520000000005</v>
          </cell>
          <cell r="BX83">
            <v>7.2712000000000012</v>
          </cell>
          <cell r="BY83">
            <v>0.36</v>
          </cell>
          <cell r="BZ83">
            <v>2.95</v>
          </cell>
          <cell r="CA83">
            <v>8.6077244745762709</v>
          </cell>
          <cell r="CB83">
            <v>4</v>
          </cell>
          <cell r="CC83">
            <v>2.5634061016949148</v>
          </cell>
          <cell r="CD83">
            <v>0.31</v>
          </cell>
          <cell r="CE83">
            <v>0.23</v>
          </cell>
          <cell r="CF83">
            <v>0</v>
          </cell>
          <cell r="CG83">
            <v>0</v>
          </cell>
          <cell r="CH83">
            <v>0</v>
          </cell>
          <cell r="CI83" t="str">
            <v>HEATING PLANT</v>
          </cell>
          <cell r="CJ83" t="str">
            <v>NF6</v>
          </cell>
          <cell r="CK83" t="str">
            <v>X</v>
          </cell>
          <cell r="CL83">
            <v>1</v>
          </cell>
          <cell r="CM83" t="str">
            <v>2X32HELP</v>
          </cell>
          <cell r="CN83" t="str">
            <v>SYLVANIA</v>
          </cell>
          <cell r="CO83" t="str">
            <v>QHE2X32T8/UNV ISL-SC</v>
          </cell>
          <cell r="CP83">
            <v>49863</v>
          </cell>
          <cell r="CQ83">
            <v>0</v>
          </cell>
          <cell r="CR83" t="str">
            <v>N/A</v>
          </cell>
          <cell r="CS83" t="str">
            <v>-</v>
          </cell>
          <cell r="CT83" t="str">
            <v>-</v>
          </cell>
          <cell r="CU83" t="str">
            <v>-</v>
          </cell>
          <cell r="CV83">
            <v>0</v>
          </cell>
          <cell r="CW83">
            <v>2</v>
          </cell>
          <cell r="CX83" t="str">
            <v>FO28/ECO</v>
          </cell>
          <cell r="CY83" t="str">
            <v>SYLVANIA</v>
          </cell>
          <cell r="CZ83" t="str">
            <v>FO28/841/XP/SS/ECO</v>
          </cell>
          <cell r="DA83">
            <v>22179</v>
          </cell>
          <cell r="DB83">
            <v>0</v>
          </cell>
          <cell r="DC83" t="str">
            <v>N/A</v>
          </cell>
          <cell r="DD83" t="str">
            <v>-</v>
          </cell>
          <cell r="DE83" t="str">
            <v>-</v>
          </cell>
          <cell r="DF83" t="str">
            <v>-</v>
          </cell>
          <cell r="DG83">
            <v>1</v>
          </cell>
          <cell r="DH83" t="str">
            <v>2 LAMP 4' WRAP</v>
          </cell>
          <cell r="DI83" t="str">
            <v>SIMKAR</v>
          </cell>
          <cell r="DJ83" t="str">
            <v>SY-920-232-B11-*</v>
          </cell>
          <cell r="DK83" t="str">
            <v>-</v>
          </cell>
          <cell r="DL83">
            <v>0</v>
          </cell>
          <cell r="DM83" t="str">
            <v>No Sensor</v>
          </cell>
          <cell r="DN83" t="str">
            <v>No Sensor</v>
          </cell>
          <cell r="DO83" t="str">
            <v>No Sensor</v>
          </cell>
          <cell r="DP83" t="str">
            <v>No Sensor</v>
          </cell>
          <cell r="DQ83" t="str">
            <v>No Sensor</v>
          </cell>
          <cell r="DR83">
            <v>0</v>
          </cell>
          <cell r="DS83" t="str">
            <v>No Add Wk.</v>
          </cell>
          <cell r="DT83" t="str">
            <v>No Add. Wk.</v>
          </cell>
          <cell r="DU83" t="str">
            <v>No Add. Wk.</v>
          </cell>
          <cell r="DV83" t="str">
            <v>No Add. Wk.</v>
          </cell>
          <cell r="DW83" t="str">
            <v>No Add. Wk.</v>
          </cell>
        </row>
        <row r="84">
          <cell r="E84">
            <v>3</v>
          </cell>
          <cell r="F84" t="str">
            <v>HEATING PLANT</v>
          </cell>
          <cell r="G84" t="str">
            <v>G</v>
          </cell>
          <cell r="I84" t="str">
            <v>MAIN FLOOR</v>
          </cell>
          <cell r="J84" t="str">
            <v>24/7</v>
          </cell>
          <cell r="L84">
            <v>8760</v>
          </cell>
          <cell r="M84">
            <v>14</v>
          </cell>
          <cell r="N84">
            <v>200</v>
          </cell>
          <cell r="O84" t="str">
            <v>WALL MOUNT</v>
          </cell>
          <cell r="S84" t="str">
            <v>INCANDESCENT</v>
          </cell>
          <cell r="T84">
            <v>200</v>
          </cell>
          <cell r="U84">
            <v>2.8</v>
          </cell>
          <cell r="V84">
            <v>24528</v>
          </cell>
          <cell r="W84">
            <v>14</v>
          </cell>
          <cell r="X84" t="str">
            <v>NF6-VTP</v>
          </cell>
          <cell r="Y84" t="str">
            <v>NF14-100MH 1 NOT USED</v>
          </cell>
          <cell r="Z84" t="str">
            <v>NEW LINEAR FLUORESCENT FIXTURE</v>
          </cell>
          <cell r="AA84" t="str">
            <v xml:space="preserve"> </v>
          </cell>
          <cell r="AB84">
            <v>42</v>
          </cell>
          <cell r="AC84">
            <v>0.58799999999999997</v>
          </cell>
          <cell r="AD84">
            <v>5150.88</v>
          </cell>
          <cell r="AJ84" t="str">
            <v>N</v>
          </cell>
          <cell r="AK84">
            <v>0</v>
          </cell>
          <cell r="AL84">
            <v>55910.400000000009</v>
          </cell>
          <cell r="AM84">
            <v>0</v>
          </cell>
          <cell r="AN84">
            <v>2.2119999999999997</v>
          </cell>
          <cell r="AO84">
            <v>19377.12</v>
          </cell>
          <cell r="AP84">
            <v>1410.7251200000001</v>
          </cell>
          <cell r="AQ84">
            <v>1.9356476532362126</v>
          </cell>
          <cell r="AR84">
            <v>0.51662294959937483</v>
          </cell>
          <cell r="AS84">
            <v>1785.7280000000001</v>
          </cell>
          <cell r="AT84">
            <v>375.00288</v>
          </cell>
          <cell r="AU84">
            <v>84.26</v>
          </cell>
          <cell r="AV84">
            <v>59.734999999999999</v>
          </cell>
          <cell r="AW84">
            <v>0</v>
          </cell>
          <cell r="AX84">
            <v>0</v>
          </cell>
          <cell r="AY84">
            <v>0</v>
          </cell>
          <cell r="AZ84">
            <v>0</v>
          </cell>
          <cell r="BA84">
            <v>0</v>
          </cell>
          <cell r="BB84">
            <v>1179.6400000000001</v>
          </cell>
          <cell r="BC84">
            <v>0</v>
          </cell>
          <cell r="BD84">
            <v>0</v>
          </cell>
          <cell r="BE84">
            <v>1179.6400000000001</v>
          </cell>
          <cell r="BF84">
            <v>836.29</v>
          </cell>
          <cell r="BG84">
            <v>0</v>
          </cell>
          <cell r="BH84">
            <v>0</v>
          </cell>
          <cell r="BI84">
            <v>836.29</v>
          </cell>
          <cell r="BJ84">
            <v>0</v>
          </cell>
          <cell r="BK84">
            <v>2730.6667678893746</v>
          </cell>
          <cell r="BL84">
            <v>2730.6667678893746</v>
          </cell>
          <cell r="BM84">
            <v>245.28</v>
          </cell>
          <cell r="BN84">
            <v>490.56</v>
          </cell>
          <cell r="BO84">
            <v>735.84</v>
          </cell>
          <cell r="BP84">
            <v>52.351949999999988</v>
          </cell>
          <cell r="BQ84">
            <v>91.98</v>
          </cell>
          <cell r="BR84">
            <v>0</v>
          </cell>
          <cell r="BS84">
            <v>144.33195000000001</v>
          </cell>
          <cell r="BT84">
            <v>192.92805000000001</v>
          </cell>
          <cell r="BU84">
            <v>398.58</v>
          </cell>
          <cell r="BV84">
            <v>591.50805000000003</v>
          </cell>
          <cell r="BW84">
            <v>1278.8899200000001</v>
          </cell>
          <cell r="BX84">
            <v>131.83519999999999</v>
          </cell>
          <cell r="BY84">
            <v>0.36</v>
          </cell>
          <cell r="BZ84">
            <v>2.95</v>
          </cell>
          <cell r="CA84">
            <v>156.06792244067796</v>
          </cell>
          <cell r="CB84">
            <v>4</v>
          </cell>
          <cell r="CC84">
            <v>46.477494237288127</v>
          </cell>
          <cell r="CD84">
            <v>0.31</v>
          </cell>
          <cell r="CE84">
            <v>0.23</v>
          </cell>
          <cell r="CF84">
            <v>0</v>
          </cell>
          <cell r="CG84">
            <v>0</v>
          </cell>
          <cell r="CH84">
            <v>0</v>
          </cell>
          <cell r="CI84" t="str">
            <v>HEATING PLANT</v>
          </cell>
          <cell r="CJ84" t="str">
            <v>NF6-VTP</v>
          </cell>
          <cell r="CK84" t="str">
            <v>X</v>
          </cell>
          <cell r="CL84">
            <v>14</v>
          </cell>
          <cell r="CM84" t="str">
            <v>2X32HELP</v>
          </cell>
          <cell r="CN84" t="str">
            <v>SYLVANIA</v>
          </cell>
          <cell r="CO84" t="str">
            <v>QHE2X32T8/UNV ISL-SC</v>
          </cell>
          <cell r="CP84">
            <v>49863</v>
          </cell>
          <cell r="CQ84">
            <v>0</v>
          </cell>
          <cell r="CR84" t="str">
            <v>N/A</v>
          </cell>
          <cell r="CS84" t="str">
            <v>-</v>
          </cell>
          <cell r="CT84" t="str">
            <v>-</v>
          </cell>
          <cell r="CU84" t="str">
            <v>-</v>
          </cell>
          <cell r="CV84">
            <v>0</v>
          </cell>
          <cell r="CW84">
            <v>28</v>
          </cell>
          <cell r="CX84" t="str">
            <v>FO28/ECO</v>
          </cell>
          <cell r="CY84" t="str">
            <v>SYLVANIA</v>
          </cell>
          <cell r="CZ84" t="str">
            <v>FO28/841/XP/SS/ECO</v>
          </cell>
          <cell r="DA84">
            <v>22179</v>
          </cell>
          <cell r="DB84">
            <v>0</v>
          </cell>
          <cell r="DC84" t="str">
            <v>N/A</v>
          </cell>
          <cell r="DD84" t="str">
            <v>-</v>
          </cell>
          <cell r="DE84" t="str">
            <v>-</v>
          </cell>
          <cell r="DF84" t="str">
            <v>-</v>
          </cell>
          <cell r="DG84">
            <v>14</v>
          </cell>
          <cell r="DH84" t="str">
            <v>2  LAMP 4' VAPOR TIGHT PREMIUM</v>
          </cell>
          <cell r="DI84" t="str">
            <v>SIMKAR</v>
          </cell>
          <cell r="DJ84" t="str">
            <v>OV410-232-B11M-*</v>
          </cell>
          <cell r="DK84" t="str">
            <v>-</v>
          </cell>
          <cell r="DL84">
            <v>0</v>
          </cell>
          <cell r="DM84" t="str">
            <v>No Sensor</v>
          </cell>
          <cell r="DN84" t="str">
            <v>No Sensor</v>
          </cell>
          <cell r="DO84" t="str">
            <v>No Sensor</v>
          </cell>
          <cell r="DP84" t="str">
            <v>No Sensor</v>
          </cell>
          <cell r="DQ84" t="str">
            <v>No Sensor</v>
          </cell>
          <cell r="DR84">
            <v>0</v>
          </cell>
          <cell r="DS84" t="str">
            <v>No Add Wk.</v>
          </cell>
          <cell r="DT84" t="str">
            <v>No Add. Wk.</v>
          </cell>
          <cell r="DU84" t="str">
            <v>No Add. Wk.</v>
          </cell>
          <cell r="DV84" t="str">
            <v>No Add. Wk.</v>
          </cell>
          <cell r="DW84" t="str">
            <v>No Add. Wk.</v>
          </cell>
        </row>
        <row r="85">
          <cell r="E85">
            <v>3</v>
          </cell>
          <cell r="F85" t="str">
            <v>HEATING PLANT</v>
          </cell>
          <cell r="G85">
            <v>2</v>
          </cell>
          <cell r="I85" t="str">
            <v>SECOND LEVEL</v>
          </cell>
          <cell r="J85" t="str">
            <v>24/7</v>
          </cell>
          <cell r="L85">
            <v>8760</v>
          </cell>
          <cell r="M85">
            <v>17</v>
          </cell>
          <cell r="N85">
            <v>300</v>
          </cell>
          <cell r="O85" t="str">
            <v>PENDANT</v>
          </cell>
          <cell r="S85" t="str">
            <v>INCANDESCENT</v>
          </cell>
          <cell r="T85">
            <v>300</v>
          </cell>
          <cell r="U85">
            <v>5.0999999999999996</v>
          </cell>
          <cell r="V85">
            <v>44676</v>
          </cell>
          <cell r="W85">
            <v>17</v>
          </cell>
          <cell r="X85" t="str">
            <v>NF6-IND P</v>
          </cell>
          <cell r="Z85" t="str">
            <v>NEW LINEAR FLUORESCENT FIXTURE</v>
          </cell>
          <cell r="AA85" t="str">
            <v>X</v>
          </cell>
          <cell r="AB85">
            <v>42</v>
          </cell>
          <cell r="AC85">
            <v>0.71399999999999997</v>
          </cell>
          <cell r="AD85">
            <v>6254.6399999999994</v>
          </cell>
          <cell r="AH85">
            <v>17</v>
          </cell>
          <cell r="AI85" t="str">
            <v>DIFFICULT</v>
          </cell>
          <cell r="AJ85" t="str">
            <v>N</v>
          </cell>
          <cell r="AK85">
            <v>0</v>
          </cell>
          <cell r="AL85">
            <v>67891.200000000012</v>
          </cell>
          <cell r="AM85">
            <v>0</v>
          </cell>
          <cell r="AN85">
            <v>4.3859999999999992</v>
          </cell>
          <cell r="AO85">
            <v>38421.360000000001</v>
          </cell>
          <cell r="AP85">
            <v>2797.2153600000001</v>
          </cell>
          <cell r="AQ85">
            <v>1.9307097619491731</v>
          </cell>
          <cell r="AR85">
            <v>0.51794423983770455</v>
          </cell>
          <cell r="AS85">
            <v>3252.576</v>
          </cell>
          <cell r="AT85">
            <v>455.36063999999999</v>
          </cell>
          <cell r="AU85">
            <v>50.26</v>
          </cell>
          <cell r="AV85">
            <v>59.734999999999999</v>
          </cell>
          <cell r="AW85">
            <v>0</v>
          </cell>
          <cell r="AX85">
            <v>0</v>
          </cell>
          <cell r="AY85">
            <v>0</v>
          </cell>
          <cell r="AZ85">
            <v>20</v>
          </cell>
          <cell r="BA85">
            <v>104.53625</v>
          </cell>
          <cell r="BB85">
            <v>854.42</v>
          </cell>
          <cell r="BC85">
            <v>0</v>
          </cell>
          <cell r="BD85">
            <v>340</v>
          </cell>
          <cell r="BE85">
            <v>1194.42</v>
          </cell>
          <cell r="BF85">
            <v>1015.495</v>
          </cell>
          <cell r="BG85">
            <v>0</v>
          </cell>
          <cell r="BH85">
            <v>1777.11625</v>
          </cell>
          <cell r="BI85">
            <v>2792.6112499999999</v>
          </cell>
          <cell r="BJ85">
            <v>0</v>
          </cell>
          <cell r="BK85">
            <v>5400.6110018261707</v>
          </cell>
          <cell r="BL85">
            <v>5400.6110018261707</v>
          </cell>
          <cell r="BM85">
            <v>446.76000000000005</v>
          </cell>
          <cell r="BN85">
            <v>595.68000000000006</v>
          </cell>
          <cell r="BO85">
            <v>1042.44</v>
          </cell>
          <cell r="BP85">
            <v>63.570224999999994</v>
          </cell>
          <cell r="BQ85">
            <v>111.69000000000001</v>
          </cell>
          <cell r="BR85">
            <v>0</v>
          </cell>
          <cell r="BS85">
            <v>175.26022499999999</v>
          </cell>
          <cell r="BT85">
            <v>383.18977500000005</v>
          </cell>
          <cell r="BU85">
            <v>483.99000000000007</v>
          </cell>
          <cell r="BV85">
            <v>867.17977500000006</v>
          </cell>
          <cell r="BW85">
            <v>2535.8097600000001</v>
          </cell>
          <cell r="BX85">
            <v>261.40559999999994</v>
          </cell>
          <cell r="BY85">
            <v>0.36</v>
          </cell>
          <cell r="BZ85">
            <v>2.95</v>
          </cell>
          <cell r="CA85">
            <v>309.45475037288134</v>
          </cell>
          <cell r="CB85">
            <v>4</v>
          </cell>
          <cell r="CC85">
            <v>92.156550508474552</v>
          </cell>
          <cell r="CD85">
            <v>0.31</v>
          </cell>
          <cell r="CE85">
            <v>0.23</v>
          </cell>
          <cell r="CF85">
            <v>0</v>
          </cell>
          <cell r="CG85">
            <v>0</v>
          </cell>
          <cell r="CH85">
            <v>0</v>
          </cell>
          <cell r="CI85" t="str">
            <v>HEATING PLANT</v>
          </cell>
          <cell r="CJ85" t="str">
            <v>NF6-IND P</v>
          </cell>
          <cell r="CK85" t="str">
            <v>X</v>
          </cell>
          <cell r="CL85">
            <v>17</v>
          </cell>
          <cell r="CM85" t="str">
            <v>2X32HELP</v>
          </cell>
          <cell r="CN85" t="str">
            <v>SYLVANIA</v>
          </cell>
          <cell r="CO85" t="str">
            <v>QHE2X32T8/UNV ISL-SC</v>
          </cell>
          <cell r="CP85">
            <v>49863</v>
          </cell>
          <cell r="CQ85">
            <v>0</v>
          </cell>
          <cell r="CR85" t="str">
            <v>N/A</v>
          </cell>
          <cell r="CS85" t="str">
            <v>-</v>
          </cell>
          <cell r="CT85" t="str">
            <v>-</v>
          </cell>
          <cell r="CU85" t="str">
            <v>-</v>
          </cell>
          <cell r="CV85">
            <v>0</v>
          </cell>
          <cell r="CW85">
            <v>34</v>
          </cell>
          <cell r="CX85" t="str">
            <v>FO28/ECO</v>
          </cell>
          <cell r="CY85" t="str">
            <v>SYLVANIA</v>
          </cell>
          <cell r="CZ85" t="str">
            <v>FO28/841/XP/SS/ECO</v>
          </cell>
          <cell r="DA85">
            <v>22179</v>
          </cell>
          <cell r="DB85">
            <v>0</v>
          </cell>
          <cell r="DC85" t="str">
            <v>N/A</v>
          </cell>
          <cell r="DD85" t="str">
            <v>-</v>
          </cell>
          <cell r="DE85" t="str">
            <v>-</v>
          </cell>
          <cell r="DF85" t="str">
            <v>-</v>
          </cell>
          <cell r="DG85">
            <v>17</v>
          </cell>
          <cell r="DH85" t="str">
            <v>2 LAMP 4' STRIP INDUSTRIAL PREMIUM GRADE</v>
          </cell>
          <cell r="DI85" t="str">
            <v>SIMKAR</v>
          </cell>
          <cell r="DJ85" t="str">
            <v>IF232-B11-*</v>
          </cell>
          <cell r="DK85" t="str">
            <v>-</v>
          </cell>
          <cell r="DL85">
            <v>0</v>
          </cell>
          <cell r="DM85" t="str">
            <v>No Sensor</v>
          </cell>
          <cell r="DN85" t="str">
            <v>No Sensor</v>
          </cell>
          <cell r="DO85" t="str">
            <v>No Sensor</v>
          </cell>
          <cell r="DP85" t="str">
            <v>No Sensor</v>
          </cell>
          <cell r="DQ85" t="str">
            <v>No Sensor</v>
          </cell>
          <cell r="DR85">
            <v>17</v>
          </cell>
          <cell r="DS85" t="str">
            <v>DIFFICULT</v>
          </cell>
          <cell r="DT85" t="str">
            <v>ADDED COST</v>
          </cell>
          <cell r="DU85" t="str">
            <v>-</v>
          </cell>
          <cell r="DV85" t="str">
            <v>-</v>
          </cell>
          <cell r="DW85" t="str">
            <v>-</v>
          </cell>
        </row>
        <row r="86">
          <cell r="E86">
            <v>3</v>
          </cell>
          <cell r="F86" t="str">
            <v>HEATING PLANT</v>
          </cell>
          <cell r="G86">
            <v>2</v>
          </cell>
          <cell r="I86" t="str">
            <v>SECOND LEVEL</v>
          </cell>
          <cell r="J86" t="str">
            <v>24/7</v>
          </cell>
          <cell r="L86">
            <v>8760</v>
          </cell>
          <cell r="M86">
            <v>7</v>
          </cell>
          <cell r="N86" t="str">
            <v>44SE</v>
          </cell>
          <cell r="S86" t="str">
            <v>FLUORESCENT</v>
          </cell>
          <cell r="T86">
            <v>164</v>
          </cell>
          <cell r="U86">
            <v>1.1479999999999999</v>
          </cell>
          <cell r="V86">
            <v>10056.48</v>
          </cell>
          <cell r="W86">
            <v>7</v>
          </cell>
          <cell r="X86" t="str">
            <v>NF7-VT</v>
          </cell>
          <cell r="Z86" t="str">
            <v>NEW LINEAR FLUORESCENT FIXTURE</v>
          </cell>
          <cell r="AA86" t="str">
            <v xml:space="preserve"> </v>
          </cell>
          <cell r="AB86">
            <v>84</v>
          </cell>
          <cell r="AC86">
            <v>0.58799999999999997</v>
          </cell>
          <cell r="AD86">
            <v>5150.88</v>
          </cell>
          <cell r="AJ86" t="str">
            <v>N</v>
          </cell>
          <cell r="AK86">
            <v>57430.799999999996</v>
          </cell>
          <cell r="AL86">
            <v>55910.400000000009</v>
          </cell>
          <cell r="AM86">
            <v>-2.6473599531958235E-2</v>
          </cell>
          <cell r="AN86">
            <v>0.55999999999999994</v>
          </cell>
          <cell r="AO86">
            <v>4905.5999999999995</v>
          </cell>
          <cell r="AP86">
            <v>357.14559999999994</v>
          </cell>
          <cell r="AQ86">
            <v>5.5399189074373218</v>
          </cell>
          <cell r="AR86">
            <v>0.18050805737562395</v>
          </cell>
          <cell r="AS86">
            <v>732.14847999999995</v>
          </cell>
          <cell r="AT86">
            <v>375.00288</v>
          </cell>
          <cell r="AU86">
            <v>129.52000000000001</v>
          </cell>
          <cell r="AV86">
            <v>74.668750000000003</v>
          </cell>
          <cell r="AW86">
            <v>4.4800000000000004</v>
          </cell>
          <cell r="AX86">
            <v>0</v>
          </cell>
          <cell r="AY86">
            <v>0</v>
          </cell>
          <cell r="AZ86">
            <v>0</v>
          </cell>
          <cell r="BA86">
            <v>0</v>
          </cell>
          <cell r="BB86">
            <v>906.6400000000001</v>
          </cell>
          <cell r="BC86">
            <v>0</v>
          </cell>
          <cell r="BD86">
            <v>0</v>
          </cell>
          <cell r="BE86">
            <v>906.6400000000001</v>
          </cell>
          <cell r="BF86">
            <v>522.68124999999998</v>
          </cell>
          <cell r="BG86">
            <v>0</v>
          </cell>
          <cell r="BH86">
            <v>0</v>
          </cell>
          <cell r="BI86">
            <v>522.68124999999998</v>
          </cell>
          <cell r="BJ86">
            <v>31.360000000000003</v>
          </cell>
          <cell r="BK86">
            <v>1936.0791485880466</v>
          </cell>
          <cell r="BL86">
            <v>1978.5576621480463</v>
          </cell>
          <cell r="BM86">
            <v>52.122000000000007</v>
          </cell>
          <cell r="BN86">
            <v>122.64</v>
          </cell>
          <cell r="BO86">
            <v>174.762</v>
          </cell>
          <cell r="BP86">
            <v>42.898449999999997</v>
          </cell>
          <cell r="BQ86">
            <v>71.540000000000006</v>
          </cell>
          <cell r="BR86">
            <v>0</v>
          </cell>
          <cell r="BS86">
            <v>114.43845</v>
          </cell>
          <cell r="BT86">
            <v>9.2235500000000101</v>
          </cell>
          <cell r="BU86">
            <v>51.099999999999994</v>
          </cell>
          <cell r="BV86">
            <v>60.323550000000004</v>
          </cell>
          <cell r="BW86">
            <v>323.76959999999997</v>
          </cell>
          <cell r="BX86">
            <v>33.376000000000005</v>
          </cell>
          <cell r="BY86">
            <v>0.36</v>
          </cell>
          <cell r="BZ86">
            <v>2.95</v>
          </cell>
          <cell r="CA86">
            <v>39.510866440677958</v>
          </cell>
          <cell r="CB86">
            <v>4</v>
          </cell>
          <cell r="CC86">
            <v>11.766454237288135</v>
          </cell>
          <cell r="CD86">
            <v>0.31</v>
          </cell>
          <cell r="CE86">
            <v>0.23</v>
          </cell>
          <cell r="CF86">
            <v>0</v>
          </cell>
          <cell r="CG86">
            <v>0</v>
          </cell>
          <cell r="CH86">
            <v>0</v>
          </cell>
          <cell r="CI86" t="str">
            <v>HEATING PLANT</v>
          </cell>
          <cell r="CJ86" t="str">
            <v>NF7-VT</v>
          </cell>
          <cell r="CK86" t="str">
            <v>X</v>
          </cell>
          <cell r="CL86">
            <v>7</v>
          </cell>
          <cell r="CM86" t="str">
            <v>4X32HELP</v>
          </cell>
          <cell r="CN86" t="str">
            <v>SYLVANIA</v>
          </cell>
          <cell r="CO86" t="str">
            <v>QHE4X32T8/UNV ISL-SC</v>
          </cell>
          <cell r="CP86">
            <v>49867</v>
          </cell>
          <cell r="CQ86">
            <v>0</v>
          </cell>
          <cell r="CR86" t="str">
            <v>N/A</v>
          </cell>
          <cell r="CS86" t="str">
            <v>-</v>
          </cell>
          <cell r="CT86" t="str">
            <v>-</v>
          </cell>
          <cell r="CU86" t="str">
            <v>-</v>
          </cell>
          <cell r="CV86">
            <v>0</v>
          </cell>
          <cell r="CW86">
            <v>28</v>
          </cell>
          <cell r="CX86" t="str">
            <v>FO28/ECO</v>
          </cell>
          <cell r="CY86" t="str">
            <v>SYLVANIA</v>
          </cell>
          <cell r="CZ86" t="str">
            <v>FO28/841/XP/SS/ECO</v>
          </cell>
          <cell r="DA86">
            <v>22179</v>
          </cell>
          <cell r="DB86">
            <v>0</v>
          </cell>
          <cell r="DC86" t="str">
            <v>N/A</v>
          </cell>
          <cell r="DD86" t="str">
            <v>-</v>
          </cell>
          <cell r="DE86" t="str">
            <v>-</v>
          </cell>
          <cell r="DF86" t="str">
            <v>-</v>
          </cell>
          <cell r="DG86">
            <v>7</v>
          </cell>
          <cell r="DH86" t="str">
            <v>4 LAMP 8' VAPOR TIGHT</v>
          </cell>
          <cell r="DI86" t="str">
            <v>SIMKAR</v>
          </cell>
          <cell r="DJ86" t="str">
            <v>OV450-2232-B11M-*</v>
          </cell>
          <cell r="DK86" t="str">
            <v>-</v>
          </cell>
          <cell r="DL86">
            <v>0</v>
          </cell>
          <cell r="DM86" t="str">
            <v>No Sensor</v>
          </cell>
          <cell r="DN86" t="str">
            <v>No Sensor</v>
          </cell>
          <cell r="DO86" t="str">
            <v>No Sensor</v>
          </cell>
          <cell r="DP86" t="str">
            <v>No Sensor</v>
          </cell>
          <cell r="DQ86" t="str">
            <v>No Sensor</v>
          </cell>
          <cell r="DR86">
            <v>0</v>
          </cell>
          <cell r="DS86" t="str">
            <v>No Add Wk.</v>
          </cell>
          <cell r="DT86" t="str">
            <v>No Add. Wk.</v>
          </cell>
          <cell r="DU86" t="str">
            <v>No Add. Wk.</v>
          </cell>
          <cell r="DV86" t="str">
            <v>No Add. Wk.</v>
          </cell>
          <cell r="DW86" t="str">
            <v>No Add. Wk.</v>
          </cell>
        </row>
        <row r="87">
          <cell r="E87">
            <v>3</v>
          </cell>
          <cell r="F87" t="str">
            <v>HEATING PLANT</v>
          </cell>
          <cell r="G87">
            <v>2</v>
          </cell>
          <cell r="I87" t="str">
            <v>SECOND LEVEL</v>
          </cell>
          <cell r="J87" t="str">
            <v>24/7</v>
          </cell>
          <cell r="L87">
            <v>8760</v>
          </cell>
          <cell r="M87">
            <v>4</v>
          </cell>
          <cell r="N87" t="str">
            <v>24SE</v>
          </cell>
          <cell r="S87" t="str">
            <v>FLUORESCENT</v>
          </cell>
          <cell r="T87">
            <v>82</v>
          </cell>
          <cell r="U87">
            <v>0.32800000000000001</v>
          </cell>
          <cell r="V87">
            <v>2873.28</v>
          </cell>
          <cell r="W87">
            <v>4</v>
          </cell>
          <cell r="X87" t="str">
            <v>NF6-VT</v>
          </cell>
          <cell r="Z87" t="str">
            <v>NEW LINEAR FLUORESCENT FIXTURE</v>
          </cell>
          <cell r="AA87" t="str">
            <v xml:space="preserve"> </v>
          </cell>
          <cell r="AB87">
            <v>42</v>
          </cell>
          <cell r="AC87">
            <v>0.16800000000000001</v>
          </cell>
          <cell r="AD87">
            <v>1471.68</v>
          </cell>
          <cell r="AJ87" t="str">
            <v>N</v>
          </cell>
          <cell r="AK87">
            <v>16408.8</v>
          </cell>
          <cell r="AL87">
            <v>15974.400000000001</v>
          </cell>
          <cell r="AM87">
            <v>-2.6473599531958329E-2</v>
          </cell>
          <cell r="AN87">
            <v>0.16</v>
          </cell>
          <cell r="AO87">
            <v>1401.6000000000001</v>
          </cell>
          <cell r="AP87">
            <v>102.04160000000003</v>
          </cell>
          <cell r="AQ87">
            <v>6.9682811424090731</v>
          </cell>
          <cell r="AR87">
            <v>0.14350741302815462</v>
          </cell>
          <cell r="AS87">
            <v>209.18528000000003</v>
          </cell>
          <cell r="AT87">
            <v>107.14368</v>
          </cell>
          <cell r="AU87">
            <v>69.260000000000005</v>
          </cell>
          <cell r="AV87">
            <v>59.734999999999999</v>
          </cell>
          <cell r="AW87">
            <v>2.2400000000000002</v>
          </cell>
          <cell r="AX87">
            <v>0</v>
          </cell>
          <cell r="AY87">
            <v>0</v>
          </cell>
          <cell r="AZ87">
            <v>0</v>
          </cell>
          <cell r="BA87">
            <v>0</v>
          </cell>
          <cell r="BB87">
            <v>277.04000000000002</v>
          </cell>
          <cell r="BC87">
            <v>0</v>
          </cell>
          <cell r="BD87">
            <v>0</v>
          </cell>
          <cell r="BE87">
            <v>277.04000000000002</v>
          </cell>
          <cell r="BF87">
            <v>238.94</v>
          </cell>
          <cell r="BG87">
            <v>0</v>
          </cell>
          <cell r="BH87">
            <v>0</v>
          </cell>
          <cell r="BI87">
            <v>238.94</v>
          </cell>
          <cell r="BJ87">
            <v>8.9600000000000009</v>
          </cell>
          <cell r="BK87">
            <v>698.91783886124995</v>
          </cell>
          <cell r="BL87">
            <v>711.05455702124993</v>
          </cell>
          <cell r="BM87">
            <v>14.892000000000001</v>
          </cell>
          <cell r="BN87">
            <v>35.04</v>
          </cell>
          <cell r="BO87">
            <v>49.932000000000002</v>
          </cell>
          <cell r="BP87">
            <v>14.957699999999999</v>
          </cell>
          <cell r="BQ87">
            <v>26.28</v>
          </cell>
          <cell r="BR87">
            <v>0</v>
          </cell>
          <cell r="BS87">
            <v>41.237700000000004</v>
          </cell>
          <cell r="BT87">
            <v>-6.5699999999997871E-2</v>
          </cell>
          <cell r="BU87">
            <v>8.759999999999998</v>
          </cell>
          <cell r="BV87">
            <v>8.6943000000000001</v>
          </cell>
          <cell r="BW87">
            <v>92.505600000000015</v>
          </cell>
          <cell r="BX87">
            <v>9.5359999999999996</v>
          </cell>
          <cell r="BY87">
            <v>0.36</v>
          </cell>
          <cell r="BZ87">
            <v>2.95</v>
          </cell>
          <cell r="CA87">
            <v>11.288818983050849</v>
          </cell>
          <cell r="CB87">
            <v>4</v>
          </cell>
          <cell r="CC87">
            <v>3.3618440677966106</v>
          </cell>
          <cell r="CD87">
            <v>0.31</v>
          </cell>
          <cell r="CE87">
            <v>0.23</v>
          </cell>
          <cell r="CF87">
            <v>0</v>
          </cell>
          <cell r="CG87">
            <v>0</v>
          </cell>
          <cell r="CH87">
            <v>0</v>
          </cell>
          <cell r="CI87" t="str">
            <v>HEATING PLANT</v>
          </cell>
          <cell r="CJ87" t="str">
            <v>NF6-VT</v>
          </cell>
          <cell r="CK87" t="str">
            <v>X</v>
          </cell>
          <cell r="CL87">
            <v>4</v>
          </cell>
          <cell r="CM87" t="str">
            <v>2X32HELP</v>
          </cell>
          <cell r="CN87" t="str">
            <v>SYLVANIA</v>
          </cell>
          <cell r="CO87" t="str">
            <v>QHE2X32T8/UNV ISL-SC</v>
          </cell>
          <cell r="CP87">
            <v>49863</v>
          </cell>
          <cell r="CQ87">
            <v>0</v>
          </cell>
          <cell r="CR87" t="str">
            <v>N/A</v>
          </cell>
          <cell r="CS87" t="str">
            <v>-</v>
          </cell>
          <cell r="CT87" t="str">
            <v>-</v>
          </cell>
          <cell r="CU87" t="str">
            <v>-</v>
          </cell>
          <cell r="CV87">
            <v>0</v>
          </cell>
          <cell r="CW87">
            <v>8</v>
          </cell>
          <cell r="CX87" t="str">
            <v>FO28/ECO</v>
          </cell>
          <cell r="CY87" t="str">
            <v>SYLVANIA</v>
          </cell>
          <cell r="CZ87" t="str">
            <v>FO28/841/XP/SS/ECO</v>
          </cell>
          <cell r="DA87">
            <v>22179</v>
          </cell>
          <cell r="DB87">
            <v>0</v>
          </cell>
          <cell r="DC87" t="str">
            <v>N/A</v>
          </cell>
          <cell r="DD87" t="str">
            <v>-</v>
          </cell>
          <cell r="DE87" t="str">
            <v>-</v>
          </cell>
          <cell r="DF87" t="str">
            <v>-</v>
          </cell>
          <cell r="DG87">
            <v>4</v>
          </cell>
          <cell r="DH87" t="str">
            <v>2  LAMP 4' VAPOR TIGHT</v>
          </cell>
          <cell r="DI87" t="str">
            <v>SIMKAR</v>
          </cell>
          <cell r="DJ87" t="str">
            <v>OV450-232-B11M-*</v>
          </cell>
          <cell r="DK87" t="str">
            <v>-</v>
          </cell>
          <cell r="DL87">
            <v>0</v>
          </cell>
          <cell r="DM87" t="str">
            <v>No Sensor</v>
          </cell>
          <cell r="DN87" t="str">
            <v>No Sensor</v>
          </cell>
          <cell r="DO87" t="str">
            <v>No Sensor</v>
          </cell>
          <cell r="DP87" t="str">
            <v>No Sensor</v>
          </cell>
          <cell r="DQ87" t="str">
            <v>No Sensor</v>
          </cell>
          <cell r="DR87">
            <v>0</v>
          </cell>
          <cell r="DS87" t="str">
            <v>No Add Wk.</v>
          </cell>
          <cell r="DT87" t="str">
            <v>No Add. Wk.</v>
          </cell>
          <cell r="DU87" t="str">
            <v>No Add. Wk.</v>
          </cell>
          <cell r="DV87" t="str">
            <v>No Add. Wk.</v>
          </cell>
          <cell r="DW87" t="str">
            <v>No Add. Wk.</v>
          </cell>
        </row>
        <row r="88">
          <cell r="E88">
            <v>3</v>
          </cell>
          <cell r="F88" t="str">
            <v>HEATING PLANT</v>
          </cell>
          <cell r="G88">
            <v>2</v>
          </cell>
          <cell r="I88" t="str">
            <v>SECOND LEVEL</v>
          </cell>
          <cell r="J88" t="str">
            <v>24/7</v>
          </cell>
          <cell r="L88">
            <v>8760</v>
          </cell>
          <cell r="M88">
            <v>2</v>
          </cell>
          <cell r="N88" t="str">
            <v>44SE</v>
          </cell>
          <cell r="S88" t="str">
            <v>FLUORESCENT</v>
          </cell>
          <cell r="T88">
            <v>164</v>
          </cell>
          <cell r="U88">
            <v>0.32800000000000001</v>
          </cell>
          <cell r="V88">
            <v>2873.28</v>
          </cell>
          <cell r="W88">
            <v>2</v>
          </cell>
          <cell r="X88" t="str">
            <v>NF7-VT</v>
          </cell>
          <cell r="Z88" t="str">
            <v>NEW LINEAR FLUORESCENT FIXTURE</v>
          </cell>
          <cell r="AA88" t="str">
            <v xml:space="preserve"> </v>
          </cell>
          <cell r="AB88">
            <v>84</v>
          </cell>
          <cell r="AC88">
            <v>0.16800000000000001</v>
          </cell>
          <cell r="AD88">
            <v>1471.68</v>
          </cell>
          <cell r="AJ88" t="str">
            <v>N</v>
          </cell>
          <cell r="AK88">
            <v>16408.8</v>
          </cell>
          <cell r="AL88">
            <v>15974.400000000001</v>
          </cell>
          <cell r="AM88">
            <v>-2.6473599531958329E-2</v>
          </cell>
          <cell r="AN88">
            <v>0.16</v>
          </cell>
          <cell r="AO88">
            <v>1401.6000000000001</v>
          </cell>
          <cell r="AP88">
            <v>102.04160000000003</v>
          </cell>
          <cell r="AQ88">
            <v>5.5399189074373201</v>
          </cell>
          <cell r="AR88">
            <v>0.180508057375624</v>
          </cell>
          <cell r="AS88">
            <v>209.18528000000003</v>
          </cell>
          <cell r="AT88">
            <v>107.14368</v>
          </cell>
          <cell r="AU88">
            <v>129.52000000000001</v>
          </cell>
          <cell r="AV88">
            <v>74.668750000000003</v>
          </cell>
          <cell r="AW88">
            <v>4.4800000000000004</v>
          </cell>
          <cell r="AX88">
            <v>0</v>
          </cell>
          <cell r="AY88">
            <v>0</v>
          </cell>
          <cell r="AZ88">
            <v>0</v>
          </cell>
          <cell r="BA88">
            <v>0</v>
          </cell>
          <cell r="BB88">
            <v>259.04000000000002</v>
          </cell>
          <cell r="BC88">
            <v>0</v>
          </cell>
          <cell r="BD88">
            <v>0</v>
          </cell>
          <cell r="BE88">
            <v>259.04000000000002</v>
          </cell>
          <cell r="BF88">
            <v>149.33750000000001</v>
          </cell>
          <cell r="BG88">
            <v>0</v>
          </cell>
          <cell r="BH88">
            <v>0</v>
          </cell>
          <cell r="BI88">
            <v>149.33750000000001</v>
          </cell>
          <cell r="BJ88">
            <v>8.9600000000000009</v>
          </cell>
          <cell r="BK88">
            <v>553.16547102515619</v>
          </cell>
          <cell r="BL88">
            <v>565.30218918515618</v>
          </cell>
          <cell r="BM88">
            <v>14.892000000000001</v>
          </cell>
          <cell r="BN88">
            <v>35.04</v>
          </cell>
          <cell r="BO88">
            <v>49.932000000000002</v>
          </cell>
          <cell r="BP88">
            <v>12.2567</v>
          </cell>
          <cell r="BQ88">
            <v>20.440000000000001</v>
          </cell>
          <cell r="BR88">
            <v>0</v>
          </cell>
          <cell r="BS88">
            <v>32.6967</v>
          </cell>
          <cell r="BT88">
            <v>2.6353000000000009</v>
          </cell>
          <cell r="BU88">
            <v>14.599999999999998</v>
          </cell>
          <cell r="BV88">
            <v>17.235299999999999</v>
          </cell>
          <cell r="BW88">
            <v>92.505600000000015</v>
          </cell>
          <cell r="BX88">
            <v>9.5359999999999996</v>
          </cell>
          <cell r="BY88">
            <v>0.36</v>
          </cell>
          <cell r="BZ88">
            <v>2.95</v>
          </cell>
          <cell r="CA88">
            <v>11.288818983050849</v>
          </cell>
          <cell r="CB88">
            <v>4</v>
          </cell>
          <cell r="CC88">
            <v>3.3618440677966106</v>
          </cell>
          <cell r="CD88">
            <v>0.31</v>
          </cell>
          <cell r="CE88">
            <v>0.23</v>
          </cell>
          <cell r="CF88">
            <v>0</v>
          </cell>
          <cell r="CG88">
            <v>0</v>
          </cell>
          <cell r="CH88">
            <v>0</v>
          </cell>
          <cell r="CI88" t="str">
            <v>HEATING PLANT</v>
          </cell>
          <cell r="CJ88" t="str">
            <v>NF7-VT</v>
          </cell>
          <cell r="CK88" t="str">
            <v>X</v>
          </cell>
          <cell r="CL88">
            <v>2</v>
          </cell>
          <cell r="CM88" t="str">
            <v>4X32HELP</v>
          </cell>
          <cell r="CN88" t="str">
            <v>SYLVANIA</v>
          </cell>
          <cell r="CO88" t="str">
            <v>QHE4X32T8/UNV ISL-SC</v>
          </cell>
          <cell r="CP88">
            <v>49867</v>
          </cell>
          <cell r="CQ88">
            <v>0</v>
          </cell>
          <cell r="CR88" t="str">
            <v>N/A</v>
          </cell>
          <cell r="CS88" t="str">
            <v>-</v>
          </cell>
          <cell r="CT88" t="str">
            <v>-</v>
          </cell>
          <cell r="CU88" t="str">
            <v>-</v>
          </cell>
          <cell r="CV88">
            <v>0</v>
          </cell>
          <cell r="CW88">
            <v>8</v>
          </cell>
          <cell r="CX88" t="str">
            <v>FO28/ECO</v>
          </cell>
          <cell r="CY88" t="str">
            <v>SYLVANIA</v>
          </cell>
          <cell r="CZ88" t="str">
            <v>FO28/841/XP/SS/ECO</v>
          </cell>
          <cell r="DA88">
            <v>22179</v>
          </cell>
          <cell r="DB88">
            <v>0</v>
          </cell>
          <cell r="DC88" t="str">
            <v>N/A</v>
          </cell>
          <cell r="DD88" t="str">
            <v>-</v>
          </cell>
          <cell r="DE88" t="str">
            <v>-</v>
          </cell>
          <cell r="DF88" t="str">
            <v>-</v>
          </cell>
          <cell r="DG88">
            <v>2</v>
          </cell>
          <cell r="DH88" t="str">
            <v>4 LAMP 8' VAPOR TIGHT</v>
          </cell>
          <cell r="DI88" t="str">
            <v>SIMKAR</v>
          </cell>
          <cell r="DJ88" t="str">
            <v>OV450-2232-B11M-*</v>
          </cell>
          <cell r="DK88" t="str">
            <v>-</v>
          </cell>
          <cell r="DL88">
            <v>0</v>
          </cell>
          <cell r="DM88" t="str">
            <v>No Sensor</v>
          </cell>
          <cell r="DN88" t="str">
            <v>No Sensor</v>
          </cell>
          <cell r="DO88" t="str">
            <v>No Sensor</v>
          </cell>
          <cell r="DP88" t="str">
            <v>No Sensor</v>
          </cell>
          <cell r="DQ88" t="str">
            <v>No Sensor</v>
          </cell>
          <cell r="DR88">
            <v>0</v>
          </cell>
          <cell r="DS88" t="str">
            <v>No Add Wk.</v>
          </cell>
          <cell r="DT88" t="str">
            <v>No Add. Wk.</v>
          </cell>
          <cell r="DU88" t="str">
            <v>No Add. Wk.</v>
          </cell>
          <cell r="DV88" t="str">
            <v>No Add. Wk.</v>
          </cell>
          <cell r="DW88" t="str">
            <v>No Add. Wk.</v>
          </cell>
        </row>
        <row r="89">
          <cell r="E89">
            <v>3</v>
          </cell>
          <cell r="F89" t="str">
            <v>HEATING PLANT</v>
          </cell>
          <cell r="G89">
            <v>2</v>
          </cell>
          <cell r="I89" t="str">
            <v>TOP LEVEL</v>
          </cell>
          <cell r="J89" t="str">
            <v>24/7</v>
          </cell>
          <cell r="L89">
            <v>8760</v>
          </cell>
          <cell r="M89">
            <v>38</v>
          </cell>
          <cell r="N89">
            <v>300</v>
          </cell>
          <cell r="O89" t="str">
            <v>PENDANT</v>
          </cell>
          <cell r="S89" t="str">
            <v>INCANDESCENT</v>
          </cell>
          <cell r="T89">
            <v>300</v>
          </cell>
          <cell r="U89">
            <v>11.4</v>
          </cell>
          <cell r="V89">
            <v>99864</v>
          </cell>
          <cell r="W89">
            <v>38</v>
          </cell>
          <cell r="X89" t="str">
            <v>NF6-IND P</v>
          </cell>
          <cell r="Z89" t="str">
            <v>NEW LINEAR FLUORESCENT FIXTURE</v>
          </cell>
          <cell r="AA89" t="str">
            <v>X</v>
          </cell>
          <cell r="AB89">
            <v>42</v>
          </cell>
          <cell r="AC89">
            <v>1.5960000000000001</v>
          </cell>
          <cell r="AD89">
            <v>13980.960000000001</v>
          </cell>
          <cell r="AH89">
            <v>38</v>
          </cell>
          <cell r="AI89" t="str">
            <v>DIFFICULT</v>
          </cell>
          <cell r="AJ89" t="str">
            <v>N</v>
          </cell>
          <cell r="AK89">
            <v>0</v>
          </cell>
          <cell r="AL89">
            <v>151756.80000000002</v>
          </cell>
          <cell r="AM89">
            <v>0</v>
          </cell>
          <cell r="AN89">
            <v>9.8040000000000003</v>
          </cell>
          <cell r="AO89">
            <v>85883.04</v>
          </cell>
          <cell r="AP89">
            <v>6252.5990400000001</v>
          </cell>
          <cell r="AQ89">
            <v>1.9307097619491731</v>
          </cell>
          <cell r="AR89">
            <v>0.51794423983770455</v>
          </cell>
          <cell r="AS89">
            <v>7270.4639999999999</v>
          </cell>
          <cell r="AT89">
            <v>1017.8649600000001</v>
          </cell>
          <cell r="AU89">
            <v>50.26</v>
          </cell>
          <cell r="AV89">
            <v>59.734999999999999</v>
          </cell>
          <cell r="AW89">
            <v>0</v>
          </cell>
          <cell r="AX89">
            <v>0</v>
          </cell>
          <cell r="AY89">
            <v>0</v>
          </cell>
          <cell r="AZ89">
            <v>20</v>
          </cell>
          <cell r="BA89">
            <v>104.53625</v>
          </cell>
          <cell r="BB89">
            <v>1909.8799999999999</v>
          </cell>
          <cell r="BC89">
            <v>0</v>
          </cell>
          <cell r="BD89">
            <v>760</v>
          </cell>
          <cell r="BE89">
            <v>2669.88</v>
          </cell>
          <cell r="BF89">
            <v>2269.9299999999998</v>
          </cell>
          <cell r="BG89">
            <v>0</v>
          </cell>
          <cell r="BH89">
            <v>3972.3774999999996</v>
          </cell>
          <cell r="BI89">
            <v>6242.307499999999</v>
          </cell>
          <cell r="BJ89">
            <v>0</v>
          </cell>
          <cell r="BK89">
            <v>12071.954004082028</v>
          </cell>
          <cell r="BL89">
            <v>12071.954004082028</v>
          </cell>
          <cell r="BM89">
            <v>998.64</v>
          </cell>
          <cell r="BN89">
            <v>1331.52</v>
          </cell>
          <cell r="BO89">
            <v>2330.16</v>
          </cell>
          <cell r="BP89">
            <v>142.09815</v>
          </cell>
          <cell r="BQ89">
            <v>249.66</v>
          </cell>
          <cell r="BR89">
            <v>0</v>
          </cell>
          <cell r="BS89">
            <v>391.75815</v>
          </cell>
          <cell r="BT89">
            <v>856.54184999999995</v>
          </cell>
          <cell r="BU89">
            <v>1081.8599999999999</v>
          </cell>
          <cell r="BV89">
            <v>1938.4018499999997</v>
          </cell>
          <cell r="BW89">
            <v>5668.2806399999999</v>
          </cell>
          <cell r="BX89">
            <v>584.3184</v>
          </cell>
          <cell r="BY89">
            <v>0.36</v>
          </cell>
          <cell r="BZ89">
            <v>2.95</v>
          </cell>
          <cell r="CA89">
            <v>691.72238318644065</v>
          </cell>
          <cell r="CB89">
            <v>4</v>
          </cell>
          <cell r="CC89">
            <v>205.99699525423731</v>
          </cell>
          <cell r="CD89">
            <v>0.31</v>
          </cell>
          <cell r="CE89">
            <v>0.23</v>
          </cell>
          <cell r="CF89">
            <v>0</v>
          </cell>
          <cell r="CG89">
            <v>0</v>
          </cell>
          <cell r="CH89">
            <v>0</v>
          </cell>
          <cell r="CI89" t="str">
            <v>HEATING PLANT</v>
          </cell>
          <cell r="CJ89" t="str">
            <v>NF6-IND P</v>
          </cell>
          <cell r="CK89" t="str">
            <v>X</v>
          </cell>
          <cell r="CL89">
            <v>38</v>
          </cell>
          <cell r="CM89" t="str">
            <v>2X32HELP</v>
          </cell>
          <cell r="CN89" t="str">
            <v>SYLVANIA</v>
          </cell>
          <cell r="CO89" t="str">
            <v>QHE2X32T8/UNV ISL-SC</v>
          </cell>
          <cell r="CP89">
            <v>49863</v>
          </cell>
          <cell r="CQ89">
            <v>0</v>
          </cell>
          <cell r="CR89" t="str">
            <v>N/A</v>
          </cell>
          <cell r="CS89" t="str">
            <v>-</v>
          </cell>
          <cell r="CT89" t="str">
            <v>-</v>
          </cell>
          <cell r="CU89" t="str">
            <v>-</v>
          </cell>
          <cell r="CV89">
            <v>0</v>
          </cell>
          <cell r="CW89">
            <v>76</v>
          </cell>
          <cell r="CX89" t="str">
            <v>FO28/ECO</v>
          </cell>
          <cell r="CY89" t="str">
            <v>SYLVANIA</v>
          </cell>
          <cell r="CZ89" t="str">
            <v>FO28/841/XP/SS/ECO</v>
          </cell>
          <cell r="DA89">
            <v>22179</v>
          </cell>
          <cell r="DB89">
            <v>0</v>
          </cell>
          <cell r="DC89" t="str">
            <v>N/A</v>
          </cell>
          <cell r="DD89" t="str">
            <v>-</v>
          </cell>
          <cell r="DE89" t="str">
            <v>-</v>
          </cell>
          <cell r="DF89" t="str">
            <v>-</v>
          </cell>
          <cell r="DG89">
            <v>38</v>
          </cell>
          <cell r="DH89" t="str">
            <v>2 LAMP 4' STRIP INDUSTRIAL PREMIUM GRADE</v>
          </cell>
          <cell r="DI89" t="str">
            <v>SIMKAR</v>
          </cell>
          <cell r="DJ89" t="str">
            <v>IF232-B11-*</v>
          </cell>
          <cell r="DK89" t="str">
            <v>-</v>
          </cell>
          <cell r="DL89">
            <v>0</v>
          </cell>
          <cell r="DM89" t="str">
            <v>No Sensor</v>
          </cell>
          <cell r="DN89" t="str">
            <v>No Sensor</v>
          </cell>
          <cell r="DO89" t="str">
            <v>No Sensor</v>
          </cell>
          <cell r="DP89" t="str">
            <v>No Sensor</v>
          </cell>
          <cell r="DQ89" t="str">
            <v>No Sensor</v>
          </cell>
          <cell r="DR89">
            <v>38</v>
          </cell>
          <cell r="DS89" t="str">
            <v>DIFFICULT</v>
          </cell>
          <cell r="DT89" t="str">
            <v>ADDED COST</v>
          </cell>
          <cell r="DU89" t="str">
            <v>-</v>
          </cell>
          <cell r="DV89" t="str">
            <v>-</v>
          </cell>
          <cell r="DW89" t="str">
            <v>-</v>
          </cell>
        </row>
        <row r="90">
          <cell r="E90">
            <v>3</v>
          </cell>
          <cell r="F90" t="str">
            <v>HEATING PLANT</v>
          </cell>
          <cell r="G90">
            <v>2</v>
          </cell>
          <cell r="I90" t="str">
            <v>TOP LEVEL</v>
          </cell>
          <cell r="J90" t="str">
            <v>24/7</v>
          </cell>
          <cell r="L90">
            <v>8760</v>
          </cell>
          <cell r="M90">
            <v>1</v>
          </cell>
          <cell r="N90">
            <v>135</v>
          </cell>
          <cell r="S90" t="str">
            <v>INCANDESCENT</v>
          </cell>
          <cell r="T90">
            <v>135</v>
          </cell>
          <cell r="U90">
            <v>0.13500000000000001</v>
          </cell>
          <cell r="V90">
            <v>1182.6000000000001</v>
          </cell>
          <cell r="W90">
            <v>1</v>
          </cell>
          <cell r="X90" t="str">
            <v>NF12-42</v>
          </cell>
          <cell r="Z90" t="str">
            <v>NEW COMPACT FLUORESCENT FIXTURE</v>
          </cell>
          <cell r="AA90" t="str">
            <v xml:space="preserve"> </v>
          </cell>
          <cell r="AB90">
            <v>46</v>
          </cell>
          <cell r="AC90">
            <v>4.5999999999999999E-2</v>
          </cell>
          <cell r="AD90">
            <v>402.96</v>
          </cell>
          <cell r="AJ90" t="str">
            <v>N</v>
          </cell>
          <cell r="AK90">
            <v>0</v>
          </cell>
          <cell r="AL90">
            <v>2752</v>
          </cell>
          <cell r="AM90">
            <v>0</v>
          </cell>
          <cell r="AN90">
            <v>8.900000000000001E-2</v>
          </cell>
          <cell r="AO90">
            <v>779.6400000000001</v>
          </cell>
          <cell r="AP90">
            <v>56.760640000000016</v>
          </cell>
          <cell r="AQ90">
            <v>3.5255702274333487</v>
          </cell>
          <cell r="AR90">
            <v>0.28364205943729287</v>
          </cell>
          <cell r="AS90">
            <v>86.097600000000014</v>
          </cell>
          <cell r="AT90">
            <v>29.336959999999998</v>
          </cell>
          <cell r="AU90">
            <v>88</v>
          </cell>
          <cell r="AV90">
            <v>59.734999999999999</v>
          </cell>
          <cell r="AW90">
            <v>0</v>
          </cell>
          <cell r="AX90">
            <v>0</v>
          </cell>
          <cell r="AY90">
            <v>0</v>
          </cell>
          <cell r="AZ90">
            <v>0</v>
          </cell>
          <cell r="BA90">
            <v>0</v>
          </cell>
          <cell r="BB90">
            <v>88</v>
          </cell>
          <cell r="BC90">
            <v>0</v>
          </cell>
          <cell r="BD90">
            <v>0</v>
          </cell>
          <cell r="BE90">
            <v>88</v>
          </cell>
          <cell r="BF90">
            <v>59.734999999999999</v>
          </cell>
          <cell r="BG90">
            <v>0</v>
          </cell>
          <cell r="BH90">
            <v>0</v>
          </cell>
          <cell r="BI90">
            <v>59.734999999999999</v>
          </cell>
          <cell r="BJ90">
            <v>0</v>
          </cell>
          <cell r="BK90">
            <v>200.11362247406248</v>
          </cell>
          <cell r="BL90">
            <v>200.11362247406248</v>
          </cell>
          <cell r="BM90">
            <v>8.76</v>
          </cell>
          <cell r="BN90">
            <v>17.52</v>
          </cell>
          <cell r="BO90">
            <v>26.28</v>
          </cell>
          <cell r="BP90">
            <v>10.4682</v>
          </cell>
          <cell r="BQ90">
            <v>7.3</v>
          </cell>
          <cell r="BR90">
            <v>0</v>
          </cell>
          <cell r="BS90">
            <v>17.7682</v>
          </cell>
          <cell r="BT90">
            <v>-1.7081999999999997</v>
          </cell>
          <cell r="BU90">
            <v>10.219999999999999</v>
          </cell>
          <cell r="BV90">
            <v>8.5117999999999991</v>
          </cell>
          <cell r="BW90">
            <v>51.456240000000008</v>
          </cell>
          <cell r="BX90">
            <v>5.3044000000000011</v>
          </cell>
          <cell r="BY90">
            <v>0.36</v>
          </cell>
          <cell r="BZ90">
            <v>2.95</v>
          </cell>
          <cell r="CA90">
            <v>6.2794055593220346</v>
          </cell>
          <cell r="CB90">
            <v>4</v>
          </cell>
          <cell r="CC90">
            <v>1.8700257627118646</v>
          </cell>
          <cell r="CD90">
            <v>0.31</v>
          </cell>
          <cell r="CE90">
            <v>0.23</v>
          </cell>
          <cell r="CF90">
            <v>0</v>
          </cell>
          <cell r="CG90">
            <v>0</v>
          </cell>
          <cell r="CH90">
            <v>0</v>
          </cell>
          <cell r="CI90" t="str">
            <v>HEATING PLANT</v>
          </cell>
          <cell r="CJ90" t="str">
            <v>NF12-42</v>
          </cell>
          <cell r="CK90" t="str">
            <v>X</v>
          </cell>
          <cell r="CL90">
            <v>1</v>
          </cell>
          <cell r="CM90" t="str">
            <v>CF42 ELEC</v>
          </cell>
          <cell r="CN90" t="str">
            <v>SYLVANIA</v>
          </cell>
          <cell r="CO90" t="str">
            <v>QTP 1/2XCF/UNV**</v>
          </cell>
          <cell r="CP90" t="str">
            <v>517xx</v>
          </cell>
          <cell r="CQ90">
            <v>0</v>
          </cell>
          <cell r="CR90" t="str">
            <v>N/A</v>
          </cell>
          <cell r="CS90" t="str">
            <v>-</v>
          </cell>
          <cell r="CT90" t="str">
            <v>-</v>
          </cell>
          <cell r="CU90" t="str">
            <v>-</v>
          </cell>
          <cell r="CV90" t="str">
            <v>X</v>
          </cell>
          <cell r="CW90">
            <v>1</v>
          </cell>
          <cell r="CX90" t="str">
            <v>CF42/DT/E/IN/841</v>
          </cell>
          <cell r="CY90" t="str">
            <v>SYLVANIA</v>
          </cell>
          <cell r="CZ90" t="str">
            <v>CF42DT/E/IN/841</v>
          </cell>
          <cell r="DA90">
            <v>20890</v>
          </cell>
          <cell r="DB90">
            <v>0</v>
          </cell>
          <cell r="DC90" t="str">
            <v>N/A</v>
          </cell>
          <cell r="DD90" t="str">
            <v>-</v>
          </cell>
          <cell r="DE90" t="str">
            <v>-</v>
          </cell>
          <cell r="DF90" t="str">
            <v>-</v>
          </cell>
          <cell r="DG90">
            <v>1</v>
          </cell>
          <cell r="DH90" t="str">
            <v>42W FLUORESCENT WALL MOUNT</v>
          </cell>
          <cell r="DI90" t="str">
            <v>HUBBELL</v>
          </cell>
          <cell r="DJ90" t="str">
            <v>NRG-304-120OR277-PC</v>
          </cell>
          <cell r="DK90" t="str">
            <v>-</v>
          </cell>
          <cell r="DL90">
            <v>0</v>
          </cell>
          <cell r="DM90" t="str">
            <v>No Sensor</v>
          </cell>
          <cell r="DN90" t="str">
            <v>No Sensor</v>
          </cell>
          <cell r="DO90" t="str">
            <v>No Sensor</v>
          </cell>
          <cell r="DP90" t="str">
            <v>No Sensor</v>
          </cell>
          <cell r="DQ90" t="str">
            <v>No Sensor</v>
          </cell>
          <cell r="DR90">
            <v>0</v>
          </cell>
          <cell r="DS90" t="str">
            <v>No Add Wk.</v>
          </cell>
          <cell r="DT90" t="str">
            <v>No Add. Wk.</v>
          </cell>
          <cell r="DU90" t="str">
            <v>No Add. Wk.</v>
          </cell>
          <cell r="DV90" t="str">
            <v>No Add. Wk.</v>
          </cell>
          <cell r="DW90" t="str">
            <v>No Add. Wk.</v>
          </cell>
        </row>
        <row r="91">
          <cell r="E91">
            <v>3</v>
          </cell>
          <cell r="F91" t="str">
            <v>HEATING PLANT</v>
          </cell>
          <cell r="G91">
            <v>2</v>
          </cell>
          <cell r="I91" t="str">
            <v>OFFICE</v>
          </cell>
          <cell r="J91" t="str">
            <v>OH</v>
          </cell>
          <cell r="L91">
            <v>8760</v>
          </cell>
          <cell r="M91">
            <v>2</v>
          </cell>
          <cell r="N91" t="str">
            <v>44SE</v>
          </cell>
          <cell r="O91" t="str">
            <v>LYIN</v>
          </cell>
          <cell r="S91" t="str">
            <v>FLUORESCENT</v>
          </cell>
          <cell r="T91">
            <v>164</v>
          </cell>
          <cell r="U91">
            <v>0.32800000000000001</v>
          </cell>
          <cell r="V91">
            <v>2873.28</v>
          </cell>
          <cell r="W91">
            <v>2</v>
          </cell>
          <cell r="X91" t="str">
            <v>NF5-242HP</v>
          </cell>
          <cell r="Z91" t="str">
            <v>NEW LINEAR FLUORESCENT FIXTURE</v>
          </cell>
          <cell r="AA91" t="str">
            <v xml:space="preserve"> </v>
          </cell>
          <cell r="AB91">
            <v>65</v>
          </cell>
          <cell r="AC91">
            <v>0.13</v>
          </cell>
          <cell r="AD91">
            <v>1138.8</v>
          </cell>
          <cell r="AJ91" t="str">
            <v>N</v>
          </cell>
          <cell r="AK91">
            <v>16408.8</v>
          </cell>
          <cell r="AL91">
            <v>12288</v>
          </cell>
          <cell r="AM91">
            <v>-0.25113353810150646</v>
          </cell>
          <cell r="AN91">
            <v>0.19800000000000001</v>
          </cell>
          <cell r="AO91">
            <v>1734.4800000000002</v>
          </cell>
          <cell r="AP91">
            <v>126.27648000000003</v>
          </cell>
          <cell r="AQ91">
            <v>2.6489869597301485</v>
          </cell>
          <cell r="AR91">
            <v>0.3775028020907546</v>
          </cell>
          <cell r="AS91">
            <v>209.18528000000003</v>
          </cell>
          <cell r="AT91">
            <v>82.908799999999999</v>
          </cell>
          <cell r="AU91">
            <v>59.26</v>
          </cell>
          <cell r="AV91">
            <v>59.734999999999999</v>
          </cell>
          <cell r="AW91">
            <v>4.4800000000000004</v>
          </cell>
          <cell r="AX91">
            <v>0</v>
          </cell>
          <cell r="AY91">
            <v>0</v>
          </cell>
          <cell r="AZ91">
            <v>0</v>
          </cell>
          <cell r="BA91">
            <v>0</v>
          </cell>
          <cell r="BB91">
            <v>118.52</v>
          </cell>
          <cell r="BC91">
            <v>0</v>
          </cell>
          <cell r="BD91">
            <v>0</v>
          </cell>
          <cell r="BE91">
            <v>118.52</v>
          </cell>
          <cell r="BF91">
            <v>119.47</v>
          </cell>
          <cell r="BG91">
            <v>0</v>
          </cell>
          <cell r="BH91">
            <v>0</v>
          </cell>
          <cell r="BI91">
            <v>119.47</v>
          </cell>
          <cell r="BJ91">
            <v>8.9600000000000009</v>
          </cell>
          <cell r="BK91">
            <v>322.36803068062494</v>
          </cell>
          <cell r="BL91">
            <v>334.50474884062498</v>
          </cell>
          <cell r="BM91">
            <v>14.892000000000001</v>
          </cell>
          <cell r="BN91">
            <v>35.04</v>
          </cell>
          <cell r="BO91">
            <v>49.932000000000002</v>
          </cell>
          <cell r="BP91">
            <v>8.752699999999999</v>
          </cell>
          <cell r="BQ91">
            <v>13.14</v>
          </cell>
          <cell r="BR91">
            <v>0</v>
          </cell>
          <cell r="BS91">
            <v>21.892699999999998</v>
          </cell>
          <cell r="BT91">
            <v>6.1393000000000022</v>
          </cell>
          <cell r="BU91">
            <v>21.9</v>
          </cell>
          <cell r="BV91">
            <v>28.039300000000001</v>
          </cell>
          <cell r="BW91">
            <v>114.47568000000003</v>
          </cell>
          <cell r="BX91">
            <v>11.800800000000001</v>
          </cell>
          <cell r="BY91">
            <v>0.36</v>
          </cell>
          <cell r="BZ91">
            <v>2.95</v>
          </cell>
          <cell r="CA91">
            <v>13.969913491525425</v>
          </cell>
          <cell r="CB91">
            <v>4</v>
          </cell>
          <cell r="CC91">
            <v>4.1602820338983051</v>
          </cell>
          <cell r="CD91">
            <v>0.31</v>
          </cell>
          <cell r="CE91">
            <v>0.23</v>
          </cell>
          <cell r="CF91">
            <v>0</v>
          </cell>
          <cell r="CG91">
            <v>0</v>
          </cell>
          <cell r="CH91">
            <v>0</v>
          </cell>
          <cell r="CI91" t="str">
            <v>HEATING PLANT</v>
          </cell>
          <cell r="CJ91" t="str">
            <v>NF5-242HP</v>
          </cell>
          <cell r="CK91" t="str">
            <v>X</v>
          </cell>
          <cell r="CL91">
            <v>2</v>
          </cell>
          <cell r="CM91" t="str">
            <v>2X32HEHP</v>
          </cell>
          <cell r="CN91" t="str">
            <v>SYLVANIA</v>
          </cell>
          <cell r="CO91" t="str">
            <v>QHE2X32T8/UNV ISH-SC</v>
          </cell>
          <cell r="CP91">
            <v>49873</v>
          </cell>
          <cell r="CQ91">
            <v>0</v>
          </cell>
          <cell r="CR91" t="str">
            <v>N/A</v>
          </cell>
          <cell r="CS91" t="str">
            <v>-</v>
          </cell>
          <cell r="CT91" t="str">
            <v>-</v>
          </cell>
          <cell r="CU91" t="str">
            <v>-</v>
          </cell>
          <cell r="CV91">
            <v>0</v>
          </cell>
          <cell r="CW91">
            <v>4</v>
          </cell>
          <cell r="CX91" t="str">
            <v>FO28/ECO</v>
          </cell>
          <cell r="CY91" t="str">
            <v>SYLVANIA</v>
          </cell>
          <cell r="CZ91" t="str">
            <v>FO28/841/XP/SS/ECO</v>
          </cell>
          <cell r="DA91">
            <v>22179</v>
          </cell>
          <cell r="DB91">
            <v>0</v>
          </cell>
          <cell r="DC91" t="str">
            <v>N/A</v>
          </cell>
          <cell r="DD91" t="str">
            <v>-</v>
          </cell>
          <cell r="DE91" t="str">
            <v>-</v>
          </cell>
          <cell r="DF91" t="str">
            <v>-</v>
          </cell>
          <cell r="DG91">
            <v>2</v>
          </cell>
          <cell r="DH91" t="str">
            <v>2X4 2L 18 CELL PARABOLIC LOUVER</v>
          </cell>
          <cell r="DI91" t="str">
            <v>SIMKAR</v>
          </cell>
          <cell r="DJ91" t="str">
            <v>TEP-244-232-B11-18C</v>
          </cell>
          <cell r="DK91" t="str">
            <v>-</v>
          </cell>
          <cell r="DL91">
            <v>0</v>
          </cell>
          <cell r="DM91" t="str">
            <v>No Sensor</v>
          </cell>
          <cell r="DN91" t="str">
            <v>No Sensor</v>
          </cell>
          <cell r="DO91" t="str">
            <v>No Sensor</v>
          </cell>
          <cell r="DP91" t="str">
            <v>No Sensor</v>
          </cell>
          <cell r="DQ91" t="str">
            <v>No Sensor</v>
          </cell>
          <cell r="DR91">
            <v>0</v>
          </cell>
          <cell r="DS91" t="str">
            <v>No Add Wk.</v>
          </cell>
          <cell r="DT91" t="str">
            <v>No Add. Wk.</v>
          </cell>
          <cell r="DU91" t="str">
            <v>No Add. Wk.</v>
          </cell>
          <cell r="DV91" t="str">
            <v>No Add. Wk.</v>
          </cell>
          <cell r="DW91" t="str">
            <v>No Add. Wk.</v>
          </cell>
        </row>
        <row r="92">
          <cell r="E92">
            <v>3</v>
          </cell>
          <cell r="F92" t="str">
            <v>HEATING PLANT</v>
          </cell>
          <cell r="G92">
            <v>2</v>
          </cell>
          <cell r="I92" t="str">
            <v>GENERATOR ROOM</v>
          </cell>
          <cell r="J92" t="str">
            <v>24/7</v>
          </cell>
          <cell r="L92">
            <v>8760</v>
          </cell>
          <cell r="M92">
            <v>3</v>
          </cell>
          <cell r="N92" t="str">
            <v>CF13</v>
          </cell>
          <cell r="O92" t="str">
            <v>JJ</v>
          </cell>
          <cell r="S92" t="str">
            <v>COMPACT FLUOR</v>
          </cell>
          <cell r="T92">
            <v>21</v>
          </cell>
          <cell r="U92">
            <v>6.3E-2</v>
          </cell>
          <cell r="V92">
            <v>551.88</v>
          </cell>
          <cell r="W92">
            <v>3</v>
          </cell>
          <cell r="X92" t="str">
            <v>NF6-VT</v>
          </cell>
          <cell r="Z92" t="str">
            <v>NEW LINEAR FLUORESCENT FIXTURE</v>
          </cell>
          <cell r="AA92" t="str">
            <v xml:space="preserve"> </v>
          </cell>
          <cell r="AB92">
            <v>42</v>
          </cell>
          <cell r="AC92">
            <v>0.126</v>
          </cell>
          <cell r="AD92">
            <v>1103.76</v>
          </cell>
          <cell r="AJ92" t="str">
            <v>N</v>
          </cell>
          <cell r="AK92">
            <v>0</v>
          </cell>
          <cell r="AL92">
            <v>11980.800000000001</v>
          </cell>
          <cell r="AM92">
            <v>0</v>
          </cell>
          <cell r="AN92">
            <v>-6.3E-2</v>
          </cell>
          <cell r="AO92">
            <v>-551.88</v>
          </cell>
          <cell r="AP92">
            <v>-40.178880000000007</v>
          </cell>
          <cell r="AQ92">
            <v>-13.046366129318123</v>
          </cell>
          <cell r="AR92">
            <v>-7.6649696174996548E-2</v>
          </cell>
          <cell r="AS92">
            <v>40.178880000000007</v>
          </cell>
          <cell r="AT92">
            <v>80.357760000000013</v>
          </cell>
          <cell r="AU92">
            <v>69.260000000000005</v>
          </cell>
          <cell r="AV92">
            <v>59.734999999999999</v>
          </cell>
          <cell r="AW92">
            <v>0</v>
          </cell>
          <cell r="AX92">
            <v>0</v>
          </cell>
          <cell r="AY92">
            <v>0</v>
          </cell>
          <cell r="AZ92">
            <v>0</v>
          </cell>
          <cell r="BA92">
            <v>0</v>
          </cell>
          <cell r="BB92">
            <v>207.78000000000003</v>
          </cell>
          <cell r="BC92">
            <v>0</v>
          </cell>
          <cell r="BD92">
            <v>0</v>
          </cell>
          <cell r="BE92">
            <v>207.78000000000003</v>
          </cell>
          <cell r="BF92">
            <v>179.20499999999998</v>
          </cell>
          <cell r="BG92">
            <v>0</v>
          </cell>
          <cell r="BH92">
            <v>0</v>
          </cell>
          <cell r="BI92">
            <v>179.20499999999998</v>
          </cell>
          <cell r="BJ92">
            <v>0</v>
          </cell>
          <cell r="BK92">
            <v>524.18837914593746</v>
          </cell>
          <cell r="BL92">
            <v>524.18837914593746</v>
          </cell>
          <cell r="BM92">
            <v>42.836399999999998</v>
          </cell>
          <cell r="BN92">
            <v>105.12</v>
          </cell>
          <cell r="BO92">
            <v>147.9564</v>
          </cell>
          <cell r="BP92">
            <v>11.218274999999998</v>
          </cell>
          <cell r="BQ92">
            <v>19.71</v>
          </cell>
          <cell r="BR92">
            <v>0</v>
          </cell>
          <cell r="BS92">
            <v>30.928274999999999</v>
          </cell>
          <cell r="BT92">
            <v>31.618124999999999</v>
          </cell>
          <cell r="BU92">
            <v>85.41</v>
          </cell>
          <cell r="BV92">
            <v>117.02812499999999</v>
          </cell>
          <cell r="BW92">
            <v>-36.424080000000004</v>
          </cell>
          <cell r="BX92">
            <v>-3.7548000000000004</v>
          </cell>
          <cell r="BY92">
            <v>0.36</v>
          </cell>
          <cell r="BZ92">
            <v>2.95</v>
          </cell>
          <cell r="CA92">
            <v>-4.4449724745762715</v>
          </cell>
          <cell r="CB92">
            <v>4</v>
          </cell>
          <cell r="CC92">
            <v>-1.3237261016949153</v>
          </cell>
          <cell r="CD92">
            <v>0.31</v>
          </cell>
          <cell r="CE92">
            <v>0.23</v>
          </cell>
          <cell r="CF92">
            <v>0</v>
          </cell>
          <cell r="CG92">
            <v>0</v>
          </cell>
          <cell r="CH92">
            <v>0</v>
          </cell>
          <cell r="CI92" t="str">
            <v>HEATING PLANT</v>
          </cell>
          <cell r="CJ92" t="str">
            <v>NF6-VT</v>
          </cell>
          <cell r="CK92" t="str">
            <v>X</v>
          </cell>
          <cell r="CL92">
            <v>3</v>
          </cell>
          <cell r="CM92" t="str">
            <v>2X32HELP</v>
          </cell>
          <cell r="CN92" t="str">
            <v>SYLVANIA</v>
          </cell>
          <cell r="CO92" t="str">
            <v>QHE2X32T8/UNV ISL-SC</v>
          </cell>
          <cell r="CP92">
            <v>49863</v>
          </cell>
          <cell r="CQ92">
            <v>0</v>
          </cell>
          <cell r="CR92" t="str">
            <v>N/A</v>
          </cell>
          <cell r="CS92" t="str">
            <v>-</v>
          </cell>
          <cell r="CT92" t="str">
            <v>-</v>
          </cell>
          <cell r="CU92" t="str">
            <v>-</v>
          </cell>
          <cell r="CV92">
            <v>0</v>
          </cell>
          <cell r="CW92">
            <v>6</v>
          </cell>
          <cell r="CX92" t="str">
            <v>FO28/ECO</v>
          </cell>
          <cell r="CY92" t="str">
            <v>SYLVANIA</v>
          </cell>
          <cell r="CZ92" t="str">
            <v>FO28/841/XP/SS/ECO</v>
          </cell>
          <cell r="DA92">
            <v>22179</v>
          </cell>
          <cell r="DB92">
            <v>0</v>
          </cell>
          <cell r="DC92" t="str">
            <v>N/A</v>
          </cell>
          <cell r="DD92" t="str">
            <v>-</v>
          </cell>
          <cell r="DE92" t="str">
            <v>-</v>
          </cell>
          <cell r="DF92" t="str">
            <v>-</v>
          </cell>
          <cell r="DG92">
            <v>3</v>
          </cell>
          <cell r="DH92" t="str">
            <v>2  LAMP 4' VAPOR TIGHT</v>
          </cell>
          <cell r="DI92" t="str">
            <v>SIMKAR</v>
          </cell>
          <cell r="DJ92" t="str">
            <v>OV450-232-B11M-*</v>
          </cell>
          <cell r="DK92" t="str">
            <v>-</v>
          </cell>
          <cell r="DL92">
            <v>0</v>
          </cell>
          <cell r="DM92" t="str">
            <v>No Sensor</v>
          </cell>
          <cell r="DN92" t="str">
            <v>No Sensor</v>
          </cell>
          <cell r="DO92" t="str">
            <v>No Sensor</v>
          </cell>
          <cell r="DP92" t="str">
            <v>No Sensor</v>
          </cell>
          <cell r="DQ92" t="str">
            <v>No Sensor</v>
          </cell>
          <cell r="DR92">
            <v>0</v>
          </cell>
          <cell r="DS92" t="str">
            <v>No Add Wk.</v>
          </cell>
          <cell r="DT92" t="str">
            <v>No Add. Wk.</v>
          </cell>
          <cell r="DU92" t="str">
            <v>No Add. Wk.</v>
          </cell>
          <cell r="DV92" t="str">
            <v>No Add. Wk.</v>
          </cell>
          <cell r="DW92" t="str">
            <v>No Add. Wk.</v>
          </cell>
        </row>
        <row r="93">
          <cell r="E93">
            <v>3</v>
          </cell>
          <cell r="F93" t="str">
            <v>HEATING PLANT</v>
          </cell>
          <cell r="G93">
            <v>2</v>
          </cell>
          <cell r="I93" t="str">
            <v>OUTSIDE</v>
          </cell>
          <cell r="J93" t="str">
            <v>EXT</v>
          </cell>
          <cell r="L93">
            <v>4000</v>
          </cell>
          <cell r="M93">
            <v>4</v>
          </cell>
          <cell r="N93">
            <v>135</v>
          </cell>
          <cell r="S93" t="str">
            <v>INCANDESCENT</v>
          </cell>
          <cell r="T93">
            <v>135</v>
          </cell>
          <cell r="U93">
            <v>0.54</v>
          </cell>
          <cell r="V93">
            <v>2160</v>
          </cell>
          <cell r="W93">
            <v>4</v>
          </cell>
          <cell r="X93" t="str">
            <v>NF12-42</v>
          </cell>
          <cell r="Z93" t="str">
            <v>NEW COMPACT FLUORESCENT FIXTURE</v>
          </cell>
          <cell r="AA93" t="str">
            <v xml:space="preserve"> </v>
          </cell>
          <cell r="AB93">
            <v>46</v>
          </cell>
          <cell r="AC93">
            <v>0.184</v>
          </cell>
          <cell r="AD93">
            <v>736</v>
          </cell>
          <cell r="AJ93" t="str">
            <v>N</v>
          </cell>
          <cell r="AK93">
            <v>0</v>
          </cell>
          <cell r="AL93">
            <v>11008</v>
          </cell>
          <cell r="AM93">
            <v>0</v>
          </cell>
          <cell r="AN93">
            <v>0.35600000000000004</v>
          </cell>
          <cell r="AO93">
            <v>1424</v>
          </cell>
          <cell r="AP93">
            <v>115.20160000000003</v>
          </cell>
          <cell r="AQ93">
            <v>6.9482931651665405</v>
          </cell>
          <cell r="AR93">
            <v>0.14392023713294652</v>
          </cell>
          <cell r="AS93">
            <v>174.74400000000003</v>
          </cell>
          <cell r="AT93">
            <v>59.542400000000001</v>
          </cell>
          <cell r="AU93">
            <v>88</v>
          </cell>
          <cell r="AV93">
            <v>59.734999999999999</v>
          </cell>
          <cell r="AW93">
            <v>0</v>
          </cell>
          <cell r="AX93">
            <v>0</v>
          </cell>
          <cell r="AY93">
            <v>0</v>
          </cell>
          <cell r="AZ93">
            <v>0</v>
          </cell>
          <cell r="BA93">
            <v>0</v>
          </cell>
          <cell r="BB93">
            <v>352</v>
          </cell>
          <cell r="BC93">
            <v>0</v>
          </cell>
          <cell r="BD93">
            <v>0</v>
          </cell>
          <cell r="BE93">
            <v>352</v>
          </cell>
          <cell r="BF93">
            <v>238.94</v>
          </cell>
          <cell r="BG93">
            <v>0</v>
          </cell>
          <cell r="BH93">
            <v>0</v>
          </cell>
          <cell r="BI93">
            <v>238.94</v>
          </cell>
          <cell r="BJ93">
            <v>0</v>
          </cell>
          <cell r="BK93">
            <v>800.45448989624992</v>
          </cell>
          <cell r="BL93">
            <v>800.45448989624992</v>
          </cell>
          <cell r="BM93">
            <v>16</v>
          </cell>
          <cell r="BN93">
            <v>32</v>
          </cell>
          <cell r="BO93">
            <v>48</v>
          </cell>
          <cell r="BP93">
            <v>19.119999999999997</v>
          </cell>
          <cell r="BQ93">
            <v>13.333333333333332</v>
          </cell>
          <cell r="BR93">
            <v>0</v>
          </cell>
          <cell r="BS93">
            <v>32.453333333333333</v>
          </cell>
          <cell r="BT93">
            <v>-3.1199999999999974</v>
          </cell>
          <cell r="BU93">
            <v>18.666666666666668</v>
          </cell>
          <cell r="BV93">
            <v>15.54666666666667</v>
          </cell>
          <cell r="BW93">
            <v>93.984000000000009</v>
          </cell>
          <cell r="BX93">
            <v>21.217600000000004</v>
          </cell>
          <cell r="BY93">
            <v>0.36</v>
          </cell>
          <cell r="BZ93">
            <v>2.95</v>
          </cell>
          <cell r="CA93">
            <v>11.469233898305083</v>
          </cell>
          <cell r="CB93">
            <v>4</v>
          </cell>
          <cell r="CC93">
            <v>7.4801030508474584</v>
          </cell>
          <cell r="CD93">
            <v>0.31</v>
          </cell>
          <cell r="CE93">
            <v>0.23</v>
          </cell>
          <cell r="CF93">
            <v>0</v>
          </cell>
          <cell r="CG93">
            <v>0</v>
          </cell>
          <cell r="CH93">
            <v>0</v>
          </cell>
          <cell r="CI93" t="str">
            <v>HEATING PLANT</v>
          </cell>
          <cell r="CJ93" t="str">
            <v>NF12-42</v>
          </cell>
          <cell r="CK93" t="str">
            <v>X</v>
          </cell>
          <cell r="CL93">
            <v>4</v>
          </cell>
          <cell r="CM93" t="str">
            <v>CF42 ELEC</v>
          </cell>
          <cell r="CN93" t="str">
            <v>SYLVANIA</v>
          </cell>
          <cell r="CO93" t="str">
            <v>QTP 1/2XCF/UNV**</v>
          </cell>
          <cell r="CP93" t="str">
            <v>517xx</v>
          </cell>
          <cell r="CQ93">
            <v>0</v>
          </cell>
          <cell r="CR93" t="str">
            <v>N/A</v>
          </cell>
          <cell r="CS93" t="str">
            <v>-</v>
          </cell>
          <cell r="CT93" t="str">
            <v>-</v>
          </cell>
          <cell r="CU93" t="str">
            <v>-</v>
          </cell>
          <cell r="CV93" t="str">
            <v>X</v>
          </cell>
          <cell r="CW93">
            <v>4</v>
          </cell>
          <cell r="CX93" t="str">
            <v>CF42/DT/E/IN/841</v>
          </cell>
          <cell r="CY93" t="str">
            <v>SYLVANIA</v>
          </cell>
          <cell r="CZ93" t="str">
            <v>CF42DT/E/IN/841</v>
          </cell>
          <cell r="DA93">
            <v>20890</v>
          </cell>
          <cell r="DB93">
            <v>0</v>
          </cell>
          <cell r="DC93" t="str">
            <v>N/A</v>
          </cell>
          <cell r="DD93" t="str">
            <v>-</v>
          </cell>
          <cell r="DE93" t="str">
            <v>-</v>
          </cell>
          <cell r="DF93" t="str">
            <v>-</v>
          </cell>
          <cell r="DG93">
            <v>4</v>
          </cell>
          <cell r="DH93" t="str">
            <v>42W FLUORESCENT WALL MOUNT</v>
          </cell>
          <cell r="DI93" t="str">
            <v>HUBBELL</v>
          </cell>
          <cell r="DJ93" t="str">
            <v>NRG-304-120OR277-PC</v>
          </cell>
          <cell r="DK93" t="str">
            <v>-</v>
          </cell>
          <cell r="DL93">
            <v>0</v>
          </cell>
          <cell r="DM93" t="str">
            <v>No Sensor</v>
          </cell>
          <cell r="DN93" t="str">
            <v>No Sensor</v>
          </cell>
          <cell r="DO93" t="str">
            <v>No Sensor</v>
          </cell>
          <cell r="DP93" t="str">
            <v>No Sensor</v>
          </cell>
          <cell r="DQ93" t="str">
            <v>No Sensor</v>
          </cell>
          <cell r="DR93">
            <v>0</v>
          </cell>
          <cell r="DS93" t="str">
            <v>No Add Wk.</v>
          </cell>
          <cell r="DT93" t="str">
            <v>No Add. Wk.</v>
          </cell>
          <cell r="DU93" t="str">
            <v>No Add. Wk.</v>
          </cell>
          <cell r="DV93" t="str">
            <v>No Add. Wk.</v>
          </cell>
          <cell r="DW93" t="str">
            <v>No Add. Wk.</v>
          </cell>
        </row>
        <row r="94">
          <cell r="E94">
            <v>3</v>
          </cell>
          <cell r="F94" t="str">
            <v>HEATING PLANT</v>
          </cell>
          <cell r="G94">
            <v>2</v>
          </cell>
          <cell r="I94" t="str">
            <v>OUTSIDE</v>
          </cell>
          <cell r="J94" t="str">
            <v>EXT</v>
          </cell>
          <cell r="L94">
            <v>4000</v>
          </cell>
          <cell r="M94">
            <v>1</v>
          </cell>
          <cell r="N94">
            <v>135</v>
          </cell>
          <cell r="S94" t="str">
            <v>INCANDESCENT</v>
          </cell>
          <cell r="T94">
            <v>135</v>
          </cell>
          <cell r="U94">
            <v>0.13500000000000001</v>
          </cell>
          <cell r="V94">
            <v>540</v>
          </cell>
          <cell r="W94">
            <v>1</v>
          </cell>
          <cell r="X94" t="str">
            <v>NF12-42</v>
          </cell>
          <cell r="Z94" t="str">
            <v>NEW COMPACT FLUORESCENT FIXTURE</v>
          </cell>
          <cell r="AA94" t="str">
            <v xml:space="preserve"> </v>
          </cell>
          <cell r="AB94">
            <v>46</v>
          </cell>
          <cell r="AC94">
            <v>4.5999999999999999E-2</v>
          </cell>
          <cell r="AD94">
            <v>184</v>
          </cell>
          <cell r="AJ94" t="str">
            <v>N</v>
          </cell>
          <cell r="AK94">
            <v>0</v>
          </cell>
          <cell r="AL94">
            <v>2752</v>
          </cell>
          <cell r="AM94">
            <v>0</v>
          </cell>
          <cell r="AN94">
            <v>8.900000000000001E-2</v>
          </cell>
          <cell r="AO94">
            <v>356</v>
          </cell>
          <cell r="AP94">
            <v>28.800400000000007</v>
          </cell>
          <cell r="AQ94">
            <v>6.9482931651665405</v>
          </cell>
          <cell r="AR94">
            <v>0.14392023713294652</v>
          </cell>
          <cell r="AS94">
            <v>43.686000000000007</v>
          </cell>
          <cell r="AT94">
            <v>14.8856</v>
          </cell>
          <cell r="AU94">
            <v>88</v>
          </cell>
          <cell r="AV94">
            <v>59.734999999999999</v>
          </cell>
          <cell r="AW94">
            <v>0</v>
          </cell>
          <cell r="AX94">
            <v>0</v>
          </cell>
          <cell r="AY94">
            <v>0</v>
          </cell>
          <cell r="AZ94">
            <v>0</v>
          </cell>
          <cell r="BA94">
            <v>0</v>
          </cell>
          <cell r="BB94">
            <v>88</v>
          </cell>
          <cell r="BC94">
            <v>0</v>
          </cell>
          <cell r="BD94">
            <v>0</v>
          </cell>
          <cell r="BE94">
            <v>88</v>
          </cell>
          <cell r="BF94">
            <v>59.734999999999999</v>
          </cell>
          <cell r="BG94">
            <v>0</v>
          </cell>
          <cell r="BH94">
            <v>0</v>
          </cell>
          <cell r="BI94">
            <v>59.734999999999999</v>
          </cell>
          <cell r="BJ94">
            <v>0</v>
          </cell>
          <cell r="BK94">
            <v>200.11362247406248</v>
          </cell>
          <cell r="BL94">
            <v>200.11362247406248</v>
          </cell>
          <cell r="BM94">
            <v>4</v>
          </cell>
          <cell r="BN94">
            <v>8</v>
          </cell>
          <cell r="BO94">
            <v>12</v>
          </cell>
          <cell r="BP94">
            <v>4.7799999999999994</v>
          </cell>
          <cell r="BQ94">
            <v>3.333333333333333</v>
          </cell>
          <cell r="BR94">
            <v>0</v>
          </cell>
          <cell r="BS94">
            <v>8.1133333333333333</v>
          </cell>
          <cell r="BT94">
            <v>-0.77999999999999936</v>
          </cell>
          <cell r="BU94">
            <v>4.666666666666667</v>
          </cell>
          <cell r="BV94">
            <v>3.8866666666666676</v>
          </cell>
          <cell r="BW94">
            <v>23.496000000000002</v>
          </cell>
          <cell r="BX94">
            <v>5.3044000000000011</v>
          </cell>
          <cell r="BY94">
            <v>0.36</v>
          </cell>
          <cell r="BZ94">
            <v>2.95</v>
          </cell>
          <cell r="CA94">
            <v>2.8673084745762707</v>
          </cell>
          <cell r="CB94">
            <v>4</v>
          </cell>
          <cell r="CC94">
            <v>1.8700257627118646</v>
          </cell>
          <cell r="CD94">
            <v>0.31</v>
          </cell>
          <cell r="CE94">
            <v>0.23</v>
          </cell>
          <cell r="CF94">
            <v>0</v>
          </cell>
          <cell r="CG94">
            <v>0</v>
          </cell>
          <cell r="CH94">
            <v>0</v>
          </cell>
          <cell r="CI94" t="str">
            <v>HEATING PLANT</v>
          </cell>
          <cell r="CJ94" t="str">
            <v>NF12-42</v>
          </cell>
          <cell r="CK94" t="str">
            <v>X</v>
          </cell>
          <cell r="CL94">
            <v>1</v>
          </cell>
          <cell r="CM94" t="str">
            <v>CF42 ELEC</v>
          </cell>
          <cell r="CN94" t="str">
            <v>SYLVANIA</v>
          </cell>
          <cell r="CO94" t="str">
            <v>QTP 1/2XCF/UNV**</v>
          </cell>
          <cell r="CP94" t="str">
            <v>517xx</v>
          </cell>
          <cell r="CQ94">
            <v>0</v>
          </cell>
          <cell r="CR94" t="str">
            <v>N/A</v>
          </cell>
          <cell r="CS94" t="str">
            <v>-</v>
          </cell>
          <cell r="CT94" t="str">
            <v>-</v>
          </cell>
          <cell r="CU94" t="str">
            <v>-</v>
          </cell>
          <cell r="CV94" t="str">
            <v>X</v>
          </cell>
          <cell r="CW94">
            <v>1</v>
          </cell>
          <cell r="CX94" t="str">
            <v>CF42/DT/E/IN/841</v>
          </cell>
          <cell r="CY94" t="str">
            <v>SYLVANIA</v>
          </cell>
          <cell r="CZ94" t="str">
            <v>CF42DT/E/IN/841</v>
          </cell>
          <cell r="DA94">
            <v>20890</v>
          </cell>
          <cell r="DB94">
            <v>0</v>
          </cell>
          <cell r="DC94" t="str">
            <v>N/A</v>
          </cell>
          <cell r="DD94" t="str">
            <v>-</v>
          </cell>
          <cell r="DE94" t="str">
            <v>-</v>
          </cell>
          <cell r="DF94" t="str">
            <v>-</v>
          </cell>
          <cell r="DG94">
            <v>1</v>
          </cell>
          <cell r="DH94" t="str">
            <v>42W FLUORESCENT WALL MOUNT</v>
          </cell>
          <cell r="DI94" t="str">
            <v>HUBBELL</v>
          </cell>
          <cell r="DJ94" t="str">
            <v>NRG-304-120OR277-PC</v>
          </cell>
          <cell r="DK94" t="str">
            <v>-</v>
          </cell>
          <cell r="DL94">
            <v>0</v>
          </cell>
          <cell r="DM94" t="str">
            <v>No Sensor</v>
          </cell>
          <cell r="DN94" t="str">
            <v>No Sensor</v>
          </cell>
          <cell r="DO94" t="str">
            <v>No Sensor</v>
          </cell>
          <cell r="DP94" t="str">
            <v>No Sensor</v>
          </cell>
          <cell r="DQ94" t="str">
            <v>No Sensor</v>
          </cell>
          <cell r="DR94">
            <v>0</v>
          </cell>
          <cell r="DS94" t="str">
            <v>No Add Wk.</v>
          </cell>
          <cell r="DT94" t="str">
            <v>No Add. Wk.</v>
          </cell>
          <cell r="DU94" t="str">
            <v>No Add. Wk.</v>
          </cell>
          <cell r="DV94" t="str">
            <v>No Add. Wk.</v>
          </cell>
          <cell r="DW94" t="str">
            <v>No Add. Wk.</v>
          </cell>
        </row>
        <row r="95">
          <cell r="E95">
            <v>3</v>
          </cell>
          <cell r="F95" t="str">
            <v>HEATING PLANT</v>
          </cell>
          <cell r="G95">
            <v>2</v>
          </cell>
          <cell r="I95" t="str">
            <v>OUTSIDE</v>
          </cell>
          <cell r="J95" t="str">
            <v>EXT</v>
          </cell>
          <cell r="L95">
            <v>4000</v>
          </cell>
          <cell r="M95">
            <v>4</v>
          </cell>
          <cell r="N95">
            <v>60</v>
          </cell>
          <cell r="O95" t="str">
            <v>WALL COBRA</v>
          </cell>
          <cell r="S95" t="str">
            <v>INCANDESCENT</v>
          </cell>
          <cell r="T95">
            <v>60</v>
          </cell>
          <cell r="U95">
            <v>0.24</v>
          </cell>
          <cell r="V95">
            <v>960</v>
          </cell>
          <cell r="W95">
            <v>4</v>
          </cell>
          <cell r="X95" t="str">
            <v>NF12-42</v>
          </cell>
          <cell r="Z95" t="str">
            <v>NEW COMPACT FLUORESCENT FIXTURE</v>
          </cell>
          <cell r="AA95" t="str">
            <v xml:space="preserve"> </v>
          </cell>
          <cell r="AB95">
            <v>46</v>
          </cell>
          <cell r="AC95">
            <v>0.184</v>
          </cell>
          <cell r="AD95">
            <v>736</v>
          </cell>
          <cell r="AJ95" t="str">
            <v>N</v>
          </cell>
          <cell r="AK95">
            <v>0</v>
          </cell>
          <cell r="AL95">
            <v>11008</v>
          </cell>
          <cell r="AM95">
            <v>0</v>
          </cell>
          <cell r="AN95">
            <v>5.5999999999999994E-2</v>
          </cell>
          <cell r="AO95">
            <v>224</v>
          </cell>
          <cell r="AP95">
            <v>18.121600000000001</v>
          </cell>
          <cell r="AQ95">
            <v>44.171292264273013</v>
          </cell>
          <cell r="AR95">
            <v>2.2639138425407313E-2</v>
          </cell>
          <cell r="AS95">
            <v>77.664000000000001</v>
          </cell>
          <cell r="AT95">
            <v>59.542400000000001</v>
          </cell>
          <cell r="AU95">
            <v>88</v>
          </cell>
          <cell r="AV95">
            <v>59.734999999999999</v>
          </cell>
          <cell r="AW95">
            <v>0</v>
          </cell>
          <cell r="AX95">
            <v>0</v>
          </cell>
          <cell r="AY95">
            <v>0</v>
          </cell>
          <cell r="AZ95">
            <v>0</v>
          </cell>
          <cell r="BA95">
            <v>0</v>
          </cell>
          <cell r="BB95">
            <v>352</v>
          </cell>
          <cell r="BC95">
            <v>0</v>
          </cell>
          <cell r="BD95">
            <v>0</v>
          </cell>
          <cell r="BE95">
            <v>352</v>
          </cell>
          <cell r="BF95">
            <v>238.94</v>
          </cell>
          <cell r="BG95">
            <v>0</v>
          </cell>
          <cell r="BH95">
            <v>0</v>
          </cell>
          <cell r="BI95">
            <v>238.94</v>
          </cell>
          <cell r="BJ95">
            <v>0</v>
          </cell>
          <cell r="BK95">
            <v>800.45448989624992</v>
          </cell>
          <cell r="BL95">
            <v>800.45448989624992</v>
          </cell>
          <cell r="BM95">
            <v>16</v>
          </cell>
          <cell r="BN95">
            <v>32</v>
          </cell>
          <cell r="BO95">
            <v>48</v>
          </cell>
          <cell r="BP95">
            <v>19.119999999999997</v>
          </cell>
          <cell r="BQ95">
            <v>13.333333333333332</v>
          </cell>
          <cell r="BR95">
            <v>0</v>
          </cell>
          <cell r="BS95">
            <v>32.453333333333333</v>
          </cell>
          <cell r="BT95">
            <v>-3.1199999999999974</v>
          </cell>
          <cell r="BU95">
            <v>18.666666666666668</v>
          </cell>
          <cell r="BV95">
            <v>15.54666666666667</v>
          </cell>
          <cell r="BW95">
            <v>14.784000000000001</v>
          </cell>
          <cell r="BX95">
            <v>3.3376000000000001</v>
          </cell>
          <cell r="BY95">
            <v>0.36</v>
          </cell>
          <cell r="BZ95">
            <v>2.95</v>
          </cell>
          <cell r="CA95">
            <v>1.804149152542373</v>
          </cell>
          <cell r="CB95">
            <v>4</v>
          </cell>
          <cell r="CC95">
            <v>1.1766454237288135</v>
          </cell>
          <cell r="CD95">
            <v>0.31</v>
          </cell>
          <cell r="CE95">
            <v>0.23</v>
          </cell>
          <cell r="CF95">
            <v>0</v>
          </cell>
          <cell r="CG95">
            <v>0</v>
          </cell>
          <cell r="CH95">
            <v>0</v>
          </cell>
          <cell r="CI95" t="str">
            <v>HEATING PLANT</v>
          </cell>
          <cell r="CJ95" t="str">
            <v>NF12-42</v>
          </cell>
          <cell r="CK95" t="str">
            <v>X</v>
          </cell>
          <cell r="CL95">
            <v>4</v>
          </cell>
          <cell r="CM95" t="str">
            <v>CF42 ELEC</v>
          </cell>
          <cell r="CN95" t="str">
            <v>SYLVANIA</v>
          </cell>
          <cell r="CO95" t="str">
            <v>QTP 1/2XCF/UNV**</v>
          </cell>
          <cell r="CP95" t="str">
            <v>517xx</v>
          </cell>
          <cell r="CQ95">
            <v>0</v>
          </cell>
          <cell r="CR95" t="str">
            <v>N/A</v>
          </cell>
          <cell r="CS95" t="str">
            <v>-</v>
          </cell>
          <cell r="CT95" t="str">
            <v>-</v>
          </cell>
          <cell r="CU95" t="str">
            <v>-</v>
          </cell>
          <cell r="CV95" t="str">
            <v>X</v>
          </cell>
          <cell r="CW95">
            <v>4</v>
          </cell>
          <cell r="CX95" t="str">
            <v>CF42/DT/E/IN/841</v>
          </cell>
          <cell r="CY95" t="str">
            <v>SYLVANIA</v>
          </cell>
          <cell r="CZ95" t="str">
            <v>CF42DT/E/IN/841</v>
          </cell>
          <cell r="DA95">
            <v>20890</v>
          </cell>
          <cell r="DB95">
            <v>0</v>
          </cell>
          <cell r="DC95" t="str">
            <v>N/A</v>
          </cell>
          <cell r="DD95" t="str">
            <v>-</v>
          </cell>
          <cell r="DE95" t="str">
            <v>-</v>
          </cell>
          <cell r="DF95" t="str">
            <v>-</v>
          </cell>
          <cell r="DG95">
            <v>4</v>
          </cell>
          <cell r="DH95" t="str">
            <v>42W FLUORESCENT WALL MOUNT</v>
          </cell>
          <cell r="DI95" t="str">
            <v>HUBBELL</v>
          </cell>
          <cell r="DJ95" t="str">
            <v>NRG-304-120OR277-PC</v>
          </cell>
          <cell r="DK95" t="str">
            <v>-</v>
          </cell>
          <cell r="DL95">
            <v>0</v>
          </cell>
          <cell r="DM95" t="str">
            <v>No Sensor</v>
          </cell>
          <cell r="DN95" t="str">
            <v>No Sensor</v>
          </cell>
          <cell r="DO95" t="str">
            <v>No Sensor</v>
          </cell>
          <cell r="DP95" t="str">
            <v>No Sensor</v>
          </cell>
          <cell r="DQ95" t="str">
            <v>No Sensor</v>
          </cell>
          <cell r="DR95">
            <v>0</v>
          </cell>
          <cell r="DS95" t="str">
            <v>No Add Wk.</v>
          </cell>
          <cell r="DT95" t="str">
            <v>No Add. Wk.</v>
          </cell>
          <cell r="DU95" t="str">
            <v>No Add. Wk.</v>
          </cell>
          <cell r="DV95" t="str">
            <v>No Add. Wk.</v>
          </cell>
          <cell r="DW95" t="str">
            <v>No Add. Wk.</v>
          </cell>
        </row>
        <row r="96">
          <cell r="E96">
            <v>3</v>
          </cell>
          <cell r="F96" t="str">
            <v>HEATING PLANT</v>
          </cell>
          <cell r="G96">
            <v>2</v>
          </cell>
          <cell r="I96" t="str">
            <v>BACK OF BUILDING</v>
          </cell>
          <cell r="J96" t="str">
            <v>EXT</v>
          </cell>
          <cell r="L96">
            <v>4000</v>
          </cell>
          <cell r="M96">
            <v>2</v>
          </cell>
          <cell r="N96" t="str">
            <v>150X2</v>
          </cell>
          <cell r="O96" t="str">
            <v>EXTERIOR SPOTS</v>
          </cell>
          <cell r="Q96" t="str">
            <v>FLOODS</v>
          </cell>
          <cell r="S96" t="str">
            <v>INCANDESCENT</v>
          </cell>
          <cell r="T96">
            <v>300</v>
          </cell>
          <cell r="U96">
            <v>0.6</v>
          </cell>
          <cell r="V96">
            <v>2400</v>
          </cell>
          <cell r="W96">
            <v>2</v>
          </cell>
          <cell r="X96" t="str">
            <v>NF18-70HPS</v>
          </cell>
          <cell r="Z96" t="str">
            <v>NEW HID FIXTURE</v>
          </cell>
          <cell r="AA96" t="str">
            <v xml:space="preserve"> </v>
          </cell>
          <cell r="AB96">
            <v>91</v>
          </cell>
          <cell r="AC96">
            <v>0.182</v>
          </cell>
          <cell r="AD96">
            <v>728</v>
          </cell>
          <cell r="AJ96" t="str">
            <v>N</v>
          </cell>
          <cell r="AK96">
            <v>0</v>
          </cell>
          <cell r="AL96">
            <v>9900</v>
          </cell>
          <cell r="AM96">
            <v>0</v>
          </cell>
          <cell r="AN96">
            <v>0.41799999999999998</v>
          </cell>
          <cell r="AO96">
            <v>1672</v>
          </cell>
          <cell r="AP96">
            <v>135.26479999999998</v>
          </cell>
          <cell r="AQ96">
            <v>4.6812540158128719</v>
          </cell>
          <cell r="AR96">
            <v>0.21361797429109514</v>
          </cell>
          <cell r="AS96">
            <v>194.16</v>
          </cell>
          <cell r="AT96">
            <v>58.895200000000003</v>
          </cell>
          <cell r="AU96">
            <v>174</v>
          </cell>
          <cell r="AV96">
            <v>59.734999999999999</v>
          </cell>
          <cell r="AW96">
            <v>0</v>
          </cell>
          <cell r="AX96">
            <v>0</v>
          </cell>
          <cell r="AY96">
            <v>0</v>
          </cell>
          <cell r="AZ96">
            <v>0</v>
          </cell>
          <cell r="BA96">
            <v>0</v>
          </cell>
          <cell r="BB96">
            <v>348</v>
          </cell>
          <cell r="BC96">
            <v>0</v>
          </cell>
          <cell r="BD96">
            <v>0</v>
          </cell>
          <cell r="BE96">
            <v>348</v>
          </cell>
          <cell r="BF96">
            <v>119.47</v>
          </cell>
          <cell r="BG96">
            <v>0</v>
          </cell>
          <cell r="BH96">
            <v>0</v>
          </cell>
          <cell r="BI96">
            <v>119.47</v>
          </cell>
          <cell r="BJ96">
            <v>0</v>
          </cell>
          <cell r="BK96">
            <v>633.2088881981249</v>
          </cell>
          <cell r="BL96">
            <v>633.2088881981249</v>
          </cell>
          <cell r="BM96">
            <v>16</v>
          </cell>
          <cell r="BN96">
            <v>32</v>
          </cell>
          <cell r="BO96">
            <v>48</v>
          </cell>
          <cell r="BP96">
            <v>16.150000000000002</v>
          </cell>
          <cell r="BQ96">
            <v>12</v>
          </cell>
          <cell r="BR96">
            <v>0</v>
          </cell>
          <cell r="BS96">
            <v>28.150000000000002</v>
          </cell>
          <cell r="BT96">
            <v>-0.15000000000000213</v>
          </cell>
          <cell r="BU96">
            <v>20</v>
          </cell>
          <cell r="BV96">
            <v>19.849999999999998</v>
          </cell>
          <cell r="BW96">
            <v>110.352</v>
          </cell>
          <cell r="BX96">
            <v>24.912800000000001</v>
          </cell>
          <cell r="BY96">
            <v>0.36</v>
          </cell>
          <cell r="BZ96">
            <v>2.95</v>
          </cell>
          <cell r="CA96">
            <v>13.466684745762711</v>
          </cell>
          <cell r="CB96">
            <v>4</v>
          </cell>
          <cell r="CC96">
            <v>8.7828176271186447</v>
          </cell>
          <cell r="CD96">
            <v>0.31</v>
          </cell>
          <cell r="CE96">
            <v>0.23</v>
          </cell>
          <cell r="CF96">
            <v>0</v>
          </cell>
          <cell r="CG96">
            <v>0</v>
          </cell>
          <cell r="CH96">
            <v>0</v>
          </cell>
          <cell r="CI96" t="str">
            <v>HEATING PLANT</v>
          </cell>
          <cell r="CJ96" t="str">
            <v>NF18-70HPS</v>
          </cell>
          <cell r="CK96" t="str">
            <v>X</v>
          </cell>
          <cell r="CL96">
            <v>2</v>
          </cell>
          <cell r="CM96" t="str">
            <v>HPS70 QUADTAP MAG S62</v>
          </cell>
          <cell r="CN96" t="str">
            <v>ADVANCE</v>
          </cell>
          <cell r="CO96" t="str">
            <v>71A7971-001D</v>
          </cell>
          <cell r="CP96" t="str">
            <v>-</v>
          </cell>
          <cell r="CQ96">
            <v>0</v>
          </cell>
          <cell r="CR96" t="str">
            <v>N/A</v>
          </cell>
          <cell r="CS96" t="str">
            <v>-</v>
          </cell>
          <cell r="CT96" t="str">
            <v>-</v>
          </cell>
          <cell r="CU96" t="str">
            <v>-</v>
          </cell>
          <cell r="CV96" t="str">
            <v>X</v>
          </cell>
          <cell r="CW96">
            <v>2</v>
          </cell>
          <cell r="CX96" t="str">
            <v>LU70/ECO</v>
          </cell>
          <cell r="CY96" t="str">
            <v>SYLVANIA</v>
          </cell>
          <cell r="CZ96" t="str">
            <v>LU70/ECO</v>
          </cell>
          <cell r="DA96">
            <v>67512</v>
          </cell>
          <cell r="DB96">
            <v>0</v>
          </cell>
          <cell r="DC96" t="str">
            <v>N/A</v>
          </cell>
          <cell r="DD96" t="str">
            <v>-</v>
          </cell>
          <cell r="DE96" t="str">
            <v>-</v>
          </cell>
          <cell r="DF96" t="str">
            <v>-</v>
          </cell>
          <cell r="DG96">
            <v>2</v>
          </cell>
          <cell r="DH96" t="str">
            <v>70W HPS FLOOD LIGHT</v>
          </cell>
          <cell r="DI96" t="str">
            <v>HUBBELL</v>
          </cell>
          <cell r="DJ96" t="str">
            <v>MHSY-0070S-468-1</v>
          </cell>
          <cell r="DK96" t="str">
            <v>-</v>
          </cell>
          <cell r="DL96">
            <v>0</v>
          </cell>
          <cell r="DM96" t="str">
            <v>No Sensor</v>
          </cell>
          <cell r="DN96" t="str">
            <v>No Sensor</v>
          </cell>
          <cell r="DO96" t="str">
            <v>No Sensor</v>
          </cell>
          <cell r="DP96" t="str">
            <v>No Sensor</v>
          </cell>
          <cell r="DQ96" t="str">
            <v>No Sensor</v>
          </cell>
          <cell r="DR96">
            <v>0</v>
          </cell>
          <cell r="DS96" t="str">
            <v>No Add Wk.</v>
          </cell>
          <cell r="DT96" t="str">
            <v>No Add. Wk.</v>
          </cell>
          <cell r="DU96" t="str">
            <v>No Add. Wk.</v>
          </cell>
          <cell r="DV96" t="str">
            <v>No Add. Wk.</v>
          </cell>
          <cell r="DW96" t="str">
            <v>No Add. Wk.</v>
          </cell>
        </row>
        <row r="97">
          <cell r="E97">
            <v>3</v>
          </cell>
          <cell r="F97" t="str">
            <v>HEATING PLANT</v>
          </cell>
          <cell r="G97">
            <v>2</v>
          </cell>
          <cell r="I97" t="str">
            <v>BACK OF BUILDING</v>
          </cell>
          <cell r="J97" t="str">
            <v>EXT</v>
          </cell>
          <cell r="L97">
            <v>4000</v>
          </cell>
          <cell r="M97">
            <v>7</v>
          </cell>
          <cell r="N97" t="str">
            <v>EXCLUDE</v>
          </cell>
          <cell r="O97" t="str">
            <v>HPS WALL PACKS</v>
          </cell>
          <cell r="S97" t="str">
            <v>MISCELLANEOUS</v>
          </cell>
          <cell r="T97">
            <v>0</v>
          </cell>
          <cell r="U97">
            <v>0</v>
          </cell>
          <cell r="V97">
            <v>0</v>
          </cell>
          <cell r="W97">
            <v>7</v>
          </cell>
          <cell r="X97" t="str">
            <v>EXCLUDE</v>
          </cell>
          <cell r="Z97" t="str">
            <v>MISCELLANEOUS</v>
          </cell>
          <cell r="AA97" t="str">
            <v xml:space="preserve"> </v>
          </cell>
          <cell r="AB97">
            <v>0</v>
          </cell>
          <cell r="AC97">
            <v>0</v>
          </cell>
          <cell r="AD97">
            <v>0</v>
          </cell>
          <cell r="AJ97" t="str">
            <v>N</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0.36</v>
          </cell>
          <cell r="BZ97">
            <v>2.95</v>
          </cell>
          <cell r="CA97">
            <v>0</v>
          </cell>
          <cell r="CB97">
            <v>4</v>
          </cell>
          <cell r="CC97">
            <v>0</v>
          </cell>
          <cell r="CD97">
            <v>0.31</v>
          </cell>
          <cell r="CE97">
            <v>0.23</v>
          </cell>
          <cell r="CF97">
            <v>0</v>
          </cell>
          <cell r="CG97">
            <v>0</v>
          </cell>
          <cell r="CH97">
            <v>0</v>
          </cell>
          <cell r="CI97" t="str">
            <v>HEATING PLANT</v>
          </cell>
          <cell r="CJ97" t="str">
            <v>EXCLUDE</v>
          </cell>
          <cell r="CK97">
            <v>0</v>
          </cell>
          <cell r="CL97">
            <v>0</v>
          </cell>
          <cell r="CM97" t="str">
            <v>N/A</v>
          </cell>
          <cell r="CN97" t="str">
            <v>-</v>
          </cell>
          <cell r="CO97" t="str">
            <v>-</v>
          </cell>
          <cell r="CP97" t="str">
            <v>-</v>
          </cell>
          <cell r="CQ97">
            <v>0</v>
          </cell>
          <cell r="CR97" t="str">
            <v>N/A</v>
          </cell>
          <cell r="CS97" t="str">
            <v>-</v>
          </cell>
          <cell r="CT97" t="str">
            <v>-</v>
          </cell>
          <cell r="CU97" t="str">
            <v>-</v>
          </cell>
          <cell r="CV97">
            <v>0</v>
          </cell>
          <cell r="CW97">
            <v>0</v>
          </cell>
          <cell r="CX97" t="str">
            <v>N/A</v>
          </cell>
          <cell r="CY97" t="str">
            <v>-</v>
          </cell>
          <cell r="CZ97" t="str">
            <v>-</v>
          </cell>
          <cell r="DA97" t="str">
            <v>-</v>
          </cell>
          <cell r="DB97">
            <v>0</v>
          </cell>
          <cell r="DC97" t="str">
            <v>N/A</v>
          </cell>
          <cell r="DD97" t="str">
            <v>-</v>
          </cell>
          <cell r="DE97" t="str">
            <v>-</v>
          </cell>
          <cell r="DF97" t="str">
            <v>-</v>
          </cell>
          <cell r="DG97">
            <v>7</v>
          </cell>
          <cell r="DH97" t="str">
            <v>EXCLUDE</v>
          </cell>
          <cell r="DI97" t="str">
            <v>-</v>
          </cell>
          <cell r="DJ97" t="str">
            <v>-</v>
          </cell>
          <cell r="DK97" t="str">
            <v>-</v>
          </cell>
          <cell r="DL97">
            <v>0</v>
          </cell>
          <cell r="DM97" t="str">
            <v>No Sensor</v>
          </cell>
          <cell r="DN97" t="str">
            <v>No Sensor</v>
          </cell>
          <cell r="DO97" t="str">
            <v>No Sensor</v>
          </cell>
          <cell r="DP97" t="str">
            <v>No Sensor</v>
          </cell>
          <cell r="DQ97" t="str">
            <v>No Sensor</v>
          </cell>
          <cell r="DR97">
            <v>0</v>
          </cell>
          <cell r="DS97" t="str">
            <v>No Add Wk.</v>
          </cell>
          <cell r="DT97" t="str">
            <v>No Add. Wk.</v>
          </cell>
          <cell r="DU97" t="str">
            <v>No Add. Wk.</v>
          </cell>
          <cell r="DV97" t="str">
            <v>No Add. Wk.</v>
          </cell>
          <cell r="DW97" t="str">
            <v>No Add. Wk.</v>
          </cell>
        </row>
        <row r="98">
          <cell r="E98">
            <v>9</v>
          </cell>
          <cell r="F98" t="str">
            <v>CARPENTER SHOP</v>
          </cell>
          <cell r="G98" t="str">
            <v>B</v>
          </cell>
          <cell r="I98" t="str">
            <v>MAIN AREA</v>
          </cell>
          <cell r="J98" t="str">
            <v>OH</v>
          </cell>
          <cell r="L98">
            <v>2340</v>
          </cell>
          <cell r="M98">
            <v>21</v>
          </cell>
          <cell r="N98">
            <v>300</v>
          </cell>
          <cell r="O98" t="str">
            <v>EXPLOSION PROOF</v>
          </cell>
          <cell r="Q98" t="str">
            <v>FOR DUST?</v>
          </cell>
          <cell r="S98" t="str">
            <v>INCANDESCENT</v>
          </cell>
          <cell r="T98">
            <v>300</v>
          </cell>
          <cell r="U98">
            <v>6.3</v>
          </cell>
          <cell r="V98">
            <v>14742</v>
          </cell>
          <cell r="W98">
            <v>21</v>
          </cell>
          <cell r="X98" t="str">
            <v>SP-EXP-2L</v>
          </cell>
          <cell r="Y98" t="str">
            <v>DID HAVE NF6?</v>
          </cell>
          <cell r="Z98" t="str">
            <v>NEW LINEAR FLUORESCENT FIXTURE</v>
          </cell>
          <cell r="AA98" t="str">
            <v xml:space="preserve"> </v>
          </cell>
          <cell r="AB98">
            <v>65</v>
          </cell>
          <cell r="AC98">
            <v>1.365</v>
          </cell>
          <cell r="AD98">
            <v>3194.1</v>
          </cell>
          <cell r="AJ98" t="str">
            <v>N</v>
          </cell>
          <cell r="AK98">
            <v>0</v>
          </cell>
          <cell r="AL98">
            <v>129024</v>
          </cell>
          <cell r="AM98">
            <v>0</v>
          </cell>
          <cell r="AN98">
            <v>4.9349999999999996</v>
          </cell>
          <cell r="AO98">
            <v>11547.9</v>
          </cell>
          <cell r="AP98">
            <v>1056.2874000000002</v>
          </cell>
          <cell r="AQ98">
            <v>14.911746290748489</v>
          </cell>
          <cell r="AR98">
            <v>6.7061226800808546E-2</v>
          </cell>
          <cell r="AS98">
            <v>1348.4520000000002</v>
          </cell>
          <cell r="AT98">
            <v>292.16460000000001</v>
          </cell>
          <cell r="AU98">
            <v>434.26</v>
          </cell>
          <cell r="AV98">
            <v>119.47</v>
          </cell>
          <cell r="AW98">
            <v>0</v>
          </cell>
          <cell r="AX98">
            <v>0</v>
          </cell>
          <cell r="AY98">
            <v>0</v>
          </cell>
          <cell r="AZ98">
            <v>0</v>
          </cell>
          <cell r="BA98">
            <v>0</v>
          </cell>
          <cell r="BB98">
            <v>9119.4599999999991</v>
          </cell>
          <cell r="BC98">
            <v>0</v>
          </cell>
          <cell r="BD98">
            <v>0</v>
          </cell>
          <cell r="BE98">
            <v>9119.4599999999991</v>
          </cell>
          <cell r="BF98">
            <v>2508.87</v>
          </cell>
          <cell r="BG98">
            <v>0</v>
          </cell>
          <cell r="BH98">
            <v>0</v>
          </cell>
          <cell r="BI98">
            <v>2508.87</v>
          </cell>
          <cell r="BJ98">
            <v>0</v>
          </cell>
          <cell r="BK98">
            <v>15751.089718914369</v>
          </cell>
          <cell r="BL98">
            <v>15751.089718914369</v>
          </cell>
          <cell r="BM98">
            <v>147.41999999999999</v>
          </cell>
          <cell r="BN98">
            <v>196.56</v>
          </cell>
          <cell r="BO98">
            <v>343.98</v>
          </cell>
          <cell r="BP98">
            <v>24.549525000000003</v>
          </cell>
          <cell r="BQ98">
            <v>36.854999999999997</v>
          </cell>
          <cell r="BR98">
            <v>0</v>
          </cell>
          <cell r="BS98">
            <v>61.404525</v>
          </cell>
          <cell r="BT98">
            <v>122.87047499999998</v>
          </cell>
          <cell r="BU98">
            <v>159.70500000000001</v>
          </cell>
          <cell r="BV98">
            <v>282.57547499999998</v>
          </cell>
          <cell r="BW98">
            <v>762.16139999999996</v>
          </cell>
          <cell r="BX98">
            <v>294.12599999999998</v>
          </cell>
          <cell r="BY98">
            <v>0.36</v>
          </cell>
          <cell r="BZ98">
            <v>2.95</v>
          </cell>
          <cell r="CA98">
            <v>93.009526779661016</v>
          </cell>
          <cell r="CB98">
            <v>4</v>
          </cell>
          <cell r="CC98">
            <v>103.69187796610169</v>
          </cell>
          <cell r="CD98">
            <v>0.31</v>
          </cell>
          <cell r="CE98">
            <v>0.23</v>
          </cell>
          <cell r="CF98">
            <v>0</v>
          </cell>
          <cell r="CG98">
            <v>0</v>
          </cell>
          <cell r="CH98">
            <v>0</v>
          </cell>
          <cell r="CI98" t="str">
            <v>CARPENTER SHOP</v>
          </cell>
          <cell r="CJ98" t="str">
            <v>SP-EXP-2L</v>
          </cell>
          <cell r="CK98" t="str">
            <v>X</v>
          </cell>
          <cell r="CL98">
            <v>21</v>
          </cell>
          <cell r="CM98" t="str">
            <v>2X32HEHP</v>
          </cell>
          <cell r="CN98" t="str">
            <v>SYLVANIA</v>
          </cell>
          <cell r="CO98" t="str">
            <v>QHE2X32T8/UNV ISH-SC</v>
          </cell>
          <cell r="CP98">
            <v>49873</v>
          </cell>
          <cell r="CQ98">
            <v>0</v>
          </cell>
          <cell r="CR98" t="str">
            <v>N/A</v>
          </cell>
          <cell r="CS98" t="str">
            <v>-</v>
          </cell>
          <cell r="CT98" t="str">
            <v>-</v>
          </cell>
          <cell r="CU98" t="str">
            <v>-</v>
          </cell>
          <cell r="CV98">
            <v>0</v>
          </cell>
          <cell r="CW98">
            <v>42</v>
          </cell>
          <cell r="CX98" t="str">
            <v>FO28/ECO</v>
          </cell>
          <cell r="CY98" t="str">
            <v>SYLVANIA</v>
          </cell>
          <cell r="CZ98" t="str">
            <v>FO28/841/XP/SS/ECO</v>
          </cell>
          <cell r="DA98">
            <v>22179</v>
          </cell>
          <cell r="DB98">
            <v>0</v>
          </cell>
          <cell r="DC98" t="str">
            <v>N/A</v>
          </cell>
          <cell r="DD98" t="str">
            <v>-</v>
          </cell>
          <cell r="DE98" t="str">
            <v>-</v>
          </cell>
          <cell r="DF98" t="str">
            <v>-</v>
          </cell>
          <cell r="DG98">
            <v>21</v>
          </cell>
          <cell r="DH98" t="str">
            <v>2  LAMP 4' DUST EXPLOSION-PROOF</v>
          </cell>
          <cell r="DI98" t="str">
            <v>SELECT</v>
          </cell>
          <cell r="DJ98" t="str">
            <v>SELECT</v>
          </cell>
          <cell r="DK98" t="str">
            <v>-</v>
          </cell>
          <cell r="DL98">
            <v>0</v>
          </cell>
          <cell r="DM98" t="str">
            <v>No Sensor</v>
          </cell>
          <cell r="DN98" t="str">
            <v>No Sensor</v>
          </cell>
          <cell r="DO98" t="str">
            <v>No Sensor</v>
          </cell>
          <cell r="DP98" t="str">
            <v>No Sensor</v>
          </cell>
          <cell r="DQ98" t="str">
            <v>No Sensor</v>
          </cell>
          <cell r="DR98">
            <v>0</v>
          </cell>
          <cell r="DS98" t="str">
            <v>No Add Wk.</v>
          </cell>
          <cell r="DT98" t="str">
            <v>No Add. Wk.</v>
          </cell>
          <cell r="DU98" t="str">
            <v>No Add. Wk.</v>
          </cell>
          <cell r="DV98" t="str">
            <v>No Add. Wk.</v>
          </cell>
          <cell r="DW98" t="str">
            <v>No Add. Wk.</v>
          </cell>
        </row>
        <row r="99">
          <cell r="E99">
            <v>9</v>
          </cell>
          <cell r="F99" t="str">
            <v>CARPENTER SHOP</v>
          </cell>
          <cell r="G99" t="str">
            <v>B</v>
          </cell>
          <cell r="I99" t="str">
            <v>MAIN AREA</v>
          </cell>
          <cell r="J99" t="str">
            <v>OH</v>
          </cell>
          <cell r="L99">
            <v>2340</v>
          </cell>
          <cell r="M99">
            <v>4</v>
          </cell>
          <cell r="N99" t="str">
            <v>24SE</v>
          </cell>
          <cell r="R99" t="str">
            <v>A9</v>
          </cell>
          <cell r="S99" t="str">
            <v>FLUORESCENT</v>
          </cell>
          <cell r="T99">
            <v>82</v>
          </cell>
          <cell r="U99">
            <v>0.32800000000000001</v>
          </cell>
          <cell r="V99">
            <v>767.52</v>
          </cell>
          <cell r="W99">
            <v>4</v>
          </cell>
          <cell r="X99" t="str">
            <v>SP-NF4-242</v>
          </cell>
          <cell r="Z99" t="str">
            <v>NEW LINEAR FLUORESCENT FIXTURE</v>
          </cell>
          <cell r="AA99" t="str">
            <v>X</v>
          </cell>
          <cell r="AB99">
            <v>48</v>
          </cell>
          <cell r="AC99">
            <v>0.192</v>
          </cell>
          <cell r="AD99">
            <v>449.28000000000003</v>
          </cell>
          <cell r="AJ99" t="str">
            <v>N</v>
          </cell>
          <cell r="AK99">
            <v>16408.8</v>
          </cell>
          <cell r="AL99">
            <v>18022.400000000001</v>
          </cell>
          <cell r="AM99">
            <v>9.8337477451123922E-2</v>
          </cell>
          <cell r="AN99">
            <v>0.13600000000000001</v>
          </cell>
          <cell r="AO99">
            <v>318.23999999999995</v>
          </cell>
          <cell r="AP99">
            <v>29.109439999999985</v>
          </cell>
          <cell r="AQ99">
            <v>30.010879272196593</v>
          </cell>
          <cell r="AR99">
            <v>3.3321249635176277E-2</v>
          </cell>
          <cell r="AS99">
            <v>70.205119999999994</v>
          </cell>
          <cell r="AT99">
            <v>41.095680000000009</v>
          </cell>
          <cell r="AU99">
            <v>99.26</v>
          </cell>
          <cell r="AV99">
            <v>59.734999999999999</v>
          </cell>
          <cell r="AW99">
            <v>2.2400000000000002</v>
          </cell>
          <cell r="AX99">
            <v>0</v>
          </cell>
          <cell r="AY99">
            <v>0</v>
          </cell>
          <cell r="AZ99">
            <v>0</v>
          </cell>
          <cell r="BA99">
            <v>0</v>
          </cell>
          <cell r="BB99">
            <v>397.04</v>
          </cell>
          <cell r="BC99">
            <v>0</v>
          </cell>
          <cell r="BD99">
            <v>0</v>
          </cell>
          <cell r="BE99">
            <v>397.04</v>
          </cell>
          <cell r="BF99">
            <v>238.94</v>
          </cell>
          <cell r="BG99">
            <v>0</v>
          </cell>
          <cell r="BH99">
            <v>0</v>
          </cell>
          <cell r="BI99">
            <v>238.94</v>
          </cell>
          <cell r="BJ99">
            <v>8.9600000000000009</v>
          </cell>
          <cell r="BK99">
            <v>861.46317136124992</v>
          </cell>
          <cell r="BL99">
            <v>873.59988952124991</v>
          </cell>
          <cell r="BM99">
            <v>3.9780000000000002</v>
          </cell>
          <cell r="BN99">
            <v>9.36</v>
          </cell>
          <cell r="BO99">
            <v>13.337999999999999</v>
          </cell>
          <cell r="BP99">
            <v>3.9955499999999997</v>
          </cell>
          <cell r="BQ99">
            <v>7.0200000000000005</v>
          </cell>
          <cell r="BR99">
            <v>0</v>
          </cell>
          <cell r="BS99">
            <v>11.015550000000001</v>
          </cell>
          <cell r="BT99">
            <v>-1.754999999999951E-2</v>
          </cell>
          <cell r="BU99">
            <v>2.339999999999999</v>
          </cell>
          <cell r="BV99">
            <v>2.3224499999999995</v>
          </cell>
          <cell r="BW99">
            <v>21.003839999999997</v>
          </cell>
          <cell r="BX99">
            <v>8.1056000000000026</v>
          </cell>
          <cell r="BY99">
            <v>0.36</v>
          </cell>
          <cell r="BZ99">
            <v>2.95</v>
          </cell>
          <cell r="CA99">
            <v>2.5631804745762707</v>
          </cell>
          <cell r="CB99">
            <v>4</v>
          </cell>
          <cell r="CC99">
            <v>2.8575674576271188</v>
          </cell>
          <cell r="CD99">
            <v>0.31</v>
          </cell>
          <cell r="CE99">
            <v>0.23</v>
          </cell>
          <cell r="CF99">
            <v>0</v>
          </cell>
          <cell r="CG99">
            <v>0</v>
          </cell>
          <cell r="CH99">
            <v>0</v>
          </cell>
          <cell r="CI99" t="str">
            <v>CARPENTER SHOP</v>
          </cell>
          <cell r="CJ99" t="str">
            <v>SP-NF4-242</v>
          </cell>
          <cell r="CK99" t="str">
            <v>X</v>
          </cell>
          <cell r="CL99">
            <v>4</v>
          </cell>
          <cell r="CM99" t="str">
            <v>2X32HE</v>
          </cell>
          <cell r="CN99" t="str">
            <v>SYLVANIA</v>
          </cell>
          <cell r="CO99" t="str">
            <v>QHE2X32T8/UNV ISN-SC</v>
          </cell>
          <cell r="CP99">
            <v>49853</v>
          </cell>
          <cell r="CQ99">
            <v>0</v>
          </cell>
          <cell r="CR99" t="str">
            <v>N/A</v>
          </cell>
          <cell r="CS99" t="str">
            <v>-</v>
          </cell>
          <cell r="CT99" t="str">
            <v>-</v>
          </cell>
          <cell r="CU99" t="str">
            <v>-</v>
          </cell>
          <cell r="CV99">
            <v>0</v>
          </cell>
          <cell r="CW99">
            <v>8</v>
          </cell>
          <cell r="CX99" t="str">
            <v>FO28/ECO</v>
          </cell>
          <cell r="CY99" t="str">
            <v>SYLVANIA</v>
          </cell>
          <cell r="CZ99" t="str">
            <v>FO28/841/XP/SS/ECO</v>
          </cell>
          <cell r="DA99">
            <v>22179</v>
          </cell>
          <cell r="DB99">
            <v>0</v>
          </cell>
          <cell r="DC99" t="str">
            <v>N/A</v>
          </cell>
          <cell r="DD99" t="str">
            <v>-</v>
          </cell>
          <cell r="DE99" t="str">
            <v>-</v>
          </cell>
          <cell r="DF99" t="str">
            <v>-</v>
          </cell>
          <cell r="DG99">
            <v>4</v>
          </cell>
          <cell r="DH99" t="str">
            <v>2X4-2 LAMP SURFACE MOUNT PARABOLIC</v>
          </cell>
          <cell r="DI99" t="str">
            <v>SELECT</v>
          </cell>
          <cell r="DJ99" t="str">
            <v>SELECT</v>
          </cell>
          <cell r="DK99" t="str">
            <v>-</v>
          </cell>
          <cell r="DL99">
            <v>0</v>
          </cell>
          <cell r="DM99" t="str">
            <v>No Sensor</v>
          </cell>
          <cell r="DN99" t="str">
            <v>No Sensor</v>
          </cell>
          <cell r="DO99" t="str">
            <v>No Sensor</v>
          </cell>
          <cell r="DP99" t="str">
            <v>No Sensor</v>
          </cell>
          <cell r="DQ99" t="str">
            <v>No Sensor</v>
          </cell>
          <cell r="DR99">
            <v>0</v>
          </cell>
          <cell r="DS99" t="str">
            <v>No Add Wk.</v>
          </cell>
          <cell r="DT99" t="str">
            <v>No Add. Wk.</v>
          </cell>
          <cell r="DU99" t="str">
            <v>No Add. Wk.</v>
          </cell>
          <cell r="DV99" t="str">
            <v>No Add. Wk.</v>
          </cell>
          <cell r="DW99" t="str">
            <v>No Add. Wk.</v>
          </cell>
        </row>
        <row r="100">
          <cell r="E100">
            <v>9</v>
          </cell>
          <cell r="F100" t="str">
            <v>CARPENTER SHOP</v>
          </cell>
          <cell r="G100" t="str">
            <v>B</v>
          </cell>
          <cell r="I100" t="str">
            <v>MAIN AREA</v>
          </cell>
          <cell r="J100" t="str">
            <v>OH</v>
          </cell>
          <cell r="L100">
            <v>2340</v>
          </cell>
          <cell r="M100">
            <v>2</v>
          </cell>
          <cell r="N100" t="str">
            <v>44SE</v>
          </cell>
          <cell r="O100" t="str">
            <v>8'</v>
          </cell>
          <cell r="S100" t="str">
            <v>FLUORESCENT</v>
          </cell>
          <cell r="T100">
            <v>164</v>
          </cell>
          <cell r="U100">
            <v>0.32800000000000001</v>
          </cell>
          <cell r="V100">
            <v>767.52</v>
          </cell>
          <cell r="W100">
            <v>2</v>
          </cell>
          <cell r="X100" t="str">
            <v>CR82HP</v>
          </cell>
          <cell r="Z100" t="str">
            <v>NEW LINEAR FLUORESCENT FIXTURE</v>
          </cell>
          <cell r="AA100" t="str">
            <v xml:space="preserve"> </v>
          </cell>
          <cell r="AB100">
            <v>65</v>
          </cell>
          <cell r="AC100">
            <v>0.13</v>
          </cell>
          <cell r="AD100">
            <v>304.2</v>
          </cell>
          <cell r="AJ100" t="str">
            <v>N</v>
          </cell>
          <cell r="AK100">
            <v>16408.8</v>
          </cell>
          <cell r="AL100">
            <v>12288</v>
          </cell>
          <cell r="AM100">
            <v>-0.25113353810150646</v>
          </cell>
          <cell r="AN100">
            <v>0.19800000000000001</v>
          </cell>
          <cell r="AO100">
            <v>463.32</v>
          </cell>
          <cell r="AP100">
            <v>42.379919999999991</v>
          </cell>
          <cell r="AQ100">
            <v>10.249714556792169</v>
          </cell>
          <cell r="AR100">
            <v>9.756369257496357E-2</v>
          </cell>
          <cell r="AS100">
            <v>70.205119999999994</v>
          </cell>
          <cell r="AT100">
            <v>27.825200000000002</v>
          </cell>
          <cell r="AU100">
            <v>66.260000000000005</v>
          </cell>
          <cell r="AV100">
            <v>89.602499999999992</v>
          </cell>
          <cell r="AW100">
            <v>4.4800000000000004</v>
          </cell>
          <cell r="AX100">
            <v>0</v>
          </cell>
          <cell r="AY100">
            <v>0</v>
          </cell>
          <cell r="AZ100">
            <v>0</v>
          </cell>
          <cell r="BA100">
            <v>0</v>
          </cell>
          <cell r="BB100">
            <v>132.52000000000001</v>
          </cell>
          <cell r="BC100">
            <v>0</v>
          </cell>
          <cell r="BD100">
            <v>0</v>
          </cell>
          <cell r="BE100">
            <v>132.52000000000001</v>
          </cell>
          <cell r="BF100">
            <v>179.20499999999998</v>
          </cell>
          <cell r="BG100">
            <v>0</v>
          </cell>
          <cell r="BH100">
            <v>0</v>
          </cell>
          <cell r="BI100">
            <v>179.20499999999998</v>
          </cell>
          <cell r="BJ100">
            <v>8.9600000000000009</v>
          </cell>
          <cell r="BK100">
            <v>422.24536477968746</v>
          </cell>
          <cell r="BL100">
            <v>434.38208293968745</v>
          </cell>
          <cell r="BM100">
            <v>3.9780000000000002</v>
          </cell>
          <cell r="BN100">
            <v>9.36</v>
          </cell>
          <cell r="BO100">
            <v>13.337999999999999</v>
          </cell>
          <cell r="BP100">
            <v>2.33805</v>
          </cell>
          <cell r="BQ100">
            <v>3.5100000000000002</v>
          </cell>
          <cell r="BR100">
            <v>0</v>
          </cell>
          <cell r="BS100">
            <v>5.8480500000000006</v>
          </cell>
          <cell r="BT100">
            <v>1.6399500000000002</v>
          </cell>
          <cell r="BU100">
            <v>5.85</v>
          </cell>
          <cell r="BV100">
            <v>7.4899500000000003</v>
          </cell>
          <cell r="BW100">
            <v>30.57912</v>
          </cell>
          <cell r="BX100">
            <v>11.800800000000001</v>
          </cell>
          <cell r="BY100">
            <v>0.36</v>
          </cell>
          <cell r="BZ100">
            <v>2.95</v>
          </cell>
          <cell r="CA100">
            <v>3.7316892203389829</v>
          </cell>
          <cell r="CB100">
            <v>4</v>
          </cell>
          <cell r="CC100">
            <v>4.1602820338983051</v>
          </cell>
          <cell r="CD100">
            <v>0.31</v>
          </cell>
          <cell r="CE100">
            <v>0.23</v>
          </cell>
          <cell r="CF100">
            <v>0</v>
          </cell>
          <cell r="CG100">
            <v>0</v>
          </cell>
          <cell r="CH100">
            <v>0</v>
          </cell>
          <cell r="CI100" t="str">
            <v>CARPENTER SHOP</v>
          </cell>
          <cell r="CJ100" t="str">
            <v>CR82HP</v>
          </cell>
          <cell r="CK100" t="str">
            <v>X</v>
          </cell>
          <cell r="CL100">
            <v>2</v>
          </cell>
          <cell r="CM100" t="str">
            <v>2X32HEHP</v>
          </cell>
          <cell r="CN100" t="str">
            <v>SYLVANIA</v>
          </cell>
          <cell r="CO100" t="str">
            <v>QHE2X32T8/UNV ISH-SC</v>
          </cell>
          <cell r="CP100">
            <v>49873</v>
          </cell>
          <cell r="CQ100">
            <v>0</v>
          </cell>
          <cell r="CR100" t="str">
            <v>N/A</v>
          </cell>
          <cell r="CS100" t="str">
            <v>-</v>
          </cell>
          <cell r="CT100" t="str">
            <v>-</v>
          </cell>
          <cell r="CU100" t="str">
            <v>-</v>
          </cell>
          <cell r="CV100">
            <v>0</v>
          </cell>
          <cell r="CW100">
            <v>4</v>
          </cell>
          <cell r="CX100" t="str">
            <v>FO28/ECO</v>
          </cell>
          <cell r="CY100" t="str">
            <v>SYLVANIA</v>
          </cell>
          <cell r="CZ100" t="str">
            <v>FO28/841/XP/SS/ECO</v>
          </cell>
          <cell r="DA100">
            <v>22179</v>
          </cell>
          <cell r="DB100">
            <v>0</v>
          </cell>
          <cell r="DC100" t="str">
            <v>N/A</v>
          </cell>
          <cell r="DD100" t="str">
            <v>-</v>
          </cell>
          <cell r="DE100" t="str">
            <v>-</v>
          </cell>
          <cell r="DF100" t="str">
            <v>-</v>
          </cell>
          <cell r="DG100">
            <v>2</v>
          </cell>
          <cell r="DH100" t="str">
            <v>8' 2-LAMP HIGH POWER CLASSROOM FIXTURE</v>
          </cell>
          <cell r="DI100" t="str">
            <v>TRI-STAR</v>
          </cell>
          <cell r="DJ100" t="str">
            <v>WA438-8-232-T8-EB(*)HP-WREF</v>
          </cell>
          <cell r="DK100" t="str">
            <v>-</v>
          </cell>
          <cell r="DL100">
            <v>0</v>
          </cell>
          <cell r="DM100" t="str">
            <v>No Sensor</v>
          </cell>
          <cell r="DN100" t="str">
            <v>No Sensor</v>
          </cell>
          <cell r="DO100" t="str">
            <v>No Sensor</v>
          </cell>
          <cell r="DP100" t="str">
            <v>No Sensor</v>
          </cell>
          <cell r="DQ100" t="str">
            <v>No Sensor</v>
          </cell>
          <cell r="DR100">
            <v>0</v>
          </cell>
          <cell r="DS100" t="str">
            <v>No Add Wk.</v>
          </cell>
          <cell r="DT100" t="str">
            <v>No Add. Wk.</v>
          </cell>
          <cell r="DU100" t="str">
            <v>No Add. Wk.</v>
          </cell>
          <cell r="DV100" t="str">
            <v>No Add. Wk.</v>
          </cell>
          <cell r="DW100" t="str">
            <v>No Add. Wk.</v>
          </cell>
        </row>
        <row r="101">
          <cell r="E101">
            <v>9</v>
          </cell>
          <cell r="F101" t="str">
            <v>CARPENTER SHOP</v>
          </cell>
          <cell r="G101" t="str">
            <v>B</v>
          </cell>
          <cell r="I101" t="str">
            <v>MAIN AREA</v>
          </cell>
          <cell r="J101" t="str">
            <v>OH</v>
          </cell>
          <cell r="L101">
            <v>2340</v>
          </cell>
          <cell r="M101">
            <v>1</v>
          </cell>
          <cell r="N101" t="str">
            <v>24T8</v>
          </cell>
          <cell r="S101" t="str">
            <v>FLUORESCENT</v>
          </cell>
          <cell r="T101">
            <v>59</v>
          </cell>
          <cell r="U101">
            <v>5.8999999999999997E-2</v>
          </cell>
          <cell r="V101">
            <v>138.06</v>
          </cell>
          <cell r="W101">
            <v>1</v>
          </cell>
          <cell r="X101" t="str">
            <v>SP-NF4-242</v>
          </cell>
          <cell r="Z101" t="str">
            <v>NEW LINEAR FLUORESCENT FIXTURE</v>
          </cell>
          <cell r="AA101" t="str">
            <v xml:space="preserve"> </v>
          </cell>
          <cell r="AB101">
            <v>48</v>
          </cell>
          <cell r="AC101">
            <v>4.8000000000000001E-2</v>
          </cell>
          <cell r="AD101">
            <v>112.32000000000001</v>
          </cell>
          <cell r="AJ101" t="str">
            <v>N</v>
          </cell>
          <cell r="AK101">
            <v>4435.2</v>
          </cell>
          <cell r="AL101">
            <v>4505.6000000000004</v>
          </cell>
          <cell r="AM101">
            <v>1.5873015873015997E-2</v>
          </cell>
          <cell r="AN101">
            <v>1.0999999999999996E-2</v>
          </cell>
          <cell r="AO101">
            <v>25.739999999999995</v>
          </cell>
          <cell r="AP101">
            <v>2.3544399999999985</v>
          </cell>
          <cell r="AQ101">
            <v>91.880667755788053</v>
          </cell>
          <cell r="AR101">
            <v>1.088368232866924E-2</v>
          </cell>
          <cell r="AS101">
            <v>12.628360000000001</v>
          </cell>
          <cell r="AT101">
            <v>10.273920000000002</v>
          </cell>
          <cell r="AU101">
            <v>99.26</v>
          </cell>
          <cell r="AV101">
            <v>59.734999999999999</v>
          </cell>
          <cell r="AW101">
            <v>0.71000000000000008</v>
          </cell>
          <cell r="AX101">
            <v>0</v>
          </cell>
          <cell r="AY101">
            <v>0</v>
          </cell>
          <cell r="AZ101">
            <v>0</v>
          </cell>
          <cell r="BA101">
            <v>0</v>
          </cell>
          <cell r="BB101">
            <v>99.26</v>
          </cell>
          <cell r="BC101">
            <v>0</v>
          </cell>
          <cell r="BD101">
            <v>0</v>
          </cell>
          <cell r="BE101">
            <v>99.26</v>
          </cell>
          <cell r="BF101">
            <v>59.734999999999999</v>
          </cell>
          <cell r="BG101">
            <v>0</v>
          </cell>
          <cell r="BH101">
            <v>0</v>
          </cell>
          <cell r="BI101">
            <v>59.734999999999999</v>
          </cell>
          <cell r="BJ101">
            <v>0.71000000000000008</v>
          </cell>
          <cell r="BK101">
            <v>215.36579284031248</v>
          </cell>
          <cell r="BL101">
            <v>216.32751939093748</v>
          </cell>
          <cell r="BM101">
            <v>0.85410000000000008</v>
          </cell>
          <cell r="BN101">
            <v>1.95</v>
          </cell>
          <cell r="BO101">
            <v>2.8041</v>
          </cell>
          <cell r="BP101">
            <v>0.99888749999999993</v>
          </cell>
          <cell r="BQ101">
            <v>1.7550000000000001</v>
          </cell>
          <cell r="BR101">
            <v>0</v>
          </cell>
          <cell r="BS101">
            <v>2.7538875000000003</v>
          </cell>
          <cell r="BT101">
            <v>-0.14478749999999985</v>
          </cell>
          <cell r="BU101">
            <v>0.19499999999999984</v>
          </cell>
          <cell r="BV101">
            <v>5.0212499999999993E-2</v>
          </cell>
          <cell r="BW101">
            <v>1.6988399999999997</v>
          </cell>
          <cell r="BX101">
            <v>0.65559999999999974</v>
          </cell>
          <cell r="BY101">
            <v>0.36</v>
          </cell>
          <cell r="BZ101">
            <v>2.95</v>
          </cell>
          <cell r="CA101">
            <v>0.2073160677966101</v>
          </cell>
          <cell r="CB101">
            <v>4</v>
          </cell>
          <cell r="CC101">
            <v>0.23112677966101686</v>
          </cell>
          <cell r="CD101">
            <v>0.31</v>
          </cell>
          <cell r="CE101">
            <v>0.23</v>
          </cell>
          <cell r="CF101">
            <v>0</v>
          </cell>
          <cell r="CG101">
            <v>0</v>
          </cell>
          <cell r="CH101">
            <v>0</v>
          </cell>
          <cell r="CI101" t="str">
            <v>CARPENTER SHOP</v>
          </cell>
          <cell r="CJ101" t="str">
            <v>SP-NF4-242</v>
          </cell>
          <cell r="CK101" t="str">
            <v>X</v>
          </cell>
          <cell r="CL101">
            <v>1</v>
          </cell>
          <cell r="CM101" t="str">
            <v>2X32HE</v>
          </cell>
          <cell r="CN101" t="str">
            <v>SYLVANIA</v>
          </cell>
          <cell r="CO101" t="str">
            <v>QHE2X32T8/UNV ISN-SC</v>
          </cell>
          <cell r="CP101">
            <v>49853</v>
          </cell>
          <cell r="CQ101">
            <v>0</v>
          </cell>
          <cell r="CR101" t="str">
            <v>N/A</v>
          </cell>
          <cell r="CS101" t="str">
            <v>-</v>
          </cell>
          <cell r="CT101" t="str">
            <v>-</v>
          </cell>
          <cell r="CU101" t="str">
            <v>-</v>
          </cell>
          <cell r="CV101">
            <v>0</v>
          </cell>
          <cell r="CW101">
            <v>2</v>
          </cell>
          <cell r="CX101" t="str">
            <v>FO28/ECO</v>
          </cell>
          <cell r="CY101" t="str">
            <v>SYLVANIA</v>
          </cell>
          <cell r="CZ101" t="str">
            <v>FO28/841/XP/SS/ECO</v>
          </cell>
          <cell r="DA101">
            <v>22179</v>
          </cell>
          <cell r="DB101">
            <v>0</v>
          </cell>
          <cell r="DC101" t="str">
            <v>N/A</v>
          </cell>
          <cell r="DD101" t="str">
            <v>-</v>
          </cell>
          <cell r="DE101" t="str">
            <v>-</v>
          </cell>
          <cell r="DF101" t="str">
            <v>-</v>
          </cell>
          <cell r="DG101">
            <v>1</v>
          </cell>
          <cell r="DH101" t="str">
            <v>2X4-2 LAMP SURFACE MOUNT PARABOLIC</v>
          </cell>
          <cell r="DI101" t="str">
            <v>SELECT</v>
          </cell>
          <cell r="DJ101" t="str">
            <v>SELECT</v>
          </cell>
          <cell r="DK101" t="str">
            <v>-</v>
          </cell>
          <cell r="DL101">
            <v>0</v>
          </cell>
          <cell r="DM101" t="str">
            <v>No Sensor</v>
          </cell>
          <cell r="DN101" t="str">
            <v>No Sensor</v>
          </cell>
          <cell r="DO101" t="str">
            <v>No Sensor</v>
          </cell>
          <cell r="DP101" t="str">
            <v>No Sensor</v>
          </cell>
          <cell r="DQ101" t="str">
            <v>No Sensor</v>
          </cell>
          <cell r="DR101">
            <v>0</v>
          </cell>
          <cell r="DS101" t="str">
            <v>No Add Wk.</v>
          </cell>
          <cell r="DT101" t="str">
            <v>No Add. Wk.</v>
          </cell>
          <cell r="DU101" t="str">
            <v>No Add. Wk.</v>
          </cell>
          <cell r="DV101" t="str">
            <v>No Add. Wk.</v>
          </cell>
          <cell r="DW101" t="str">
            <v>No Add. Wk.</v>
          </cell>
        </row>
        <row r="102">
          <cell r="E102">
            <v>9</v>
          </cell>
          <cell r="F102" t="str">
            <v>CARPENTER SHOP</v>
          </cell>
          <cell r="G102" t="str">
            <v>B</v>
          </cell>
          <cell r="I102" t="str">
            <v>MAIN AREA</v>
          </cell>
          <cell r="J102" t="str">
            <v>OH</v>
          </cell>
          <cell r="L102">
            <v>2340</v>
          </cell>
          <cell r="M102">
            <v>1</v>
          </cell>
          <cell r="N102" t="str">
            <v>44SE</v>
          </cell>
          <cell r="O102" t="str">
            <v>8'</v>
          </cell>
          <cell r="S102" t="str">
            <v>FLUORESCENT</v>
          </cell>
          <cell r="T102">
            <v>164</v>
          </cell>
          <cell r="U102">
            <v>0.16400000000000001</v>
          </cell>
          <cell r="V102">
            <v>383.76</v>
          </cell>
          <cell r="W102">
            <v>1</v>
          </cell>
          <cell r="X102" t="str">
            <v>CR82HP</v>
          </cell>
          <cell r="Z102" t="str">
            <v>NEW LINEAR FLUORESCENT FIXTURE</v>
          </cell>
          <cell r="AA102" t="str">
            <v xml:space="preserve"> </v>
          </cell>
          <cell r="AB102">
            <v>65</v>
          </cell>
          <cell r="AC102">
            <v>6.5000000000000002E-2</v>
          </cell>
          <cell r="AD102">
            <v>152.1</v>
          </cell>
          <cell r="AJ102" t="str">
            <v>N</v>
          </cell>
          <cell r="AK102">
            <v>8204.4</v>
          </cell>
          <cell r="AL102">
            <v>6144</v>
          </cell>
          <cell r="AM102">
            <v>-0.25113353810150646</v>
          </cell>
          <cell r="AN102">
            <v>9.9000000000000005E-2</v>
          </cell>
          <cell r="AO102">
            <v>231.66</v>
          </cell>
          <cell r="AP102">
            <v>21.189959999999996</v>
          </cell>
          <cell r="AQ102">
            <v>10.249714556792169</v>
          </cell>
          <cell r="AR102">
            <v>9.756369257496357E-2</v>
          </cell>
          <cell r="AS102">
            <v>35.102559999999997</v>
          </cell>
          <cell r="AT102">
            <v>13.912600000000001</v>
          </cell>
          <cell r="AU102">
            <v>66.260000000000005</v>
          </cell>
          <cell r="AV102">
            <v>89.602499999999992</v>
          </cell>
          <cell r="AW102">
            <v>4.4800000000000004</v>
          </cell>
          <cell r="AX102">
            <v>0</v>
          </cell>
          <cell r="AY102">
            <v>0</v>
          </cell>
          <cell r="AZ102">
            <v>0</v>
          </cell>
          <cell r="BA102">
            <v>0</v>
          </cell>
          <cell r="BB102">
            <v>66.260000000000005</v>
          </cell>
          <cell r="BC102">
            <v>0</v>
          </cell>
          <cell r="BD102">
            <v>0</v>
          </cell>
          <cell r="BE102">
            <v>66.260000000000005</v>
          </cell>
          <cell r="BF102">
            <v>89.602499999999992</v>
          </cell>
          <cell r="BG102">
            <v>0</v>
          </cell>
          <cell r="BH102">
            <v>0</v>
          </cell>
          <cell r="BI102">
            <v>89.602499999999992</v>
          </cell>
          <cell r="BJ102">
            <v>4.4800000000000004</v>
          </cell>
          <cell r="BK102">
            <v>211.12268238984373</v>
          </cell>
          <cell r="BL102">
            <v>217.19104146984373</v>
          </cell>
          <cell r="BM102">
            <v>1.9890000000000001</v>
          </cell>
          <cell r="BN102">
            <v>4.68</v>
          </cell>
          <cell r="BO102">
            <v>6.6689999999999996</v>
          </cell>
          <cell r="BP102">
            <v>1.169025</v>
          </cell>
          <cell r="BQ102">
            <v>1.7550000000000001</v>
          </cell>
          <cell r="BR102">
            <v>0</v>
          </cell>
          <cell r="BS102">
            <v>2.9240250000000003</v>
          </cell>
          <cell r="BT102">
            <v>0.81997500000000012</v>
          </cell>
          <cell r="BU102">
            <v>2.9249999999999998</v>
          </cell>
          <cell r="BV102">
            <v>3.7449750000000002</v>
          </cell>
          <cell r="BW102">
            <v>15.28956</v>
          </cell>
          <cell r="BX102">
            <v>5.9004000000000003</v>
          </cell>
          <cell r="BY102">
            <v>0.36</v>
          </cell>
          <cell r="BZ102">
            <v>2.95</v>
          </cell>
          <cell r="CA102">
            <v>1.8658446101694914</v>
          </cell>
          <cell r="CB102">
            <v>4</v>
          </cell>
          <cell r="CC102">
            <v>2.0801410169491525</v>
          </cell>
          <cell r="CD102">
            <v>0.31</v>
          </cell>
          <cell r="CE102">
            <v>0.23</v>
          </cell>
          <cell r="CF102">
            <v>0</v>
          </cell>
          <cell r="CG102">
            <v>0</v>
          </cell>
          <cell r="CH102">
            <v>0</v>
          </cell>
          <cell r="CI102" t="str">
            <v>CARPENTER SHOP</v>
          </cell>
          <cell r="CJ102" t="str">
            <v>CR82HP</v>
          </cell>
          <cell r="CK102" t="str">
            <v>X</v>
          </cell>
          <cell r="CL102">
            <v>1</v>
          </cell>
          <cell r="CM102" t="str">
            <v>2X32HEHP</v>
          </cell>
          <cell r="CN102" t="str">
            <v>SYLVANIA</v>
          </cell>
          <cell r="CO102" t="str">
            <v>QHE2X32T8/UNV ISH-SC</v>
          </cell>
          <cell r="CP102">
            <v>49873</v>
          </cell>
          <cell r="CQ102">
            <v>0</v>
          </cell>
          <cell r="CR102" t="str">
            <v>N/A</v>
          </cell>
          <cell r="CS102" t="str">
            <v>-</v>
          </cell>
          <cell r="CT102" t="str">
            <v>-</v>
          </cell>
          <cell r="CU102" t="str">
            <v>-</v>
          </cell>
          <cell r="CV102">
            <v>0</v>
          </cell>
          <cell r="CW102">
            <v>2</v>
          </cell>
          <cell r="CX102" t="str">
            <v>FO28/ECO</v>
          </cell>
          <cell r="CY102" t="str">
            <v>SYLVANIA</v>
          </cell>
          <cell r="CZ102" t="str">
            <v>FO28/841/XP/SS/ECO</v>
          </cell>
          <cell r="DA102">
            <v>22179</v>
          </cell>
          <cell r="DB102">
            <v>0</v>
          </cell>
          <cell r="DC102" t="str">
            <v>N/A</v>
          </cell>
          <cell r="DD102" t="str">
            <v>-</v>
          </cell>
          <cell r="DE102" t="str">
            <v>-</v>
          </cell>
          <cell r="DF102" t="str">
            <v>-</v>
          </cell>
          <cell r="DG102">
            <v>1</v>
          </cell>
          <cell r="DH102" t="str">
            <v>8' 2-LAMP HIGH POWER CLASSROOM FIXTURE</v>
          </cell>
          <cell r="DI102" t="str">
            <v>TRI-STAR</v>
          </cell>
          <cell r="DJ102" t="str">
            <v>WA438-8-232-T8-EB(*)HP-WREF</v>
          </cell>
          <cell r="DK102" t="str">
            <v>-</v>
          </cell>
          <cell r="DL102">
            <v>0</v>
          </cell>
          <cell r="DM102" t="str">
            <v>No Sensor</v>
          </cell>
          <cell r="DN102" t="str">
            <v>No Sensor</v>
          </cell>
          <cell r="DO102" t="str">
            <v>No Sensor</v>
          </cell>
          <cell r="DP102" t="str">
            <v>No Sensor</v>
          </cell>
          <cell r="DQ102" t="str">
            <v>No Sensor</v>
          </cell>
          <cell r="DR102">
            <v>0</v>
          </cell>
          <cell r="DS102" t="str">
            <v>No Add Wk.</v>
          </cell>
          <cell r="DT102" t="str">
            <v>No Add. Wk.</v>
          </cell>
          <cell r="DU102" t="str">
            <v>No Add. Wk.</v>
          </cell>
          <cell r="DV102" t="str">
            <v>No Add. Wk.</v>
          </cell>
          <cell r="DW102" t="str">
            <v>No Add. Wk.</v>
          </cell>
        </row>
        <row r="103">
          <cell r="E103">
            <v>9</v>
          </cell>
          <cell r="F103" t="str">
            <v>CARPENTER SHOP</v>
          </cell>
          <cell r="G103" t="str">
            <v>B</v>
          </cell>
          <cell r="I103" t="str">
            <v>STAIRS</v>
          </cell>
          <cell r="J103" t="str">
            <v>ST</v>
          </cell>
          <cell r="L103">
            <v>2340</v>
          </cell>
          <cell r="M103">
            <v>1</v>
          </cell>
          <cell r="N103">
            <v>60</v>
          </cell>
          <cell r="O103" t="str">
            <v>SURF</v>
          </cell>
          <cell r="P103" t="str">
            <v>H</v>
          </cell>
          <cell r="S103" t="str">
            <v>INCANDESCENT</v>
          </cell>
          <cell r="T103">
            <v>60</v>
          </cell>
          <cell r="U103">
            <v>0.06</v>
          </cell>
          <cell r="V103">
            <v>140.4</v>
          </cell>
          <cell r="W103">
            <v>1</v>
          </cell>
          <cell r="X103" t="str">
            <v>NF2-2X9</v>
          </cell>
          <cell r="Z103" t="str">
            <v>NEW COMPACT FLUORESCENT FIXTURE</v>
          </cell>
          <cell r="AA103" t="str">
            <v xml:space="preserve"> </v>
          </cell>
          <cell r="AB103">
            <v>22</v>
          </cell>
          <cell r="AC103">
            <v>2.1999999999999999E-2</v>
          </cell>
          <cell r="AD103">
            <v>51.48</v>
          </cell>
          <cell r="AJ103" t="str">
            <v>N</v>
          </cell>
          <cell r="AK103">
            <v>0</v>
          </cell>
          <cell r="AL103">
            <v>1077.8400000000001</v>
          </cell>
          <cell r="AM103">
            <v>0</v>
          </cell>
          <cell r="AN103">
            <v>3.7999999999999999E-2</v>
          </cell>
          <cell r="AO103">
            <v>88.920000000000016</v>
          </cell>
          <cell r="AP103">
            <v>8.1335200000000007</v>
          </cell>
          <cell r="AQ103">
            <v>14.611257638029103</v>
          </cell>
          <cell r="AR103">
            <v>6.8440378287305939E-2</v>
          </cell>
          <cell r="AS103">
            <v>12.842400000000001</v>
          </cell>
          <cell r="AT103">
            <v>4.7088799999999997</v>
          </cell>
          <cell r="AU103">
            <v>28</v>
          </cell>
          <cell r="AV103">
            <v>59.734999999999999</v>
          </cell>
          <cell r="AW103">
            <v>0</v>
          </cell>
          <cell r="AX103">
            <v>0</v>
          </cell>
          <cell r="AY103">
            <v>0</v>
          </cell>
          <cell r="AZ103">
            <v>0</v>
          </cell>
          <cell r="BA103">
            <v>0</v>
          </cell>
          <cell r="BB103">
            <v>28</v>
          </cell>
          <cell r="BC103">
            <v>0</v>
          </cell>
          <cell r="BD103">
            <v>0</v>
          </cell>
          <cell r="BE103">
            <v>28</v>
          </cell>
          <cell r="BF103">
            <v>59.734999999999999</v>
          </cell>
          <cell r="BG103">
            <v>0</v>
          </cell>
          <cell r="BH103">
            <v>0</v>
          </cell>
          <cell r="BI103">
            <v>59.734999999999999</v>
          </cell>
          <cell r="BJ103">
            <v>0</v>
          </cell>
          <cell r="BK103">
            <v>118.84095622406248</v>
          </cell>
          <cell r="BL103">
            <v>118.84095622406248</v>
          </cell>
          <cell r="BM103">
            <v>2.34</v>
          </cell>
          <cell r="BN103">
            <v>4.68</v>
          </cell>
          <cell r="BO103">
            <v>7.02</v>
          </cell>
          <cell r="BP103">
            <v>7.2910500000000003</v>
          </cell>
          <cell r="BQ103">
            <v>3.9</v>
          </cell>
          <cell r="BR103">
            <v>0</v>
          </cell>
          <cell r="BS103">
            <v>11.191050000000001</v>
          </cell>
          <cell r="BT103">
            <v>-4.9510500000000004</v>
          </cell>
          <cell r="BU103">
            <v>0.7799999999999998</v>
          </cell>
          <cell r="BV103">
            <v>-4.171050000000001</v>
          </cell>
          <cell r="BW103">
            <v>5.8687200000000015</v>
          </cell>
          <cell r="BX103">
            <v>2.2648000000000001</v>
          </cell>
          <cell r="BY103">
            <v>0.36</v>
          </cell>
          <cell r="BZ103">
            <v>2.95</v>
          </cell>
          <cell r="CA103">
            <v>0.71618277966101695</v>
          </cell>
          <cell r="CB103">
            <v>4</v>
          </cell>
          <cell r="CC103">
            <v>0.79843796610169493</v>
          </cell>
          <cell r="CD103">
            <v>0.31</v>
          </cell>
          <cell r="CE103">
            <v>0.23</v>
          </cell>
          <cell r="CF103">
            <v>0</v>
          </cell>
          <cell r="CG103">
            <v>0</v>
          </cell>
          <cell r="CH103">
            <v>0</v>
          </cell>
          <cell r="CI103" t="str">
            <v>CARPENTER SHOP</v>
          </cell>
          <cell r="CJ103" t="str">
            <v>NF2-2X9</v>
          </cell>
          <cell r="CK103" t="str">
            <v>X</v>
          </cell>
          <cell r="CL103">
            <v>2</v>
          </cell>
          <cell r="CM103" t="str">
            <v>CF9 MAG</v>
          </cell>
          <cell r="CN103" t="str">
            <v>ADVANCE</v>
          </cell>
          <cell r="CO103" t="str">
            <v>LC-4-9-C-TP</v>
          </cell>
          <cell r="CP103" t="str">
            <v>-</v>
          </cell>
          <cell r="CQ103">
            <v>0</v>
          </cell>
          <cell r="CR103" t="str">
            <v>N/A</v>
          </cell>
          <cell r="CS103" t="str">
            <v>-</v>
          </cell>
          <cell r="CT103" t="str">
            <v>-</v>
          </cell>
          <cell r="CU103" t="str">
            <v>-</v>
          </cell>
          <cell r="CV103" t="str">
            <v>X</v>
          </cell>
          <cell r="CW103">
            <v>2</v>
          </cell>
          <cell r="CX103" t="str">
            <v>CF9/DS/841</v>
          </cell>
          <cell r="CY103" t="str">
            <v>SYLVANIA</v>
          </cell>
          <cell r="CZ103" t="str">
            <v>CF9DS/841</v>
          </cell>
          <cell r="DA103">
            <v>20305</v>
          </cell>
          <cell r="DB103">
            <v>0</v>
          </cell>
          <cell r="DC103" t="str">
            <v>N/A</v>
          </cell>
          <cell r="DD103" t="str">
            <v>-</v>
          </cell>
          <cell r="DE103" t="str">
            <v>-</v>
          </cell>
          <cell r="DF103" t="str">
            <v>-</v>
          </cell>
          <cell r="DG103">
            <v>1</v>
          </cell>
          <cell r="DH103" t="str">
            <v>HOCKEY PUCK 2 @ 9W</v>
          </cell>
          <cell r="DI103" t="str">
            <v>ENERTRON</v>
          </cell>
          <cell r="DJ103" t="str">
            <v>1018-LP</v>
          </cell>
          <cell r="DK103" t="str">
            <v>-</v>
          </cell>
          <cell r="DL103">
            <v>0</v>
          </cell>
          <cell r="DM103" t="str">
            <v>No Sensor</v>
          </cell>
          <cell r="DN103" t="str">
            <v>No Sensor</v>
          </cell>
          <cell r="DO103" t="str">
            <v>No Sensor</v>
          </cell>
          <cell r="DP103" t="str">
            <v>No Sensor</v>
          </cell>
          <cell r="DQ103" t="str">
            <v>No Sensor</v>
          </cell>
          <cell r="DR103">
            <v>0</v>
          </cell>
          <cell r="DS103" t="str">
            <v>No Add Wk.</v>
          </cell>
          <cell r="DT103" t="str">
            <v>No Add. Wk.</v>
          </cell>
          <cell r="DU103" t="str">
            <v>No Add. Wk.</v>
          </cell>
          <cell r="DV103" t="str">
            <v>No Add. Wk.</v>
          </cell>
          <cell r="DW103" t="str">
            <v>No Add. Wk.</v>
          </cell>
        </row>
        <row r="104">
          <cell r="E104">
            <v>9</v>
          </cell>
          <cell r="F104" t="str">
            <v>CARPENTER SHOP</v>
          </cell>
          <cell r="G104">
            <v>1</v>
          </cell>
          <cell r="I104" t="str">
            <v>COR AND STAIRS</v>
          </cell>
          <cell r="J104" t="str">
            <v>OH</v>
          </cell>
          <cell r="L104">
            <v>2340</v>
          </cell>
          <cell r="M104">
            <v>4</v>
          </cell>
          <cell r="N104">
            <v>100</v>
          </cell>
          <cell r="O104" t="str">
            <v>CH</v>
          </cell>
          <cell r="S104" t="str">
            <v>INCANDESCENT</v>
          </cell>
          <cell r="T104">
            <v>100</v>
          </cell>
          <cell r="U104">
            <v>0.4</v>
          </cell>
          <cell r="V104">
            <v>936</v>
          </cell>
          <cell r="W104">
            <v>4</v>
          </cell>
          <cell r="X104" t="str">
            <v>NF9</v>
          </cell>
          <cell r="Z104" t="str">
            <v>NEW LINEAR FLUORESCENT FIXTURE</v>
          </cell>
          <cell r="AA104" t="str">
            <v xml:space="preserve"> </v>
          </cell>
          <cell r="AB104">
            <v>22</v>
          </cell>
          <cell r="AC104">
            <v>8.7999999999999995E-2</v>
          </cell>
          <cell r="AD104">
            <v>205.92</v>
          </cell>
          <cell r="AJ104" t="str">
            <v>N</v>
          </cell>
          <cell r="AK104">
            <v>0</v>
          </cell>
          <cell r="AL104">
            <v>7987.2000000000007</v>
          </cell>
          <cell r="AM104">
            <v>0</v>
          </cell>
          <cell r="AN104">
            <v>0.31200000000000006</v>
          </cell>
          <cell r="AO104">
            <v>730.08</v>
          </cell>
          <cell r="AP104">
            <v>66.780480000000011</v>
          </cell>
          <cell r="AQ104">
            <v>7.9401939833878092</v>
          </cell>
          <cell r="AR104">
            <v>0.12594150748610983</v>
          </cell>
          <cell r="AS104">
            <v>85.616000000000014</v>
          </cell>
          <cell r="AT104">
            <v>18.835519999999999</v>
          </cell>
          <cell r="AU104">
            <v>38.130000000000003</v>
          </cell>
          <cell r="AV104">
            <v>59.734999999999999</v>
          </cell>
          <cell r="AW104">
            <v>0</v>
          </cell>
          <cell r="AX104">
            <v>0</v>
          </cell>
          <cell r="AY104">
            <v>0</v>
          </cell>
          <cell r="AZ104">
            <v>0</v>
          </cell>
          <cell r="BA104">
            <v>0</v>
          </cell>
          <cell r="BB104">
            <v>152.52000000000001</v>
          </cell>
          <cell r="BC104">
            <v>0</v>
          </cell>
          <cell r="BD104">
            <v>0</v>
          </cell>
          <cell r="BE104">
            <v>152.52000000000001</v>
          </cell>
          <cell r="BF104">
            <v>238.94</v>
          </cell>
          <cell r="BG104">
            <v>0</v>
          </cell>
          <cell r="BH104">
            <v>0</v>
          </cell>
          <cell r="BI104">
            <v>238.94</v>
          </cell>
          <cell r="BJ104">
            <v>0</v>
          </cell>
          <cell r="BK104">
            <v>530.24996550374999</v>
          </cell>
          <cell r="BL104">
            <v>530.24996550374999</v>
          </cell>
          <cell r="BM104">
            <v>9.36</v>
          </cell>
          <cell r="BN104">
            <v>18.72</v>
          </cell>
          <cell r="BO104">
            <v>28.08</v>
          </cell>
          <cell r="BP104">
            <v>3.0215249999999996</v>
          </cell>
          <cell r="BQ104">
            <v>5.0699999999999994</v>
          </cell>
          <cell r="BR104">
            <v>0</v>
          </cell>
          <cell r="BS104">
            <v>8.091524999999999</v>
          </cell>
          <cell r="BT104">
            <v>6.3384749999999999</v>
          </cell>
          <cell r="BU104">
            <v>13.649999999999999</v>
          </cell>
          <cell r="BV104">
            <v>19.988474999999998</v>
          </cell>
          <cell r="BW104">
            <v>48.185280000000006</v>
          </cell>
          <cell r="BX104">
            <v>18.595200000000006</v>
          </cell>
          <cell r="BY104">
            <v>0.36</v>
          </cell>
          <cell r="BZ104">
            <v>2.95</v>
          </cell>
          <cell r="CA104">
            <v>5.8802375593220342</v>
          </cell>
          <cell r="CB104">
            <v>4</v>
          </cell>
          <cell r="CC104">
            <v>6.5555959322033912</v>
          </cell>
          <cell r="CD104">
            <v>0.31</v>
          </cell>
          <cell r="CE104">
            <v>0.23</v>
          </cell>
          <cell r="CF104">
            <v>0</v>
          </cell>
          <cell r="CG104">
            <v>0</v>
          </cell>
          <cell r="CH104">
            <v>0</v>
          </cell>
          <cell r="CI104" t="str">
            <v>CARPENTER SHOP</v>
          </cell>
          <cell r="CJ104" t="str">
            <v>NF9</v>
          </cell>
          <cell r="CK104" t="str">
            <v>X</v>
          </cell>
          <cell r="CL104">
            <v>4</v>
          </cell>
          <cell r="CM104" t="str">
            <v>1X32HELP</v>
          </cell>
          <cell r="CN104" t="str">
            <v>SYLVANIA</v>
          </cell>
          <cell r="CO104" t="str">
            <v>QHE1X32T8/UNV ISL-SC</v>
          </cell>
          <cell r="CP104">
            <v>49861</v>
          </cell>
          <cell r="CQ104">
            <v>0</v>
          </cell>
          <cell r="CR104" t="str">
            <v>N/A</v>
          </cell>
          <cell r="CS104" t="str">
            <v>-</v>
          </cell>
          <cell r="CT104" t="str">
            <v>-</v>
          </cell>
          <cell r="CU104" t="str">
            <v>-</v>
          </cell>
          <cell r="CV104">
            <v>0</v>
          </cell>
          <cell r="CW104">
            <v>4</v>
          </cell>
          <cell r="CX104" t="str">
            <v>FO28/ECO</v>
          </cell>
          <cell r="CY104" t="str">
            <v>SYLVANIA</v>
          </cell>
          <cell r="CZ104" t="str">
            <v>FO28/841/XP/SS/ECO</v>
          </cell>
          <cell r="DA104">
            <v>22179</v>
          </cell>
          <cell r="DB104">
            <v>0</v>
          </cell>
          <cell r="DC104" t="str">
            <v>N/A</v>
          </cell>
          <cell r="DD104" t="str">
            <v>-</v>
          </cell>
          <cell r="DE104" t="str">
            <v>-</v>
          </cell>
          <cell r="DF104" t="str">
            <v>-</v>
          </cell>
          <cell r="DG104">
            <v>4</v>
          </cell>
          <cell r="DH104" t="str">
            <v>1 LAMP 4' WRAP</v>
          </cell>
          <cell r="DI104" t="str">
            <v>SIMKAR</v>
          </cell>
          <cell r="DJ104" t="str">
            <v>SY130-132-B11-*</v>
          </cell>
          <cell r="DK104" t="str">
            <v>-</v>
          </cell>
          <cell r="DL104">
            <v>0</v>
          </cell>
          <cell r="DM104" t="str">
            <v>No Sensor</v>
          </cell>
          <cell r="DN104" t="str">
            <v>No Sensor</v>
          </cell>
          <cell r="DO104" t="str">
            <v>No Sensor</v>
          </cell>
          <cell r="DP104" t="str">
            <v>No Sensor</v>
          </cell>
          <cell r="DQ104" t="str">
            <v>No Sensor</v>
          </cell>
          <cell r="DR104">
            <v>0</v>
          </cell>
          <cell r="DS104" t="str">
            <v>No Add Wk.</v>
          </cell>
          <cell r="DT104" t="str">
            <v>No Add. Wk.</v>
          </cell>
          <cell r="DU104" t="str">
            <v>No Add. Wk.</v>
          </cell>
          <cell r="DV104" t="str">
            <v>No Add. Wk.</v>
          </cell>
          <cell r="DW104" t="str">
            <v>No Add. Wk.</v>
          </cell>
        </row>
        <row r="105">
          <cell r="E105">
            <v>9</v>
          </cell>
          <cell r="F105" t="str">
            <v>CARPENTER SHOP</v>
          </cell>
          <cell r="G105" t="str">
            <v>B</v>
          </cell>
          <cell r="I105" t="str">
            <v>MAIN AREA</v>
          </cell>
          <cell r="J105" t="str">
            <v>OH</v>
          </cell>
          <cell r="L105">
            <v>2340</v>
          </cell>
          <cell r="M105">
            <v>2</v>
          </cell>
          <cell r="N105" t="str">
            <v>22SS</v>
          </cell>
          <cell r="S105" t="str">
            <v>FLUORESCENT</v>
          </cell>
          <cell r="T105">
            <v>53</v>
          </cell>
          <cell r="U105">
            <v>0.106</v>
          </cell>
          <cell r="V105">
            <v>248.04</v>
          </cell>
          <cell r="W105">
            <v>2</v>
          </cell>
          <cell r="X105" t="str">
            <v>NF23-WALL</v>
          </cell>
          <cell r="Z105" t="str">
            <v>NEW LINEAR FLUORESCENT FIXTURE</v>
          </cell>
          <cell r="AA105" t="str">
            <v xml:space="preserve"> </v>
          </cell>
          <cell r="AB105">
            <v>15</v>
          </cell>
          <cell r="AC105">
            <v>0.03</v>
          </cell>
          <cell r="AD105">
            <v>70.2</v>
          </cell>
          <cell r="AJ105" t="str">
            <v>N</v>
          </cell>
          <cell r="AK105">
            <v>3758.4</v>
          </cell>
          <cell r="AL105">
            <v>2035.8000000000002</v>
          </cell>
          <cell r="AM105">
            <v>-0.45833333333333331</v>
          </cell>
          <cell r="AN105">
            <v>7.5999999999999998E-2</v>
          </cell>
          <cell r="AO105">
            <v>177.83999999999997</v>
          </cell>
          <cell r="AP105">
            <v>16.267040000000001</v>
          </cell>
          <cell r="AQ105">
            <v>15.650458044495183</v>
          </cell>
          <cell r="AR105">
            <v>6.3895893472059442E-2</v>
          </cell>
          <cell r="AS105">
            <v>22.68824</v>
          </cell>
          <cell r="AT105">
            <v>6.4212000000000007</v>
          </cell>
          <cell r="AU105">
            <v>32.28</v>
          </cell>
          <cell r="AV105">
            <v>59.734999999999999</v>
          </cell>
          <cell r="AW105">
            <v>1.96</v>
          </cell>
          <cell r="AX105">
            <v>0</v>
          </cell>
          <cell r="AY105">
            <v>0</v>
          </cell>
          <cell r="AZ105">
            <v>0</v>
          </cell>
          <cell r="BA105">
            <v>0</v>
          </cell>
          <cell r="BB105">
            <v>64.56</v>
          </cell>
          <cell r="BC105">
            <v>0</v>
          </cell>
          <cell r="BD105">
            <v>0</v>
          </cell>
          <cell r="BE105">
            <v>64.56</v>
          </cell>
          <cell r="BF105">
            <v>119.47</v>
          </cell>
          <cell r="BG105">
            <v>0</v>
          </cell>
          <cell r="BH105">
            <v>0</v>
          </cell>
          <cell r="BI105">
            <v>119.47</v>
          </cell>
          <cell r="BJ105">
            <v>3.92</v>
          </cell>
          <cell r="BK105">
            <v>249.27681283312495</v>
          </cell>
          <cell r="BL105">
            <v>254.58662702812495</v>
          </cell>
          <cell r="BM105">
            <v>2.6</v>
          </cell>
          <cell r="BN105">
            <v>4.9400000000000004</v>
          </cell>
          <cell r="BO105">
            <v>7.5400000000000009</v>
          </cell>
          <cell r="BP105">
            <v>1.5473249999999998</v>
          </cell>
          <cell r="BQ105">
            <v>2.5349999999999997</v>
          </cell>
          <cell r="BR105">
            <v>0</v>
          </cell>
          <cell r="BS105">
            <v>4.0823249999999991</v>
          </cell>
          <cell r="BT105">
            <v>1.0526750000000002</v>
          </cell>
          <cell r="BU105">
            <v>2.4050000000000007</v>
          </cell>
          <cell r="BV105">
            <v>3.4576750000000009</v>
          </cell>
          <cell r="BW105">
            <v>11.737439999999999</v>
          </cell>
          <cell r="BX105">
            <v>4.5296000000000003</v>
          </cell>
          <cell r="BY105">
            <v>0.36</v>
          </cell>
          <cell r="BZ105">
            <v>2.95</v>
          </cell>
          <cell r="CA105">
            <v>1.4323655593220337</v>
          </cell>
          <cell r="CB105">
            <v>4</v>
          </cell>
          <cell r="CC105">
            <v>1.5968759322033899</v>
          </cell>
          <cell r="CD105">
            <v>0.31</v>
          </cell>
          <cell r="CE105">
            <v>0.23</v>
          </cell>
          <cell r="CF105">
            <v>0</v>
          </cell>
          <cell r="CG105">
            <v>0</v>
          </cell>
          <cell r="CH105">
            <v>0</v>
          </cell>
          <cell r="CI105" t="str">
            <v>CARPENTER SHOP</v>
          </cell>
          <cell r="CJ105" t="str">
            <v>NF23-WALL</v>
          </cell>
          <cell r="CK105" t="str">
            <v>X</v>
          </cell>
          <cell r="CL105">
            <v>2</v>
          </cell>
          <cell r="CM105" t="str">
            <v>1X32HELP</v>
          </cell>
          <cell r="CN105" t="str">
            <v>SYLVANIA</v>
          </cell>
          <cell r="CO105" t="str">
            <v>QHE1X32T8/UNV ISL-SC</v>
          </cell>
          <cell r="CP105">
            <v>49861</v>
          </cell>
          <cell r="CQ105">
            <v>0</v>
          </cell>
          <cell r="CR105" t="str">
            <v>N/A</v>
          </cell>
          <cell r="CS105" t="str">
            <v>-</v>
          </cell>
          <cell r="CT105" t="str">
            <v>-</v>
          </cell>
          <cell r="CU105" t="str">
            <v>-</v>
          </cell>
          <cell r="CV105">
            <v>0</v>
          </cell>
          <cell r="CW105">
            <v>2</v>
          </cell>
          <cell r="CX105" t="str">
            <v>FO17/ECO</v>
          </cell>
          <cell r="CY105" t="str">
            <v>SYLVANIA</v>
          </cell>
          <cell r="CZ105" t="str">
            <v>FO17/841/XP/ECO</v>
          </cell>
          <cell r="DA105">
            <v>21907</v>
          </cell>
          <cell r="DB105">
            <v>0</v>
          </cell>
          <cell r="DC105" t="str">
            <v>N/A</v>
          </cell>
          <cell r="DD105" t="str">
            <v>-</v>
          </cell>
          <cell r="DE105" t="str">
            <v>-</v>
          </cell>
          <cell r="DF105" t="str">
            <v>-</v>
          </cell>
          <cell r="DG105">
            <v>2</v>
          </cell>
          <cell r="DH105" t="str">
            <v>2'1 LAMP  WALL MOUNT</v>
          </cell>
          <cell r="DI105" t="str">
            <v>SIMKAR</v>
          </cell>
          <cell r="DJ105" t="str">
            <v>SP175 117 B11 *</v>
          </cell>
          <cell r="DK105" t="str">
            <v>-</v>
          </cell>
          <cell r="DL105">
            <v>0</v>
          </cell>
          <cell r="DM105" t="str">
            <v>No Sensor</v>
          </cell>
          <cell r="DN105" t="str">
            <v>No Sensor</v>
          </cell>
          <cell r="DO105" t="str">
            <v>No Sensor</v>
          </cell>
          <cell r="DP105" t="str">
            <v>No Sensor</v>
          </cell>
          <cell r="DQ105" t="str">
            <v>No Sensor</v>
          </cell>
          <cell r="DR105">
            <v>0</v>
          </cell>
          <cell r="DS105" t="str">
            <v>No Add Wk.</v>
          </cell>
          <cell r="DT105" t="str">
            <v>No Add. Wk.</v>
          </cell>
          <cell r="DU105" t="str">
            <v>No Add. Wk.</v>
          </cell>
          <cell r="DV105" t="str">
            <v>No Add. Wk.</v>
          </cell>
          <cell r="DW105" t="str">
            <v>No Add. Wk.</v>
          </cell>
        </row>
        <row r="106">
          <cell r="E106">
            <v>9</v>
          </cell>
          <cell r="F106" t="str">
            <v>CARPENTER SHOP</v>
          </cell>
          <cell r="G106" t="str">
            <v>B</v>
          </cell>
          <cell r="I106" t="str">
            <v>OFFICE</v>
          </cell>
          <cell r="J106" t="str">
            <v>OH</v>
          </cell>
          <cell r="L106">
            <v>2340</v>
          </cell>
          <cell r="M106">
            <v>2</v>
          </cell>
          <cell r="N106" t="str">
            <v>EXCLUDE</v>
          </cell>
          <cell r="O106" t="str">
            <v>22T8 WALL</v>
          </cell>
          <cell r="S106" t="str">
            <v>MISCELLANEOUS</v>
          </cell>
          <cell r="T106">
            <v>0</v>
          </cell>
          <cell r="U106">
            <v>0</v>
          </cell>
          <cell r="V106">
            <v>0</v>
          </cell>
          <cell r="W106">
            <v>2</v>
          </cell>
          <cell r="X106" t="str">
            <v>EXCLUDE</v>
          </cell>
          <cell r="Z106" t="str">
            <v>MISCELLANEOUS</v>
          </cell>
          <cell r="AA106" t="str">
            <v xml:space="preserve"> </v>
          </cell>
          <cell r="AB106">
            <v>0</v>
          </cell>
          <cell r="AC106">
            <v>0</v>
          </cell>
          <cell r="AD106">
            <v>0</v>
          </cell>
          <cell r="AJ106" t="str">
            <v>N</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0.36</v>
          </cell>
          <cell r="BZ106">
            <v>2.95</v>
          </cell>
          <cell r="CA106">
            <v>0</v>
          </cell>
          <cell r="CB106">
            <v>4</v>
          </cell>
          <cell r="CC106">
            <v>0</v>
          </cell>
          <cell r="CD106">
            <v>0.31</v>
          </cell>
          <cell r="CE106">
            <v>0.23</v>
          </cell>
          <cell r="CF106">
            <v>0</v>
          </cell>
          <cell r="CG106">
            <v>0</v>
          </cell>
          <cell r="CH106">
            <v>0</v>
          </cell>
          <cell r="CI106" t="str">
            <v>CARPENTER SHOP</v>
          </cell>
          <cell r="CJ106" t="str">
            <v>EXCLUDE</v>
          </cell>
          <cell r="CK106">
            <v>0</v>
          </cell>
          <cell r="CL106">
            <v>0</v>
          </cell>
          <cell r="CM106" t="str">
            <v>N/A</v>
          </cell>
          <cell r="CN106" t="str">
            <v>-</v>
          </cell>
          <cell r="CO106" t="str">
            <v>-</v>
          </cell>
          <cell r="CP106" t="str">
            <v>-</v>
          </cell>
          <cell r="CQ106">
            <v>0</v>
          </cell>
          <cell r="CR106" t="str">
            <v>N/A</v>
          </cell>
          <cell r="CS106" t="str">
            <v>-</v>
          </cell>
          <cell r="CT106" t="str">
            <v>-</v>
          </cell>
          <cell r="CU106" t="str">
            <v>-</v>
          </cell>
          <cell r="CV106">
            <v>0</v>
          </cell>
          <cell r="CW106">
            <v>0</v>
          </cell>
          <cell r="CX106" t="str">
            <v>N/A</v>
          </cell>
          <cell r="CY106" t="str">
            <v>-</v>
          </cell>
          <cell r="CZ106" t="str">
            <v>-</v>
          </cell>
          <cell r="DA106" t="str">
            <v>-</v>
          </cell>
          <cell r="DB106">
            <v>0</v>
          </cell>
          <cell r="DC106" t="str">
            <v>N/A</v>
          </cell>
          <cell r="DD106" t="str">
            <v>-</v>
          </cell>
          <cell r="DE106" t="str">
            <v>-</v>
          </cell>
          <cell r="DF106" t="str">
            <v>-</v>
          </cell>
          <cell r="DG106">
            <v>2</v>
          </cell>
          <cell r="DH106" t="str">
            <v>EXCLUDE</v>
          </cell>
          <cell r="DI106" t="str">
            <v>-</v>
          </cell>
          <cell r="DJ106" t="str">
            <v>-</v>
          </cell>
          <cell r="DK106" t="str">
            <v>-</v>
          </cell>
          <cell r="DL106">
            <v>0</v>
          </cell>
          <cell r="DM106" t="str">
            <v>No Sensor</v>
          </cell>
          <cell r="DN106" t="str">
            <v>No Sensor</v>
          </cell>
          <cell r="DO106" t="str">
            <v>No Sensor</v>
          </cell>
          <cell r="DP106" t="str">
            <v>No Sensor</v>
          </cell>
          <cell r="DQ106" t="str">
            <v>No Sensor</v>
          </cell>
          <cell r="DR106">
            <v>0</v>
          </cell>
          <cell r="DS106" t="str">
            <v>No Add Wk.</v>
          </cell>
          <cell r="DT106" t="str">
            <v>No Add. Wk.</v>
          </cell>
          <cell r="DU106" t="str">
            <v>No Add. Wk.</v>
          </cell>
          <cell r="DV106" t="str">
            <v>No Add. Wk.</v>
          </cell>
          <cell r="DW106" t="str">
            <v>No Add. Wk.</v>
          </cell>
        </row>
        <row r="107">
          <cell r="E107">
            <v>9</v>
          </cell>
          <cell r="F107" t="str">
            <v>CARPENTER SHOP</v>
          </cell>
          <cell r="G107" t="str">
            <v>B</v>
          </cell>
          <cell r="I107" t="str">
            <v>STORAGE ROOM</v>
          </cell>
          <cell r="J107" t="str">
            <v>SH</v>
          </cell>
          <cell r="L107">
            <v>1000</v>
          </cell>
          <cell r="M107">
            <v>4</v>
          </cell>
          <cell r="N107">
            <v>100</v>
          </cell>
          <cell r="R107" t="str">
            <v>A2, A3</v>
          </cell>
          <cell r="S107" t="str">
            <v>INCANDESCENT</v>
          </cell>
          <cell r="T107">
            <v>100</v>
          </cell>
          <cell r="U107">
            <v>0.4</v>
          </cell>
          <cell r="V107">
            <v>400</v>
          </cell>
          <cell r="W107">
            <v>4</v>
          </cell>
          <cell r="X107" t="str">
            <v>NF9-STRIP</v>
          </cell>
          <cell r="Z107" t="str">
            <v>NEW LINEAR FLUORESCENT FIXTURE</v>
          </cell>
          <cell r="AA107" t="str">
            <v>X</v>
          </cell>
          <cell r="AB107">
            <v>22</v>
          </cell>
          <cell r="AC107">
            <v>8.7999999999999995E-2</v>
          </cell>
          <cell r="AD107">
            <v>88</v>
          </cell>
          <cell r="AJ107" t="str">
            <v>N</v>
          </cell>
          <cell r="AK107">
            <v>0</v>
          </cell>
          <cell r="AL107">
            <v>7987.2000000000007</v>
          </cell>
          <cell r="AM107">
            <v>0</v>
          </cell>
          <cell r="AN107">
            <v>0.31200000000000006</v>
          </cell>
          <cell r="AO107">
            <v>312</v>
          </cell>
          <cell r="AP107">
            <v>39.187200000000011</v>
          </cell>
          <cell r="AQ107">
            <v>12.563355413342871</v>
          </cell>
          <cell r="AR107">
            <v>7.9596570111990408E-2</v>
          </cell>
          <cell r="AS107">
            <v>50.240000000000009</v>
          </cell>
          <cell r="AT107">
            <v>11.0528</v>
          </cell>
          <cell r="AU107">
            <v>31.13</v>
          </cell>
          <cell r="AV107">
            <v>59.734999999999999</v>
          </cell>
          <cell r="AW107">
            <v>0</v>
          </cell>
          <cell r="AX107">
            <v>0</v>
          </cell>
          <cell r="AY107">
            <v>0</v>
          </cell>
          <cell r="AZ107">
            <v>0</v>
          </cell>
          <cell r="BA107">
            <v>0</v>
          </cell>
          <cell r="BB107">
            <v>124.52</v>
          </cell>
          <cell r="BC107">
            <v>0</v>
          </cell>
          <cell r="BD107">
            <v>0</v>
          </cell>
          <cell r="BE107">
            <v>124.52</v>
          </cell>
          <cell r="BF107">
            <v>238.94</v>
          </cell>
          <cell r="BG107">
            <v>0</v>
          </cell>
          <cell r="BH107">
            <v>0</v>
          </cell>
          <cell r="BI107">
            <v>238.94</v>
          </cell>
          <cell r="BJ107">
            <v>0</v>
          </cell>
          <cell r="BK107">
            <v>492.32272125374988</v>
          </cell>
          <cell r="BL107">
            <v>492.32272125374988</v>
          </cell>
          <cell r="BM107">
            <v>4</v>
          </cell>
          <cell r="BN107">
            <v>8</v>
          </cell>
          <cell r="BO107">
            <v>12</v>
          </cell>
          <cell r="BP107">
            <v>1.2912499999999998</v>
          </cell>
          <cell r="BQ107">
            <v>2.1666666666666665</v>
          </cell>
          <cell r="BR107">
            <v>0</v>
          </cell>
          <cell r="BS107">
            <v>3.4579166666666663</v>
          </cell>
          <cell r="BT107">
            <v>2.7087500000000002</v>
          </cell>
          <cell r="BU107">
            <v>5.8333333333333339</v>
          </cell>
          <cell r="BV107">
            <v>8.5420833333333341</v>
          </cell>
          <cell r="BW107">
            <v>20.592000000000002</v>
          </cell>
          <cell r="BX107">
            <v>18.595200000000006</v>
          </cell>
          <cell r="BY107">
            <v>0.36</v>
          </cell>
          <cell r="BZ107">
            <v>2.95</v>
          </cell>
          <cell r="CA107">
            <v>2.5129220338983052</v>
          </cell>
          <cell r="CB107">
            <v>4</v>
          </cell>
          <cell r="CC107">
            <v>6.5555959322033912</v>
          </cell>
          <cell r="CD107">
            <v>0.31</v>
          </cell>
          <cell r="CE107">
            <v>0.23</v>
          </cell>
          <cell r="CF107">
            <v>0</v>
          </cell>
          <cell r="CG107">
            <v>0</v>
          </cell>
          <cell r="CH107">
            <v>0</v>
          </cell>
          <cell r="CI107" t="str">
            <v>CARPENTER SHOP</v>
          </cell>
          <cell r="CJ107" t="str">
            <v>NF9-STRIP</v>
          </cell>
          <cell r="CK107" t="str">
            <v>X</v>
          </cell>
          <cell r="CL107">
            <v>4</v>
          </cell>
          <cell r="CM107" t="str">
            <v>1X32HELP</v>
          </cell>
          <cell r="CN107" t="str">
            <v>SYLVANIA</v>
          </cell>
          <cell r="CO107" t="str">
            <v>QHE1X32T8/UNV ISL-SC</v>
          </cell>
          <cell r="CP107">
            <v>49861</v>
          </cell>
          <cell r="CQ107">
            <v>0</v>
          </cell>
          <cell r="CR107" t="str">
            <v>N/A</v>
          </cell>
          <cell r="CS107" t="str">
            <v>-</v>
          </cell>
          <cell r="CT107" t="str">
            <v>-</v>
          </cell>
          <cell r="CU107" t="str">
            <v>-</v>
          </cell>
          <cell r="CV107">
            <v>0</v>
          </cell>
          <cell r="CW107">
            <v>4</v>
          </cell>
          <cell r="CX107" t="str">
            <v>FO28/ECO</v>
          </cell>
          <cell r="CY107" t="str">
            <v>SYLVANIA</v>
          </cell>
          <cell r="CZ107" t="str">
            <v>FO28/841/XP/SS/ECO</v>
          </cell>
          <cell r="DA107">
            <v>22179</v>
          </cell>
          <cell r="DB107">
            <v>0</v>
          </cell>
          <cell r="DC107" t="str">
            <v>N/A</v>
          </cell>
          <cell r="DD107" t="str">
            <v>-</v>
          </cell>
          <cell r="DE107" t="str">
            <v>-</v>
          </cell>
          <cell r="DF107" t="str">
            <v>-</v>
          </cell>
          <cell r="DG107">
            <v>4</v>
          </cell>
          <cell r="DH107" t="str">
            <v>1 LAMP 4' STRIP W/WIREGUARD</v>
          </cell>
          <cell r="DI107" t="str">
            <v>SIMKAR</v>
          </cell>
          <cell r="DJ107" t="str">
            <v>CH132-B11-*-WG*</v>
          </cell>
          <cell r="DK107" t="str">
            <v>-</v>
          </cell>
          <cell r="DL107">
            <v>0</v>
          </cell>
          <cell r="DM107" t="str">
            <v>No Sensor</v>
          </cell>
          <cell r="DN107" t="str">
            <v>No Sensor</v>
          </cell>
          <cell r="DO107" t="str">
            <v>No Sensor</v>
          </cell>
          <cell r="DP107" t="str">
            <v>No Sensor</v>
          </cell>
          <cell r="DQ107" t="str">
            <v>No Sensor</v>
          </cell>
          <cell r="DR107">
            <v>0</v>
          </cell>
          <cell r="DS107" t="str">
            <v>No Add Wk.</v>
          </cell>
          <cell r="DT107" t="str">
            <v>No Add. Wk.</v>
          </cell>
          <cell r="DU107" t="str">
            <v>No Add. Wk.</v>
          </cell>
          <cell r="DV107" t="str">
            <v>No Add. Wk.</v>
          </cell>
          <cell r="DW107" t="str">
            <v>No Add. Wk.</v>
          </cell>
        </row>
        <row r="108">
          <cell r="E108">
            <v>9</v>
          </cell>
          <cell r="F108" t="str">
            <v>CARPENTER SHOP</v>
          </cell>
          <cell r="G108" t="str">
            <v>B</v>
          </cell>
          <cell r="I108" t="str">
            <v>STORAGE ROOM</v>
          </cell>
          <cell r="J108" t="str">
            <v>SH</v>
          </cell>
          <cell r="L108">
            <v>1000</v>
          </cell>
          <cell r="M108">
            <v>2</v>
          </cell>
          <cell r="N108">
            <v>100</v>
          </cell>
          <cell r="R108" t="str">
            <v>A2, A3</v>
          </cell>
          <cell r="S108" t="str">
            <v>INCANDESCENT</v>
          </cell>
          <cell r="T108">
            <v>100</v>
          </cell>
          <cell r="U108">
            <v>0.2</v>
          </cell>
          <cell r="V108">
            <v>200</v>
          </cell>
          <cell r="W108">
            <v>2</v>
          </cell>
          <cell r="X108" t="str">
            <v>NF9-STRIP</v>
          </cell>
          <cell r="Z108" t="str">
            <v>NEW LINEAR FLUORESCENT FIXTURE</v>
          </cell>
          <cell r="AA108" t="str">
            <v>X</v>
          </cell>
          <cell r="AB108">
            <v>22</v>
          </cell>
          <cell r="AC108">
            <v>4.3999999999999997E-2</v>
          </cell>
          <cell r="AD108">
            <v>44</v>
          </cell>
          <cell r="AJ108" t="str">
            <v>N</v>
          </cell>
          <cell r="AK108">
            <v>0</v>
          </cell>
          <cell r="AL108">
            <v>3993.6000000000004</v>
          </cell>
          <cell r="AM108">
            <v>0</v>
          </cell>
          <cell r="AN108">
            <v>0.15600000000000003</v>
          </cell>
          <cell r="AO108">
            <v>156</v>
          </cell>
          <cell r="AP108">
            <v>19.593600000000006</v>
          </cell>
          <cell r="AQ108">
            <v>12.563355413342871</v>
          </cell>
          <cell r="AR108">
            <v>7.9596570111990408E-2</v>
          </cell>
          <cell r="AS108">
            <v>25.120000000000005</v>
          </cell>
          <cell r="AT108">
            <v>5.5263999999999998</v>
          </cell>
          <cell r="AU108">
            <v>31.13</v>
          </cell>
          <cell r="AV108">
            <v>59.734999999999999</v>
          </cell>
          <cell r="AW108">
            <v>0</v>
          </cell>
          <cell r="AX108">
            <v>0</v>
          </cell>
          <cell r="AY108">
            <v>0</v>
          </cell>
          <cell r="AZ108">
            <v>0</v>
          </cell>
          <cell r="BA108">
            <v>0</v>
          </cell>
          <cell r="BB108">
            <v>62.26</v>
          </cell>
          <cell r="BC108">
            <v>0</v>
          </cell>
          <cell r="BD108">
            <v>0</v>
          </cell>
          <cell r="BE108">
            <v>62.26</v>
          </cell>
          <cell r="BF108">
            <v>119.47</v>
          </cell>
          <cell r="BG108">
            <v>0</v>
          </cell>
          <cell r="BH108">
            <v>0</v>
          </cell>
          <cell r="BI108">
            <v>119.47</v>
          </cell>
          <cell r="BJ108">
            <v>0</v>
          </cell>
          <cell r="BK108">
            <v>246.16136062687494</v>
          </cell>
          <cell r="BL108">
            <v>246.16136062687494</v>
          </cell>
          <cell r="BM108">
            <v>2</v>
          </cell>
          <cell r="BN108">
            <v>4</v>
          </cell>
          <cell r="BO108">
            <v>6</v>
          </cell>
          <cell r="BP108">
            <v>0.64562499999999989</v>
          </cell>
          <cell r="BQ108">
            <v>1.0833333333333333</v>
          </cell>
          <cell r="BR108">
            <v>0</v>
          </cell>
          <cell r="BS108">
            <v>1.7289583333333332</v>
          </cell>
          <cell r="BT108">
            <v>1.3543750000000001</v>
          </cell>
          <cell r="BU108">
            <v>2.916666666666667</v>
          </cell>
          <cell r="BV108">
            <v>4.2710416666666671</v>
          </cell>
          <cell r="BW108">
            <v>10.296000000000001</v>
          </cell>
          <cell r="BX108">
            <v>9.2976000000000028</v>
          </cell>
          <cell r="BY108">
            <v>0.36</v>
          </cell>
          <cell r="BZ108">
            <v>2.95</v>
          </cell>
          <cell r="CA108">
            <v>1.2564610169491526</v>
          </cell>
          <cell r="CB108">
            <v>4</v>
          </cell>
          <cell r="CC108">
            <v>3.2777979661016956</v>
          </cell>
          <cell r="CD108">
            <v>0.31</v>
          </cell>
          <cell r="CE108">
            <v>0.23</v>
          </cell>
          <cell r="CF108">
            <v>0</v>
          </cell>
          <cell r="CG108">
            <v>0</v>
          </cell>
          <cell r="CH108">
            <v>0</v>
          </cell>
          <cell r="CI108" t="str">
            <v>CARPENTER SHOP</v>
          </cell>
          <cell r="CJ108" t="str">
            <v>NF9-STRIP</v>
          </cell>
          <cell r="CK108" t="str">
            <v>X</v>
          </cell>
          <cell r="CL108">
            <v>2</v>
          </cell>
          <cell r="CM108" t="str">
            <v>1X32HELP</v>
          </cell>
          <cell r="CN108" t="str">
            <v>SYLVANIA</v>
          </cell>
          <cell r="CO108" t="str">
            <v>QHE1X32T8/UNV ISL-SC</v>
          </cell>
          <cell r="CP108">
            <v>49861</v>
          </cell>
          <cell r="CQ108">
            <v>0</v>
          </cell>
          <cell r="CR108" t="str">
            <v>N/A</v>
          </cell>
          <cell r="CS108" t="str">
            <v>-</v>
          </cell>
          <cell r="CT108" t="str">
            <v>-</v>
          </cell>
          <cell r="CU108" t="str">
            <v>-</v>
          </cell>
          <cell r="CV108">
            <v>0</v>
          </cell>
          <cell r="CW108">
            <v>2</v>
          </cell>
          <cell r="CX108" t="str">
            <v>FO28/ECO</v>
          </cell>
          <cell r="CY108" t="str">
            <v>SYLVANIA</v>
          </cell>
          <cell r="CZ108" t="str">
            <v>FO28/841/XP/SS/ECO</v>
          </cell>
          <cell r="DA108">
            <v>22179</v>
          </cell>
          <cell r="DB108">
            <v>0</v>
          </cell>
          <cell r="DC108" t="str">
            <v>N/A</v>
          </cell>
          <cell r="DD108" t="str">
            <v>-</v>
          </cell>
          <cell r="DE108" t="str">
            <v>-</v>
          </cell>
          <cell r="DF108" t="str">
            <v>-</v>
          </cell>
          <cell r="DG108">
            <v>2</v>
          </cell>
          <cell r="DH108" t="str">
            <v>1 LAMP 4' STRIP W/WIREGUARD</v>
          </cell>
          <cell r="DI108" t="str">
            <v>SIMKAR</v>
          </cell>
          <cell r="DJ108" t="str">
            <v>CH132-B11-*-WG*</v>
          </cell>
          <cell r="DK108" t="str">
            <v>-</v>
          </cell>
          <cell r="DL108">
            <v>0</v>
          </cell>
          <cell r="DM108" t="str">
            <v>No Sensor</v>
          </cell>
          <cell r="DN108" t="str">
            <v>No Sensor</v>
          </cell>
          <cell r="DO108" t="str">
            <v>No Sensor</v>
          </cell>
          <cell r="DP108" t="str">
            <v>No Sensor</v>
          </cell>
          <cell r="DQ108" t="str">
            <v>No Sensor</v>
          </cell>
          <cell r="DR108">
            <v>0</v>
          </cell>
          <cell r="DS108" t="str">
            <v>No Add Wk.</v>
          </cell>
          <cell r="DT108" t="str">
            <v>No Add. Wk.</v>
          </cell>
          <cell r="DU108" t="str">
            <v>No Add. Wk.</v>
          </cell>
          <cell r="DV108" t="str">
            <v>No Add. Wk.</v>
          </cell>
          <cell r="DW108" t="str">
            <v>No Add. Wk.</v>
          </cell>
        </row>
        <row r="109">
          <cell r="E109">
            <v>9</v>
          </cell>
          <cell r="F109" t="str">
            <v>CARPENTER SHOP</v>
          </cell>
          <cell r="G109">
            <v>1</v>
          </cell>
          <cell r="I109" t="str">
            <v>MAIN FLOOR</v>
          </cell>
          <cell r="J109" t="str">
            <v>OH</v>
          </cell>
          <cell r="L109">
            <v>2340</v>
          </cell>
          <cell r="M109">
            <v>24</v>
          </cell>
          <cell r="N109" t="str">
            <v>24EE</v>
          </cell>
          <cell r="O109" t="str">
            <v>IND</v>
          </cell>
          <cell r="S109" t="str">
            <v>FLUORESCENT</v>
          </cell>
          <cell r="T109">
            <v>72</v>
          </cell>
          <cell r="U109">
            <v>1.728</v>
          </cell>
          <cell r="V109">
            <v>4043.52</v>
          </cell>
          <cell r="W109">
            <v>24</v>
          </cell>
          <cell r="X109" t="str">
            <v>NF6-IND P</v>
          </cell>
          <cell r="Z109" t="str">
            <v>NEW LINEAR FLUORESCENT FIXTURE</v>
          </cell>
          <cell r="AA109" t="str">
            <v xml:space="preserve"> </v>
          </cell>
          <cell r="AB109">
            <v>42</v>
          </cell>
          <cell r="AC109">
            <v>1.008</v>
          </cell>
          <cell r="AD109">
            <v>2358.7199999999998</v>
          </cell>
          <cell r="AJ109" t="str">
            <v>N</v>
          </cell>
          <cell r="AK109">
            <v>98452.799999999988</v>
          </cell>
          <cell r="AL109">
            <v>95846.400000000009</v>
          </cell>
          <cell r="AM109">
            <v>-2.6473599531958259E-2</v>
          </cell>
          <cell r="AN109">
            <v>0.72</v>
          </cell>
          <cell r="AO109">
            <v>1684.8000000000002</v>
          </cell>
          <cell r="AP109">
            <v>154.10880000000003</v>
          </cell>
          <cell r="AQ109">
            <v>23.448013914893238</v>
          </cell>
          <cell r="AR109">
            <v>4.2647535250942517E-2</v>
          </cell>
          <cell r="AS109">
            <v>369.86112000000003</v>
          </cell>
          <cell r="AT109">
            <v>215.75232</v>
          </cell>
          <cell r="AU109">
            <v>50.26</v>
          </cell>
          <cell r="AV109">
            <v>59.734999999999999</v>
          </cell>
          <cell r="AW109">
            <v>1.1600000000000001</v>
          </cell>
          <cell r="AX109">
            <v>0</v>
          </cell>
          <cell r="AY109">
            <v>0</v>
          </cell>
          <cell r="AZ109">
            <v>0</v>
          </cell>
          <cell r="BA109">
            <v>0</v>
          </cell>
          <cell r="BB109">
            <v>1206.24</v>
          </cell>
          <cell r="BC109">
            <v>0</v>
          </cell>
          <cell r="BD109">
            <v>0</v>
          </cell>
          <cell r="BE109">
            <v>1206.24</v>
          </cell>
          <cell r="BF109">
            <v>1433.6399999999999</v>
          </cell>
          <cell r="BG109">
            <v>0</v>
          </cell>
          <cell r="BH109">
            <v>0</v>
          </cell>
          <cell r="BI109">
            <v>1433.6399999999999</v>
          </cell>
          <cell r="BJ109">
            <v>27.840000000000003</v>
          </cell>
          <cell r="BK109">
            <v>3575.8347696674996</v>
          </cell>
          <cell r="BL109">
            <v>3613.5452868074999</v>
          </cell>
          <cell r="BM109">
            <v>26.675999999999998</v>
          </cell>
          <cell r="BN109">
            <v>56.160000000000004</v>
          </cell>
          <cell r="BO109">
            <v>82.835999999999999</v>
          </cell>
          <cell r="BP109">
            <v>23.973299999999998</v>
          </cell>
          <cell r="BQ109">
            <v>42.120000000000005</v>
          </cell>
          <cell r="BR109">
            <v>0</v>
          </cell>
          <cell r="BS109">
            <v>66.093299999999999</v>
          </cell>
          <cell r="BT109">
            <v>2.7027000000000001</v>
          </cell>
          <cell r="BU109">
            <v>14.04</v>
          </cell>
          <cell r="BV109">
            <v>16.742699999999999</v>
          </cell>
          <cell r="BW109">
            <v>111.19680000000001</v>
          </cell>
          <cell r="BX109">
            <v>42.911999999999999</v>
          </cell>
          <cell r="BY109">
            <v>0.36</v>
          </cell>
          <cell r="BZ109">
            <v>2.95</v>
          </cell>
          <cell r="CA109">
            <v>13.569778983050849</v>
          </cell>
          <cell r="CB109">
            <v>4</v>
          </cell>
          <cell r="CC109">
            <v>15.128298305084746</v>
          </cell>
          <cell r="CD109">
            <v>0.31</v>
          </cell>
          <cell r="CE109">
            <v>0.23</v>
          </cell>
          <cell r="CF109">
            <v>0</v>
          </cell>
          <cell r="CG109">
            <v>0</v>
          </cell>
          <cell r="CH109">
            <v>0</v>
          </cell>
          <cell r="CI109" t="str">
            <v>CARPENTER SHOP</v>
          </cell>
          <cell r="CJ109" t="str">
            <v>NF6-IND P</v>
          </cell>
          <cell r="CK109" t="str">
            <v>X</v>
          </cell>
          <cell r="CL109">
            <v>24</v>
          </cell>
          <cell r="CM109" t="str">
            <v>2X32HELP</v>
          </cell>
          <cell r="CN109" t="str">
            <v>SYLVANIA</v>
          </cell>
          <cell r="CO109" t="str">
            <v>QHE2X32T8/UNV ISL-SC</v>
          </cell>
          <cell r="CP109">
            <v>49863</v>
          </cell>
          <cell r="CQ109">
            <v>0</v>
          </cell>
          <cell r="CR109" t="str">
            <v>N/A</v>
          </cell>
          <cell r="CS109" t="str">
            <v>-</v>
          </cell>
          <cell r="CT109" t="str">
            <v>-</v>
          </cell>
          <cell r="CU109" t="str">
            <v>-</v>
          </cell>
          <cell r="CV109">
            <v>0</v>
          </cell>
          <cell r="CW109">
            <v>48</v>
          </cell>
          <cell r="CX109" t="str">
            <v>FO28/ECO</v>
          </cell>
          <cell r="CY109" t="str">
            <v>SYLVANIA</v>
          </cell>
          <cell r="CZ109" t="str">
            <v>FO28/841/XP/SS/ECO</v>
          </cell>
          <cell r="DA109">
            <v>22179</v>
          </cell>
          <cell r="DB109">
            <v>0</v>
          </cell>
          <cell r="DC109" t="str">
            <v>N/A</v>
          </cell>
          <cell r="DD109" t="str">
            <v>-</v>
          </cell>
          <cell r="DE109" t="str">
            <v>-</v>
          </cell>
          <cell r="DF109" t="str">
            <v>-</v>
          </cell>
          <cell r="DG109">
            <v>24</v>
          </cell>
          <cell r="DH109" t="str">
            <v>2 LAMP 4' STRIP INDUSTRIAL PREMIUM GRADE</v>
          </cell>
          <cell r="DI109" t="str">
            <v>SIMKAR</v>
          </cell>
          <cell r="DJ109" t="str">
            <v>IF232-B11-*</v>
          </cell>
          <cell r="DK109" t="str">
            <v>-</v>
          </cell>
          <cell r="DL109">
            <v>0</v>
          </cell>
          <cell r="DM109" t="str">
            <v>No Sensor</v>
          </cell>
          <cell r="DN109" t="str">
            <v>No Sensor</v>
          </cell>
          <cell r="DO109" t="str">
            <v>No Sensor</v>
          </cell>
          <cell r="DP109" t="str">
            <v>No Sensor</v>
          </cell>
          <cell r="DQ109" t="str">
            <v>No Sensor</v>
          </cell>
          <cell r="DR109">
            <v>0</v>
          </cell>
          <cell r="DS109" t="str">
            <v>No Add Wk.</v>
          </cell>
          <cell r="DT109" t="str">
            <v>No Add. Wk.</v>
          </cell>
          <cell r="DU109" t="str">
            <v>No Add. Wk.</v>
          </cell>
          <cell r="DV109" t="str">
            <v>No Add. Wk.</v>
          </cell>
          <cell r="DW109" t="str">
            <v>No Add. Wk.</v>
          </cell>
        </row>
        <row r="110">
          <cell r="E110">
            <v>9</v>
          </cell>
          <cell r="F110" t="str">
            <v>CARPENTER SHOP</v>
          </cell>
          <cell r="G110">
            <v>1</v>
          </cell>
          <cell r="I110" t="str">
            <v>NAIL ROOM</v>
          </cell>
          <cell r="J110" t="str">
            <v>OH</v>
          </cell>
          <cell r="L110">
            <v>2340</v>
          </cell>
          <cell r="M110">
            <v>2</v>
          </cell>
          <cell r="N110">
            <v>135</v>
          </cell>
          <cell r="S110" t="str">
            <v>INCANDESCENT</v>
          </cell>
          <cell r="T110">
            <v>135</v>
          </cell>
          <cell r="U110">
            <v>0.27</v>
          </cell>
          <cell r="V110">
            <v>631.80000000000007</v>
          </cell>
          <cell r="W110">
            <v>2</v>
          </cell>
          <cell r="X110" t="str">
            <v>NF9-STRIP</v>
          </cell>
          <cell r="Z110" t="str">
            <v>NEW LINEAR FLUORESCENT FIXTURE</v>
          </cell>
          <cell r="AA110" t="str">
            <v xml:space="preserve"> </v>
          </cell>
          <cell r="AB110">
            <v>22</v>
          </cell>
          <cell r="AC110">
            <v>4.3999999999999997E-2</v>
          </cell>
          <cell r="AD110">
            <v>102.96</v>
          </cell>
          <cell r="AJ110" t="str">
            <v>N</v>
          </cell>
          <cell r="AK110">
            <v>0</v>
          </cell>
          <cell r="AL110">
            <v>3993.6000000000004</v>
          </cell>
          <cell r="AM110">
            <v>0</v>
          </cell>
          <cell r="AN110">
            <v>0.22600000000000003</v>
          </cell>
          <cell r="AO110">
            <v>528.84</v>
          </cell>
          <cell r="AP110">
            <v>48.37304000000001</v>
          </cell>
          <cell r="AQ110">
            <v>5.0888131204256517</v>
          </cell>
          <cell r="AR110">
            <v>0.19650947604779703</v>
          </cell>
          <cell r="AS110">
            <v>57.790800000000011</v>
          </cell>
          <cell r="AT110">
            <v>9.4177599999999995</v>
          </cell>
          <cell r="AU110">
            <v>31.13</v>
          </cell>
          <cell r="AV110">
            <v>59.734999999999999</v>
          </cell>
          <cell r="AW110">
            <v>0</v>
          </cell>
          <cell r="AX110">
            <v>0</v>
          </cell>
          <cell r="AY110">
            <v>0</v>
          </cell>
          <cell r="AZ110">
            <v>0</v>
          </cell>
          <cell r="BA110">
            <v>0</v>
          </cell>
          <cell r="BB110">
            <v>62.26</v>
          </cell>
          <cell r="BC110">
            <v>0</v>
          </cell>
          <cell r="BD110">
            <v>0</v>
          </cell>
          <cell r="BE110">
            <v>62.26</v>
          </cell>
          <cell r="BF110">
            <v>119.47</v>
          </cell>
          <cell r="BG110">
            <v>0</v>
          </cell>
          <cell r="BH110">
            <v>0</v>
          </cell>
          <cell r="BI110">
            <v>119.47</v>
          </cell>
          <cell r="BJ110">
            <v>0</v>
          </cell>
          <cell r="BK110">
            <v>246.16136062687494</v>
          </cell>
          <cell r="BL110">
            <v>246.16136062687494</v>
          </cell>
          <cell r="BM110">
            <v>4.68</v>
          </cell>
          <cell r="BN110">
            <v>9.36</v>
          </cell>
          <cell r="BO110">
            <v>14.04</v>
          </cell>
          <cell r="BP110">
            <v>1.5107624999999998</v>
          </cell>
          <cell r="BQ110">
            <v>2.5349999999999997</v>
          </cell>
          <cell r="BR110">
            <v>0</v>
          </cell>
          <cell r="BS110">
            <v>4.0457624999999995</v>
          </cell>
          <cell r="BT110">
            <v>3.1692374999999999</v>
          </cell>
          <cell r="BU110">
            <v>6.8249999999999993</v>
          </cell>
          <cell r="BV110">
            <v>9.9942374999999988</v>
          </cell>
          <cell r="BW110">
            <v>34.903440000000003</v>
          </cell>
          <cell r="BX110">
            <v>13.469600000000002</v>
          </cell>
          <cell r="BY110">
            <v>0.36</v>
          </cell>
          <cell r="BZ110">
            <v>2.95</v>
          </cell>
          <cell r="CA110">
            <v>4.2594028474576273</v>
          </cell>
          <cell r="CB110">
            <v>4</v>
          </cell>
          <cell r="CC110">
            <v>4.7486047457627132</v>
          </cell>
          <cell r="CD110">
            <v>0.31</v>
          </cell>
          <cell r="CE110">
            <v>0.23</v>
          </cell>
          <cell r="CF110">
            <v>0</v>
          </cell>
          <cell r="CG110">
            <v>0</v>
          </cell>
          <cell r="CH110">
            <v>0</v>
          </cell>
          <cell r="CI110" t="str">
            <v>CARPENTER SHOP</v>
          </cell>
          <cell r="CJ110" t="str">
            <v>NF9-STRIP</v>
          </cell>
          <cell r="CK110" t="str">
            <v>X</v>
          </cell>
          <cell r="CL110">
            <v>2</v>
          </cell>
          <cell r="CM110" t="str">
            <v>1X32HELP</v>
          </cell>
          <cell r="CN110" t="str">
            <v>SYLVANIA</v>
          </cell>
          <cell r="CO110" t="str">
            <v>QHE1X32T8/UNV ISL-SC</v>
          </cell>
          <cell r="CP110">
            <v>49861</v>
          </cell>
          <cell r="CQ110">
            <v>0</v>
          </cell>
          <cell r="CR110" t="str">
            <v>N/A</v>
          </cell>
          <cell r="CS110" t="str">
            <v>-</v>
          </cell>
          <cell r="CT110" t="str">
            <v>-</v>
          </cell>
          <cell r="CU110" t="str">
            <v>-</v>
          </cell>
          <cell r="CV110">
            <v>0</v>
          </cell>
          <cell r="CW110">
            <v>2</v>
          </cell>
          <cell r="CX110" t="str">
            <v>FO28/ECO</v>
          </cell>
          <cell r="CY110" t="str">
            <v>SYLVANIA</v>
          </cell>
          <cell r="CZ110" t="str">
            <v>FO28/841/XP/SS/ECO</v>
          </cell>
          <cell r="DA110">
            <v>22179</v>
          </cell>
          <cell r="DB110">
            <v>0</v>
          </cell>
          <cell r="DC110" t="str">
            <v>N/A</v>
          </cell>
          <cell r="DD110" t="str">
            <v>-</v>
          </cell>
          <cell r="DE110" t="str">
            <v>-</v>
          </cell>
          <cell r="DF110" t="str">
            <v>-</v>
          </cell>
          <cell r="DG110">
            <v>2</v>
          </cell>
          <cell r="DH110" t="str">
            <v>1 LAMP 4' STRIP W/WIREGUARD</v>
          </cell>
          <cell r="DI110" t="str">
            <v>SIMKAR</v>
          </cell>
          <cell r="DJ110" t="str">
            <v>CH132-B11-*-WG*</v>
          </cell>
          <cell r="DK110" t="str">
            <v>-</v>
          </cell>
          <cell r="DL110">
            <v>0</v>
          </cell>
          <cell r="DM110" t="str">
            <v>No Sensor</v>
          </cell>
          <cell r="DN110" t="str">
            <v>No Sensor</v>
          </cell>
          <cell r="DO110" t="str">
            <v>No Sensor</v>
          </cell>
          <cell r="DP110" t="str">
            <v>No Sensor</v>
          </cell>
          <cell r="DQ110" t="str">
            <v>No Sensor</v>
          </cell>
          <cell r="DR110">
            <v>0</v>
          </cell>
          <cell r="DS110" t="str">
            <v>No Add Wk.</v>
          </cell>
          <cell r="DT110" t="str">
            <v>No Add. Wk.</v>
          </cell>
          <cell r="DU110" t="str">
            <v>No Add. Wk.</v>
          </cell>
          <cell r="DV110" t="str">
            <v>No Add. Wk.</v>
          </cell>
          <cell r="DW110" t="str">
            <v>No Add. Wk.</v>
          </cell>
        </row>
        <row r="111">
          <cell r="E111">
            <v>9</v>
          </cell>
          <cell r="F111" t="str">
            <v>CARPENTER SHOP</v>
          </cell>
          <cell r="G111">
            <v>1</v>
          </cell>
          <cell r="I111" t="str">
            <v>STORAGE ROOM</v>
          </cell>
          <cell r="J111" t="str">
            <v>SH</v>
          </cell>
          <cell r="L111">
            <v>1000</v>
          </cell>
          <cell r="M111">
            <v>1</v>
          </cell>
          <cell r="N111" t="str">
            <v>13SS</v>
          </cell>
          <cell r="O111" t="str">
            <v>STP</v>
          </cell>
          <cell r="S111" t="str">
            <v>FLUORESCENT</v>
          </cell>
          <cell r="T111">
            <v>46</v>
          </cell>
          <cell r="U111">
            <v>4.5999999999999999E-2</v>
          </cell>
          <cell r="V111">
            <v>46</v>
          </cell>
          <cell r="W111">
            <v>1</v>
          </cell>
          <cell r="X111" t="str">
            <v>NF9-WALL</v>
          </cell>
          <cell r="Z111" t="str">
            <v>NEW LINEAR FLUORESCENT FIXTURE</v>
          </cell>
          <cell r="AA111" t="str">
            <v xml:space="preserve"> </v>
          </cell>
          <cell r="AB111">
            <v>22</v>
          </cell>
          <cell r="AC111">
            <v>2.1999999999999999E-2</v>
          </cell>
          <cell r="AD111">
            <v>22</v>
          </cell>
          <cell r="AJ111" t="str">
            <v>N</v>
          </cell>
          <cell r="AK111">
            <v>1683</v>
          </cell>
          <cell r="AL111">
            <v>1996.8000000000002</v>
          </cell>
          <cell r="AM111">
            <v>0.18645276292335128</v>
          </cell>
          <cell r="AN111">
            <v>2.4E-2</v>
          </cell>
          <cell r="AO111">
            <v>24</v>
          </cell>
          <cell r="AP111">
            <v>3.0143999999999997</v>
          </cell>
          <cell r="AQ111">
            <v>56.059644141558017</v>
          </cell>
          <cell r="AR111">
            <v>1.7838143914628991E-2</v>
          </cell>
          <cell r="AS111">
            <v>5.7775999999999996</v>
          </cell>
          <cell r="AT111">
            <v>2.7631999999999999</v>
          </cell>
          <cell r="AU111">
            <v>63.13</v>
          </cell>
          <cell r="AV111">
            <v>59.734999999999999</v>
          </cell>
          <cell r="AW111">
            <v>1.89</v>
          </cell>
          <cell r="AX111">
            <v>0</v>
          </cell>
          <cell r="AY111">
            <v>0</v>
          </cell>
          <cell r="AZ111">
            <v>0</v>
          </cell>
          <cell r="BA111">
            <v>0</v>
          </cell>
          <cell r="BB111">
            <v>63.13</v>
          </cell>
          <cell r="BC111">
            <v>0</v>
          </cell>
          <cell r="BD111">
            <v>0</v>
          </cell>
          <cell r="BE111">
            <v>63.13</v>
          </cell>
          <cell r="BF111">
            <v>59.734999999999999</v>
          </cell>
          <cell r="BG111">
            <v>0</v>
          </cell>
          <cell r="BH111">
            <v>0</v>
          </cell>
          <cell r="BI111">
            <v>59.734999999999999</v>
          </cell>
          <cell r="BJ111">
            <v>1.89</v>
          </cell>
          <cell r="BK111">
            <v>166.42610231343747</v>
          </cell>
          <cell r="BL111">
            <v>168.98619130031247</v>
          </cell>
          <cell r="BM111">
            <v>0.40277777777777779</v>
          </cell>
          <cell r="BN111">
            <v>0.77777777777777779</v>
          </cell>
          <cell r="BO111">
            <v>1.1805555555555556</v>
          </cell>
          <cell r="BP111">
            <v>0.32281249999999995</v>
          </cell>
          <cell r="BQ111">
            <v>0.54166666666666663</v>
          </cell>
          <cell r="BR111">
            <v>0</v>
          </cell>
          <cell r="BS111">
            <v>0.86447916666666658</v>
          </cell>
          <cell r="BT111">
            <v>7.9965277777777843E-2</v>
          </cell>
          <cell r="BU111">
            <v>0.23611111111111116</v>
          </cell>
          <cell r="BV111">
            <v>0.316076388888889</v>
          </cell>
          <cell r="BW111">
            <v>1.5840000000000001</v>
          </cell>
          <cell r="BX111">
            <v>1.4304000000000003</v>
          </cell>
          <cell r="BY111">
            <v>0.36</v>
          </cell>
          <cell r="BZ111">
            <v>2.95</v>
          </cell>
          <cell r="CA111">
            <v>0.19330169491525426</v>
          </cell>
          <cell r="CB111">
            <v>4</v>
          </cell>
          <cell r="CC111">
            <v>0.50427661016949155</v>
          </cell>
          <cell r="CD111">
            <v>0.31</v>
          </cell>
          <cell r="CE111">
            <v>0.23</v>
          </cell>
          <cell r="CF111">
            <v>0</v>
          </cell>
          <cell r="CG111">
            <v>0</v>
          </cell>
          <cell r="CH111">
            <v>0</v>
          </cell>
          <cell r="CI111" t="str">
            <v>CARPENTER SHOP</v>
          </cell>
          <cell r="CJ111" t="str">
            <v>NF9-WALL</v>
          </cell>
          <cell r="CK111" t="str">
            <v>X</v>
          </cell>
          <cell r="CL111">
            <v>1</v>
          </cell>
          <cell r="CM111" t="str">
            <v>1X32HELP</v>
          </cell>
          <cell r="CN111" t="str">
            <v>SYLVANIA</v>
          </cell>
          <cell r="CO111" t="str">
            <v>QHE1X32T8/UNV ISL-SC</v>
          </cell>
          <cell r="CP111">
            <v>49861</v>
          </cell>
          <cell r="CQ111">
            <v>0</v>
          </cell>
          <cell r="CR111" t="str">
            <v>N/A</v>
          </cell>
          <cell r="CS111" t="str">
            <v>-</v>
          </cell>
          <cell r="CT111" t="str">
            <v>-</v>
          </cell>
          <cell r="CU111" t="str">
            <v>-</v>
          </cell>
          <cell r="CV111">
            <v>0</v>
          </cell>
          <cell r="CW111">
            <v>1</v>
          </cell>
          <cell r="CX111" t="str">
            <v>FO28/ECO</v>
          </cell>
          <cell r="CY111" t="str">
            <v>SYLVANIA</v>
          </cell>
          <cell r="CZ111" t="str">
            <v>FO28/841/XP/SS/ECO</v>
          </cell>
          <cell r="DA111">
            <v>22179</v>
          </cell>
          <cell r="DB111">
            <v>0</v>
          </cell>
          <cell r="DC111" t="str">
            <v>N/A</v>
          </cell>
          <cell r="DD111" t="str">
            <v>-</v>
          </cell>
          <cell r="DE111" t="str">
            <v>-</v>
          </cell>
          <cell r="DF111" t="str">
            <v>-</v>
          </cell>
          <cell r="DG111">
            <v>1</v>
          </cell>
          <cell r="DH111" t="str">
            <v>1 LAMP 4' WRAP WALL MOUNT</v>
          </cell>
          <cell r="DI111" t="str">
            <v>SIMKAR</v>
          </cell>
          <cell r="DJ111" t="str">
            <v>FCO-132-WE-B11-LA-UNV</v>
          </cell>
          <cell r="DK111" t="str">
            <v>-</v>
          </cell>
          <cell r="DL111">
            <v>0</v>
          </cell>
          <cell r="DM111" t="str">
            <v>No Sensor</v>
          </cell>
          <cell r="DN111" t="str">
            <v>No Sensor</v>
          </cell>
          <cell r="DO111" t="str">
            <v>No Sensor</v>
          </cell>
          <cell r="DP111" t="str">
            <v>No Sensor</v>
          </cell>
          <cell r="DQ111" t="str">
            <v>No Sensor</v>
          </cell>
          <cell r="DR111">
            <v>0</v>
          </cell>
          <cell r="DS111" t="str">
            <v>No Add Wk.</v>
          </cell>
          <cell r="DT111" t="str">
            <v>No Add. Wk.</v>
          </cell>
          <cell r="DU111" t="str">
            <v>No Add. Wk.</v>
          </cell>
          <cell r="DV111" t="str">
            <v>No Add. Wk.</v>
          </cell>
          <cell r="DW111" t="str">
            <v>No Add. Wk.</v>
          </cell>
        </row>
        <row r="112">
          <cell r="E112">
            <v>9</v>
          </cell>
          <cell r="F112" t="str">
            <v>CARPENTER SHOP</v>
          </cell>
          <cell r="G112">
            <v>1</v>
          </cell>
          <cell r="I112" t="str">
            <v>STORAGE ROOM</v>
          </cell>
          <cell r="J112" t="str">
            <v>SH</v>
          </cell>
          <cell r="L112">
            <v>1000</v>
          </cell>
          <cell r="M112">
            <v>1</v>
          </cell>
          <cell r="N112">
            <v>135</v>
          </cell>
          <cell r="S112" t="str">
            <v>INCANDESCENT</v>
          </cell>
          <cell r="T112">
            <v>135</v>
          </cell>
          <cell r="U112">
            <v>0.13500000000000001</v>
          </cell>
          <cell r="V112">
            <v>135</v>
          </cell>
          <cell r="W112">
            <v>1</v>
          </cell>
          <cell r="X112" t="str">
            <v>NF9-STRIP</v>
          </cell>
          <cell r="Z112" t="str">
            <v>NEW LINEAR FLUORESCENT FIXTURE</v>
          </cell>
          <cell r="AA112" t="str">
            <v xml:space="preserve"> </v>
          </cell>
          <cell r="AB112">
            <v>22</v>
          </cell>
          <cell r="AC112">
            <v>2.1999999999999999E-2</v>
          </cell>
          <cell r="AD112">
            <v>22</v>
          </cell>
          <cell r="AJ112" t="str">
            <v>N</v>
          </cell>
          <cell r="AK112">
            <v>0</v>
          </cell>
          <cell r="AL112">
            <v>1996.8000000000002</v>
          </cell>
          <cell r="AM112">
            <v>0</v>
          </cell>
          <cell r="AN112">
            <v>0.11300000000000002</v>
          </cell>
          <cell r="AO112">
            <v>113</v>
          </cell>
          <cell r="AP112">
            <v>14.192800000000004</v>
          </cell>
          <cell r="AQ112">
            <v>8.6720506392986181</v>
          </cell>
          <cell r="AR112">
            <v>0.11531297977762713</v>
          </cell>
          <cell r="AS112">
            <v>16.956000000000003</v>
          </cell>
          <cell r="AT112">
            <v>2.7631999999999999</v>
          </cell>
          <cell r="AU112">
            <v>31.13</v>
          </cell>
          <cell r="AV112">
            <v>59.734999999999999</v>
          </cell>
          <cell r="AW112">
            <v>0</v>
          </cell>
          <cell r="AX112">
            <v>0</v>
          </cell>
          <cell r="AY112">
            <v>0</v>
          </cell>
          <cell r="AZ112">
            <v>0</v>
          </cell>
          <cell r="BA112">
            <v>0</v>
          </cell>
          <cell r="BB112">
            <v>31.13</v>
          </cell>
          <cell r="BC112">
            <v>0</v>
          </cell>
          <cell r="BD112">
            <v>0</v>
          </cell>
          <cell r="BE112">
            <v>31.13</v>
          </cell>
          <cell r="BF112">
            <v>59.734999999999999</v>
          </cell>
          <cell r="BG112">
            <v>0</v>
          </cell>
          <cell r="BH112">
            <v>0</v>
          </cell>
          <cell r="BI112">
            <v>59.734999999999999</v>
          </cell>
          <cell r="BJ112">
            <v>0</v>
          </cell>
          <cell r="BK112">
            <v>123.08068031343747</v>
          </cell>
          <cell r="BL112">
            <v>123.08068031343747</v>
          </cell>
          <cell r="BM112">
            <v>1</v>
          </cell>
          <cell r="BN112">
            <v>2</v>
          </cell>
          <cell r="BO112">
            <v>3</v>
          </cell>
          <cell r="BP112">
            <v>0.32281249999999995</v>
          </cell>
          <cell r="BQ112">
            <v>0.54166666666666663</v>
          </cell>
          <cell r="BR112">
            <v>0</v>
          </cell>
          <cell r="BS112">
            <v>0.86447916666666658</v>
          </cell>
          <cell r="BT112">
            <v>0.67718750000000005</v>
          </cell>
          <cell r="BU112">
            <v>1.4583333333333335</v>
          </cell>
          <cell r="BV112">
            <v>2.1355208333333335</v>
          </cell>
          <cell r="BW112">
            <v>7.4580000000000002</v>
          </cell>
          <cell r="BX112">
            <v>6.7348000000000008</v>
          </cell>
          <cell r="BY112">
            <v>0.36</v>
          </cell>
          <cell r="BZ112">
            <v>2.95</v>
          </cell>
          <cell r="CA112">
            <v>0.91012881355932196</v>
          </cell>
          <cell r="CB112">
            <v>4</v>
          </cell>
          <cell r="CC112">
            <v>2.3743023728813566</v>
          </cell>
          <cell r="CD112">
            <v>0.31</v>
          </cell>
          <cell r="CE112">
            <v>0.23</v>
          </cell>
          <cell r="CF112">
            <v>0</v>
          </cell>
          <cell r="CG112">
            <v>0</v>
          </cell>
          <cell r="CH112">
            <v>0</v>
          </cell>
          <cell r="CI112" t="str">
            <v>CARPENTER SHOP</v>
          </cell>
          <cell r="CJ112" t="str">
            <v>NF9-STRIP</v>
          </cell>
          <cell r="CK112" t="str">
            <v>X</v>
          </cell>
          <cell r="CL112">
            <v>1</v>
          </cell>
          <cell r="CM112" t="str">
            <v>1X32HELP</v>
          </cell>
          <cell r="CN112" t="str">
            <v>SYLVANIA</v>
          </cell>
          <cell r="CO112" t="str">
            <v>QHE1X32T8/UNV ISL-SC</v>
          </cell>
          <cell r="CP112">
            <v>49861</v>
          </cell>
          <cell r="CQ112">
            <v>0</v>
          </cell>
          <cell r="CR112" t="str">
            <v>N/A</v>
          </cell>
          <cell r="CS112" t="str">
            <v>-</v>
          </cell>
          <cell r="CT112" t="str">
            <v>-</v>
          </cell>
          <cell r="CU112" t="str">
            <v>-</v>
          </cell>
          <cell r="CV112">
            <v>0</v>
          </cell>
          <cell r="CW112">
            <v>1</v>
          </cell>
          <cell r="CX112" t="str">
            <v>FO28/ECO</v>
          </cell>
          <cell r="CY112" t="str">
            <v>SYLVANIA</v>
          </cell>
          <cell r="CZ112" t="str">
            <v>FO28/841/XP/SS/ECO</v>
          </cell>
          <cell r="DA112">
            <v>22179</v>
          </cell>
          <cell r="DB112">
            <v>0</v>
          </cell>
          <cell r="DC112" t="str">
            <v>N/A</v>
          </cell>
          <cell r="DD112" t="str">
            <v>-</v>
          </cell>
          <cell r="DE112" t="str">
            <v>-</v>
          </cell>
          <cell r="DF112" t="str">
            <v>-</v>
          </cell>
          <cell r="DG112">
            <v>1</v>
          </cell>
          <cell r="DH112" t="str">
            <v>1 LAMP 4' STRIP W/WIREGUARD</v>
          </cell>
          <cell r="DI112" t="str">
            <v>SIMKAR</v>
          </cell>
          <cell r="DJ112" t="str">
            <v>CH132-B11-*-WG*</v>
          </cell>
          <cell r="DK112" t="str">
            <v>-</v>
          </cell>
          <cell r="DL112">
            <v>0</v>
          </cell>
          <cell r="DM112" t="str">
            <v>No Sensor</v>
          </cell>
          <cell r="DN112" t="str">
            <v>No Sensor</v>
          </cell>
          <cell r="DO112" t="str">
            <v>No Sensor</v>
          </cell>
          <cell r="DP112" t="str">
            <v>No Sensor</v>
          </cell>
          <cell r="DQ112" t="str">
            <v>No Sensor</v>
          </cell>
          <cell r="DR112">
            <v>0</v>
          </cell>
          <cell r="DS112" t="str">
            <v>No Add Wk.</v>
          </cell>
          <cell r="DT112" t="str">
            <v>No Add. Wk.</v>
          </cell>
          <cell r="DU112" t="str">
            <v>No Add. Wk.</v>
          </cell>
          <cell r="DV112" t="str">
            <v>No Add. Wk.</v>
          </cell>
          <cell r="DW112" t="str">
            <v>No Add. Wk.</v>
          </cell>
        </row>
        <row r="113">
          <cell r="E113">
            <v>9</v>
          </cell>
          <cell r="F113" t="str">
            <v>CARPENTER SHOP</v>
          </cell>
          <cell r="G113">
            <v>1</v>
          </cell>
          <cell r="I113" t="str">
            <v>OFFICE</v>
          </cell>
          <cell r="J113" t="str">
            <v>OH</v>
          </cell>
          <cell r="L113">
            <v>2340</v>
          </cell>
          <cell r="M113">
            <v>1</v>
          </cell>
          <cell r="N113" t="str">
            <v>44SE</v>
          </cell>
          <cell r="O113" t="str">
            <v>POOR CONDITION</v>
          </cell>
          <cell r="S113" t="str">
            <v>FLUORESCENT</v>
          </cell>
          <cell r="T113">
            <v>164</v>
          </cell>
          <cell r="U113">
            <v>0.16400000000000001</v>
          </cell>
          <cell r="V113">
            <v>383.76</v>
          </cell>
          <cell r="W113">
            <v>1</v>
          </cell>
          <cell r="X113" t="str">
            <v>NF6-IND P</v>
          </cell>
          <cell r="Z113" t="str">
            <v>NEW LINEAR FLUORESCENT FIXTURE</v>
          </cell>
          <cell r="AA113" t="str">
            <v xml:space="preserve"> </v>
          </cell>
          <cell r="AB113">
            <v>42</v>
          </cell>
          <cell r="AC113">
            <v>4.2000000000000003E-2</v>
          </cell>
          <cell r="AD113">
            <v>98.28</v>
          </cell>
          <cell r="AJ113" t="str">
            <v>N</v>
          </cell>
          <cell r="AK113">
            <v>8204.4</v>
          </cell>
          <cell r="AL113">
            <v>3993.6000000000004</v>
          </cell>
          <cell r="AM113">
            <v>-0.51323679976597913</v>
          </cell>
          <cell r="AN113">
            <v>0.122</v>
          </cell>
          <cell r="AO113">
            <v>285.48</v>
          </cell>
          <cell r="AP113">
            <v>26.112879999999997</v>
          </cell>
          <cell r="AQ113">
            <v>5.9381222784622958</v>
          </cell>
          <cell r="AR113">
            <v>0.16840340314766214</v>
          </cell>
          <cell r="AS113">
            <v>35.102559999999997</v>
          </cell>
          <cell r="AT113">
            <v>8.9896799999999999</v>
          </cell>
          <cell r="AU113">
            <v>50.26</v>
          </cell>
          <cell r="AV113">
            <v>59.734999999999999</v>
          </cell>
          <cell r="AW113">
            <v>4.4800000000000004</v>
          </cell>
          <cell r="AX113">
            <v>0</v>
          </cell>
          <cell r="AY113">
            <v>0</v>
          </cell>
          <cell r="AZ113">
            <v>0</v>
          </cell>
          <cell r="BA113">
            <v>0</v>
          </cell>
          <cell r="BB113">
            <v>50.26</v>
          </cell>
          <cell r="BC113">
            <v>0</v>
          </cell>
          <cell r="BD113">
            <v>0</v>
          </cell>
          <cell r="BE113">
            <v>50.26</v>
          </cell>
          <cell r="BF113">
            <v>59.734999999999999</v>
          </cell>
          <cell r="BG113">
            <v>0</v>
          </cell>
          <cell r="BH113">
            <v>0</v>
          </cell>
          <cell r="BI113">
            <v>59.734999999999999</v>
          </cell>
          <cell r="BJ113">
            <v>4.4800000000000004</v>
          </cell>
          <cell r="BK113">
            <v>148.99311540281249</v>
          </cell>
          <cell r="BL113">
            <v>155.06147448281249</v>
          </cell>
          <cell r="BM113">
            <v>1.9890000000000001</v>
          </cell>
          <cell r="BN113">
            <v>4.68</v>
          </cell>
          <cell r="BO113">
            <v>6.6689999999999996</v>
          </cell>
          <cell r="BP113">
            <v>0.99888749999999993</v>
          </cell>
          <cell r="BQ113">
            <v>1.7550000000000001</v>
          </cell>
          <cell r="BR113">
            <v>0</v>
          </cell>
          <cell r="BS113">
            <v>2.7538875000000003</v>
          </cell>
          <cell r="BT113">
            <v>0.99011250000000017</v>
          </cell>
          <cell r="BU113">
            <v>2.9249999999999998</v>
          </cell>
          <cell r="BV113">
            <v>3.9151125000000002</v>
          </cell>
          <cell r="BW113">
            <v>18.841680000000004</v>
          </cell>
          <cell r="BX113">
            <v>7.2712000000000012</v>
          </cell>
          <cell r="BY113">
            <v>0.36</v>
          </cell>
          <cell r="BZ113">
            <v>2.95</v>
          </cell>
          <cell r="CA113">
            <v>2.2993236610169494</v>
          </cell>
          <cell r="CB113">
            <v>4</v>
          </cell>
          <cell r="CC113">
            <v>2.5634061016949148</v>
          </cell>
          <cell r="CD113">
            <v>0.31</v>
          </cell>
          <cell r="CE113">
            <v>0.23</v>
          </cell>
          <cell r="CF113">
            <v>0</v>
          </cell>
          <cell r="CG113">
            <v>0</v>
          </cell>
          <cell r="CH113">
            <v>0</v>
          </cell>
          <cell r="CI113" t="str">
            <v>CARPENTER SHOP</v>
          </cell>
          <cell r="CJ113" t="str">
            <v>NF6-IND P</v>
          </cell>
          <cell r="CK113" t="str">
            <v>X</v>
          </cell>
          <cell r="CL113">
            <v>1</v>
          </cell>
          <cell r="CM113" t="str">
            <v>2X32HELP</v>
          </cell>
          <cell r="CN113" t="str">
            <v>SYLVANIA</v>
          </cell>
          <cell r="CO113" t="str">
            <v>QHE2X32T8/UNV ISL-SC</v>
          </cell>
          <cell r="CP113">
            <v>49863</v>
          </cell>
          <cell r="CQ113">
            <v>0</v>
          </cell>
          <cell r="CR113" t="str">
            <v>N/A</v>
          </cell>
          <cell r="CS113" t="str">
            <v>-</v>
          </cell>
          <cell r="CT113" t="str">
            <v>-</v>
          </cell>
          <cell r="CU113" t="str">
            <v>-</v>
          </cell>
          <cell r="CV113">
            <v>0</v>
          </cell>
          <cell r="CW113">
            <v>2</v>
          </cell>
          <cell r="CX113" t="str">
            <v>FO28/ECO</v>
          </cell>
          <cell r="CY113" t="str">
            <v>SYLVANIA</v>
          </cell>
          <cell r="CZ113" t="str">
            <v>FO28/841/XP/SS/ECO</v>
          </cell>
          <cell r="DA113">
            <v>22179</v>
          </cell>
          <cell r="DB113">
            <v>0</v>
          </cell>
          <cell r="DC113" t="str">
            <v>N/A</v>
          </cell>
          <cell r="DD113" t="str">
            <v>-</v>
          </cell>
          <cell r="DE113" t="str">
            <v>-</v>
          </cell>
          <cell r="DF113" t="str">
            <v>-</v>
          </cell>
          <cell r="DG113">
            <v>1</v>
          </cell>
          <cell r="DH113" t="str">
            <v>2 LAMP 4' STRIP INDUSTRIAL PREMIUM GRADE</v>
          </cell>
          <cell r="DI113" t="str">
            <v>SIMKAR</v>
          </cell>
          <cell r="DJ113" t="str">
            <v>IF232-B11-*</v>
          </cell>
          <cell r="DK113" t="str">
            <v>-</v>
          </cell>
          <cell r="DL113">
            <v>0</v>
          </cell>
          <cell r="DM113" t="str">
            <v>No Sensor</v>
          </cell>
          <cell r="DN113" t="str">
            <v>No Sensor</v>
          </cell>
          <cell r="DO113" t="str">
            <v>No Sensor</v>
          </cell>
          <cell r="DP113" t="str">
            <v>No Sensor</v>
          </cell>
          <cell r="DQ113" t="str">
            <v>No Sensor</v>
          </cell>
          <cell r="DR113">
            <v>0</v>
          </cell>
          <cell r="DS113" t="str">
            <v>No Add Wk.</v>
          </cell>
          <cell r="DT113" t="str">
            <v>No Add. Wk.</v>
          </cell>
          <cell r="DU113" t="str">
            <v>No Add. Wk.</v>
          </cell>
          <cell r="DV113" t="str">
            <v>No Add. Wk.</v>
          </cell>
          <cell r="DW113" t="str">
            <v>No Add. Wk.</v>
          </cell>
        </row>
        <row r="114">
          <cell r="E114">
            <v>9</v>
          </cell>
          <cell r="F114" t="str">
            <v>CARPENTER SHOP</v>
          </cell>
          <cell r="G114">
            <v>1</v>
          </cell>
          <cell r="I114" t="str">
            <v>STAIRS</v>
          </cell>
          <cell r="J114" t="str">
            <v>ST</v>
          </cell>
          <cell r="L114">
            <v>2340</v>
          </cell>
          <cell r="M114">
            <v>3</v>
          </cell>
          <cell r="N114">
            <v>135</v>
          </cell>
          <cell r="O114" t="str">
            <v>SI</v>
          </cell>
          <cell r="S114" t="str">
            <v>INCANDESCENT</v>
          </cell>
          <cell r="T114">
            <v>135</v>
          </cell>
          <cell r="U114">
            <v>0.40500000000000003</v>
          </cell>
          <cell r="V114">
            <v>947.7</v>
          </cell>
          <cell r="W114">
            <v>3</v>
          </cell>
          <cell r="X114" t="str">
            <v>NF9-STRIP</v>
          </cell>
          <cell r="Z114" t="str">
            <v>NEW LINEAR FLUORESCENT FIXTURE</v>
          </cell>
          <cell r="AA114" t="str">
            <v xml:space="preserve"> </v>
          </cell>
          <cell r="AB114">
            <v>22</v>
          </cell>
          <cell r="AC114">
            <v>6.6000000000000003E-2</v>
          </cell>
          <cell r="AD114">
            <v>154.44</v>
          </cell>
          <cell r="AJ114" t="str">
            <v>N</v>
          </cell>
          <cell r="AK114">
            <v>0</v>
          </cell>
          <cell r="AL114">
            <v>5990.4000000000005</v>
          </cell>
          <cell r="AM114">
            <v>0</v>
          </cell>
          <cell r="AN114">
            <v>0.33900000000000002</v>
          </cell>
          <cell r="AO114">
            <v>793.26</v>
          </cell>
          <cell r="AP114">
            <v>72.559560000000019</v>
          </cell>
          <cell r="AQ114">
            <v>5.0888131204256517</v>
          </cell>
          <cell r="AR114">
            <v>0.19650947604779706</v>
          </cell>
          <cell r="AS114">
            <v>86.686200000000014</v>
          </cell>
          <cell r="AT114">
            <v>14.12664</v>
          </cell>
          <cell r="AU114">
            <v>31.13</v>
          </cell>
          <cell r="AV114">
            <v>59.734999999999999</v>
          </cell>
          <cell r="AW114">
            <v>0</v>
          </cell>
          <cell r="AX114">
            <v>0</v>
          </cell>
          <cell r="AY114">
            <v>0</v>
          </cell>
          <cell r="AZ114">
            <v>0</v>
          </cell>
          <cell r="BA114">
            <v>0</v>
          </cell>
          <cell r="BB114">
            <v>93.39</v>
          </cell>
          <cell r="BC114">
            <v>0</v>
          </cell>
          <cell r="BD114">
            <v>0</v>
          </cell>
          <cell r="BE114">
            <v>93.39</v>
          </cell>
          <cell r="BF114">
            <v>179.20499999999998</v>
          </cell>
          <cell r="BG114">
            <v>0</v>
          </cell>
          <cell r="BH114">
            <v>0</v>
          </cell>
          <cell r="BI114">
            <v>179.20499999999998</v>
          </cell>
          <cell r="BJ114">
            <v>0</v>
          </cell>
          <cell r="BK114">
            <v>369.24204094031239</v>
          </cell>
          <cell r="BL114">
            <v>369.24204094031239</v>
          </cell>
          <cell r="BM114">
            <v>7.0200000000000005</v>
          </cell>
          <cell r="BN114">
            <v>14.040000000000001</v>
          </cell>
          <cell r="BO114">
            <v>21.060000000000002</v>
          </cell>
          <cell r="BP114">
            <v>2.2661437499999999</v>
          </cell>
          <cell r="BQ114">
            <v>3.8024999999999998</v>
          </cell>
          <cell r="BR114">
            <v>0</v>
          </cell>
          <cell r="BS114">
            <v>6.0686437499999997</v>
          </cell>
          <cell r="BT114">
            <v>4.7538562500000001</v>
          </cell>
          <cell r="BU114">
            <v>10.237500000000001</v>
          </cell>
          <cell r="BV114">
            <v>14.991356250000001</v>
          </cell>
          <cell r="BW114">
            <v>52.355160000000005</v>
          </cell>
          <cell r="BX114">
            <v>20.204400000000003</v>
          </cell>
          <cell r="BY114">
            <v>0.36</v>
          </cell>
          <cell r="BZ114">
            <v>2.95</v>
          </cell>
          <cell r="CA114">
            <v>6.389104271186441</v>
          </cell>
          <cell r="CB114">
            <v>4</v>
          </cell>
          <cell r="CC114">
            <v>7.1229071186440684</v>
          </cell>
          <cell r="CD114">
            <v>0.31</v>
          </cell>
          <cell r="CE114">
            <v>0.23</v>
          </cell>
          <cell r="CF114">
            <v>0</v>
          </cell>
          <cell r="CG114">
            <v>0</v>
          </cell>
          <cell r="CH114">
            <v>0</v>
          </cell>
          <cell r="CI114" t="str">
            <v>CARPENTER SHOP</v>
          </cell>
          <cell r="CJ114" t="str">
            <v>NF9-STRIP</v>
          </cell>
          <cell r="CK114" t="str">
            <v>X</v>
          </cell>
          <cell r="CL114">
            <v>3</v>
          </cell>
          <cell r="CM114" t="str">
            <v>1X32HELP</v>
          </cell>
          <cell r="CN114" t="str">
            <v>SYLVANIA</v>
          </cell>
          <cell r="CO114" t="str">
            <v>QHE1X32T8/UNV ISL-SC</v>
          </cell>
          <cell r="CP114">
            <v>49861</v>
          </cell>
          <cell r="CQ114">
            <v>0</v>
          </cell>
          <cell r="CR114" t="str">
            <v>N/A</v>
          </cell>
          <cell r="CS114" t="str">
            <v>-</v>
          </cell>
          <cell r="CT114" t="str">
            <v>-</v>
          </cell>
          <cell r="CU114" t="str">
            <v>-</v>
          </cell>
          <cell r="CV114">
            <v>0</v>
          </cell>
          <cell r="CW114">
            <v>3</v>
          </cell>
          <cell r="CX114" t="str">
            <v>FO28/ECO</v>
          </cell>
          <cell r="CY114" t="str">
            <v>SYLVANIA</v>
          </cell>
          <cell r="CZ114" t="str">
            <v>FO28/841/XP/SS/ECO</v>
          </cell>
          <cell r="DA114">
            <v>22179</v>
          </cell>
          <cell r="DB114">
            <v>0</v>
          </cell>
          <cell r="DC114" t="str">
            <v>N/A</v>
          </cell>
          <cell r="DD114" t="str">
            <v>-</v>
          </cell>
          <cell r="DE114" t="str">
            <v>-</v>
          </cell>
          <cell r="DF114" t="str">
            <v>-</v>
          </cell>
          <cell r="DG114">
            <v>3</v>
          </cell>
          <cell r="DH114" t="str">
            <v>1 LAMP 4' STRIP W/WIREGUARD</v>
          </cell>
          <cell r="DI114" t="str">
            <v>SIMKAR</v>
          </cell>
          <cell r="DJ114" t="str">
            <v>CH132-B11-*-WG*</v>
          </cell>
          <cell r="DK114" t="str">
            <v>-</v>
          </cell>
          <cell r="DL114">
            <v>0</v>
          </cell>
          <cell r="DM114" t="str">
            <v>No Sensor</v>
          </cell>
          <cell r="DN114" t="str">
            <v>No Sensor</v>
          </cell>
          <cell r="DO114" t="str">
            <v>No Sensor</v>
          </cell>
          <cell r="DP114" t="str">
            <v>No Sensor</v>
          </cell>
          <cell r="DQ114" t="str">
            <v>No Sensor</v>
          </cell>
          <cell r="DR114">
            <v>0</v>
          </cell>
          <cell r="DS114" t="str">
            <v>No Add Wk.</v>
          </cell>
          <cell r="DT114" t="str">
            <v>No Add. Wk.</v>
          </cell>
          <cell r="DU114" t="str">
            <v>No Add. Wk.</v>
          </cell>
          <cell r="DV114" t="str">
            <v>No Add. Wk.</v>
          </cell>
          <cell r="DW114" t="str">
            <v>No Add. Wk.</v>
          </cell>
        </row>
        <row r="115">
          <cell r="E115">
            <v>9</v>
          </cell>
          <cell r="F115" t="str">
            <v>CARPENTER SHOP</v>
          </cell>
          <cell r="G115">
            <v>1</v>
          </cell>
          <cell r="I115" t="str">
            <v>TOILER ROOM</v>
          </cell>
          <cell r="J115" t="str">
            <v>TR</v>
          </cell>
          <cell r="L115">
            <v>2340</v>
          </cell>
          <cell r="M115">
            <v>2</v>
          </cell>
          <cell r="N115">
            <v>135</v>
          </cell>
          <cell r="S115" t="str">
            <v>INCANDESCENT</v>
          </cell>
          <cell r="T115">
            <v>135</v>
          </cell>
          <cell r="U115">
            <v>0.27</v>
          </cell>
          <cell r="V115">
            <v>631.80000000000007</v>
          </cell>
          <cell r="W115">
            <v>2</v>
          </cell>
          <cell r="X115" t="str">
            <v>NF9-STRIP</v>
          </cell>
          <cell r="Z115" t="str">
            <v>NEW LINEAR FLUORESCENT FIXTURE</v>
          </cell>
          <cell r="AA115" t="str">
            <v xml:space="preserve"> </v>
          </cell>
          <cell r="AB115">
            <v>22</v>
          </cell>
          <cell r="AC115">
            <v>4.3999999999999997E-2</v>
          </cell>
          <cell r="AD115">
            <v>102.96</v>
          </cell>
          <cell r="AJ115" t="str">
            <v>N</v>
          </cell>
          <cell r="AK115">
            <v>0</v>
          </cell>
          <cell r="AL115">
            <v>3993.6000000000004</v>
          </cell>
          <cell r="AM115">
            <v>0</v>
          </cell>
          <cell r="AN115">
            <v>0.22600000000000003</v>
          </cell>
          <cell r="AO115">
            <v>528.84</v>
          </cell>
          <cell r="AP115">
            <v>48.37304000000001</v>
          </cell>
          <cell r="AQ115">
            <v>5.0888131204256517</v>
          </cell>
          <cell r="AR115">
            <v>0.19650947604779703</v>
          </cell>
          <cell r="AS115">
            <v>57.790800000000011</v>
          </cell>
          <cell r="AT115">
            <v>9.4177599999999995</v>
          </cell>
          <cell r="AU115">
            <v>31.13</v>
          </cell>
          <cell r="AV115">
            <v>59.734999999999999</v>
          </cell>
          <cell r="AW115">
            <v>0</v>
          </cell>
          <cell r="AX115">
            <v>0</v>
          </cell>
          <cell r="AY115">
            <v>0</v>
          </cell>
          <cell r="AZ115">
            <v>0</v>
          </cell>
          <cell r="BA115">
            <v>0</v>
          </cell>
          <cell r="BB115">
            <v>62.26</v>
          </cell>
          <cell r="BC115">
            <v>0</v>
          </cell>
          <cell r="BD115">
            <v>0</v>
          </cell>
          <cell r="BE115">
            <v>62.26</v>
          </cell>
          <cell r="BF115">
            <v>119.47</v>
          </cell>
          <cell r="BG115">
            <v>0</v>
          </cell>
          <cell r="BH115">
            <v>0</v>
          </cell>
          <cell r="BI115">
            <v>119.47</v>
          </cell>
          <cell r="BJ115">
            <v>0</v>
          </cell>
          <cell r="BK115">
            <v>246.16136062687494</v>
          </cell>
          <cell r="BL115">
            <v>246.16136062687494</v>
          </cell>
          <cell r="BM115">
            <v>4.68</v>
          </cell>
          <cell r="BN115">
            <v>9.36</v>
          </cell>
          <cell r="BO115">
            <v>14.04</v>
          </cell>
          <cell r="BP115">
            <v>1.5107624999999998</v>
          </cell>
          <cell r="BQ115">
            <v>2.5349999999999997</v>
          </cell>
          <cell r="BR115">
            <v>0</v>
          </cell>
          <cell r="BS115">
            <v>4.0457624999999995</v>
          </cell>
          <cell r="BT115">
            <v>3.1692374999999999</v>
          </cell>
          <cell r="BU115">
            <v>6.8249999999999993</v>
          </cell>
          <cell r="BV115">
            <v>9.9942374999999988</v>
          </cell>
          <cell r="BW115">
            <v>34.903440000000003</v>
          </cell>
          <cell r="BX115">
            <v>13.469600000000002</v>
          </cell>
          <cell r="BY115">
            <v>0.36</v>
          </cell>
          <cell r="BZ115">
            <v>2.95</v>
          </cell>
          <cell r="CA115">
            <v>4.2594028474576273</v>
          </cell>
          <cell r="CB115">
            <v>4</v>
          </cell>
          <cell r="CC115">
            <v>4.7486047457627132</v>
          </cell>
          <cell r="CD115">
            <v>0.31</v>
          </cell>
          <cell r="CE115">
            <v>0.23</v>
          </cell>
          <cell r="CF115">
            <v>0</v>
          </cell>
          <cell r="CG115">
            <v>0</v>
          </cell>
          <cell r="CH115">
            <v>0</v>
          </cell>
          <cell r="CI115" t="str">
            <v>CARPENTER SHOP</v>
          </cell>
          <cell r="CJ115" t="str">
            <v>NF9-STRIP</v>
          </cell>
          <cell r="CK115" t="str">
            <v>X</v>
          </cell>
          <cell r="CL115">
            <v>2</v>
          </cell>
          <cell r="CM115" t="str">
            <v>1X32HELP</v>
          </cell>
          <cell r="CN115" t="str">
            <v>SYLVANIA</v>
          </cell>
          <cell r="CO115" t="str">
            <v>QHE1X32T8/UNV ISL-SC</v>
          </cell>
          <cell r="CP115">
            <v>49861</v>
          </cell>
          <cell r="CQ115">
            <v>0</v>
          </cell>
          <cell r="CR115" t="str">
            <v>N/A</v>
          </cell>
          <cell r="CS115" t="str">
            <v>-</v>
          </cell>
          <cell r="CT115" t="str">
            <v>-</v>
          </cell>
          <cell r="CU115" t="str">
            <v>-</v>
          </cell>
          <cell r="CV115">
            <v>0</v>
          </cell>
          <cell r="CW115">
            <v>2</v>
          </cell>
          <cell r="CX115" t="str">
            <v>FO28/ECO</v>
          </cell>
          <cell r="CY115" t="str">
            <v>SYLVANIA</v>
          </cell>
          <cell r="CZ115" t="str">
            <v>FO28/841/XP/SS/ECO</v>
          </cell>
          <cell r="DA115">
            <v>22179</v>
          </cell>
          <cell r="DB115">
            <v>0</v>
          </cell>
          <cell r="DC115" t="str">
            <v>N/A</v>
          </cell>
          <cell r="DD115" t="str">
            <v>-</v>
          </cell>
          <cell r="DE115" t="str">
            <v>-</v>
          </cell>
          <cell r="DF115" t="str">
            <v>-</v>
          </cell>
          <cell r="DG115">
            <v>2</v>
          </cell>
          <cell r="DH115" t="str">
            <v>1 LAMP 4' STRIP W/WIREGUARD</v>
          </cell>
          <cell r="DI115" t="str">
            <v>SIMKAR</v>
          </cell>
          <cell r="DJ115" t="str">
            <v>CH132-B11-*-WG*</v>
          </cell>
          <cell r="DK115" t="str">
            <v>-</v>
          </cell>
          <cell r="DL115">
            <v>0</v>
          </cell>
          <cell r="DM115" t="str">
            <v>No Sensor</v>
          </cell>
          <cell r="DN115" t="str">
            <v>No Sensor</v>
          </cell>
          <cell r="DO115" t="str">
            <v>No Sensor</v>
          </cell>
          <cell r="DP115" t="str">
            <v>No Sensor</v>
          </cell>
          <cell r="DQ115" t="str">
            <v>No Sensor</v>
          </cell>
          <cell r="DR115">
            <v>0</v>
          </cell>
          <cell r="DS115" t="str">
            <v>No Add Wk.</v>
          </cell>
          <cell r="DT115" t="str">
            <v>No Add. Wk.</v>
          </cell>
          <cell r="DU115" t="str">
            <v>No Add. Wk.</v>
          </cell>
          <cell r="DV115" t="str">
            <v>No Add. Wk.</v>
          </cell>
          <cell r="DW115" t="str">
            <v>No Add. Wk.</v>
          </cell>
        </row>
        <row r="116">
          <cell r="E116">
            <v>9</v>
          </cell>
          <cell r="F116" t="str">
            <v>CARPENTER SHOP</v>
          </cell>
          <cell r="G116">
            <v>2</v>
          </cell>
          <cell r="I116" t="str">
            <v>SHOP AREA STORAGE</v>
          </cell>
          <cell r="J116" t="str">
            <v>SH</v>
          </cell>
          <cell r="L116">
            <v>1000</v>
          </cell>
          <cell r="M116">
            <v>7</v>
          </cell>
          <cell r="N116" t="str">
            <v>24EE</v>
          </cell>
          <cell r="O116" t="str">
            <v>IND</v>
          </cell>
          <cell r="P116" t="str">
            <v>H</v>
          </cell>
          <cell r="S116" t="str">
            <v>FLUORESCENT</v>
          </cell>
          <cell r="T116">
            <v>72</v>
          </cell>
          <cell r="U116">
            <v>0.504</v>
          </cell>
          <cell r="V116">
            <v>504</v>
          </cell>
          <cell r="W116">
            <v>7</v>
          </cell>
          <cell r="X116" t="str">
            <v>NF6-IND P</v>
          </cell>
          <cell r="Z116" t="str">
            <v>NEW LINEAR FLUORESCENT FIXTURE</v>
          </cell>
          <cell r="AA116" t="str">
            <v xml:space="preserve"> </v>
          </cell>
          <cell r="AB116">
            <v>42</v>
          </cell>
          <cell r="AC116">
            <v>0.29399999999999998</v>
          </cell>
          <cell r="AD116">
            <v>294</v>
          </cell>
          <cell r="AJ116" t="str">
            <v>N</v>
          </cell>
          <cell r="AK116">
            <v>28715.399999999998</v>
          </cell>
          <cell r="AL116">
            <v>27955.200000000004</v>
          </cell>
          <cell r="AM116">
            <v>-2.6473599531958235E-2</v>
          </cell>
          <cell r="AN116">
            <v>0.21000000000000002</v>
          </cell>
          <cell r="AO116">
            <v>210</v>
          </cell>
          <cell r="AP116">
            <v>26.376000000000005</v>
          </cell>
          <cell r="AQ116">
            <v>39.958701419934293</v>
          </cell>
          <cell r="AR116">
            <v>2.5025838289657921E-2</v>
          </cell>
          <cell r="AS116">
            <v>63.302400000000006</v>
          </cell>
          <cell r="AT116">
            <v>36.926400000000001</v>
          </cell>
          <cell r="AU116">
            <v>50.26</v>
          </cell>
          <cell r="AV116">
            <v>59.734999999999999</v>
          </cell>
          <cell r="AW116">
            <v>1.1600000000000001</v>
          </cell>
          <cell r="AX116">
            <v>0</v>
          </cell>
          <cell r="AY116">
            <v>0</v>
          </cell>
          <cell r="AZ116">
            <v>0</v>
          </cell>
          <cell r="BA116">
            <v>0</v>
          </cell>
          <cell r="BB116">
            <v>351.82</v>
          </cell>
          <cell r="BC116">
            <v>0</v>
          </cell>
          <cell r="BD116">
            <v>0</v>
          </cell>
          <cell r="BE116">
            <v>351.82</v>
          </cell>
          <cell r="BF116">
            <v>418.14499999999998</v>
          </cell>
          <cell r="BG116">
            <v>0</v>
          </cell>
          <cell r="BH116">
            <v>0</v>
          </cell>
          <cell r="BI116">
            <v>418.14499999999998</v>
          </cell>
          <cell r="BJ116">
            <v>8.120000000000001</v>
          </cell>
          <cell r="BK116">
            <v>1042.9518078196872</v>
          </cell>
          <cell r="BL116">
            <v>1053.9507086521871</v>
          </cell>
          <cell r="BM116">
            <v>3.3249999999999997</v>
          </cell>
          <cell r="BN116">
            <v>7</v>
          </cell>
          <cell r="BO116">
            <v>10.324999999999999</v>
          </cell>
          <cell r="BP116">
            <v>2.9881249999999993</v>
          </cell>
          <cell r="BQ116">
            <v>5.25</v>
          </cell>
          <cell r="BR116">
            <v>0</v>
          </cell>
          <cell r="BS116">
            <v>8.2381250000000001</v>
          </cell>
          <cell r="BT116">
            <v>0.33687500000000048</v>
          </cell>
          <cell r="BU116">
            <v>1.75</v>
          </cell>
          <cell r="BV116">
            <v>2.0868750000000005</v>
          </cell>
          <cell r="BW116">
            <v>13.860000000000001</v>
          </cell>
          <cell r="BX116">
            <v>12.516000000000002</v>
          </cell>
          <cell r="BY116">
            <v>0.36</v>
          </cell>
          <cell r="BZ116">
            <v>2.95</v>
          </cell>
          <cell r="CA116">
            <v>1.6913898305084745</v>
          </cell>
          <cell r="CB116">
            <v>4</v>
          </cell>
          <cell r="CC116">
            <v>4.4124203389830514</v>
          </cell>
          <cell r="CD116">
            <v>0.31</v>
          </cell>
          <cell r="CE116">
            <v>0.23</v>
          </cell>
          <cell r="CF116">
            <v>0</v>
          </cell>
          <cell r="CG116">
            <v>0</v>
          </cell>
          <cell r="CH116">
            <v>0</v>
          </cell>
          <cell r="CI116" t="str">
            <v>CARPENTER SHOP</v>
          </cell>
          <cell r="CJ116" t="str">
            <v>NF6-IND P</v>
          </cell>
          <cell r="CK116" t="str">
            <v>X</v>
          </cell>
          <cell r="CL116">
            <v>7</v>
          </cell>
          <cell r="CM116" t="str">
            <v>2X32HELP</v>
          </cell>
          <cell r="CN116" t="str">
            <v>SYLVANIA</v>
          </cell>
          <cell r="CO116" t="str">
            <v>QHE2X32T8/UNV ISL-SC</v>
          </cell>
          <cell r="CP116">
            <v>49863</v>
          </cell>
          <cell r="CQ116">
            <v>0</v>
          </cell>
          <cell r="CR116" t="str">
            <v>N/A</v>
          </cell>
          <cell r="CS116" t="str">
            <v>-</v>
          </cell>
          <cell r="CT116" t="str">
            <v>-</v>
          </cell>
          <cell r="CU116" t="str">
            <v>-</v>
          </cell>
          <cell r="CV116">
            <v>0</v>
          </cell>
          <cell r="CW116">
            <v>14</v>
          </cell>
          <cell r="CX116" t="str">
            <v>FO28/ECO</v>
          </cell>
          <cell r="CY116" t="str">
            <v>SYLVANIA</v>
          </cell>
          <cell r="CZ116" t="str">
            <v>FO28/841/XP/SS/ECO</v>
          </cell>
          <cell r="DA116">
            <v>22179</v>
          </cell>
          <cell r="DB116">
            <v>0</v>
          </cell>
          <cell r="DC116" t="str">
            <v>N/A</v>
          </cell>
          <cell r="DD116" t="str">
            <v>-</v>
          </cell>
          <cell r="DE116" t="str">
            <v>-</v>
          </cell>
          <cell r="DF116" t="str">
            <v>-</v>
          </cell>
          <cell r="DG116">
            <v>7</v>
          </cell>
          <cell r="DH116" t="str">
            <v>2 LAMP 4' STRIP INDUSTRIAL PREMIUM GRADE</v>
          </cell>
          <cell r="DI116" t="str">
            <v>SIMKAR</v>
          </cell>
          <cell r="DJ116" t="str">
            <v>IF232-B11-*</v>
          </cell>
          <cell r="DK116" t="str">
            <v>-</v>
          </cell>
          <cell r="DL116">
            <v>0</v>
          </cell>
          <cell r="DM116" t="str">
            <v>No Sensor</v>
          </cell>
          <cell r="DN116" t="str">
            <v>No Sensor</v>
          </cell>
          <cell r="DO116" t="str">
            <v>No Sensor</v>
          </cell>
          <cell r="DP116" t="str">
            <v>No Sensor</v>
          </cell>
          <cell r="DQ116" t="str">
            <v>No Sensor</v>
          </cell>
          <cell r="DR116">
            <v>0</v>
          </cell>
          <cell r="DS116" t="str">
            <v>No Add Wk.</v>
          </cell>
          <cell r="DT116" t="str">
            <v>No Add. Wk.</v>
          </cell>
          <cell r="DU116" t="str">
            <v>No Add. Wk.</v>
          </cell>
          <cell r="DV116" t="str">
            <v>No Add. Wk.</v>
          </cell>
          <cell r="DW116" t="str">
            <v>No Add. Wk.</v>
          </cell>
        </row>
        <row r="117">
          <cell r="E117">
            <v>9</v>
          </cell>
          <cell r="F117" t="str">
            <v>CARPENTER SHOP</v>
          </cell>
          <cell r="G117">
            <v>2</v>
          </cell>
          <cell r="I117" t="str">
            <v>SHOP AREA STORAGE</v>
          </cell>
          <cell r="J117" t="str">
            <v>SH</v>
          </cell>
          <cell r="L117">
            <v>1000</v>
          </cell>
          <cell r="M117">
            <v>3</v>
          </cell>
          <cell r="N117">
            <v>100</v>
          </cell>
          <cell r="O117" t="str">
            <v>CH</v>
          </cell>
          <cell r="P117" t="str">
            <v>H</v>
          </cell>
          <cell r="S117" t="str">
            <v>INCANDESCENT</v>
          </cell>
          <cell r="T117">
            <v>100</v>
          </cell>
          <cell r="U117">
            <v>0.3</v>
          </cell>
          <cell r="V117">
            <v>300</v>
          </cell>
          <cell r="W117">
            <v>3</v>
          </cell>
          <cell r="X117" t="str">
            <v>NF9-STRIP</v>
          </cell>
          <cell r="Z117" t="str">
            <v>NEW LINEAR FLUORESCENT FIXTURE</v>
          </cell>
          <cell r="AA117" t="str">
            <v xml:space="preserve"> </v>
          </cell>
          <cell r="AB117">
            <v>22</v>
          </cell>
          <cell r="AC117">
            <v>6.6000000000000003E-2</v>
          </cell>
          <cell r="AD117">
            <v>66</v>
          </cell>
          <cell r="AJ117" t="str">
            <v>N</v>
          </cell>
          <cell r="AK117">
            <v>0</v>
          </cell>
          <cell r="AL117">
            <v>5990.4000000000005</v>
          </cell>
          <cell r="AM117">
            <v>0</v>
          </cell>
          <cell r="AN117">
            <v>0.23399999999999999</v>
          </cell>
          <cell r="AO117">
            <v>234</v>
          </cell>
          <cell r="AP117">
            <v>29.3904</v>
          </cell>
          <cell r="AQ117">
            <v>12.563355413342874</v>
          </cell>
          <cell r="AR117">
            <v>7.9596570111990381E-2</v>
          </cell>
          <cell r="AS117">
            <v>37.68</v>
          </cell>
          <cell r="AT117">
            <v>8.2896000000000001</v>
          </cell>
          <cell r="AU117">
            <v>31.13</v>
          </cell>
          <cell r="AV117">
            <v>59.734999999999999</v>
          </cell>
          <cell r="AW117">
            <v>0</v>
          </cell>
          <cell r="AX117">
            <v>0</v>
          </cell>
          <cell r="AY117">
            <v>0</v>
          </cell>
          <cell r="AZ117">
            <v>0</v>
          </cell>
          <cell r="BA117">
            <v>0</v>
          </cell>
          <cell r="BB117">
            <v>93.39</v>
          </cell>
          <cell r="BC117">
            <v>0</v>
          </cell>
          <cell r="BD117">
            <v>0</v>
          </cell>
          <cell r="BE117">
            <v>93.39</v>
          </cell>
          <cell r="BF117">
            <v>179.20499999999998</v>
          </cell>
          <cell r="BG117">
            <v>0</v>
          </cell>
          <cell r="BH117">
            <v>0</v>
          </cell>
          <cell r="BI117">
            <v>179.20499999999998</v>
          </cell>
          <cell r="BJ117">
            <v>0</v>
          </cell>
          <cell r="BK117">
            <v>369.24204094031239</v>
          </cell>
          <cell r="BL117">
            <v>369.24204094031239</v>
          </cell>
          <cell r="BM117">
            <v>3</v>
          </cell>
          <cell r="BN117">
            <v>6</v>
          </cell>
          <cell r="BO117">
            <v>9</v>
          </cell>
          <cell r="BP117">
            <v>0.96843749999999995</v>
          </cell>
          <cell r="BQ117">
            <v>1.625</v>
          </cell>
          <cell r="BR117">
            <v>0</v>
          </cell>
          <cell r="BS117">
            <v>2.5934374999999998</v>
          </cell>
          <cell r="BT117">
            <v>2.0315625000000002</v>
          </cell>
          <cell r="BU117">
            <v>4.375</v>
          </cell>
          <cell r="BV117">
            <v>6.4065624999999997</v>
          </cell>
          <cell r="BW117">
            <v>15.444000000000001</v>
          </cell>
          <cell r="BX117">
            <v>13.946399999999999</v>
          </cell>
          <cell r="BY117">
            <v>0.36</v>
          </cell>
          <cell r="BZ117">
            <v>2.95</v>
          </cell>
          <cell r="CA117">
            <v>1.8846915254237286</v>
          </cell>
          <cell r="CB117">
            <v>4</v>
          </cell>
          <cell r="CC117">
            <v>4.9166969491525414</v>
          </cell>
          <cell r="CD117">
            <v>0.31</v>
          </cell>
          <cell r="CE117">
            <v>0.23</v>
          </cell>
          <cell r="CF117">
            <v>0</v>
          </cell>
          <cell r="CG117">
            <v>0</v>
          </cell>
          <cell r="CH117">
            <v>0</v>
          </cell>
          <cell r="CI117" t="str">
            <v>CARPENTER SHOP</v>
          </cell>
          <cell r="CJ117" t="str">
            <v>NF9-STRIP</v>
          </cell>
          <cell r="CK117" t="str">
            <v>X</v>
          </cell>
          <cell r="CL117">
            <v>3</v>
          </cell>
          <cell r="CM117" t="str">
            <v>1X32HELP</v>
          </cell>
          <cell r="CN117" t="str">
            <v>SYLVANIA</v>
          </cell>
          <cell r="CO117" t="str">
            <v>QHE1X32T8/UNV ISL-SC</v>
          </cell>
          <cell r="CP117">
            <v>49861</v>
          </cell>
          <cell r="CQ117">
            <v>0</v>
          </cell>
          <cell r="CR117" t="str">
            <v>N/A</v>
          </cell>
          <cell r="CS117" t="str">
            <v>-</v>
          </cell>
          <cell r="CT117" t="str">
            <v>-</v>
          </cell>
          <cell r="CU117" t="str">
            <v>-</v>
          </cell>
          <cell r="CV117">
            <v>0</v>
          </cell>
          <cell r="CW117">
            <v>3</v>
          </cell>
          <cell r="CX117" t="str">
            <v>FO28/ECO</v>
          </cell>
          <cell r="CY117" t="str">
            <v>SYLVANIA</v>
          </cell>
          <cell r="CZ117" t="str">
            <v>FO28/841/XP/SS/ECO</v>
          </cell>
          <cell r="DA117">
            <v>22179</v>
          </cell>
          <cell r="DB117">
            <v>0</v>
          </cell>
          <cell r="DC117" t="str">
            <v>N/A</v>
          </cell>
          <cell r="DD117" t="str">
            <v>-</v>
          </cell>
          <cell r="DE117" t="str">
            <v>-</v>
          </cell>
          <cell r="DF117" t="str">
            <v>-</v>
          </cell>
          <cell r="DG117">
            <v>3</v>
          </cell>
          <cell r="DH117" t="str">
            <v>1 LAMP 4' STRIP W/WIREGUARD</v>
          </cell>
          <cell r="DI117" t="str">
            <v>SIMKAR</v>
          </cell>
          <cell r="DJ117" t="str">
            <v>CH132-B11-*-WG*</v>
          </cell>
          <cell r="DK117" t="str">
            <v>-</v>
          </cell>
          <cell r="DL117">
            <v>0</v>
          </cell>
          <cell r="DM117" t="str">
            <v>No Sensor</v>
          </cell>
          <cell r="DN117" t="str">
            <v>No Sensor</v>
          </cell>
          <cell r="DO117" t="str">
            <v>No Sensor</v>
          </cell>
          <cell r="DP117" t="str">
            <v>No Sensor</v>
          </cell>
          <cell r="DQ117" t="str">
            <v>No Sensor</v>
          </cell>
          <cell r="DR117">
            <v>0</v>
          </cell>
          <cell r="DS117" t="str">
            <v>No Add Wk.</v>
          </cell>
          <cell r="DT117" t="str">
            <v>No Add. Wk.</v>
          </cell>
          <cell r="DU117" t="str">
            <v>No Add. Wk.</v>
          </cell>
          <cell r="DV117" t="str">
            <v>No Add. Wk.</v>
          </cell>
          <cell r="DW117" t="str">
            <v>No Add. Wk.</v>
          </cell>
        </row>
        <row r="118">
          <cell r="E118">
            <v>9</v>
          </cell>
          <cell r="F118" t="str">
            <v>CARPENTER SHOP</v>
          </cell>
          <cell r="G118">
            <v>2</v>
          </cell>
          <cell r="I118" t="str">
            <v>EMPLOYEE BREAK ROOM</v>
          </cell>
          <cell r="J118" t="str">
            <v>OH</v>
          </cell>
          <cell r="L118">
            <v>2340</v>
          </cell>
          <cell r="M118">
            <v>4</v>
          </cell>
          <cell r="N118" t="str">
            <v>44EE</v>
          </cell>
          <cell r="O118" t="str">
            <v>LAY-IN</v>
          </cell>
          <cell r="S118" t="str">
            <v>FLUORESCENT</v>
          </cell>
          <cell r="T118">
            <v>144</v>
          </cell>
          <cell r="U118">
            <v>0.57599999999999996</v>
          </cell>
          <cell r="V118">
            <v>1347.84</v>
          </cell>
          <cell r="W118">
            <v>4</v>
          </cell>
          <cell r="X118" t="str">
            <v>NF5-242HP</v>
          </cell>
          <cell r="Z118" t="str">
            <v>NEW LINEAR FLUORESCENT FIXTURE</v>
          </cell>
          <cell r="AA118" t="str">
            <v xml:space="preserve"> </v>
          </cell>
          <cell r="AB118">
            <v>65</v>
          </cell>
          <cell r="AC118">
            <v>0.26</v>
          </cell>
          <cell r="AD118">
            <v>608.4</v>
          </cell>
          <cell r="AJ118" t="str">
            <v>N</v>
          </cell>
          <cell r="AK118">
            <v>32817.599999999999</v>
          </cell>
          <cell r="AL118">
            <v>24576</v>
          </cell>
          <cell r="AM118">
            <v>-0.25113353810150646</v>
          </cell>
          <cell r="AN118">
            <v>0.31599999999999995</v>
          </cell>
          <cell r="AO118">
            <v>739.43999999999994</v>
          </cell>
          <cell r="AP118">
            <v>67.63664</v>
          </cell>
          <cell r="AQ118">
            <v>9.7181976180550951</v>
          </cell>
          <cell r="AR118">
            <v>0.10289973915967046</v>
          </cell>
          <cell r="AS118">
            <v>123.28704</v>
          </cell>
          <cell r="AT118">
            <v>55.650400000000005</v>
          </cell>
          <cell r="AU118">
            <v>59.26</v>
          </cell>
          <cell r="AV118">
            <v>59.734999999999999</v>
          </cell>
          <cell r="AW118">
            <v>2.3200000000000003</v>
          </cell>
          <cell r="AX118">
            <v>0</v>
          </cell>
          <cell r="AY118">
            <v>0</v>
          </cell>
          <cell r="AZ118">
            <v>0</v>
          </cell>
          <cell r="BA118">
            <v>0</v>
          </cell>
          <cell r="BB118">
            <v>237.04</v>
          </cell>
          <cell r="BC118">
            <v>0</v>
          </cell>
          <cell r="BD118">
            <v>0</v>
          </cell>
          <cell r="BE118">
            <v>237.04</v>
          </cell>
          <cell r="BF118">
            <v>238.94</v>
          </cell>
          <cell r="BG118">
            <v>0</v>
          </cell>
          <cell r="BH118">
            <v>0</v>
          </cell>
          <cell r="BI118">
            <v>238.94</v>
          </cell>
          <cell r="BJ118">
            <v>9.2800000000000011</v>
          </cell>
          <cell r="BK118">
            <v>644.73606136124988</v>
          </cell>
          <cell r="BL118">
            <v>657.30623374124991</v>
          </cell>
          <cell r="BM118">
            <v>8.8919999999999995</v>
          </cell>
          <cell r="BN118">
            <v>18.72</v>
          </cell>
          <cell r="BO118">
            <v>27.611999999999998</v>
          </cell>
          <cell r="BP118">
            <v>4.6760999999999999</v>
          </cell>
          <cell r="BQ118">
            <v>7.0200000000000005</v>
          </cell>
          <cell r="BR118">
            <v>0</v>
          </cell>
          <cell r="BS118">
            <v>11.696100000000001</v>
          </cell>
          <cell r="BT118">
            <v>4.2158999999999995</v>
          </cell>
          <cell r="BU118">
            <v>11.7</v>
          </cell>
          <cell r="BV118">
            <v>15.915899999999999</v>
          </cell>
          <cell r="BW118">
            <v>48.803039999999996</v>
          </cell>
          <cell r="BX118">
            <v>18.833599999999997</v>
          </cell>
          <cell r="BY118">
            <v>0.36</v>
          </cell>
          <cell r="BZ118">
            <v>2.95</v>
          </cell>
          <cell r="CA118">
            <v>5.955625220338983</v>
          </cell>
          <cell r="CB118">
            <v>4</v>
          </cell>
          <cell r="CC118">
            <v>6.6396420338983049</v>
          </cell>
          <cell r="CD118">
            <v>0.31</v>
          </cell>
          <cell r="CE118">
            <v>0.23</v>
          </cell>
          <cell r="CF118">
            <v>0</v>
          </cell>
          <cell r="CG118">
            <v>0</v>
          </cell>
          <cell r="CH118">
            <v>0</v>
          </cell>
          <cell r="CI118" t="str">
            <v>CARPENTER SHOP</v>
          </cell>
          <cell r="CJ118" t="str">
            <v>NF5-242HP</v>
          </cell>
          <cell r="CK118" t="str">
            <v>X</v>
          </cell>
          <cell r="CL118">
            <v>4</v>
          </cell>
          <cell r="CM118" t="str">
            <v>2X32HEHP</v>
          </cell>
          <cell r="CN118" t="str">
            <v>SYLVANIA</v>
          </cell>
          <cell r="CO118" t="str">
            <v>QHE2X32T8/UNV ISH-SC</v>
          </cell>
          <cell r="CP118">
            <v>49873</v>
          </cell>
          <cell r="CQ118">
            <v>0</v>
          </cell>
          <cell r="CR118" t="str">
            <v>N/A</v>
          </cell>
          <cell r="CS118" t="str">
            <v>-</v>
          </cell>
          <cell r="CT118" t="str">
            <v>-</v>
          </cell>
          <cell r="CU118" t="str">
            <v>-</v>
          </cell>
          <cell r="CV118">
            <v>0</v>
          </cell>
          <cell r="CW118">
            <v>8</v>
          </cell>
          <cell r="CX118" t="str">
            <v>FO28/ECO</v>
          </cell>
          <cell r="CY118" t="str">
            <v>SYLVANIA</v>
          </cell>
          <cell r="CZ118" t="str">
            <v>FO28/841/XP/SS/ECO</v>
          </cell>
          <cell r="DA118">
            <v>22179</v>
          </cell>
          <cell r="DB118">
            <v>0</v>
          </cell>
          <cell r="DC118" t="str">
            <v>N/A</v>
          </cell>
          <cell r="DD118" t="str">
            <v>-</v>
          </cell>
          <cell r="DE118" t="str">
            <v>-</v>
          </cell>
          <cell r="DF118" t="str">
            <v>-</v>
          </cell>
          <cell r="DG118">
            <v>4</v>
          </cell>
          <cell r="DH118" t="str">
            <v>2X4 2L 18 CELL PARABOLIC LOUVER</v>
          </cell>
          <cell r="DI118" t="str">
            <v>SIMKAR</v>
          </cell>
          <cell r="DJ118" t="str">
            <v>TEP-244-232-B11-18C</v>
          </cell>
          <cell r="DK118" t="str">
            <v>-</v>
          </cell>
          <cell r="DL118">
            <v>0</v>
          </cell>
          <cell r="DM118" t="str">
            <v>No Sensor</v>
          </cell>
          <cell r="DN118" t="str">
            <v>No Sensor</v>
          </cell>
          <cell r="DO118" t="str">
            <v>No Sensor</v>
          </cell>
          <cell r="DP118" t="str">
            <v>No Sensor</v>
          </cell>
          <cell r="DQ118" t="str">
            <v>No Sensor</v>
          </cell>
          <cell r="DR118">
            <v>0</v>
          </cell>
          <cell r="DS118" t="str">
            <v>No Add Wk.</v>
          </cell>
          <cell r="DT118" t="str">
            <v>No Add. Wk.</v>
          </cell>
          <cell r="DU118" t="str">
            <v>No Add. Wk.</v>
          </cell>
          <cell r="DV118" t="str">
            <v>No Add. Wk.</v>
          </cell>
          <cell r="DW118" t="str">
            <v>No Add. Wk.</v>
          </cell>
        </row>
        <row r="119">
          <cell r="E119">
            <v>9</v>
          </cell>
          <cell r="F119" t="str">
            <v>CARPENTER SHOP</v>
          </cell>
          <cell r="G119">
            <v>2</v>
          </cell>
          <cell r="I119" t="str">
            <v>LOCKSMITH</v>
          </cell>
          <cell r="J119" t="str">
            <v>OH</v>
          </cell>
          <cell r="L119">
            <v>2340</v>
          </cell>
          <cell r="M119">
            <v>2</v>
          </cell>
          <cell r="N119" t="str">
            <v>44EE</v>
          </cell>
          <cell r="R119" t="str">
            <v>A2,A3</v>
          </cell>
          <cell r="S119" t="str">
            <v>FLUORESCENT</v>
          </cell>
          <cell r="T119">
            <v>144</v>
          </cell>
          <cell r="U119">
            <v>0.28799999999999998</v>
          </cell>
          <cell r="V119">
            <v>673.92</v>
          </cell>
          <cell r="W119">
            <v>2</v>
          </cell>
          <cell r="X119" t="str">
            <v>CR41HP</v>
          </cell>
          <cell r="Z119" t="str">
            <v>NEW LINEAR FLUORESCENT FIXTURE</v>
          </cell>
          <cell r="AA119" t="str">
            <v>X</v>
          </cell>
          <cell r="AB119">
            <v>33</v>
          </cell>
          <cell r="AC119">
            <v>6.6000000000000003E-2</v>
          </cell>
          <cell r="AD119">
            <v>154.44</v>
          </cell>
          <cell r="AJ119" t="str">
            <v>N</v>
          </cell>
          <cell r="AK119">
            <v>16408.8</v>
          </cell>
          <cell r="AL119">
            <v>6144</v>
          </cell>
          <cell r="AM119">
            <v>-0.62556676905075326</v>
          </cell>
          <cell r="AN119">
            <v>0.22199999999999998</v>
          </cell>
          <cell r="AO119">
            <v>519.48</v>
          </cell>
          <cell r="AP119">
            <v>47.51688</v>
          </cell>
          <cell r="AQ119">
            <v>6.0539455071939692</v>
          </cell>
          <cell r="AR119">
            <v>0.16518153306991104</v>
          </cell>
          <cell r="AS119">
            <v>61.643520000000002</v>
          </cell>
          <cell r="AT119">
            <v>14.12664</v>
          </cell>
          <cell r="AU119">
            <v>44.13</v>
          </cell>
          <cell r="AV119">
            <v>59.734999999999999</v>
          </cell>
          <cell r="AW119">
            <v>2.3200000000000003</v>
          </cell>
          <cell r="AX119">
            <v>0</v>
          </cell>
          <cell r="AY119">
            <v>0</v>
          </cell>
          <cell r="AZ119">
            <v>0</v>
          </cell>
          <cell r="BA119">
            <v>0</v>
          </cell>
          <cell r="BB119">
            <v>88.26</v>
          </cell>
          <cell r="BC119">
            <v>0</v>
          </cell>
          <cell r="BD119">
            <v>0</v>
          </cell>
          <cell r="BE119">
            <v>88.26</v>
          </cell>
          <cell r="BF119">
            <v>119.47</v>
          </cell>
          <cell r="BG119">
            <v>0</v>
          </cell>
          <cell r="BH119">
            <v>0</v>
          </cell>
          <cell r="BI119">
            <v>119.47</v>
          </cell>
          <cell r="BJ119">
            <v>4.6400000000000006</v>
          </cell>
          <cell r="BK119">
            <v>281.37951600187495</v>
          </cell>
          <cell r="BL119">
            <v>287.66460219187496</v>
          </cell>
          <cell r="BM119">
            <v>4.4459999999999997</v>
          </cell>
          <cell r="BN119">
            <v>9.36</v>
          </cell>
          <cell r="BO119">
            <v>13.805999999999999</v>
          </cell>
          <cell r="BP119">
            <v>1.8295875000000001</v>
          </cell>
          <cell r="BQ119">
            <v>2.5349999999999997</v>
          </cell>
          <cell r="BR119">
            <v>0</v>
          </cell>
          <cell r="BS119">
            <v>4.3645874999999998</v>
          </cell>
          <cell r="BT119">
            <v>2.6164124999999996</v>
          </cell>
          <cell r="BU119">
            <v>6.8249999999999993</v>
          </cell>
          <cell r="BV119">
            <v>9.4414124999999984</v>
          </cell>
          <cell r="BW119">
            <v>34.285679999999999</v>
          </cell>
          <cell r="BX119">
            <v>13.231200000000001</v>
          </cell>
          <cell r="BY119">
            <v>0.36</v>
          </cell>
          <cell r="BZ119">
            <v>2.95</v>
          </cell>
          <cell r="CA119">
            <v>4.1840151864406776</v>
          </cell>
          <cell r="CB119">
            <v>4</v>
          </cell>
          <cell r="CC119">
            <v>4.6645586440677969</v>
          </cell>
          <cell r="CD119">
            <v>0.31</v>
          </cell>
          <cell r="CE119">
            <v>0.23</v>
          </cell>
          <cell r="CF119">
            <v>0</v>
          </cell>
          <cell r="CG119">
            <v>0</v>
          </cell>
          <cell r="CH119">
            <v>0</v>
          </cell>
          <cell r="CI119" t="str">
            <v>CARPENTER SHOP</v>
          </cell>
          <cell r="CJ119" t="str">
            <v>CR41HP</v>
          </cell>
          <cell r="CK119" t="str">
            <v>X</v>
          </cell>
          <cell r="CL119">
            <v>2</v>
          </cell>
          <cell r="CM119" t="str">
            <v>1X32HEHP</v>
          </cell>
          <cell r="CN119" t="str">
            <v>SYLVANIA</v>
          </cell>
          <cell r="CO119" t="str">
            <v>QHE1X32T8/UNV ISH-SC</v>
          </cell>
          <cell r="CP119">
            <v>49871</v>
          </cell>
          <cell r="CQ119">
            <v>0</v>
          </cell>
          <cell r="CR119" t="str">
            <v>N/A</v>
          </cell>
          <cell r="CS119" t="str">
            <v>-</v>
          </cell>
          <cell r="CT119" t="str">
            <v>-</v>
          </cell>
          <cell r="CU119" t="str">
            <v>-</v>
          </cell>
          <cell r="CV119">
            <v>0</v>
          </cell>
          <cell r="CW119">
            <v>2</v>
          </cell>
          <cell r="CX119" t="str">
            <v>FO28/ECO</v>
          </cell>
          <cell r="CY119" t="str">
            <v>SYLVANIA</v>
          </cell>
          <cell r="CZ119" t="str">
            <v>FO28/841/XP/SS/ECO</v>
          </cell>
          <cell r="DA119">
            <v>22179</v>
          </cell>
          <cell r="DB119">
            <v>0</v>
          </cell>
          <cell r="DC119" t="str">
            <v>N/A</v>
          </cell>
          <cell r="DD119" t="str">
            <v>-</v>
          </cell>
          <cell r="DE119" t="str">
            <v>-</v>
          </cell>
          <cell r="DF119" t="str">
            <v>-</v>
          </cell>
          <cell r="DG119">
            <v>2</v>
          </cell>
          <cell r="DH119" t="str">
            <v>4' 1-LAMP HIGH POWER CLASSROOM FIXTURE</v>
          </cell>
          <cell r="DI119" t="str">
            <v>TRI-STAR</v>
          </cell>
          <cell r="DJ119" t="str">
            <v>WA438-4-132-T8-EB(*)HP -WREF</v>
          </cell>
          <cell r="DK119" t="str">
            <v>-</v>
          </cell>
          <cell r="DL119">
            <v>0</v>
          </cell>
          <cell r="DM119" t="str">
            <v>No Sensor</v>
          </cell>
          <cell r="DN119" t="str">
            <v>No Sensor</v>
          </cell>
          <cell r="DO119" t="str">
            <v>No Sensor</v>
          </cell>
          <cell r="DP119" t="str">
            <v>No Sensor</v>
          </cell>
          <cell r="DQ119" t="str">
            <v>No Sensor</v>
          </cell>
          <cell r="DR119">
            <v>0</v>
          </cell>
          <cell r="DS119" t="str">
            <v>No Add Wk.</v>
          </cell>
          <cell r="DT119" t="str">
            <v>No Add. Wk.</v>
          </cell>
          <cell r="DU119" t="str">
            <v>No Add. Wk.</v>
          </cell>
          <cell r="DV119" t="str">
            <v>No Add. Wk.</v>
          </cell>
          <cell r="DW119" t="str">
            <v>No Add. Wk.</v>
          </cell>
        </row>
        <row r="120">
          <cell r="E120">
            <v>9</v>
          </cell>
          <cell r="F120" t="str">
            <v>CARPENTER SHOP</v>
          </cell>
          <cell r="G120">
            <v>2</v>
          </cell>
          <cell r="I120" t="str">
            <v>LOCKSMITH</v>
          </cell>
          <cell r="J120" t="str">
            <v>OH</v>
          </cell>
          <cell r="L120">
            <v>2340</v>
          </cell>
          <cell r="M120">
            <v>3</v>
          </cell>
          <cell r="N120" t="str">
            <v>24SE</v>
          </cell>
          <cell r="O120" t="str">
            <v>IND</v>
          </cell>
          <cell r="Q120" t="str">
            <v>CHAIN</v>
          </cell>
          <cell r="R120" t="str">
            <v>A2,A3</v>
          </cell>
          <cell r="S120" t="str">
            <v>FLUORESCENT</v>
          </cell>
          <cell r="T120">
            <v>82</v>
          </cell>
          <cell r="U120">
            <v>0.246</v>
          </cell>
          <cell r="V120">
            <v>575.64</v>
          </cell>
          <cell r="W120">
            <v>3</v>
          </cell>
          <cell r="X120" t="str">
            <v>NF6-IND P</v>
          </cell>
          <cell r="Z120" t="str">
            <v>NEW LINEAR FLUORESCENT FIXTURE</v>
          </cell>
          <cell r="AA120" t="str">
            <v>X</v>
          </cell>
          <cell r="AB120">
            <v>42</v>
          </cell>
          <cell r="AC120">
            <v>0.126</v>
          </cell>
          <cell r="AD120">
            <v>294.83999999999997</v>
          </cell>
          <cell r="AJ120" t="str">
            <v>N</v>
          </cell>
          <cell r="AK120">
            <v>12306.599999999999</v>
          </cell>
          <cell r="AL120">
            <v>11980.800000000001</v>
          </cell>
          <cell r="AM120">
            <v>-2.6473599531958259E-2</v>
          </cell>
          <cell r="AN120">
            <v>0.12</v>
          </cell>
          <cell r="AO120">
            <v>280.8</v>
          </cell>
          <cell r="AP120">
            <v>25.684800000000003</v>
          </cell>
          <cell r="AQ120">
            <v>17.756878964540796</v>
          </cell>
          <cell r="AR120">
            <v>5.6316202976712727E-2</v>
          </cell>
          <cell r="AS120">
            <v>52.653840000000002</v>
          </cell>
          <cell r="AT120">
            <v>26.96904</v>
          </cell>
          <cell r="AU120">
            <v>50.26</v>
          </cell>
          <cell r="AV120">
            <v>59.734999999999999</v>
          </cell>
          <cell r="AW120">
            <v>2.2400000000000002</v>
          </cell>
          <cell r="AX120">
            <v>0</v>
          </cell>
          <cell r="AY120">
            <v>0</v>
          </cell>
          <cell r="AZ120">
            <v>0</v>
          </cell>
          <cell r="BA120">
            <v>0</v>
          </cell>
          <cell r="BB120">
            <v>150.78</v>
          </cell>
          <cell r="BC120">
            <v>0</v>
          </cell>
          <cell r="BD120">
            <v>0</v>
          </cell>
          <cell r="BE120">
            <v>150.78</v>
          </cell>
          <cell r="BF120">
            <v>179.20499999999998</v>
          </cell>
          <cell r="BG120">
            <v>0</v>
          </cell>
          <cell r="BH120">
            <v>0</v>
          </cell>
          <cell r="BI120">
            <v>179.20499999999998</v>
          </cell>
          <cell r="BJ120">
            <v>6.7200000000000006</v>
          </cell>
          <cell r="BK120">
            <v>446.97934620843745</v>
          </cell>
          <cell r="BL120">
            <v>456.08188482843747</v>
          </cell>
          <cell r="BM120">
            <v>2.9835000000000003</v>
          </cell>
          <cell r="BN120">
            <v>7.0200000000000005</v>
          </cell>
          <cell r="BO120">
            <v>10.003500000000001</v>
          </cell>
          <cell r="BP120">
            <v>2.9966624999999998</v>
          </cell>
          <cell r="BQ120">
            <v>5.2650000000000006</v>
          </cell>
          <cell r="BR120">
            <v>0</v>
          </cell>
          <cell r="BS120">
            <v>8.2616624999999999</v>
          </cell>
          <cell r="BT120">
            <v>-1.3162499999999522E-2</v>
          </cell>
          <cell r="BU120">
            <v>1.7549999999999999</v>
          </cell>
          <cell r="BV120">
            <v>1.7418375000000004</v>
          </cell>
          <cell r="BW120">
            <v>18.532800000000002</v>
          </cell>
          <cell r="BX120">
            <v>7.152000000000001</v>
          </cell>
          <cell r="BY120">
            <v>0.36</v>
          </cell>
          <cell r="BZ120">
            <v>2.95</v>
          </cell>
          <cell r="CA120">
            <v>2.2616298305084745</v>
          </cell>
          <cell r="CB120">
            <v>4</v>
          </cell>
          <cell r="CC120">
            <v>2.5213830508474575</v>
          </cell>
          <cell r="CD120">
            <v>0.31</v>
          </cell>
          <cell r="CE120">
            <v>0.23</v>
          </cell>
          <cell r="CF120">
            <v>0</v>
          </cell>
          <cell r="CG120">
            <v>0</v>
          </cell>
          <cell r="CH120">
            <v>0</v>
          </cell>
          <cell r="CI120" t="str">
            <v>CARPENTER SHOP</v>
          </cell>
          <cell r="CJ120" t="str">
            <v>NF6-IND P</v>
          </cell>
          <cell r="CK120" t="str">
            <v>X</v>
          </cell>
          <cell r="CL120">
            <v>3</v>
          </cell>
          <cell r="CM120" t="str">
            <v>2X32HELP</v>
          </cell>
          <cell r="CN120" t="str">
            <v>SYLVANIA</v>
          </cell>
          <cell r="CO120" t="str">
            <v>QHE2X32T8/UNV ISL-SC</v>
          </cell>
          <cell r="CP120">
            <v>49863</v>
          </cell>
          <cell r="CQ120">
            <v>0</v>
          </cell>
          <cell r="CR120" t="str">
            <v>N/A</v>
          </cell>
          <cell r="CS120" t="str">
            <v>-</v>
          </cell>
          <cell r="CT120" t="str">
            <v>-</v>
          </cell>
          <cell r="CU120" t="str">
            <v>-</v>
          </cell>
          <cell r="CV120">
            <v>0</v>
          </cell>
          <cell r="CW120">
            <v>6</v>
          </cell>
          <cell r="CX120" t="str">
            <v>FO28/ECO</v>
          </cell>
          <cell r="CY120" t="str">
            <v>SYLVANIA</v>
          </cell>
          <cell r="CZ120" t="str">
            <v>FO28/841/XP/SS/ECO</v>
          </cell>
          <cell r="DA120">
            <v>22179</v>
          </cell>
          <cell r="DB120">
            <v>0</v>
          </cell>
          <cell r="DC120" t="str">
            <v>N/A</v>
          </cell>
          <cell r="DD120" t="str">
            <v>-</v>
          </cell>
          <cell r="DE120" t="str">
            <v>-</v>
          </cell>
          <cell r="DF120" t="str">
            <v>-</v>
          </cell>
          <cell r="DG120">
            <v>3</v>
          </cell>
          <cell r="DH120" t="str">
            <v>2 LAMP 4' STRIP INDUSTRIAL PREMIUM GRADE</v>
          </cell>
          <cell r="DI120" t="str">
            <v>SIMKAR</v>
          </cell>
          <cell r="DJ120" t="str">
            <v>IF232-B11-*</v>
          </cell>
          <cell r="DK120" t="str">
            <v>-</v>
          </cell>
          <cell r="DL120">
            <v>0</v>
          </cell>
          <cell r="DM120" t="str">
            <v>No Sensor</v>
          </cell>
          <cell r="DN120" t="str">
            <v>No Sensor</v>
          </cell>
          <cell r="DO120" t="str">
            <v>No Sensor</v>
          </cell>
          <cell r="DP120" t="str">
            <v>No Sensor</v>
          </cell>
          <cell r="DQ120" t="str">
            <v>No Sensor</v>
          </cell>
          <cell r="DR120">
            <v>0</v>
          </cell>
          <cell r="DS120" t="str">
            <v>No Add Wk.</v>
          </cell>
          <cell r="DT120" t="str">
            <v>No Add. Wk.</v>
          </cell>
          <cell r="DU120" t="str">
            <v>No Add. Wk.</v>
          </cell>
          <cell r="DV120" t="str">
            <v>No Add. Wk.</v>
          </cell>
          <cell r="DW120" t="str">
            <v>No Add. Wk.</v>
          </cell>
        </row>
        <row r="121">
          <cell r="E121">
            <v>9</v>
          </cell>
          <cell r="F121" t="str">
            <v>CARPENTER SHOP</v>
          </cell>
          <cell r="G121">
            <v>2</v>
          </cell>
          <cell r="I121" t="str">
            <v>FOREMENS OFFICE</v>
          </cell>
          <cell r="J121" t="str">
            <v>OH</v>
          </cell>
          <cell r="L121">
            <v>2340</v>
          </cell>
          <cell r="M121">
            <v>2</v>
          </cell>
          <cell r="N121" t="str">
            <v>24EE</v>
          </cell>
          <cell r="R121" t="str">
            <v>A2,A3</v>
          </cell>
          <cell r="S121" t="str">
            <v>FLUORESCENT</v>
          </cell>
          <cell r="T121">
            <v>72</v>
          </cell>
          <cell r="U121">
            <v>0.14399999999999999</v>
          </cell>
          <cell r="V121">
            <v>336.96</v>
          </cell>
          <cell r="W121">
            <v>2</v>
          </cell>
          <cell r="X121" t="str">
            <v>CR41LP</v>
          </cell>
          <cell r="Z121" t="str">
            <v>NEW LINEAR FLUORESCENT FIXTURE</v>
          </cell>
          <cell r="AA121" t="str">
            <v>X</v>
          </cell>
          <cell r="AB121">
            <v>22</v>
          </cell>
          <cell r="AC121">
            <v>4.3999999999999997E-2</v>
          </cell>
          <cell r="AD121">
            <v>102.96</v>
          </cell>
          <cell r="AJ121" t="str">
            <v>N</v>
          </cell>
          <cell r="AK121">
            <v>8204.4</v>
          </cell>
          <cell r="AL121">
            <v>3993.6000000000004</v>
          </cell>
          <cell r="AM121">
            <v>-0.51323679976597913</v>
          </cell>
          <cell r="AN121">
            <v>9.9999999999999992E-2</v>
          </cell>
          <cell r="AO121">
            <v>234</v>
          </cell>
          <cell r="AP121">
            <v>21.404000000000003</v>
          </cell>
          <cell r="AQ121">
            <v>13.166369380577226</v>
          </cell>
          <cell r="AR121">
            <v>7.5951081964568054E-2</v>
          </cell>
          <cell r="AS121">
            <v>30.821760000000001</v>
          </cell>
          <cell r="AT121">
            <v>9.4177599999999995</v>
          </cell>
          <cell r="AU121">
            <v>43.13</v>
          </cell>
          <cell r="AV121">
            <v>59.734999999999999</v>
          </cell>
          <cell r="AW121">
            <v>1.1600000000000001</v>
          </cell>
          <cell r="AX121">
            <v>0</v>
          </cell>
          <cell r="AY121">
            <v>0</v>
          </cell>
          <cell r="AZ121">
            <v>0</v>
          </cell>
          <cell r="BA121">
            <v>0</v>
          </cell>
          <cell r="BB121">
            <v>86.26</v>
          </cell>
          <cell r="BC121">
            <v>0</v>
          </cell>
          <cell r="BD121">
            <v>0</v>
          </cell>
          <cell r="BE121">
            <v>86.26</v>
          </cell>
          <cell r="BF121">
            <v>119.47</v>
          </cell>
          <cell r="BG121">
            <v>0</v>
          </cell>
          <cell r="BH121">
            <v>0</v>
          </cell>
          <cell r="BI121">
            <v>119.47</v>
          </cell>
          <cell r="BJ121">
            <v>2.3200000000000003</v>
          </cell>
          <cell r="BK121">
            <v>278.67042712687498</v>
          </cell>
          <cell r="BL121">
            <v>281.81297022187499</v>
          </cell>
          <cell r="BM121">
            <v>2.2229999999999999</v>
          </cell>
          <cell r="BN121">
            <v>4.68</v>
          </cell>
          <cell r="BO121">
            <v>6.9029999999999996</v>
          </cell>
          <cell r="BP121">
            <v>1.5107624999999998</v>
          </cell>
          <cell r="BQ121">
            <v>2.5349999999999997</v>
          </cell>
          <cell r="BR121">
            <v>0</v>
          </cell>
          <cell r="BS121">
            <v>4.0457624999999995</v>
          </cell>
          <cell r="BT121">
            <v>0.71223750000000008</v>
          </cell>
          <cell r="BU121">
            <v>2.145</v>
          </cell>
          <cell r="BV121">
            <v>2.8572375000000001</v>
          </cell>
          <cell r="BW121">
            <v>15.444000000000001</v>
          </cell>
          <cell r="BX121">
            <v>5.96</v>
          </cell>
          <cell r="BY121">
            <v>0.36</v>
          </cell>
          <cell r="BZ121">
            <v>2.95</v>
          </cell>
          <cell r="CA121">
            <v>1.8846915254237286</v>
          </cell>
          <cell r="CB121">
            <v>4</v>
          </cell>
          <cell r="CC121">
            <v>2.1011525423728812</v>
          </cell>
          <cell r="CD121">
            <v>0.31</v>
          </cell>
          <cell r="CE121">
            <v>0.23</v>
          </cell>
          <cell r="CF121">
            <v>0</v>
          </cell>
          <cell r="CG121">
            <v>0</v>
          </cell>
          <cell r="CH121">
            <v>0</v>
          </cell>
          <cell r="CI121" t="str">
            <v>CARPENTER SHOP</v>
          </cell>
          <cell r="CJ121" t="str">
            <v>CR41LP</v>
          </cell>
          <cell r="CK121" t="str">
            <v>X</v>
          </cell>
          <cell r="CL121">
            <v>2</v>
          </cell>
          <cell r="CM121" t="str">
            <v>1X32HELP</v>
          </cell>
          <cell r="CN121" t="str">
            <v>SYLVANIA</v>
          </cell>
          <cell r="CO121" t="str">
            <v>QHE1X32T8/UNV ISL-SC</v>
          </cell>
          <cell r="CP121">
            <v>49861</v>
          </cell>
          <cell r="CQ121">
            <v>0</v>
          </cell>
          <cell r="CR121" t="str">
            <v>N/A</v>
          </cell>
          <cell r="CS121" t="str">
            <v>-</v>
          </cell>
          <cell r="CT121" t="str">
            <v>-</v>
          </cell>
          <cell r="CU121" t="str">
            <v>-</v>
          </cell>
          <cell r="CV121">
            <v>0</v>
          </cell>
          <cell r="CW121">
            <v>2</v>
          </cell>
          <cell r="CX121" t="str">
            <v>FO28/ECO</v>
          </cell>
          <cell r="CY121" t="str">
            <v>SYLVANIA</v>
          </cell>
          <cell r="CZ121" t="str">
            <v>FO28/841/XP/SS/ECO</v>
          </cell>
          <cell r="DA121">
            <v>22179</v>
          </cell>
          <cell r="DB121">
            <v>0</v>
          </cell>
          <cell r="DC121" t="str">
            <v>N/A</v>
          </cell>
          <cell r="DD121" t="str">
            <v>-</v>
          </cell>
          <cell r="DE121" t="str">
            <v>-</v>
          </cell>
          <cell r="DF121" t="str">
            <v>-</v>
          </cell>
          <cell r="DG121">
            <v>2</v>
          </cell>
          <cell r="DH121" t="str">
            <v>4' 1-LAMP LOW POWER CLASSROOM FIXTURE</v>
          </cell>
          <cell r="DI121" t="str">
            <v>TRI-STAR</v>
          </cell>
          <cell r="DJ121" t="str">
            <v>WA438-4-132-T8-EB(*)LP- WREF</v>
          </cell>
          <cell r="DK121" t="str">
            <v>-</v>
          </cell>
          <cell r="DL121">
            <v>0</v>
          </cell>
          <cell r="DM121" t="str">
            <v>No Sensor</v>
          </cell>
          <cell r="DN121" t="str">
            <v>No Sensor</v>
          </cell>
          <cell r="DO121" t="str">
            <v>No Sensor</v>
          </cell>
          <cell r="DP121" t="str">
            <v>No Sensor</v>
          </cell>
          <cell r="DQ121" t="str">
            <v>No Sensor</v>
          </cell>
          <cell r="DR121">
            <v>0</v>
          </cell>
          <cell r="DS121" t="str">
            <v>No Add Wk.</v>
          </cell>
          <cell r="DT121" t="str">
            <v>No Add. Wk.</v>
          </cell>
          <cell r="DU121" t="str">
            <v>No Add. Wk.</v>
          </cell>
          <cell r="DV121" t="str">
            <v>No Add. Wk.</v>
          </cell>
          <cell r="DW121" t="str">
            <v>No Add. Wk.</v>
          </cell>
        </row>
        <row r="122">
          <cell r="E122">
            <v>9</v>
          </cell>
          <cell r="F122" t="str">
            <v>CARPENTER SHOP</v>
          </cell>
          <cell r="G122">
            <v>2</v>
          </cell>
          <cell r="I122" t="str">
            <v>FOREMENS OFFICE</v>
          </cell>
          <cell r="J122" t="str">
            <v>OH</v>
          </cell>
          <cell r="L122">
            <v>2340</v>
          </cell>
          <cell r="M122">
            <v>1</v>
          </cell>
          <cell r="N122" t="str">
            <v>24SE</v>
          </cell>
          <cell r="O122" t="str">
            <v>IND</v>
          </cell>
          <cell r="Q122" t="str">
            <v>CHAIN</v>
          </cell>
          <cell r="S122" t="str">
            <v>FLUORESCENT</v>
          </cell>
          <cell r="T122">
            <v>82</v>
          </cell>
          <cell r="U122">
            <v>8.2000000000000003E-2</v>
          </cell>
          <cell r="V122">
            <v>191.88</v>
          </cell>
          <cell r="W122">
            <v>1</v>
          </cell>
          <cell r="X122" t="str">
            <v>CR41</v>
          </cell>
          <cell r="Z122" t="str">
            <v>NEW LINEAR FLUORESCENT FIXTURE</v>
          </cell>
          <cell r="AA122" t="str">
            <v xml:space="preserve"> </v>
          </cell>
          <cell r="AB122">
            <v>25</v>
          </cell>
          <cell r="AC122">
            <v>2.5000000000000001E-2</v>
          </cell>
          <cell r="AD122">
            <v>58.5</v>
          </cell>
          <cell r="AJ122" t="str">
            <v>N</v>
          </cell>
          <cell r="AK122">
            <v>4102.2</v>
          </cell>
          <cell r="AL122">
            <v>2252.8000000000002</v>
          </cell>
          <cell r="AM122">
            <v>-0.45083126127443801</v>
          </cell>
          <cell r="AN122">
            <v>5.7000000000000002E-2</v>
          </cell>
          <cell r="AO122">
            <v>133.38</v>
          </cell>
          <cell r="AP122">
            <v>12.200279999999998</v>
          </cell>
          <cell r="AQ122">
            <v>11.66935456427537</v>
          </cell>
          <cell r="AR122">
            <v>8.5694542443795971E-2</v>
          </cell>
          <cell r="AS122">
            <v>17.551279999999998</v>
          </cell>
          <cell r="AT122">
            <v>5.3510000000000009</v>
          </cell>
          <cell r="AU122">
            <v>43.13</v>
          </cell>
          <cell r="AV122">
            <v>59.734999999999999</v>
          </cell>
          <cell r="AW122">
            <v>2.2400000000000002</v>
          </cell>
          <cell r="AX122">
            <v>0</v>
          </cell>
          <cell r="AY122">
            <v>0</v>
          </cell>
          <cell r="AZ122">
            <v>0</v>
          </cell>
          <cell r="BA122">
            <v>0</v>
          </cell>
          <cell r="BB122">
            <v>43.13</v>
          </cell>
          <cell r="BC122">
            <v>0</v>
          </cell>
          <cell r="BD122">
            <v>0</v>
          </cell>
          <cell r="BE122">
            <v>43.13</v>
          </cell>
          <cell r="BF122">
            <v>59.734999999999999</v>
          </cell>
          <cell r="BG122">
            <v>0</v>
          </cell>
          <cell r="BH122">
            <v>0</v>
          </cell>
          <cell r="BI122">
            <v>59.734999999999999</v>
          </cell>
          <cell r="BJ122">
            <v>2.2400000000000002</v>
          </cell>
          <cell r="BK122">
            <v>139.33521356343749</v>
          </cell>
          <cell r="BL122">
            <v>142.36939310343749</v>
          </cell>
          <cell r="BM122">
            <v>0.99450000000000005</v>
          </cell>
          <cell r="BN122">
            <v>2.34</v>
          </cell>
          <cell r="BO122">
            <v>3.3344999999999998</v>
          </cell>
          <cell r="BP122">
            <v>0.75538124999999989</v>
          </cell>
          <cell r="BQ122">
            <v>1.2674999999999998</v>
          </cell>
          <cell r="BR122">
            <v>0</v>
          </cell>
          <cell r="BS122">
            <v>2.0228812499999997</v>
          </cell>
          <cell r="BT122">
            <v>0.23911875000000016</v>
          </cell>
          <cell r="BU122">
            <v>1.0725</v>
          </cell>
          <cell r="BV122">
            <v>1.3116187500000001</v>
          </cell>
          <cell r="BW122">
            <v>8.8030799999999996</v>
          </cell>
          <cell r="BX122">
            <v>3.3972000000000002</v>
          </cell>
          <cell r="BY122">
            <v>0.36</v>
          </cell>
          <cell r="BZ122">
            <v>2.95</v>
          </cell>
          <cell r="CA122">
            <v>1.0742741694915252</v>
          </cell>
          <cell r="CB122">
            <v>4</v>
          </cell>
          <cell r="CC122">
            <v>1.1976569491525426</v>
          </cell>
          <cell r="CD122">
            <v>0.31</v>
          </cell>
          <cell r="CE122">
            <v>0.23</v>
          </cell>
          <cell r="CF122">
            <v>0</v>
          </cell>
          <cell r="CG122">
            <v>0</v>
          </cell>
          <cell r="CH122">
            <v>0</v>
          </cell>
          <cell r="CI122" t="str">
            <v>CARPENTER SHOP</v>
          </cell>
          <cell r="CJ122" t="str">
            <v>CR41</v>
          </cell>
          <cell r="CK122" t="str">
            <v>X</v>
          </cell>
          <cell r="CL122">
            <v>1</v>
          </cell>
          <cell r="CM122" t="str">
            <v>1X32HE</v>
          </cell>
          <cell r="CN122" t="str">
            <v>SYLVANIA</v>
          </cell>
          <cell r="CO122" t="str">
            <v>QHE1X32T8/UNV ISN-SC</v>
          </cell>
          <cell r="CP122">
            <v>49851</v>
          </cell>
          <cell r="CQ122">
            <v>0</v>
          </cell>
          <cell r="CR122" t="str">
            <v>N/A</v>
          </cell>
          <cell r="CS122" t="str">
            <v>-</v>
          </cell>
          <cell r="CT122" t="str">
            <v>-</v>
          </cell>
          <cell r="CU122" t="str">
            <v>-</v>
          </cell>
          <cell r="CV122">
            <v>0</v>
          </cell>
          <cell r="CW122">
            <v>1</v>
          </cell>
          <cell r="CX122" t="str">
            <v>FO28/ECO</v>
          </cell>
          <cell r="CY122" t="str">
            <v>SYLVANIA</v>
          </cell>
          <cell r="CZ122" t="str">
            <v>FO28/841/XP/SS/ECO</v>
          </cell>
          <cell r="DA122">
            <v>22179</v>
          </cell>
          <cell r="DB122">
            <v>0</v>
          </cell>
          <cell r="DC122" t="str">
            <v>N/A</v>
          </cell>
          <cell r="DD122" t="str">
            <v>-</v>
          </cell>
          <cell r="DE122" t="str">
            <v>-</v>
          </cell>
          <cell r="DF122" t="str">
            <v>-</v>
          </cell>
          <cell r="DG122">
            <v>1</v>
          </cell>
          <cell r="DH122" t="str">
            <v>4' 1-LAMP CLASSROOM FIXTURE</v>
          </cell>
          <cell r="DI122" t="str">
            <v>TRI-STAR</v>
          </cell>
          <cell r="DJ122" t="str">
            <v>WA438-4-132-T8-EB(*)WREF</v>
          </cell>
          <cell r="DK122" t="str">
            <v>-</v>
          </cell>
          <cell r="DL122">
            <v>0</v>
          </cell>
          <cell r="DM122" t="str">
            <v>No Sensor</v>
          </cell>
          <cell r="DN122" t="str">
            <v>No Sensor</v>
          </cell>
          <cell r="DO122" t="str">
            <v>No Sensor</v>
          </cell>
          <cell r="DP122" t="str">
            <v>No Sensor</v>
          </cell>
          <cell r="DQ122" t="str">
            <v>No Sensor</v>
          </cell>
          <cell r="DR122">
            <v>0</v>
          </cell>
          <cell r="DS122" t="str">
            <v>No Add Wk.</v>
          </cell>
          <cell r="DT122" t="str">
            <v>No Add. Wk.</v>
          </cell>
          <cell r="DU122" t="str">
            <v>No Add. Wk.</v>
          </cell>
          <cell r="DV122" t="str">
            <v>No Add. Wk.</v>
          </cell>
          <cell r="DW122" t="str">
            <v>No Add. Wk.</v>
          </cell>
        </row>
        <row r="123">
          <cell r="E123">
            <v>8</v>
          </cell>
          <cell r="F123" t="str">
            <v>BUCKINGHAM MAINTENANCE ANNEX</v>
          </cell>
          <cell r="G123">
            <v>1</v>
          </cell>
          <cell r="I123" t="str">
            <v>FOYER</v>
          </cell>
          <cell r="J123" t="str">
            <v>COR</v>
          </cell>
          <cell r="L123">
            <v>6006</v>
          </cell>
          <cell r="M123">
            <v>3</v>
          </cell>
          <cell r="N123">
            <v>60</v>
          </cell>
          <cell r="O123" t="str">
            <v>RCO</v>
          </cell>
          <cell r="S123" t="str">
            <v>INCANDESCENT</v>
          </cell>
          <cell r="T123">
            <v>60</v>
          </cell>
          <cell r="U123">
            <v>0.18</v>
          </cell>
          <cell r="V123">
            <v>1081.08</v>
          </cell>
          <cell r="W123">
            <v>3</v>
          </cell>
          <cell r="X123" t="str">
            <v>NF2-2X13</v>
          </cell>
          <cell r="Z123" t="str">
            <v>NEW COMPACT FLUORESCENT FIXTURE</v>
          </cell>
          <cell r="AA123" t="str">
            <v xml:space="preserve"> </v>
          </cell>
          <cell r="AB123">
            <v>32</v>
          </cell>
          <cell r="AC123">
            <v>9.6000000000000002E-2</v>
          </cell>
          <cell r="AD123">
            <v>576.57600000000002</v>
          </cell>
          <cell r="AJ123" t="str">
            <v>N</v>
          </cell>
          <cell r="AK123">
            <v>0</v>
          </cell>
          <cell r="AL123">
            <v>3839.04</v>
          </cell>
          <cell r="AM123">
            <v>0</v>
          </cell>
          <cell r="AN123">
            <v>8.3999999999999991E-2</v>
          </cell>
          <cell r="AO123">
            <v>504.50399999999991</v>
          </cell>
          <cell r="AP123">
            <v>38.303663999999991</v>
          </cell>
          <cell r="AQ123">
            <v>9.3078006498852837</v>
          </cell>
          <cell r="AR123">
            <v>0.10743676595741496</v>
          </cell>
          <cell r="AS123">
            <v>82.079279999999997</v>
          </cell>
          <cell r="AT123">
            <v>43.775616000000007</v>
          </cell>
          <cell r="AU123">
            <v>28</v>
          </cell>
          <cell r="AV123">
            <v>59.734999999999999</v>
          </cell>
          <cell r="AW123">
            <v>0</v>
          </cell>
          <cell r="AX123">
            <v>0</v>
          </cell>
          <cell r="AY123">
            <v>0</v>
          </cell>
          <cell r="AZ123">
            <v>0</v>
          </cell>
          <cell r="BA123">
            <v>0</v>
          </cell>
          <cell r="BB123">
            <v>84</v>
          </cell>
          <cell r="BC123">
            <v>0</v>
          </cell>
          <cell r="BD123">
            <v>0</v>
          </cell>
          <cell r="BE123">
            <v>84</v>
          </cell>
          <cell r="BF123">
            <v>179.20499999999998</v>
          </cell>
          <cell r="BG123">
            <v>0</v>
          </cell>
          <cell r="BH123">
            <v>0</v>
          </cell>
          <cell r="BI123">
            <v>179.20499999999998</v>
          </cell>
          <cell r="BJ123">
            <v>0</v>
          </cell>
          <cell r="BK123">
            <v>356.52286867218743</v>
          </cell>
          <cell r="BL123">
            <v>356.52286867218743</v>
          </cell>
          <cell r="BM123">
            <v>18.018000000000001</v>
          </cell>
          <cell r="BN123">
            <v>36.036000000000001</v>
          </cell>
          <cell r="BO123">
            <v>54.054000000000002</v>
          </cell>
          <cell r="BP123">
            <v>56.141084999999997</v>
          </cell>
          <cell r="BQ123">
            <v>30.029999999999994</v>
          </cell>
          <cell r="BR123">
            <v>0</v>
          </cell>
          <cell r="BS123">
            <v>86.171084999999991</v>
          </cell>
          <cell r="BT123">
            <v>-38.123084999999996</v>
          </cell>
          <cell r="BU123">
            <v>6.0060000000000073</v>
          </cell>
          <cell r="BV123">
            <v>-32.117084999999989</v>
          </cell>
          <cell r="BW123">
            <v>33.297263999999998</v>
          </cell>
          <cell r="BX123">
            <v>5.0063999999999993</v>
          </cell>
          <cell r="BY123">
            <v>0.36</v>
          </cell>
          <cell r="BZ123">
            <v>2.95</v>
          </cell>
          <cell r="CA123">
            <v>4.0633949288135582</v>
          </cell>
          <cell r="CB123">
            <v>4</v>
          </cell>
          <cell r="CC123">
            <v>1.7649681355932201</v>
          </cell>
          <cell r="CD123">
            <v>0.31</v>
          </cell>
          <cell r="CE123">
            <v>0.23</v>
          </cell>
          <cell r="CF123">
            <v>0</v>
          </cell>
          <cell r="CG123">
            <v>0</v>
          </cell>
          <cell r="CH123">
            <v>0</v>
          </cell>
          <cell r="CI123" t="str">
            <v>BUCKINGHAM MAINTENANCE ANNEX</v>
          </cell>
          <cell r="CJ123" t="str">
            <v>NF2-2X13</v>
          </cell>
          <cell r="CK123" t="str">
            <v>X</v>
          </cell>
          <cell r="CL123">
            <v>6</v>
          </cell>
          <cell r="CM123" t="str">
            <v>CF13 MAG</v>
          </cell>
          <cell r="CN123" t="str">
            <v>ADVANCE</v>
          </cell>
          <cell r="CO123" t="str">
            <v>LC-13-TP</v>
          </cell>
          <cell r="CP123" t="str">
            <v>-</v>
          </cell>
          <cell r="CQ123">
            <v>0</v>
          </cell>
          <cell r="CR123" t="str">
            <v>N/A</v>
          </cell>
          <cell r="CS123" t="str">
            <v>-</v>
          </cell>
          <cell r="CT123" t="str">
            <v>-</v>
          </cell>
          <cell r="CU123" t="str">
            <v>-</v>
          </cell>
          <cell r="CV123" t="str">
            <v>X</v>
          </cell>
          <cell r="CW123">
            <v>6</v>
          </cell>
          <cell r="CX123" t="str">
            <v>CF13/DS/841</v>
          </cell>
          <cell r="CY123" t="str">
            <v>SYLVANIA</v>
          </cell>
          <cell r="CZ123" t="str">
            <v>CF13DS/841</v>
          </cell>
          <cell r="DA123">
            <v>20306</v>
          </cell>
          <cell r="DB123">
            <v>0</v>
          </cell>
          <cell r="DC123" t="str">
            <v>N/A</v>
          </cell>
          <cell r="DD123" t="str">
            <v>-</v>
          </cell>
          <cell r="DE123" t="str">
            <v>-</v>
          </cell>
          <cell r="DF123" t="str">
            <v>-</v>
          </cell>
          <cell r="DG123">
            <v>3</v>
          </cell>
          <cell r="DH123" t="str">
            <v>HOCKEY PUCK 2 @ 13W</v>
          </cell>
          <cell r="DI123" t="str">
            <v>ENERTRON</v>
          </cell>
          <cell r="DJ123" t="str">
            <v>1026-LP</v>
          </cell>
          <cell r="DK123" t="str">
            <v>-</v>
          </cell>
          <cell r="DL123">
            <v>0</v>
          </cell>
          <cell r="DM123" t="str">
            <v>No Sensor</v>
          </cell>
          <cell r="DN123" t="str">
            <v>No Sensor</v>
          </cell>
          <cell r="DO123" t="str">
            <v>No Sensor</v>
          </cell>
          <cell r="DP123" t="str">
            <v>No Sensor</v>
          </cell>
          <cell r="DQ123" t="str">
            <v>No Sensor</v>
          </cell>
          <cell r="DR123">
            <v>0</v>
          </cell>
          <cell r="DS123" t="str">
            <v>No Add Wk.</v>
          </cell>
          <cell r="DT123" t="str">
            <v>No Add. Wk.</v>
          </cell>
          <cell r="DU123" t="str">
            <v>No Add. Wk.</v>
          </cell>
          <cell r="DV123" t="str">
            <v>No Add. Wk.</v>
          </cell>
          <cell r="DW123" t="str">
            <v>No Add. Wk.</v>
          </cell>
        </row>
        <row r="124">
          <cell r="E124">
            <v>8</v>
          </cell>
          <cell r="F124" t="str">
            <v>BUCKINGHAM MAINTENANCE ANNEX</v>
          </cell>
          <cell r="G124">
            <v>1</v>
          </cell>
          <cell r="I124" t="str">
            <v>LOBBY</v>
          </cell>
          <cell r="J124" t="str">
            <v>COR</v>
          </cell>
          <cell r="L124">
            <v>6006</v>
          </cell>
          <cell r="M124">
            <v>9</v>
          </cell>
          <cell r="N124">
            <v>75</v>
          </cell>
          <cell r="O124" t="str">
            <v>RCO</v>
          </cell>
          <cell r="S124" t="str">
            <v>INCANDESCENT</v>
          </cell>
          <cell r="T124">
            <v>75</v>
          </cell>
          <cell r="U124">
            <v>0.67500000000000004</v>
          </cell>
          <cell r="V124">
            <v>4054.05</v>
          </cell>
          <cell r="W124">
            <v>9</v>
          </cell>
          <cell r="X124" t="str">
            <v>CF18R30</v>
          </cell>
          <cell r="Z124" t="str">
            <v>RELAMP COMPACT FLUORESCENT</v>
          </cell>
          <cell r="AA124" t="str">
            <v xml:space="preserve"> </v>
          </cell>
          <cell r="AB124">
            <v>18</v>
          </cell>
          <cell r="AC124">
            <v>0.16200000000000001</v>
          </cell>
          <cell r="AD124">
            <v>972.97199999999998</v>
          </cell>
          <cell r="AJ124" t="str">
            <v>N</v>
          </cell>
          <cell r="AK124">
            <v>0</v>
          </cell>
          <cell r="AL124">
            <v>0</v>
          </cell>
          <cell r="AM124">
            <v>0</v>
          </cell>
          <cell r="AN124">
            <v>0.51300000000000001</v>
          </cell>
          <cell r="AO124">
            <v>3081.0780000000004</v>
          </cell>
          <cell r="AP124">
            <v>233.92594800000006</v>
          </cell>
          <cell r="AQ124">
            <v>1.0145036377957533</v>
          </cell>
          <cell r="AR124">
            <v>0.98570371041027927</v>
          </cell>
          <cell r="AS124">
            <v>307.79730000000006</v>
          </cell>
          <cell r="AT124">
            <v>73.871352000000002</v>
          </cell>
          <cell r="AU124">
            <v>12</v>
          </cell>
          <cell r="AV124">
            <v>7.4668749999999999</v>
          </cell>
          <cell r="AW124">
            <v>0</v>
          </cell>
          <cell r="AX124">
            <v>0</v>
          </cell>
          <cell r="AY124">
            <v>0</v>
          </cell>
          <cell r="AZ124">
            <v>0</v>
          </cell>
          <cell r="BA124">
            <v>0</v>
          </cell>
          <cell r="BB124">
            <v>108</v>
          </cell>
          <cell r="BC124">
            <v>0</v>
          </cell>
          <cell r="BD124">
            <v>0</v>
          </cell>
          <cell r="BE124">
            <v>108</v>
          </cell>
          <cell r="BF124">
            <v>67.201875000000001</v>
          </cell>
          <cell r="BG124">
            <v>0</v>
          </cell>
          <cell r="BH124">
            <v>0</v>
          </cell>
          <cell r="BI124">
            <v>67.201875000000001</v>
          </cell>
          <cell r="BJ124">
            <v>0</v>
          </cell>
          <cell r="BK124">
            <v>237.31872522082028</v>
          </cell>
          <cell r="BL124">
            <v>237.31872522082028</v>
          </cell>
          <cell r="BM124">
            <v>54.054000000000009</v>
          </cell>
          <cell r="BN124">
            <v>108.10800000000002</v>
          </cell>
          <cell r="BO124">
            <v>162.16200000000003</v>
          </cell>
          <cell r="BP124">
            <v>81.081000000000003</v>
          </cell>
          <cell r="BQ124">
            <v>27.027000000000005</v>
          </cell>
          <cell r="BR124">
            <v>0</v>
          </cell>
          <cell r="BS124">
            <v>108.108</v>
          </cell>
          <cell r="BT124">
            <v>-27.026999999999994</v>
          </cell>
          <cell r="BU124">
            <v>81.081000000000017</v>
          </cell>
          <cell r="BV124">
            <v>54.054000000000023</v>
          </cell>
          <cell r="BW124">
            <v>203.35114800000005</v>
          </cell>
          <cell r="BX124">
            <v>30.5748</v>
          </cell>
          <cell r="BY124">
            <v>0.36</v>
          </cell>
          <cell r="BZ124">
            <v>2.95</v>
          </cell>
          <cell r="CA124">
            <v>24.815733315254239</v>
          </cell>
          <cell r="CB124">
            <v>4</v>
          </cell>
          <cell r="CC124">
            <v>10.778912542372883</v>
          </cell>
          <cell r="CD124">
            <v>0.31</v>
          </cell>
          <cell r="CE124">
            <v>0.23</v>
          </cell>
          <cell r="CF124">
            <v>0</v>
          </cell>
          <cell r="CG124">
            <v>0</v>
          </cell>
          <cell r="CH124">
            <v>0</v>
          </cell>
          <cell r="CI124" t="str">
            <v>BUCKINGHAM MAINTENANCE ANNEX</v>
          </cell>
          <cell r="CJ124" t="str">
            <v>CF18R30</v>
          </cell>
          <cell r="CK124">
            <v>0</v>
          </cell>
          <cell r="CL124">
            <v>0</v>
          </cell>
          <cell r="CM124" t="str">
            <v>N/A</v>
          </cell>
          <cell r="CN124" t="str">
            <v>-</v>
          </cell>
          <cell r="CO124" t="str">
            <v>-</v>
          </cell>
          <cell r="CP124" t="str">
            <v>-</v>
          </cell>
          <cell r="CQ124">
            <v>0</v>
          </cell>
          <cell r="CR124" t="str">
            <v>N/A</v>
          </cell>
          <cell r="CS124" t="str">
            <v>-</v>
          </cell>
          <cell r="CT124" t="str">
            <v>-</v>
          </cell>
          <cell r="CU124" t="str">
            <v>-</v>
          </cell>
          <cell r="CV124">
            <v>0</v>
          </cell>
          <cell r="CW124">
            <v>9</v>
          </cell>
          <cell r="CX124" t="str">
            <v>18 WATT COMPACT FL. (75) PAR30</v>
          </cell>
          <cell r="CY124" t="str">
            <v>TCP</v>
          </cell>
          <cell r="CZ124" t="str">
            <v>28918-41K W/201M30/18</v>
          </cell>
          <cell r="DA124" t="str">
            <v>-</v>
          </cell>
          <cell r="DB124">
            <v>0</v>
          </cell>
          <cell r="DC124" t="str">
            <v>N/A</v>
          </cell>
          <cell r="DD124" t="str">
            <v>-</v>
          </cell>
          <cell r="DE124" t="str">
            <v>-</v>
          </cell>
          <cell r="DF124" t="str">
            <v>-</v>
          </cell>
          <cell r="DG124">
            <v>0</v>
          </cell>
          <cell r="DH124" t="str">
            <v>N/A</v>
          </cell>
          <cell r="DI124" t="str">
            <v>-</v>
          </cell>
          <cell r="DJ124" t="str">
            <v>-</v>
          </cell>
          <cell r="DK124" t="str">
            <v>-</v>
          </cell>
          <cell r="DL124">
            <v>0</v>
          </cell>
          <cell r="DM124" t="str">
            <v>No Sensor</v>
          </cell>
          <cell r="DN124" t="str">
            <v>No Sensor</v>
          </cell>
          <cell r="DO124" t="str">
            <v>No Sensor</v>
          </cell>
          <cell r="DP124" t="str">
            <v>No Sensor</v>
          </cell>
          <cell r="DQ124" t="str">
            <v>No Sensor</v>
          </cell>
          <cell r="DR124">
            <v>0</v>
          </cell>
          <cell r="DS124" t="str">
            <v>No Add Wk.</v>
          </cell>
          <cell r="DT124" t="str">
            <v>No Add. Wk.</v>
          </cell>
          <cell r="DU124" t="str">
            <v>No Add. Wk.</v>
          </cell>
          <cell r="DV124" t="str">
            <v>No Add. Wk.</v>
          </cell>
          <cell r="DW124" t="str">
            <v>No Add. Wk.</v>
          </cell>
        </row>
        <row r="125">
          <cell r="E125">
            <v>8</v>
          </cell>
          <cell r="F125" t="str">
            <v>BUCKINGHAM MAINTENANCE ANNEX</v>
          </cell>
          <cell r="G125">
            <v>1</v>
          </cell>
          <cell r="I125" t="str">
            <v>OFFICE 325-A</v>
          </cell>
          <cell r="J125" t="str">
            <v>OH</v>
          </cell>
          <cell r="L125">
            <v>6006</v>
          </cell>
          <cell r="M125">
            <v>2</v>
          </cell>
          <cell r="N125" t="str">
            <v>44EE</v>
          </cell>
          <cell r="O125" t="str">
            <v>LAY-IN</v>
          </cell>
          <cell r="S125" t="str">
            <v>FLUORESCENT</v>
          </cell>
          <cell r="T125">
            <v>144</v>
          </cell>
          <cell r="U125">
            <v>0.28799999999999998</v>
          </cell>
          <cell r="V125">
            <v>1729.7279999999998</v>
          </cell>
          <cell r="W125">
            <v>2</v>
          </cell>
          <cell r="X125" t="str">
            <v>NF5-242HP</v>
          </cell>
          <cell r="Z125" t="str">
            <v>NEW LINEAR FLUORESCENT FIXTURE</v>
          </cell>
          <cell r="AA125" t="str">
            <v xml:space="preserve"> </v>
          </cell>
          <cell r="AB125">
            <v>65</v>
          </cell>
          <cell r="AC125">
            <v>0.13</v>
          </cell>
          <cell r="AD125">
            <v>780.78</v>
          </cell>
          <cell r="AJ125" t="str">
            <v>N</v>
          </cell>
          <cell r="AK125">
            <v>16408.8</v>
          </cell>
          <cell r="AL125">
            <v>12288</v>
          </cell>
          <cell r="AM125">
            <v>-0.25113353810150646</v>
          </cell>
          <cell r="AN125">
            <v>0.15799999999999997</v>
          </cell>
          <cell r="AO125">
            <v>948.94799999999987</v>
          </cell>
          <cell r="AP125">
            <v>72.047367999999977</v>
          </cell>
          <cell r="AQ125">
            <v>4.5616255804184975</v>
          </cell>
          <cell r="AR125">
            <v>0.21922009651398372</v>
          </cell>
          <cell r="AS125">
            <v>131.32684799999998</v>
          </cell>
          <cell r="AT125">
            <v>59.27948</v>
          </cell>
          <cell r="AU125">
            <v>59.26</v>
          </cell>
          <cell r="AV125">
            <v>59.734999999999999</v>
          </cell>
          <cell r="AW125">
            <v>2.3200000000000003</v>
          </cell>
          <cell r="AX125">
            <v>0</v>
          </cell>
          <cell r="AY125">
            <v>0</v>
          </cell>
          <cell r="AZ125">
            <v>0</v>
          </cell>
          <cell r="BA125">
            <v>0</v>
          </cell>
          <cell r="BB125">
            <v>118.52</v>
          </cell>
          <cell r="BC125">
            <v>0</v>
          </cell>
          <cell r="BD125">
            <v>0</v>
          </cell>
          <cell r="BE125">
            <v>118.52</v>
          </cell>
          <cell r="BF125">
            <v>119.47</v>
          </cell>
          <cell r="BG125">
            <v>0</v>
          </cell>
          <cell r="BH125">
            <v>0</v>
          </cell>
          <cell r="BI125">
            <v>119.47</v>
          </cell>
          <cell r="BJ125">
            <v>4.6400000000000006</v>
          </cell>
          <cell r="BK125">
            <v>322.36803068062494</v>
          </cell>
          <cell r="BL125">
            <v>328.65311687062496</v>
          </cell>
          <cell r="BM125">
            <v>11.411399999999999</v>
          </cell>
          <cell r="BN125">
            <v>24.024000000000001</v>
          </cell>
          <cell r="BO125">
            <v>35.435400000000001</v>
          </cell>
          <cell r="BP125">
            <v>6.0009949999999996</v>
          </cell>
          <cell r="BQ125">
            <v>9.0090000000000003</v>
          </cell>
          <cell r="BR125">
            <v>0</v>
          </cell>
          <cell r="BS125">
            <v>15.009995</v>
          </cell>
          <cell r="BT125">
            <v>5.410404999999999</v>
          </cell>
          <cell r="BU125">
            <v>15.015000000000001</v>
          </cell>
          <cell r="BV125">
            <v>20.425404999999998</v>
          </cell>
          <cell r="BW125">
            <v>62.630567999999997</v>
          </cell>
          <cell r="BX125">
            <v>9.4167999999999985</v>
          </cell>
          <cell r="BY125">
            <v>0.36</v>
          </cell>
          <cell r="BZ125">
            <v>2.95</v>
          </cell>
          <cell r="CA125">
            <v>7.6430523661016938</v>
          </cell>
          <cell r="CB125">
            <v>4</v>
          </cell>
          <cell r="CC125">
            <v>3.3198210169491524</v>
          </cell>
          <cell r="CD125">
            <v>0.31</v>
          </cell>
          <cell r="CE125">
            <v>0.23</v>
          </cell>
          <cell r="CF125">
            <v>0</v>
          </cell>
          <cell r="CG125">
            <v>0</v>
          </cell>
          <cell r="CH125">
            <v>0</v>
          </cell>
          <cell r="CI125" t="str">
            <v>BUCKINGHAM MAINTENANCE ANNEX</v>
          </cell>
          <cell r="CJ125" t="str">
            <v>NF5-242HP</v>
          </cell>
          <cell r="CK125" t="str">
            <v>X</v>
          </cell>
          <cell r="CL125">
            <v>2</v>
          </cell>
          <cell r="CM125" t="str">
            <v>2X32HEHP</v>
          </cell>
          <cell r="CN125" t="str">
            <v>SYLVANIA</v>
          </cell>
          <cell r="CO125" t="str">
            <v>QHE2X32T8/UNV ISH-SC</v>
          </cell>
          <cell r="CP125">
            <v>49873</v>
          </cell>
          <cell r="CQ125">
            <v>0</v>
          </cell>
          <cell r="CR125" t="str">
            <v>N/A</v>
          </cell>
          <cell r="CS125" t="str">
            <v>-</v>
          </cell>
          <cell r="CT125" t="str">
            <v>-</v>
          </cell>
          <cell r="CU125" t="str">
            <v>-</v>
          </cell>
          <cell r="CV125">
            <v>0</v>
          </cell>
          <cell r="CW125">
            <v>4</v>
          </cell>
          <cell r="CX125" t="str">
            <v>FO28/ECO</v>
          </cell>
          <cell r="CY125" t="str">
            <v>SYLVANIA</v>
          </cell>
          <cell r="CZ125" t="str">
            <v>FO28/841/XP/SS/ECO</v>
          </cell>
          <cell r="DA125">
            <v>22179</v>
          </cell>
          <cell r="DB125">
            <v>0</v>
          </cell>
          <cell r="DC125" t="str">
            <v>N/A</v>
          </cell>
          <cell r="DD125" t="str">
            <v>-</v>
          </cell>
          <cell r="DE125" t="str">
            <v>-</v>
          </cell>
          <cell r="DF125" t="str">
            <v>-</v>
          </cell>
          <cell r="DG125">
            <v>2</v>
          </cell>
          <cell r="DH125" t="str">
            <v>2X4 2L 18 CELL PARABOLIC LOUVER</v>
          </cell>
          <cell r="DI125" t="str">
            <v>SIMKAR</v>
          </cell>
          <cell r="DJ125" t="str">
            <v>TEP-244-232-B11-18C</v>
          </cell>
          <cell r="DK125" t="str">
            <v>-</v>
          </cell>
          <cell r="DL125">
            <v>0</v>
          </cell>
          <cell r="DM125" t="str">
            <v>No Sensor</v>
          </cell>
          <cell r="DN125" t="str">
            <v>No Sensor</v>
          </cell>
          <cell r="DO125" t="str">
            <v>No Sensor</v>
          </cell>
          <cell r="DP125" t="str">
            <v>No Sensor</v>
          </cell>
          <cell r="DQ125" t="str">
            <v>No Sensor</v>
          </cell>
          <cell r="DR125">
            <v>0</v>
          </cell>
          <cell r="DS125" t="str">
            <v>No Add Wk.</v>
          </cell>
          <cell r="DT125" t="str">
            <v>No Add. Wk.</v>
          </cell>
          <cell r="DU125" t="str">
            <v>No Add. Wk.</v>
          </cell>
          <cell r="DV125" t="str">
            <v>No Add. Wk.</v>
          </cell>
          <cell r="DW125" t="str">
            <v>No Add. Wk.</v>
          </cell>
        </row>
        <row r="126">
          <cell r="E126">
            <v>8</v>
          </cell>
          <cell r="F126" t="str">
            <v>BUCKINGHAM MAINTENANCE ANNEX</v>
          </cell>
          <cell r="G126">
            <v>1</v>
          </cell>
          <cell r="I126" t="str">
            <v>OFFICE 325-B</v>
          </cell>
          <cell r="J126" t="str">
            <v>OH</v>
          </cell>
          <cell r="L126">
            <v>6006</v>
          </cell>
          <cell r="M126">
            <v>2</v>
          </cell>
          <cell r="N126" t="str">
            <v>44EE</v>
          </cell>
          <cell r="O126" t="str">
            <v>LAY-IN</v>
          </cell>
          <cell r="S126" t="str">
            <v>FLUORESCENT</v>
          </cell>
          <cell r="T126">
            <v>144</v>
          </cell>
          <cell r="U126">
            <v>0.28799999999999998</v>
          </cell>
          <cell r="V126">
            <v>1729.7279999999998</v>
          </cell>
          <cell r="W126">
            <v>2</v>
          </cell>
          <cell r="X126" t="str">
            <v>NF5-242HP</v>
          </cell>
          <cell r="Z126" t="str">
            <v>NEW LINEAR FLUORESCENT FIXTURE</v>
          </cell>
          <cell r="AA126" t="str">
            <v xml:space="preserve"> </v>
          </cell>
          <cell r="AB126">
            <v>65</v>
          </cell>
          <cell r="AC126">
            <v>0.13</v>
          </cell>
          <cell r="AD126">
            <v>780.78</v>
          </cell>
          <cell r="AJ126" t="str">
            <v>N</v>
          </cell>
          <cell r="AK126">
            <v>16408.8</v>
          </cell>
          <cell r="AL126">
            <v>12288</v>
          </cell>
          <cell r="AM126">
            <v>-0.25113353810150646</v>
          </cell>
          <cell r="AN126">
            <v>0.15799999999999997</v>
          </cell>
          <cell r="AO126">
            <v>948.94799999999987</v>
          </cell>
          <cell r="AP126">
            <v>72.047367999999977</v>
          </cell>
          <cell r="AQ126">
            <v>4.5616255804184975</v>
          </cell>
          <cell r="AR126">
            <v>0.21922009651398372</v>
          </cell>
          <cell r="AS126">
            <v>131.32684799999998</v>
          </cell>
          <cell r="AT126">
            <v>59.27948</v>
          </cell>
          <cell r="AU126">
            <v>59.26</v>
          </cell>
          <cell r="AV126">
            <v>59.734999999999999</v>
          </cell>
          <cell r="AW126">
            <v>2.3200000000000003</v>
          </cell>
          <cell r="AX126">
            <v>0</v>
          </cell>
          <cell r="AY126">
            <v>0</v>
          </cell>
          <cell r="AZ126">
            <v>0</v>
          </cell>
          <cell r="BA126">
            <v>0</v>
          </cell>
          <cell r="BB126">
            <v>118.52</v>
          </cell>
          <cell r="BC126">
            <v>0</v>
          </cell>
          <cell r="BD126">
            <v>0</v>
          </cell>
          <cell r="BE126">
            <v>118.52</v>
          </cell>
          <cell r="BF126">
            <v>119.47</v>
          </cell>
          <cell r="BG126">
            <v>0</v>
          </cell>
          <cell r="BH126">
            <v>0</v>
          </cell>
          <cell r="BI126">
            <v>119.47</v>
          </cell>
          <cell r="BJ126">
            <v>4.6400000000000006</v>
          </cell>
          <cell r="BK126">
            <v>322.36803068062494</v>
          </cell>
          <cell r="BL126">
            <v>328.65311687062496</v>
          </cell>
          <cell r="BM126">
            <v>11.411399999999999</v>
          </cell>
          <cell r="BN126">
            <v>24.024000000000001</v>
          </cell>
          <cell r="BO126">
            <v>35.435400000000001</v>
          </cell>
          <cell r="BP126">
            <v>6.0009949999999996</v>
          </cell>
          <cell r="BQ126">
            <v>9.0090000000000003</v>
          </cell>
          <cell r="BR126">
            <v>0</v>
          </cell>
          <cell r="BS126">
            <v>15.009995</v>
          </cell>
          <cell r="BT126">
            <v>5.410404999999999</v>
          </cell>
          <cell r="BU126">
            <v>15.015000000000001</v>
          </cell>
          <cell r="BV126">
            <v>20.425404999999998</v>
          </cell>
          <cell r="BW126">
            <v>62.630567999999997</v>
          </cell>
          <cell r="BX126">
            <v>9.4167999999999985</v>
          </cell>
          <cell r="BY126">
            <v>0.36</v>
          </cell>
          <cell r="BZ126">
            <v>2.95</v>
          </cell>
          <cell r="CA126">
            <v>7.6430523661016938</v>
          </cell>
          <cell r="CB126">
            <v>4</v>
          </cell>
          <cell r="CC126">
            <v>3.3198210169491524</v>
          </cell>
          <cell r="CD126">
            <v>0.31</v>
          </cell>
          <cell r="CE126">
            <v>0.23</v>
          </cell>
          <cell r="CF126">
            <v>0</v>
          </cell>
          <cell r="CG126">
            <v>0</v>
          </cell>
          <cell r="CH126">
            <v>0</v>
          </cell>
          <cell r="CI126" t="str">
            <v>BUCKINGHAM MAINTENANCE ANNEX</v>
          </cell>
          <cell r="CJ126" t="str">
            <v>NF5-242HP</v>
          </cell>
          <cell r="CK126" t="str">
            <v>X</v>
          </cell>
          <cell r="CL126">
            <v>2</v>
          </cell>
          <cell r="CM126" t="str">
            <v>2X32HEHP</v>
          </cell>
          <cell r="CN126" t="str">
            <v>SYLVANIA</v>
          </cell>
          <cell r="CO126" t="str">
            <v>QHE2X32T8/UNV ISH-SC</v>
          </cell>
          <cell r="CP126">
            <v>49873</v>
          </cell>
          <cell r="CQ126">
            <v>0</v>
          </cell>
          <cell r="CR126" t="str">
            <v>N/A</v>
          </cell>
          <cell r="CS126" t="str">
            <v>-</v>
          </cell>
          <cell r="CT126" t="str">
            <v>-</v>
          </cell>
          <cell r="CU126" t="str">
            <v>-</v>
          </cell>
          <cell r="CV126">
            <v>0</v>
          </cell>
          <cell r="CW126">
            <v>4</v>
          </cell>
          <cell r="CX126" t="str">
            <v>FO28/ECO</v>
          </cell>
          <cell r="CY126" t="str">
            <v>SYLVANIA</v>
          </cell>
          <cell r="CZ126" t="str">
            <v>FO28/841/XP/SS/ECO</v>
          </cell>
          <cell r="DA126">
            <v>22179</v>
          </cell>
          <cell r="DB126">
            <v>0</v>
          </cell>
          <cell r="DC126" t="str">
            <v>N/A</v>
          </cell>
          <cell r="DD126" t="str">
            <v>-</v>
          </cell>
          <cell r="DE126" t="str">
            <v>-</v>
          </cell>
          <cell r="DF126" t="str">
            <v>-</v>
          </cell>
          <cell r="DG126">
            <v>2</v>
          </cell>
          <cell r="DH126" t="str">
            <v>2X4 2L 18 CELL PARABOLIC LOUVER</v>
          </cell>
          <cell r="DI126" t="str">
            <v>SIMKAR</v>
          </cell>
          <cell r="DJ126" t="str">
            <v>TEP-244-232-B11-18C</v>
          </cell>
          <cell r="DK126" t="str">
            <v>-</v>
          </cell>
          <cell r="DL126">
            <v>0</v>
          </cell>
          <cell r="DM126" t="str">
            <v>No Sensor</v>
          </cell>
          <cell r="DN126" t="str">
            <v>No Sensor</v>
          </cell>
          <cell r="DO126" t="str">
            <v>No Sensor</v>
          </cell>
          <cell r="DP126" t="str">
            <v>No Sensor</v>
          </cell>
          <cell r="DQ126" t="str">
            <v>No Sensor</v>
          </cell>
          <cell r="DR126">
            <v>0</v>
          </cell>
          <cell r="DS126" t="str">
            <v>No Add Wk.</v>
          </cell>
          <cell r="DT126" t="str">
            <v>No Add. Wk.</v>
          </cell>
          <cell r="DU126" t="str">
            <v>No Add. Wk.</v>
          </cell>
          <cell r="DV126" t="str">
            <v>No Add. Wk.</v>
          </cell>
          <cell r="DW126" t="str">
            <v>No Add. Wk.</v>
          </cell>
        </row>
        <row r="127">
          <cell r="E127">
            <v>8</v>
          </cell>
          <cell r="F127" t="str">
            <v>BUCKINGHAM MAINTENANCE ANNEX</v>
          </cell>
          <cell r="G127">
            <v>1</v>
          </cell>
          <cell r="I127" t="str">
            <v>OFFICE 318</v>
          </cell>
          <cell r="J127" t="str">
            <v>OH</v>
          </cell>
          <cell r="L127">
            <v>6006</v>
          </cell>
          <cell r="M127">
            <v>2</v>
          </cell>
          <cell r="N127" t="str">
            <v>44EE</v>
          </cell>
          <cell r="O127" t="str">
            <v>LAY-IN</v>
          </cell>
          <cell r="S127" t="str">
            <v>FLUORESCENT</v>
          </cell>
          <cell r="T127">
            <v>144</v>
          </cell>
          <cell r="U127">
            <v>0.28799999999999998</v>
          </cell>
          <cell r="V127">
            <v>1729.7279999999998</v>
          </cell>
          <cell r="W127">
            <v>2</v>
          </cell>
          <cell r="X127" t="str">
            <v>NF5-242HP</v>
          </cell>
          <cell r="Z127" t="str">
            <v>NEW LINEAR FLUORESCENT FIXTURE</v>
          </cell>
          <cell r="AA127" t="str">
            <v xml:space="preserve"> </v>
          </cell>
          <cell r="AB127">
            <v>65</v>
          </cell>
          <cell r="AC127">
            <v>0.13</v>
          </cell>
          <cell r="AD127">
            <v>780.78</v>
          </cell>
          <cell r="AJ127" t="str">
            <v>N</v>
          </cell>
          <cell r="AK127">
            <v>16408.8</v>
          </cell>
          <cell r="AL127">
            <v>12288</v>
          </cell>
          <cell r="AM127">
            <v>-0.25113353810150646</v>
          </cell>
          <cell r="AN127">
            <v>0.15799999999999997</v>
          </cell>
          <cell r="AO127">
            <v>948.94799999999987</v>
          </cell>
          <cell r="AP127">
            <v>72.047367999999977</v>
          </cell>
          <cell r="AQ127">
            <v>4.5616255804184975</v>
          </cell>
          <cell r="AR127">
            <v>0.21922009651398372</v>
          </cell>
          <cell r="AS127">
            <v>131.32684799999998</v>
          </cell>
          <cell r="AT127">
            <v>59.27948</v>
          </cell>
          <cell r="AU127">
            <v>59.26</v>
          </cell>
          <cell r="AV127">
            <v>59.734999999999999</v>
          </cell>
          <cell r="AW127">
            <v>2.3200000000000003</v>
          </cell>
          <cell r="AX127">
            <v>0</v>
          </cell>
          <cell r="AY127">
            <v>0</v>
          </cell>
          <cell r="AZ127">
            <v>0</v>
          </cell>
          <cell r="BA127">
            <v>0</v>
          </cell>
          <cell r="BB127">
            <v>118.52</v>
          </cell>
          <cell r="BC127">
            <v>0</v>
          </cell>
          <cell r="BD127">
            <v>0</v>
          </cell>
          <cell r="BE127">
            <v>118.52</v>
          </cell>
          <cell r="BF127">
            <v>119.47</v>
          </cell>
          <cell r="BG127">
            <v>0</v>
          </cell>
          <cell r="BH127">
            <v>0</v>
          </cell>
          <cell r="BI127">
            <v>119.47</v>
          </cell>
          <cell r="BJ127">
            <v>4.6400000000000006</v>
          </cell>
          <cell r="BK127">
            <v>322.36803068062494</v>
          </cell>
          <cell r="BL127">
            <v>328.65311687062496</v>
          </cell>
          <cell r="BM127">
            <v>11.411399999999999</v>
          </cell>
          <cell r="BN127">
            <v>24.024000000000001</v>
          </cell>
          <cell r="BO127">
            <v>35.435400000000001</v>
          </cell>
          <cell r="BP127">
            <v>6.0009949999999996</v>
          </cell>
          <cell r="BQ127">
            <v>9.0090000000000003</v>
          </cell>
          <cell r="BR127">
            <v>0</v>
          </cell>
          <cell r="BS127">
            <v>15.009995</v>
          </cell>
          <cell r="BT127">
            <v>5.410404999999999</v>
          </cell>
          <cell r="BU127">
            <v>15.015000000000001</v>
          </cell>
          <cell r="BV127">
            <v>20.425404999999998</v>
          </cell>
          <cell r="BW127">
            <v>62.630567999999997</v>
          </cell>
          <cell r="BX127">
            <v>9.4167999999999985</v>
          </cell>
          <cell r="BY127">
            <v>0.36</v>
          </cell>
          <cell r="BZ127">
            <v>2.95</v>
          </cell>
          <cell r="CA127">
            <v>7.6430523661016938</v>
          </cell>
          <cell r="CB127">
            <v>4</v>
          </cell>
          <cell r="CC127">
            <v>3.3198210169491524</v>
          </cell>
          <cell r="CD127">
            <v>0.31</v>
          </cell>
          <cell r="CE127">
            <v>0.23</v>
          </cell>
          <cell r="CF127">
            <v>0</v>
          </cell>
          <cell r="CG127">
            <v>0</v>
          </cell>
          <cell r="CH127">
            <v>0</v>
          </cell>
          <cell r="CI127" t="str">
            <v>BUCKINGHAM MAINTENANCE ANNEX</v>
          </cell>
          <cell r="CJ127" t="str">
            <v>NF5-242HP</v>
          </cell>
          <cell r="CK127" t="str">
            <v>X</v>
          </cell>
          <cell r="CL127">
            <v>2</v>
          </cell>
          <cell r="CM127" t="str">
            <v>2X32HEHP</v>
          </cell>
          <cell r="CN127" t="str">
            <v>SYLVANIA</v>
          </cell>
          <cell r="CO127" t="str">
            <v>QHE2X32T8/UNV ISH-SC</v>
          </cell>
          <cell r="CP127">
            <v>49873</v>
          </cell>
          <cell r="CQ127">
            <v>0</v>
          </cell>
          <cell r="CR127" t="str">
            <v>N/A</v>
          </cell>
          <cell r="CS127" t="str">
            <v>-</v>
          </cell>
          <cell r="CT127" t="str">
            <v>-</v>
          </cell>
          <cell r="CU127" t="str">
            <v>-</v>
          </cell>
          <cell r="CV127">
            <v>0</v>
          </cell>
          <cell r="CW127">
            <v>4</v>
          </cell>
          <cell r="CX127" t="str">
            <v>FO28/ECO</v>
          </cell>
          <cell r="CY127" t="str">
            <v>SYLVANIA</v>
          </cell>
          <cell r="CZ127" t="str">
            <v>FO28/841/XP/SS/ECO</v>
          </cell>
          <cell r="DA127">
            <v>22179</v>
          </cell>
          <cell r="DB127">
            <v>0</v>
          </cell>
          <cell r="DC127" t="str">
            <v>N/A</v>
          </cell>
          <cell r="DD127" t="str">
            <v>-</v>
          </cell>
          <cell r="DE127" t="str">
            <v>-</v>
          </cell>
          <cell r="DF127" t="str">
            <v>-</v>
          </cell>
          <cell r="DG127">
            <v>2</v>
          </cell>
          <cell r="DH127" t="str">
            <v>2X4 2L 18 CELL PARABOLIC LOUVER</v>
          </cell>
          <cell r="DI127" t="str">
            <v>SIMKAR</v>
          </cell>
          <cell r="DJ127" t="str">
            <v>TEP-244-232-B11-18C</v>
          </cell>
          <cell r="DK127" t="str">
            <v>-</v>
          </cell>
          <cell r="DL127">
            <v>0</v>
          </cell>
          <cell r="DM127" t="str">
            <v>No Sensor</v>
          </cell>
          <cell r="DN127" t="str">
            <v>No Sensor</v>
          </cell>
          <cell r="DO127" t="str">
            <v>No Sensor</v>
          </cell>
          <cell r="DP127" t="str">
            <v>No Sensor</v>
          </cell>
          <cell r="DQ127" t="str">
            <v>No Sensor</v>
          </cell>
          <cell r="DR127">
            <v>0</v>
          </cell>
          <cell r="DS127" t="str">
            <v>No Add Wk.</v>
          </cell>
          <cell r="DT127" t="str">
            <v>No Add. Wk.</v>
          </cell>
          <cell r="DU127" t="str">
            <v>No Add. Wk.</v>
          </cell>
          <cell r="DV127" t="str">
            <v>No Add. Wk.</v>
          </cell>
          <cell r="DW127" t="str">
            <v>No Add. Wk.</v>
          </cell>
        </row>
        <row r="128">
          <cell r="E128">
            <v>8</v>
          </cell>
          <cell r="F128" t="str">
            <v>BUCKINGHAM MAINTENANCE ANNEX</v>
          </cell>
          <cell r="G128">
            <v>1</v>
          </cell>
          <cell r="I128" t="str">
            <v>COPY ROOM</v>
          </cell>
          <cell r="J128" t="str">
            <v>OH</v>
          </cell>
          <cell r="L128">
            <v>6006</v>
          </cell>
          <cell r="M128">
            <v>2</v>
          </cell>
          <cell r="N128" t="str">
            <v>44EE</v>
          </cell>
          <cell r="O128" t="str">
            <v>LAY-IN</v>
          </cell>
          <cell r="S128" t="str">
            <v>FLUORESCENT</v>
          </cell>
          <cell r="T128">
            <v>144</v>
          </cell>
          <cell r="U128">
            <v>0.28799999999999998</v>
          </cell>
          <cell r="V128">
            <v>1729.7279999999998</v>
          </cell>
          <cell r="W128">
            <v>2</v>
          </cell>
          <cell r="X128" t="str">
            <v>NF5-242HP</v>
          </cell>
          <cell r="Z128" t="str">
            <v>NEW LINEAR FLUORESCENT FIXTURE</v>
          </cell>
          <cell r="AA128" t="str">
            <v xml:space="preserve"> </v>
          </cell>
          <cell r="AB128">
            <v>65</v>
          </cell>
          <cell r="AC128">
            <v>0.13</v>
          </cell>
          <cell r="AD128">
            <v>780.78</v>
          </cell>
          <cell r="AJ128" t="str">
            <v>N</v>
          </cell>
          <cell r="AK128">
            <v>16408.8</v>
          </cell>
          <cell r="AL128">
            <v>12288</v>
          </cell>
          <cell r="AM128">
            <v>-0.25113353810150646</v>
          </cell>
          <cell r="AN128">
            <v>0.15799999999999997</v>
          </cell>
          <cell r="AO128">
            <v>948.94799999999987</v>
          </cell>
          <cell r="AP128">
            <v>72.047367999999977</v>
          </cell>
          <cell r="AQ128">
            <v>4.5616255804184975</v>
          </cell>
          <cell r="AR128">
            <v>0.21922009651398372</v>
          </cell>
          <cell r="AS128">
            <v>131.32684799999998</v>
          </cell>
          <cell r="AT128">
            <v>59.27948</v>
          </cell>
          <cell r="AU128">
            <v>59.26</v>
          </cell>
          <cell r="AV128">
            <v>59.734999999999999</v>
          </cell>
          <cell r="AW128">
            <v>2.3200000000000003</v>
          </cell>
          <cell r="AX128">
            <v>0</v>
          </cell>
          <cell r="AY128">
            <v>0</v>
          </cell>
          <cell r="AZ128">
            <v>0</v>
          </cell>
          <cell r="BA128">
            <v>0</v>
          </cell>
          <cell r="BB128">
            <v>118.52</v>
          </cell>
          <cell r="BC128">
            <v>0</v>
          </cell>
          <cell r="BD128">
            <v>0</v>
          </cell>
          <cell r="BE128">
            <v>118.52</v>
          </cell>
          <cell r="BF128">
            <v>119.47</v>
          </cell>
          <cell r="BG128">
            <v>0</v>
          </cell>
          <cell r="BH128">
            <v>0</v>
          </cell>
          <cell r="BI128">
            <v>119.47</v>
          </cell>
          <cell r="BJ128">
            <v>4.6400000000000006</v>
          </cell>
          <cell r="BK128">
            <v>322.36803068062494</v>
          </cell>
          <cell r="BL128">
            <v>328.65311687062496</v>
          </cell>
          <cell r="BM128">
            <v>11.411399999999999</v>
          </cell>
          <cell r="BN128">
            <v>24.024000000000001</v>
          </cell>
          <cell r="BO128">
            <v>35.435400000000001</v>
          </cell>
          <cell r="BP128">
            <v>6.0009949999999996</v>
          </cell>
          <cell r="BQ128">
            <v>9.0090000000000003</v>
          </cell>
          <cell r="BR128">
            <v>0</v>
          </cell>
          <cell r="BS128">
            <v>15.009995</v>
          </cell>
          <cell r="BT128">
            <v>5.410404999999999</v>
          </cell>
          <cell r="BU128">
            <v>15.015000000000001</v>
          </cell>
          <cell r="BV128">
            <v>20.425404999999998</v>
          </cell>
          <cell r="BW128">
            <v>62.630567999999997</v>
          </cell>
          <cell r="BX128">
            <v>9.4167999999999985</v>
          </cell>
          <cell r="BY128">
            <v>0.36</v>
          </cell>
          <cell r="BZ128">
            <v>2.95</v>
          </cell>
          <cell r="CA128">
            <v>7.6430523661016938</v>
          </cell>
          <cell r="CB128">
            <v>4</v>
          </cell>
          <cell r="CC128">
            <v>3.3198210169491524</v>
          </cell>
          <cell r="CD128">
            <v>0.31</v>
          </cell>
          <cell r="CE128">
            <v>0.23</v>
          </cell>
          <cell r="CF128">
            <v>0</v>
          </cell>
          <cell r="CG128">
            <v>0</v>
          </cell>
          <cell r="CH128">
            <v>0</v>
          </cell>
          <cell r="CI128" t="str">
            <v>BUCKINGHAM MAINTENANCE ANNEX</v>
          </cell>
          <cell r="CJ128" t="str">
            <v>NF5-242HP</v>
          </cell>
          <cell r="CK128" t="str">
            <v>X</v>
          </cell>
          <cell r="CL128">
            <v>2</v>
          </cell>
          <cell r="CM128" t="str">
            <v>2X32HEHP</v>
          </cell>
          <cell r="CN128" t="str">
            <v>SYLVANIA</v>
          </cell>
          <cell r="CO128" t="str">
            <v>QHE2X32T8/UNV ISH-SC</v>
          </cell>
          <cell r="CP128">
            <v>49873</v>
          </cell>
          <cell r="CQ128">
            <v>0</v>
          </cell>
          <cell r="CR128" t="str">
            <v>N/A</v>
          </cell>
          <cell r="CS128" t="str">
            <v>-</v>
          </cell>
          <cell r="CT128" t="str">
            <v>-</v>
          </cell>
          <cell r="CU128" t="str">
            <v>-</v>
          </cell>
          <cell r="CV128">
            <v>0</v>
          </cell>
          <cell r="CW128">
            <v>4</v>
          </cell>
          <cell r="CX128" t="str">
            <v>FO28/ECO</v>
          </cell>
          <cell r="CY128" t="str">
            <v>SYLVANIA</v>
          </cell>
          <cell r="CZ128" t="str">
            <v>FO28/841/XP/SS/ECO</v>
          </cell>
          <cell r="DA128">
            <v>22179</v>
          </cell>
          <cell r="DB128">
            <v>0</v>
          </cell>
          <cell r="DC128" t="str">
            <v>N/A</v>
          </cell>
          <cell r="DD128" t="str">
            <v>-</v>
          </cell>
          <cell r="DE128" t="str">
            <v>-</v>
          </cell>
          <cell r="DF128" t="str">
            <v>-</v>
          </cell>
          <cell r="DG128">
            <v>2</v>
          </cell>
          <cell r="DH128" t="str">
            <v>2X4 2L 18 CELL PARABOLIC LOUVER</v>
          </cell>
          <cell r="DI128" t="str">
            <v>SIMKAR</v>
          </cell>
          <cell r="DJ128" t="str">
            <v>TEP-244-232-B11-18C</v>
          </cell>
          <cell r="DK128" t="str">
            <v>-</v>
          </cell>
          <cell r="DL128">
            <v>0</v>
          </cell>
          <cell r="DM128" t="str">
            <v>No Sensor</v>
          </cell>
          <cell r="DN128" t="str">
            <v>No Sensor</v>
          </cell>
          <cell r="DO128" t="str">
            <v>No Sensor</v>
          </cell>
          <cell r="DP128" t="str">
            <v>No Sensor</v>
          </cell>
          <cell r="DQ128" t="str">
            <v>No Sensor</v>
          </cell>
          <cell r="DR128">
            <v>0</v>
          </cell>
          <cell r="DS128" t="str">
            <v>No Add Wk.</v>
          </cell>
          <cell r="DT128" t="str">
            <v>No Add. Wk.</v>
          </cell>
          <cell r="DU128" t="str">
            <v>No Add. Wk.</v>
          </cell>
          <cell r="DV128" t="str">
            <v>No Add. Wk.</v>
          </cell>
          <cell r="DW128" t="str">
            <v>No Add. Wk.</v>
          </cell>
        </row>
        <row r="129">
          <cell r="E129">
            <v>8</v>
          </cell>
          <cell r="F129" t="str">
            <v>BUCKINGHAM MAINTENANCE ANNEX</v>
          </cell>
          <cell r="G129">
            <v>1</v>
          </cell>
          <cell r="I129" t="str">
            <v>MENS TOILET</v>
          </cell>
          <cell r="J129" t="str">
            <v>TR</v>
          </cell>
          <cell r="L129">
            <v>6006</v>
          </cell>
          <cell r="M129">
            <v>2</v>
          </cell>
          <cell r="N129" t="str">
            <v>44EE</v>
          </cell>
          <cell r="O129" t="str">
            <v>LAY-IN</v>
          </cell>
          <cell r="S129" t="str">
            <v>FLUORESCENT</v>
          </cell>
          <cell r="T129">
            <v>144</v>
          </cell>
          <cell r="U129">
            <v>0.28799999999999998</v>
          </cell>
          <cell r="V129">
            <v>1729.7279999999998</v>
          </cell>
          <cell r="W129">
            <v>2</v>
          </cell>
          <cell r="X129" t="str">
            <v>NF3-242HP</v>
          </cell>
          <cell r="Z129" t="str">
            <v>NEW LINEAR FLUORESCENT FIXTURE</v>
          </cell>
          <cell r="AA129" t="str">
            <v xml:space="preserve"> </v>
          </cell>
          <cell r="AB129">
            <v>65</v>
          </cell>
          <cell r="AC129">
            <v>0.13</v>
          </cell>
          <cell r="AD129">
            <v>780.78</v>
          </cell>
          <cell r="AJ129" t="str">
            <v>N</v>
          </cell>
          <cell r="AK129">
            <v>16408.8</v>
          </cell>
          <cell r="AL129">
            <v>12288</v>
          </cell>
          <cell r="AM129">
            <v>-0.25113353810150646</v>
          </cell>
          <cell r="AN129">
            <v>0.15799999999999997</v>
          </cell>
          <cell r="AO129">
            <v>948.94799999999987</v>
          </cell>
          <cell r="AP129">
            <v>72.047367999999977</v>
          </cell>
          <cell r="AQ129">
            <v>4.3736180965781433</v>
          </cell>
          <cell r="AR129">
            <v>0.22864364878643287</v>
          </cell>
          <cell r="AS129">
            <v>131.32684799999998</v>
          </cell>
          <cell r="AT129">
            <v>59.27948</v>
          </cell>
          <cell r="AU129">
            <v>54.26</v>
          </cell>
          <cell r="AV129">
            <v>59.734999999999999</v>
          </cell>
          <cell r="AW129">
            <v>2.3200000000000003</v>
          </cell>
          <cell r="AX129">
            <v>0</v>
          </cell>
          <cell r="AY129">
            <v>0</v>
          </cell>
          <cell r="AZ129">
            <v>0</v>
          </cell>
          <cell r="BA129">
            <v>0</v>
          </cell>
          <cell r="BB129">
            <v>108.52</v>
          </cell>
          <cell r="BC129">
            <v>0</v>
          </cell>
          <cell r="BD129">
            <v>0</v>
          </cell>
          <cell r="BE129">
            <v>108.52</v>
          </cell>
          <cell r="BF129">
            <v>119.47</v>
          </cell>
          <cell r="BG129">
            <v>0</v>
          </cell>
          <cell r="BH129">
            <v>0</v>
          </cell>
          <cell r="BI129">
            <v>119.47</v>
          </cell>
          <cell r="BJ129">
            <v>4.6400000000000006</v>
          </cell>
          <cell r="BK129">
            <v>308.82258630562495</v>
          </cell>
          <cell r="BL129">
            <v>315.10767249562491</v>
          </cell>
          <cell r="BM129">
            <v>11.411399999999999</v>
          </cell>
          <cell r="BN129">
            <v>24.024000000000001</v>
          </cell>
          <cell r="BO129">
            <v>35.435400000000001</v>
          </cell>
          <cell r="BP129">
            <v>6.0009949999999996</v>
          </cell>
          <cell r="BQ129">
            <v>9.0090000000000003</v>
          </cell>
          <cell r="BR129">
            <v>0</v>
          </cell>
          <cell r="BS129">
            <v>15.009995</v>
          </cell>
          <cell r="BT129">
            <v>5.410404999999999</v>
          </cell>
          <cell r="BU129">
            <v>15.015000000000001</v>
          </cell>
          <cell r="BV129">
            <v>20.425404999999998</v>
          </cell>
          <cell r="BW129">
            <v>62.630567999999997</v>
          </cell>
          <cell r="BX129">
            <v>9.4167999999999985</v>
          </cell>
          <cell r="BY129">
            <v>0.36</v>
          </cell>
          <cell r="BZ129">
            <v>2.95</v>
          </cell>
          <cell r="CA129">
            <v>7.6430523661016938</v>
          </cell>
          <cell r="CB129">
            <v>4</v>
          </cell>
          <cell r="CC129">
            <v>3.3198210169491524</v>
          </cell>
          <cell r="CD129">
            <v>0.31</v>
          </cell>
          <cell r="CE129">
            <v>0.23</v>
          </cell>
          <cell r="CF129">
            <v>0</v>
          </cell>
          <cell r="CG129">
            <v>0</v>
          </cell>
          <cell r="CH129">
            <v>0</v>
          </cell>
          <cell r="CI129" t="str">
            <v>BUCKINGHAM MAINTENANCE ANNEX</v>
          </cell>
          <cell r="CJ129" t="str">
            <v>NF3-242HP</v>
          </cell>
          <cell r="CK129" t="str">
            <v>X</v>
          </cell>
          <cell r="CL129">
            <v>2</v>
          </cell>
          <cell r="CM129" t="str">
            <v>2X32HEHP</v>
          </cell>
          <cell r="CN129" t="str">
            <v>SYLVANIA</v>
          </cell>
          <cell r="CO129" t="str">
            <v>QHE2X32T8/UNV ISH-SC</v>
          </cell>
          <cell r="CP129">
            <v>49873</v>
          </cell>
          <cell r="CQ129">
            <v>0</v>
          </cell>
          <cell r="CR129" t="str">
            <v>N/A</v>
          </cell>
          <cell r="CS129" t="str">
            <v>-</v>
          </cell>
          <cell r="CT129" t="str">
            <v>-</v>
          </cell>
          <cell r="CU129" t="str">
            <v>-</v>
          </cell>
          <cell r="CV129">
            <v>0</v>
          </cell>
          <cell r="CW129">
            <v>4</v>
          </cell>
          <cell r="CX129" t="str">
            <v>FO28/ECO</v>
          </cell>
          <cell r="CY129" t="str">
            <v>SYLVANIA</v>
          </cell>
          <cell r="CZ129" t="str">
            <v>FO28/841/XP/SS/ECO</v>
          </cell>
          <cell r="DA129">
            <v>22179</v>
          </cell>
          <cell r="DB129">
            <v>0</v>
          </cell>
          <cell r="DC129" t="str">
            <v>N/A</v>
          </cell>
          <cell r="DD129" t="str">
            <v>-</v>
          </cell>
          <cell r="DE129" t="str">
            <v>-</v>
          </cell>
          <cell r="DF129" t="str">
            <v>-</v>
          </cell>
          <cell r="DG129">
            <v>2</v>
          </cell>
          <cell r="DH129" t="str">
            <v>2X4-2 LAMP HP LAYIN W/PRISMATIC LENSE</v>
          </cell>
          <cell r="DI129" t="str">
            <v>TRISTAR</v>
          </cell>
          <cell r="DJ129" t="str">
            <v>RT24-232-T8-EB-UNIHP-.125" A12</v>
          </cell>
          <cell r="DK129" t="str">
            <v>-</v>
          </cell>
          <cell r="DL129">
            <v>0</v>
          </cell>
          <cell r="DM129" t="str">
            <v>No Sensor</v>
          </cell>
          <cell r="DN129" t="str">
            <v>No Sensor</v>
          </cell>
          <cell r="DO129" t="str">
            <v>No Sensor</v>
          </cell>
          <cell r="DP129" t="str">
            <v>No Sensor</v>
          </cell>
          <cell r="DQ129" t="str">
            <v>No Sensor</v>
          </cell>
          <cell r="DR129">
            <v>0</v>
          </cell>
          <cell r="DS129" t="str">
            <v>No Add Wk.</v>
          </cell>
          <cell r="DT129" t="str">
            <v>No Add. Wk.</v>
          </cell>
          <cell r="DU129" t="str">
            <v>No Add. Wk.</v>
          </cell>
          <cell r="DV129" t="str">
            <v>No Add. Wk.</v>
          </cell>
          <cell r="DW129" t="str">
            <v>No Add. Wk.</v>
          </cell>
        </row>
        <row r="130">
          <cell r="E130">
            <v>8</v>
          </cell>
          <cell r="F130" t="str">
            <v>BUCKINGHAM MAINTENANCE ANNEX</v>
          </cell>
          <cell r="G130">
            <v>1</v>
          </cell>
          <cell r="I130" t="str">
            <v>LADIES TOILET</v>
          </cell>
          <cell r="J130" t="str">
            <v>TR</v>
          </cell>
          <cell r="L130">
            <v>6006</v>
          </cell>
          <cell r="M130">
            <v>4</v>
          </cell>
          <cell r="N130" t="str">
            <v>44EE</v>
          </cell>
          <cell r="O130" t="str">
            <v>LAY-IN</v>
          </cell>
          <cell r="R130" t="str">
            <v>A2,A3</v>
          </cell>
          <cell r="S130" t="str">
            <v>FLUORESCENT</v>
          </cell>
          <cell r="T130">
            <v>144</v>
          </cell>
          <cell r="U130">
            <v>0.57599999999999996</v>
          </cell>
          <cell r="V130">
            <v>3459.4559999999997</v>
          </cell>
          <cell r="W130">
            <v>4</v>
          </cell>
          <cell r="X130" t="str">
            <v>NF3-242HP</v>
          </cell>
          <cell r="Z130" t="str">
            <v>NEW LINEAR FLUORESCENT FIXTURE</v>
          </cell>
          <cell r="AA130" t="str">
            <v>X</v>
          </cell>
          <cell r="AB130">
            <v>65</v>
          </cell>
          <cell r="AC130">
            <v>0.26</v>
          </cell>
          <cell r="AD130">
            <v>1561.56</v>
          </cell>
          <cell r="AJ130" t="str">
            <v>N</v>
          </cell>
          <cell r="AK130">
            <v>32817.599999999999</v>
          </cell>
          <cell r="AL130">
            <v>24576</v>
          </cell>
          <cell r="AM130">
            <v>-0.25113353810150646</v>
          </cell>
          <cell r="AN130">
            <v>0.31599999999999995</v>
          </cell>
          <cell r="AO130">
            <v>1897.8959999999997</v>
          </cell>
          <cell r="AP130">
            <v>144.09473599999995</v>
          </cell>
          <cell r="AQ130">
            <v>4.3736180965781433</v>
          </cell>
          <cell r="AR130">
            <v>0.22864364878643287</v>
          </cell>
          <cell r="AS130">
            <v>262.65369599999997</v>
          </cell>
          <cell r="AT130">
            <v>118.55896</v>
          </cell>
          <cell r="AU130">
            <v>54.26</v>
          </cell>
          <cell r="AV130">
            <v>59.734999999999999</v>
          </cell>
          <cell r="AW130">
            <v>2.3200000000000003</v>
          </cell>
          <cell r="AX130">
            <v>0</v>
          </cell>
          <cell r="AY130">
            <v>0</v>
          </cell>
          <cell r="AZ130">
            <v>0</v>
          </cell>
          <cell r="BA130">
            <v>0</v>
          </cell>
          <cell r="BB130">
            <v>217.04</v>
          </cell>
          <cell r="BC130">
            <v>0</v>
          </cell>
          <cell r="BD130">
            <v>0</v>
          </cell>
          <cell r="BE130">
            <v>217.04</v>
          </cell>
          <cell r="BF130">
            <v>238.94</v>
          </cell>
          <cell r="BG130">
            <v>0</v>
          </cell>
          <cell r="BH130">
            <v>0</v>
          </cell>
          <cell r="BI130">
            <v>238.94</v>
          </cell>
          <cell r="BJ130">
            <v>9.2800000000000011</v>
          </cell>
          <cell r="BK130">
            <v>617.6451726112499</v>
          </cell>
          <cell r="BL130">
            <v>630.21534499124982</v>
          </cell>
          <cell r="BM130">
            <v>22.822799999999997</v>
          </cell>
          <cell r="BN130">
            <v>48.048000000000002</v>
          </cell>
          <cell r="BO130">
            <v>70.870800000000003</v>
          </cell>
          <cell r="BP130">
            <v>12.001989999999999</v>
          </cell>
          <cell r="BQ130">
            <v>18.018000000000001</v>
          </cell>
          <cell r="BR130">
            <v>0</v>
          </cell>
          <cell r="BS130">
            <v>30.01999</v>
          </cell>
          <cell r="BT130">
            <v>10.820809999999998</v>
          </cell>
          <cell r="BU130">
            <v>30.03</v>
          </cell>
          <cell r="BV130">
            <v>40.850809999999996</v>
          </cell>
          <cell r="BW130">
            <v>125.26113599999999</v>
          </cell>
          <cell r="BX130">
            <v>18.833599999999997</v>
          </cell>
          <cell r="BY130">
            <v>0.36</v>
          </cell>
          <cell r="BZ130">
            <v>2.95</v>
          </cell>
          <cell r="CA130">
            <v>15.286104732203388</v>
          </cell>
          <cell r="CB130">
            <v>4</v>
          </cell>
          <cell r="CC130">
            <v>6.6396420338983049</v>
          </cell>
          <cell r="CD130">
            <v>0.31</v>
          </cell>
          <cell r="CE130">
            <v>0.23</v>
          </cell>
          <cell r="CF130">
            <v>0</v>
          </cell>
          <cell r="CG130">
            <v>0</v>
          </cell>
          <cell r="CH130">
            <v>0</v>
          </cell>
          <cell r="CI130" t="str">
            <v>BUCKINGHAM MAINTENANCE ANNEX</v>
          </cell>
          <cell r="CJ130" t="str">
            <v>NF3-242HP</v>
          </cell>
          <cell r="CK130" t="str">
            <v>X</v>
          </cell>
          <cell r="CL130">
            <v>4</v>
          </cell>
          <cell r="CM130" t="str">
            <v>2X32HEHP</v>
          </cell>
          <cell r="CN130" t="str">
            <v>SYLVANIA</v>
          </cell>
          <cell r="CO130" t="str">
            <v>QHE2X32T8/UNV ISH-SC</v>
          </cell>
          <cell r="CP130">
            <v>49873</v>
          </cell>
          <cell r="CQ130">
            <v>0</v>
          </cell>
          <cell r="CR130" t="str">
            <v>N/A</v>
          </cell>
          <cell r="CS130" t="str">
            <v>-</v>
          </cell>
          <cell r="CT130" t="str">
            <v>-</v>
          </cell>
          <cell r="CU130" t="str">
            <v>-</v>
          </cell>
          <cell r="CV130">
            <v>0</v>
          </cell>
          <cell r="CW130">
            <v>8</v>
          </cell>
          <cell r="CX130" t="str">
            <v>FO28/ECO</v>
          </cell>
          <cell r="CY130" t="str">
            <v>SYLVANIA</v>
          </cell>
          <cell r="CZ130" t="str">
            <v>FO28/841/XP/SS/ECO</v>
          </cell>
          <cell r="DA130">
            <v>22179</v>
          </cell>
          <cell r="DB130">
            <v>0</v>
          </cell>
          <cell r="DC130" t="str">
            <v>N/A</v>
          </cell>
          <cell r="DD130" t="str">
            <v>-</v>
          </cell>
          <cell r="DE130" t="str">
            <v>-</v>
          </cell>
          <cell r="DF130" t="str">
            <v>-</v>
          </cell>
          <cell r="DG130">
            <v>4</v>
          </cell>
          <cell r="DH130" t="str">
            <v>2X4-2 LAMP HP LAYIN W/PRISMATIC LENSE</v>
          </cell>
          <cell r="DI130" t="str">
            <v>TRISTAR</v>
          </cell>
          <cell r="DJ130" t="str">
            <v>RT24-232-T8-EB-UNIHP-.125" A12</v>
          </cell>
          <cell r="DK130" t="str">
            <v>-</v>
          </cell>
          <cell r="DL130">
            <v>0</v>
          </cell>
          <cell r="DM130" t="str">
            <v>No Sensor</v>
          </cell>
          <cell r="DN130" t="str">
            <v>No Sensor</v>
          </cell>
          <cell r="DO130" t="str">
            <v>No Sensor</v>
          </cell>
          <cell r="DP130" t="str">
            <v>No Sensor</v>
          </cell>
          <cell r="DQ130" t="str">
            <v>No Sensor</v>
          </cell>
          <cell r="DR130">
            <v>0</v>
          </cell>
          <cell r="DS130" t="str">
            <v>No Add Wk.</v>
          </cell>
          <cell r="DT130" t="str">
            <v>No Add. Wk.</v>
          </cell>
          <cell r="DU130" t="str">
            <v>No Add. Wk.</v>
          </cell>
          <cell r="DV130" t="str">
            <v>No Add. Wk.</v>
          </cell>
          <cell r="DW130" t="str">
            <v>No Add. Wk.</v>
          </cell>
        </row>
        <row r="131">
          <cell r="E131">
            <v>8</v>
          </cell>
          <cell r="F131" t="str">
            <v>BUCKINGHAM MAINTENANCE ANNEX</v>
          </cell>
          <cell r="G131">
            <v>1</v>
          </cell>
          <cell r="I131" t="str">
            <v>CORRIDOR</v>
          </cell>
          <cell r="J131" t="str">
            <v>COR</v>
          </cell>
          <cell r="L131">
            <v>6006</v>
          </cell>
          <cell r="M131">
            <v>1</v>
          </cell>
          <cell r="N131" t="str">
            <v>44EE</v>
          </cell>
          <cell r="S131" t="str">
            <v>FLUORESCENT</v>
          </cell>
          <cell r="T131">
            <v>144</v>
          </cell>
          <cell r="U131">
            <v>0.14399999999999999</v>
          </cell>
          <cell r="V131">
            <v>864.86399999999992</v>
          </cell>
          <cell r="W131">
            <v>1</v>
          </cell>
          <cell r="X131" t="str">
            <v>CR41</v>
          </cell>
          <cell r="Z131" t="str">
            <v>NEW LINEAR FLUORESCENT FIXTURE</v>
          </cell>
          <cell r="AA131" t="str">
            <v xml:space="preserve"> </v>
          </cell>
          <cell r="AB131">
            <v>25</v>
          </cell>
          <cell r="AC131">
            <v>2.5000000000000001E-2</v>
          </cell>
          <cell r="AD131">
            <v>150.15</v>
          </cell>
          <cell r="AJ131" t="str">
            <v>N</v>
          </cell>
          <cell r="AK131">
            <v>8204.4</v>
          </cell>
          <cell r="AL131">
            <v>2252.8000000000002</v>
          </cell>
          <cell r="AM131">
            <v>-0.72541563063721903</v>
          </cell>
          <cell r="AN131">
            <v>0.11899999999999999</v>
          </cell>
          <cell r="AO131">
            <v>714.71399999999994</v>
          </cell>
          <cell r="AP131">
            <v>54.26352399999999</v>
          </cell>
          <cell r="AQ131">
            <v>2.6256635425748889</v>
          </cell>
          <cell r="AR131">
            <v>0.38085610885975812</v>
          </cell>
          <cell r="AS131">
            <v>65.663423999999992</v>
          </cell>
          <cell r="AT131">
            <v>11.399900000000001</v>
          </cell>
          <cell r="AU131">
            <v>43.13</v>
          </cell>
          <cell r="AV131">
            <v>59.734999999999999</v>
          </cell>
          <cell r="AW131">
            <v>2.3200000000000003</v>
          </cell>
          <cell r="AX131">
            <v>0</v>
          </cell>
          <cell r="AY131">
            <v>0</v>
          </cell>
          <cell r="AZ131">
            <v>0</v>
          </cell>
          <cell r="BA131">
            <v>0</v>
          </cell>
          <cell r="BB131">
            <v>43.13</v>
          </cell>
          <cell r="BC131">
            <v>0</v>
          </cell>
          <cell r="BD131">
            <v>0</v>
          </cell>
          <cell r="BE131">
            <v>43.13</v>
          </cell>
          <cell r="BF131">
            <v>59.734999999999999</v>
          </cell>
          <cell r="BG131">
            <v>0</v>
          </cell>
          <cell r="BH131">
            <v>0</v>
          </cell>
          <cell r="BI131">
            <v>59.734999999999999</v>
          </cell>
          <cell r="BJ131">
            <v>2.3200000000000003</v>
          </cell>
          <cell r="BK131">
            <v>139.33521356343749</v>
          </cell>
          <cell r="BL131">
            <v>142.47775665843747</v>
          </cell>
          <cell r="BM131">
            <v>5.7056999999999993</v>
          </cell>
          <cell r="BN131">
            <v>12.012</v>
          </cell>
          <cell r="BO131">
            <v>17.717700000000001</v>
          </cell>
          <cell r="BP131">
            <v>1.9388118749999999</v>
          </cell>
          <cell r="BQ131">
            <v>3.25325</v>
          </cell>
          <cell r="BR131">
            <v>0</v>
          </cell>
          <cell r="BS131">
            <v>5.1920618750000003</v>
          </cell>
          <cell r="BT131">
            <v>3.7668881249999995</v>
          </cell>
          <cell r="BU131">
            <v>8.7587500000000009</v>
          </cell>
          <cell r="BV131">
            <v>12.525638125</v>
          </cell>
          <cell r="BW131">
            <v>47.171123999999999</v>
          </cell>
          <cell r="BX131">
            <v>7.0923999999999996</v>
          </cell>
          <cell r="BY131">
            <v>0.36</v>
          </cell>
          <cell r="BZ131">
            <v>2.95</v>
          </cell>
          <cell r="CA131">
            <v>5.7564761491525411</v>
          </cell>
          <cell r="CB131">
            <v>4</v>
          </cell>
          <cell r="CC131">
            <v>2.5003715254237284</v>
          </cell>
          <cell r="CD131">
            <v>0.31</v>
          </cell>
          <cell r="CE131">
            <v>0.23</v>
          </cell>
          <cell r="CF131">
            <v>0</v>
          </cell>
          <cell r="CG131">
            <v>0</v>
          </cell>
          <cell r="CH131">
            <v>0</v>
          </cell>
          <cell r="CI131" t="str">
            <v>BUCKINGHAM MAINTENANCE ANNEX</v>
          </cell>
          <cell r="CJ131" t="str">
            <v>CR41</v>
          </cell>
          <cell r="CK131" t="str">
            <v>X</v>
          </cell>
          <cell r="CL131">
            <v>1</v>
          </cell>
          <cell r="CM131" t="str">
            <v>1X32HE</v>
          </cell>
          <cell r="CN131" t="str">
            <v>SYLVANIA</v>
          </cell>
          <cell r="CO131" t="str">
            <v>QHE1X32T8/UNV ISN-SC</v>
          </cell>
          <cell r="CP131">
            <v>49851</v>
          </cell>
          <cell r="CQ131">
            <v>0</v>
          </cell>
          <cell r="CR131" t="str">
            <v>N/A</v>
          </cell>
          <cell r="CS131" t="str">
            <v>-</v>
          </cell>
          <cell r="CT131" t="str">
            <v>-</v>
          </cell>
          <cell r="CU131" t="str">
            <v>-</v>
          </cell>
          <cell r="CV131">
            <v>0</v>
          </cell>
          <cell r="CW131">
            <v>1</v>
          </cell>
          <cell r="CX131" t="str">
            <v>FO28/ECO</v>
          </cell>
          <cell r="CY131" t="str">
            <v>SYLVANIA</v>
          </cell>
          <cell r="CZ131" t="str">
            <v>FO28/841/XP/SS/ECO</v>
          </cell>
          <cell r="DA131">
            <v>22179</v>
          </cell>
          <cell r="DB131">
            <v>0</v>
          </cell>
          <cell r="DC131" t="str">
            <v>N/A</v>
          </cell>
          <cell r="DD131" t="str">
            <v>-</v>
          </cell>
          <cell r="DE131" t="str">
            <v>-</v>
          </cell>
          <cell r="DF131" t="str">
            <v>-</v>
          </cell>
          <cell r="DG131">
            <v>1</v>
          </cell>
          <cell r="DH131" t="str">
            <v>4' 1-LAMP CLASSROOM FIXTURE</v>
          </cell>
          <cell r="DI131" t="str">
            <v>TRI-STAR</v>
          </cell>
          <cell r="DJ131" t="str">
            <v>WA438-4-132-T8-EB(*)WREF</v>
          </cell>
          <cell r="DK131" t="str">
            <v>-</v>
          </cell>
          <cell r="DL131">
            <v>0</v>
          </cell>
          <cell r="DM131" t="str">
            <v>No Sensor</v>
          </cell>
          <cell r="DN131" t="str">
            <v>No Sensor</v>
          </cell>
          <cell r="DO131" t="str">
            <v>No Sensor</v>
          </cell>
          <cell r="DP131" t="str">
            <v>No Sensor</v>
          </cell>
          <cell r="DQ131" t="str">
            <v>No Sensor</v>
          </cell>
          <cell r="DR131">
            <v>0</v>
          </cell>
          <cell r="DS131" t="str">
            <v>No Add Wk.</v>
          </cell>
          <cell r="DT131" t="str">
            <v>No Add. Wk.</v>
          </cell>
          <cell r="DU131" t="str">
            <v>No Add. Wk.</v>
          </cell>
          <cell r="DV131" t="str">
            <v>No Add. Wk.</v>
          </cell>
          <cell r="DW131" t="str">
            <v>No Add. Wk.</v>
          </cell>
        </row>
        <row r="132">
          <cell r="E132">
            <v>8</v>
          </cell>
          <cell r="F132" t="str">
            <v>BUCKINGHAM MAINTENANCE ANNEX</v>
          </cell>
          <cell r="G132">
            <v>1</v>
          </cell>
          <cell r="I132" t="str">
            <v>REAR SHOP</v>
          </cell>
          <cell r="J132" t="str">
            <v>OH</v>
          </cell>
          <cell r="L132">
            <v>6006</v>
          </cell>
          <cell r="M132">
            <v>5</v>
          </cell>
          <cell r="N132" t="str">
            <v>EXCLUDE</v>
          </cell>
          <cell r="O132" t="str">
            <v>CH WITH CF</v>
          </cell>
          <cell r="S132" t="str">
            <v>MISCELLANEOUS</v>
          </cell>
          <cell r="T132">
            <v>0</v>
          </cell>
          <cell r="U132">
            <v>0</v>
          </cell>
          <cell r="V132">
            <v>0</v>
          </cell>
          <cell r="W132">
            <v>5</v>
          </cell>
          <cell r="X132" t="str">
            <v>EXCLUDE</v>
          </cell>
          <cell r="Z132" t="str">
            <v>MISCELLANEOUS</v>
          </cell>
          <cell r="AA132" t="str">
            <v xml:space="preserve"> </v>
          </cell>
          <cell r="AB132">
            <v>0</v>
          </cell>
          <cell r="AC132">
            <v>0</v>
          </cell>
          <cell r="AD132">
            <v>0</v>
          </cell>
          <cell r="AJ132" t="str">
            <v>N</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0.36</v>
          </cell>
          <cell r="BZ132">
            <v>2.95</v>
          </cell>
          <cell r="CA132">
            <v>0</v>
          </cell>
          <cell r="CB132">
            <v>4</v>
          </cell>
          <cell r="CC132">
            <v>0</v>
          </cell>
          <cell r="CD132">
            <v>0.31</v>
          </cell>
          <cell r="CE132">
            <v>0.23</v>
          </cell>
          <cell r="CF132">
            <v>0</v>
          </cell>
          <cell r="CG132">
            <v>0</v>
          </cell>
          <cell r="CH132">
            <v>0</v>
          </cell>
          <cell r="CI132" t="str">
            <v>BUCKINGHAM MAINTENANCE ANNEX</v>
          </cell>
          <cell r="CJ132" t="str">
            <v>EXCLUDE</v>
          </cell>
          <cell r="CK132">
            <v>0</v>
          </cell>
          <cell r="CL132">
            <v>0</v>
          </cell>
          <cell r="CM132" t="str">
            <v>N/A</v>
          </cell>
          <cell r="CN132" t="str">
            <v>-</v>
          </cell>
          <cell r="CO132" t="str">
            <v>-</v>
          </cell>
          <cell r="CP132" t="str">
            <v>-</v>
          </cell>
          <cell r="CQ132">
            <v>0</v>
          </cell>
          <cell r="CR132" t="str">
            <v>N/A</v>
          </cell>
          <cell r="CS132" t="str">
            <v>-</v>
          </cell>
          <cell r="CT132" t="str">
            <v>-</v>
          </cell>
          <cell r="CU132" t="str">
            <v>-</v>
          </cell>
          <cell r="CV132">
            <v>0</v>
          </cell>
          <cell r="CW132">
            <v>0</v>
          </cell>
          <cell r="CX132" t="str">
            <v>N/A</v>
          </cell>
          <cell r="CY132" t="str">
            <v>-</v>
          </cell>
          <cell r="CZ132" t="str">
            <v>-</v>
          </cell>
          <cell r="DA132" t="str">
            <v>-</v>
          </cell>
          <cell r="DB132">
            <v>0</v>
          </cell>
          <cell r="DC132" t="str">
            <v>N/A</v>
          </cell>
          <cell r="DD132" t="str">
            <v>-</v>
          </cell>
          <cell r="DE132" t="str">
            <v>-</v>
          </cell>
          <cell r="DF132" t="str">
            <v>-</v>
          </cell>
          <cell r="DG132">
            <v>5</v>
          </cell>
          <cell r="DH132" t="str">
            <v>EXCLUDE</v>
          </cell>
          <cell r="DI132" t="str">
            <v>-</v>
          </cell>
          <cell r="DJ132" t="str">
            <v>-</v>
          </cell>
          <cell r="DK132" t="str">
            <v>-</v>
          </cell>
          <cell r="DL132">
            <v>0</v>
          </cell>
          <cell r="DM132" t="str">
            <v>No Sensor</v>
          </cell>
          <cell r="DN132" t="str">
            <v>No Sensor</v>
          </cell>
          <cell r="DO132" t="str">
            <v>No Sensor</v>
          </cell>
          <cell r="DP132" t="str">
            <v>No Sensor</v>
          </cell>
          <cell r="DQ132" t="str">
            <v>No Sensor</v>
          </cell>
          <cell r="DR132">
            <v>0</v>
          </cell>
          <cell r="DS132" t="str">
            <v>No Add Wk.</v>
          </cell>
          <cell r="DT132" t="str">
            <v>No Add. Wk.</v>
          </cell>
          <cell r="DU132" t="str">
            <v>No Add. Wk.</v>
          </cell>
          <cell r="DV132" t="str">
            <v>No Add. Wk.</v>
          </cell>
          <cell r="DW132" t="str">
            <v>No Add. Wk.</v>
          </cell>
        </row>
        <row r="133">
          <cell r="E133">
            <v>8</v>
          </cell>
          <cell r="F133" t="str">
            <v>BUCKINGHAM MAINTENANCE ANNEX</v>
          </cell>
          <cell r="G133">
            <v>1</v>
          </cell>
          <cell r="I133" t="str">
            <v>MECH ROOM</v>
          </cell>
          <cell r="J133" t="str">
            <v>MRH</v>
          </cell>
          <cell r="L133">
            <v>2500</v>
          </cell>
          <cell r="M133">
            <v>5</v>
          </cell>
          <cell r="N133">
            <v>150</v>
          </cell>
          <cell r="O133" t="str">
            <v>CH</v>
          </cell>
          <cell r="S133" t="str">
            <v>INCANDESCENT</v>
          </cell>
          <cell r="T133">
            <v>150</v>
          </cell>
          <cell r="U133">
            <v>0.75</v>
          </cell>
          <cell r="V133">
            <v>1875</v>
          </cell>
          <cell r="W133">
            <v>5</v>
          </cell>
          <cell r="X133" t="str">
            <v>NF6-STRIP</v>
          </cell>
          <cell r="Z133" t="str">
            <v>NEW LINEAR FLUORESCENT FIXTURE</v>
          </cell>
          <cell r="AA133" t="str">
            <v xml:space="preserve"> </v>
          </cell>
          <cell r="AB133">
            <v>42</v>
          </cell>
          <cell r="AC133">
            <v>0.21</v>
          </cell>
          <cell r="AD133">
            <v>525</v>
          </cell>
          <cell r="AJ133" t="str">
            <v>N</v>
          </cell>
          <cell r="AK133">
            <v>0</v>
          </cell>
          <cell r="AL133">
            <v>19968</v>
          </cell>
          <cell r="AM133">
            <v>0</v>
          </cell>
          <cell r="AN133">
            <v>0.54</v>
          </cell>
          <cell r="AO133">
            <v>1350</v>
          </cell>
          <cell r="AP133">
            <v>121.28399999999999</v>
          </cell>
          <cell r="AQ133">
            <v>5.1930122672946348</v>
          </cell>
          <cell r="AR133">
            <v>0.19256646210869874</v>
          </cell>
          <cell r="AS133">
            <v>168.45</v>
          </cell>
          <cell r="AT133">
            <v>47.165999999999997</v>
          </cell>
          <cell r="AU133">
            <v>33.26</v>
          </cell>
          <cell r="AV133">
            <v>59.734999999999999</v>
          </cell>
          <cell r="AW133">
            <v>0</v>
          </cell>
          <cell r="AX133">
            <v>0</v>
          </cell>
          <cell r="AY133">
            <v>0</v>
          </cell>
          <cell r="AZ133">
            <v>0</v>
          </cell>
          <cell r="BA133">
            <v>0</v>
          </cell>
          <cell r="BB133">
            <v>166.29999999999998</v>
          </cell>
          <cell r="BC133">
            <v>0</v>
          </cell>
          <cell r="BD133">
            <v>0</v>
          </cell>
          <cell r="BE133">
            <v>166.29999999999998</v>
          </cell>
          <cell r="BF133">
            <v>298.67500000000001</v>
          </cell>
          <cell r="BG133">
            <v>0</v>
          </cell>
          <cell r="BH133">
            <v>0</v>
          </cell>
          <cell r="BI133">
            <v>298.67500000000001</v>
          </cell>
          <cell r="BJ133">
            <v>0</v>
          </cell>
          <cell r="BK133">
            <v>629.82929982656242</v>
          </cell>
          <cell r="BL133">
            <v>629.82929982656242</v>
          </cell>
          <cell r="BM133">
            <v>12.5</v>
          </cell>
          <cell r="BN133">
            <v>25</v>
          </cell>
          <cell r="BO133">
            <v>37.5</v>
          </cell>
          <cell r="BP133">
            <v>5.3359375</v>
          </cell>
          <cell r="BQ133">
            <v>9.375</v>
          </cell>
          <cell r="BR133">
            <v>0</v>
          </cell>
          <cell r="BS133">
            <v>14.7109375</v>
          </cell>
          <cell r="BT133">
            <v>7.1640625</v>
          </cell>
          <cell r="BU133">
            <v>15.625</v>
          </cell>
          <cell r="BV133">
            <v>22.7890625</v>
          </cell>
          <cell r="BW133">
            <v>89.100000000000009</v>
          </cell>
          <cell r="BX133">
            <v>32.184000000000012</v>
          </cell>
          <cell r="BY133">
            <v>0.36</v>
          </cell>
          <cell r="BZ133">
            <v>2.95</v>
          </cell>
          <cell r="CA133">
            <v>10.87322033898305</v>
          </cell>
          <cell r="CB133">
            <v>4</v>
          </cell>
          <cell r="CC133">
            <v>11.346223728813559</v>
          </cell>
          <cell r="CD133">
            <v>0.31</v>
          </cell>
          <cell r="CE133">
            <v>0.23</v>
          </cell>
          <cell r="CF133">
            <v>0</v>
          </cell>
          <cell r="CG133">
            <v>0</v>
          </cell>
          <cell r="CH133">
            <v>0</v>
          </cell>
          <cell r="CI133" t="str">
            <v>BUCKINGHAM MAINTENANCE ANNEX</v>
          </cell>
          <cell r="CJ133" t="str">
            <v>NF6-STRIP</v>
          </cell>
          <cell r="CK133" t="str">
            <v>X</v>
          </cell>
          <cell r="CL133">
            <v>5</v>
          </cell>
          <cell r="CM133" t="str">
            <v>2X32HELP</v>
          </cell>
          <cell r="CN133" t="str">
            <v>SYLVANIA</v>
          </cell>
          <cell r="CO133" t="str">
            <v>QHE2X32T8/UNV ISL-SC</v>
          </cell>
          <cell r="CP133">
            <v>49863</v>
          </cell>
          <cell r="CQ133">
            <v>0</v>
          </cell>
          <cell r="CR133" t="str">
            <v>N/A</v>
          </cell>
          <cell r="CS133" t="str">
            <v>-</v>
          </cell>
          <cell r="CT133" t="str">
            <v>-</v>
          </cell>
          <cell r="CU133" t="str">
            <v>-</v>
          </cell>
          <cell r="CV133">
            <v>0</v>
          </cell>
          <cell r="CW133">
            <v>10</v>
          </cell>
          <cell r="CX133" t="str">
            <v>FO28/ECO</v>
          </cell>
          <cell r="CY133" t="str">
            <v>SYLVANIA</v>
          </cell>
          <cell r="CZ133" t="str">
            <v>FO28/841/XP/SS/ECO</v>
          </cell>
          <cell r="DA133">
            <v>22179</v>
          </cell>
          <cell r="DB133">
            <v>0</v>
          </cell>
          <cell r="DC133" t="str">
            <v>N/A</v>
          </cell>
          <cell r="DD133" t="str">
            <v>-</v>
          </cell>
          <cell r="DE133" t="str">
            <v>-</v>
          </cell>
          <cell r="DF133" t="str">
            <v>-</v>
          </cell>
          <cell r="DG133">
            <v>5</v>
          </cell>
          <cell r="DH133" t="str">
            <v>2  LAMP 4' STRIP W/WIREGUARD</v>
          </cell>
          <cell r="DI133" t="str">
            <v>SIMKAR</v>
          </cell>
          <cell r="DJ133" t="str">
            <v>CH-232-B11-*-WG*</v>
          </cell>
          <cell r="DK133" t="str">
            <v>-</v>
          </cell>
          <cell r="DL133">
            <v>0</v>
          </cell>
          <cell r="DM133" t="str">
            <v>No Sensor</v>
          </cell>
          <cell r="DN133" t="str">
            <v>No Sensor</v>
          </cell>
          <cell r="DO133" t="str">
            <v>No Sensor</v>
          </cell>
          <cell r="DP133" t="str">
            <v>No Sensor</v>
          </cell>
          <cell r="DQ133" t="str">
            <v>No Sensor</v>
          </cell>
          <cell r="DR133">
            <v>0</v>
          </cell>
          <cell r="DS133" t="str">
            <v>No Add Wk.</v>
          </cell>
          <cell r="DT133" t="str">
            <v>No Add. Wk.</v>
          </cell>
          <cell r="DU133" t="str">
            <v>No Add. Wk.</v>
          </cell>
          <cell r="DV133" t="str">
            <v>No Add. Wk.</v>
          </cell>
          <cell r="DW133" t="str">
            <v>No Add. Wk.</v>
          </cell>
        </row>
        <row r="134">
          <cell r="E134">
            <v>8</v>
          </cell>
          <cell r="F134" t="str">
            <v>BUCKINGHAM MAINTENANCE ANNEX</v>
          </cell>
          <cell r="G134">
            <v>1</v>
          </cell>
          <cell r="I134" t="str">
            <v>ELEC SUPERV OFF</v>
          </cell>
          <cell r="J134" t="str">
            <v>OH</v>
          </cell>
          <cell r="L134">
            <v>6006</v>
          </cell>
          <cell r="M134">
            <v>2</v>
          </cell>
          <cell r="N134" t="str">
            <v>24T8</v>
          </cell>
          <cell r="O134" t="str">
            <v>LAY-IN</v>
          </cell>
          <cell r="S134" t="str">
            <v>FLUORESCENT</v>
          </cell>
          <cell r="T134">
            <v>59</v>
          </cell>
          <cell r="U134">
            <v>0.11799999999999999</v>
          </cell>
          <cell r="V134">
            <v>708.70799999999997</v>
          </cell>
          <cell r="W134">
            <v>2</v>
          </cell>
          <cell r="X134" t="str">
            <v>NF5-242</v>
          </cell>
          <cell r="Z134" t="str">
            <v>NEW LINEAR FLUORESCENT FIXTURE</v>
          </cell>
          <cell r="AA134" t="str">
            <v xml:space="preserve"> </v>
          </cell>
          <cell r="AB134">
            <v>42</v>
          </cell>
          <cell r="AC134">
            <v>8.4000000000000005E-2</v>
          </cell>
          <cell r="AD134">
            <v>504.50400000000002</v>
          </cell>
          <cell r="AJ134" t="str">
            <v>N</v>
          </cell>
          <cell r="AK134">
            <v>8870.4</v>
          </cell>
          <cell r="AL134">
            <v>7987.2000000000007</v>
          </cell>
          <cell r="AM134">
            <v>-9.9567099567099443E-2</v>
          </cell>
          <cell r="AN134">
            <v>3.3999999999999989E-2</v>
          </cell>
          <cell r="AO134">
            <v>204.20399999999995</v>
          </cell>
          <cell r="AP134">
            <v>15.503864</v>
          </cell>
          <cell r="AQ134">
            <v>20.916816851713545</v>
          </cell>
          <cell r="AR134">
            <v>4.7808421668045449E-2</v>
          </cell>
          <cell r="AS134">
            <v>53.807528000000005</v>
          </cell>
          <cell r="AT134">
            <v>38.303664000000005</v>
          </cell>
          <cell r="AU134">
            <v>59.26</v>
          </cell>
          <cell r="AV134">
            <v>59.734999999999999</v>
          </cell>
          <cell r="AW134">
            <v>0.71000000000000008</v>
          </cell>
          <cell r="AX134">
            <v>0</v>
          </cell>
          <cell r="AY134">
            <v>0</v>
          </cell>
          <cell r="AZ134">
            <v>0</v>
          </cell>
          <cell r="BA134">
            <v>0</v>
          </cell>
          <cell r="BB134">
            <v>118.52</v>
          </cell>
          <cell r="BC134">
            <v>0</v>
          </cell>
          <cell r="BD134">
            <v>0</v>
          </cell>
          <cell r="BE134">
            <v>118.52</v>
          </cell>
          <cell r="BF134">
            <v>119.47</v>
          </cell>
          <cell r="BG134">
            <v>0</v>
          </cell>
          <cell r="BH134">
            <v>0</v>
          </cell>
          <cell r="BI134">
            <v>119.47</v>
          </cell>
          <cell r="BJ134">
            <v>1.4200000000000002</v>
          </cell>
          <cell r="BK134">
            <v>322.36803068062494</v>
          </cell>
          <cell r="BL134">
            <v>324.29148378187494</v>
          </cell>
          <cell r="BM134">
            <v>4.3843800000000002</v>
          </cell>
          <cell r="BN134">
            <v>10.01</v>
          </cell>
          <cell r="BO134">
            <v>14.39438</v>
          </cell>
          <cell r="BP134">
            <v>5.1276224999999993</v>
          </cell>
          <cell r="BQ134">
            <v>9.0090000000000003</v>
          </cell>
          <cell r="BR134">
            <v>0</v>
          </cell>
          <cell r="BS134">
            <v>14.1366225</v>
          </cell>
          <cell r="BT134">
            <v>-0.74324249999999914</v>
          </cell>
          <cell r="BU134">
            <v>1.0009999999999994</v>
          </cell>
          <cell r="BV134">
            <v>0.25775750000000031</v>
          </cell>
          <cell r="BW134">
            <v>13.477463999999998</v>
          </cell>
          <cell r="BX134">
            <v>2.0263999999999993</v>
          </cell>
          <cell r="BY134">
            <v>0.36</v>
          </cell>
          <cell r="BZ134">
            <v>2.95</v>
          </cell>
          <cell r="CA134">
            <v>1.6447074711864402</v>
          </cell>
          <cell r="CB134">
            <v>4</v>
          </cell>
          <cell r="CC134">
            <v>0.71439186440677938</v>
          </cell>
          <cell r="CD134">
            <v>0.31</v>
          </cell>
          <cell r="CE134">
            <v>0.23</v>
          </cell>
          <cell r="CF134">
            <v>0</v>
          </cell>
          <cell r="CG134">
            <v>0</v>
          </cell>
          <cell r="CH134">
            <v>0</v>
          </cell>
          <cell r="CI134" t="str">
            <v>BUCKINGHAM MAINTENANCE ANNEX</v>
          </cell>
          <cell r="CJ134" t="str">
            <v>NF5-242</v>
          </cell>
          <cell r="CK134" t="str">
            <v>X</v>
          </cell>
          <cell r="CL134">
            <v>2</v>
          </cell>
          <cell r="CM134" t="str">
            <v>2X32HELP</v>
          </cell>
          <cell r="CN134" t="str">
            <v>SYLVANIA</v>
          </cell>
          <cell r="CO134" t="str">
            <v>QHE2X32T8/UNV ISL-SC</v>
          </cell>
          <cell r="CP134">
            <v>49863</v>
          </cell>
          <cell r="CQ134">
            <v>0</v>
          </cell>
          <cell r="CR134" t="str">
            <v>N/A</v>
          </cell>
          <cell r="CS134" t="str">
            <v>-</v>
          </cell>
          <cell r="CT134" t="str">
            <v>-</v>
          </cell>
          <cell r="CU134" t="str">
            <v>-</v>
          </cell>
          <cell r="CV134">
            <v>0</v>
          </cell>
          <cell r="CW134">
            <v>4</v>
          </cell>
          <cell r="CX134" t="str">
            <v>FO28/ECO</v>
          </cell>
          <cell r="CY134" t="str">
            <v>SYLVANIA</v>
          </cell>
          <cell r="CZ134" t="str">
            <v>FO28/841/XP/SS/ECO</v>
          </cell>
          <cell r="DA134">
            <v>22179</v>
          </cell>
          <cell r="DB134">
            <v>0</v>
          </cell>
          <cell r="DC134" t="str">
            <v>N/A</v>
          </cell>
          <cell r="DD134" t="str">
            <v>-</v>
          </cell>
          <cell r="DE134" t="str">
            <v>-</v>
          </cell>
          <cell r="DF134" t="str">
            <v>-</v>
          </cell>
          <cell r="DG134">
            <v>2</v>
          </cell>
          <cell r="DH134" t="str">
            <v>2X4 2L 18 CELL PARABOLIC LOUVER</v>
          </cell>
          <cell r="DI134" t="str">
            <v>SIMKAR</v>
          </cell>
          <cell r="DJ134" t="str">
            <v>TEP-244-232-B11-18C</v>
          </cell>
          <cell r="DK134" t="str">
            <v>-</v>
          </cell>
          <cell r="DL134">
            <v>0</v>
          </cell>
          <cell r="DM134" t="str">
            <v>No Sensor</v>
          </cell>
          <cell r="DN134" t="str">
            <v>No Sensor</v>
          </cell>
          <cell r="DO134" t="str">
            <v>No Sensor</v>
          </cell>
          <cell r="DP134" t="str">
            <v>No Sensor</v>
          </cell>
          <cell r="DQ134" t="str">
            <v>No Sensor</v>
          </cell>
          <cell r="DR134">
            <v>0</v>
          </cell>
          <cell r="DS134" t="str">
            <v>No Add Wk.</v>
          </cell>
          <cell r="DT134" t="str">
            <v>No Add. Wk.</v>
          </cell>
          <cell r="DU134" t="str">
            <v>No Add. Wk.</v>
          </cell>
          <cell r="DV134" t="str">
            <v>No Add. Wk.</v>
          </cell>
          <cell r="DW134" t="str">
            <v>No Add. Wk.</v>
          </cell>
        </row>
        <row r="135">
          <cell r="E135">
            <v>8</v>
          </cell>
          <cell r="F135" t="str">
            <v>BUCKINGHAM MAINTENANCE ANNEX</v>
          </cell>
          <cell r="G135">
            <v>1</v>
          </cell>
          <cell r="I135" t="str">
            <v>ATC OFFICE</v>
          </cell>
          <cell r="J135" t="str">
            <v>OH</v>
          </cell>
          <cell r="L135">
            <v>6006</v>
          </cell>
          <cell r="M135">
            <v>2</v>
          </cell>
          <cell r="N135" t="str">
            <v>44EE</v>
          </cell>
          <cell r="O135" t="str">
            <v>PARA</v>
          </cell>
          <cell r="S135" t="str">
            <v>FLUORESCENT</v>
          </cell>
          <cell r="T135">
            <v>144</v>
          </cell>
          <cell r="U135">
            <v>0.28799999999999998</v>
          </cell>
          <cell r="V135">
            <v>1729.7279999999998</v>
          </cell>
          <cell r="W135">
            <v>2</v>
          </cell>
          <cell r="X135" t="str">
            <v>NF5-242HP</v>
          </cell>
          <cell r="Z135" t="str">
            <v>NEW LINEAR FLUORESCENT FIXTURE</v>
          </cell>
          <cell r="AA135" t="str">
            <v xml:space="preserve"> </v>
          </cell>
          <cell r="AB135">
            <v>65</v>
          </cell>
          <cell r="AC135">
            <v>0.13</v>
          </cell>
          <cell r="AD135">
            <v>780.78</v>
          </cell>
          <cell r="AJ135" t="str">
            <v>N</v>
          </cell>
          <cell r="AK135">
            <v>16408.8</v>
          </cell>
          <cell r="AL135">
            <v>12288</v>
          </cell>
          <cell r="AM135">
            <v>-0.25113353810150646</v>
          </cell>
          <cell r="AN135">
            <v>0.15799999999999997</v>
          </cell>
          <cell r="AO135">
            <v>948.94799999999987</v>
          </cell>
          <cell r="AP135">
            <v>72.047367999999977</v>
          </cell>
          <cell r="AQ135">
            <v>4.5616255804184975</v>
          </cell>
          <cell r="AR135">
            <v>0.21922009651398372</v>
          </cell>
          <cell r="AS135">
            <v>131.32684799999998</v>
          </cell>
          <cell r="AT135">
            <v>59.27948</v>
          </cell>
          <cell r="AU135">
            <v>59.26</v>
          </cell>
          <cell r="AV135">
            <v>59.734999999999999</v>
          </cell>
          <cell r="AW135">
            <v>2.3200000000000003</v>
          </cell>
          <cell r="AX135">
            <v>0</v>
          </cell>
          <cell r="AY135">
            <v>0</v>
          </cell>
          <cell r="AZ135">
            <v>0</v>
          </cell>
          <cell r="BA135">
            <v>0</v>
          </cell>
          <cell r="BB135">
            <v>118.52</v>
          </cell>
          <cell r="BC135">
            <v>0</v>
          </cell>
          <cell r="BD135">
            <v>0</v>
          </cell>
          <cell r="BE135">
            <v>118.52</v>
          </cell>
          <cell r="BF135">
            <v>119.47</v>
          </cell>
          <cell r="BG135">
            <v>0</v>
          </cell>
          <cell r="BH135">
            <v>0</v>
          </cell>
          <cell r="BI135">
            <v>119.47</v>
          </cell>
          <cell r="BJ135">
            <v>4.6400000000000006</v>
          </cell>
          <cell r="BK135">
            <v>322.36803068062494</v>
          </cell>
          <cell r="BL135">
            <v>328.65311687062496</v>
          </cell>
          <cell r="BM135">
            <v>11.411399999999999</v>
          </cell>
          <cell r="BN135">
            <v>24.024000000000001</v>
          </cell>
          <cell r="BO135">
            <v>35.435400000000001</v>
          </cell>
          <cell r="BP135">
            <v>6.0009949999999996</v>
          </cell>
          <cell r="BQ135">
            <v>9.0090000000000003</v>
          </cell>
          <cell r="BR135">
            <v>0</v>
          </cell>
          <cell r="BS135">
            <v>15.009995</v>
          </cell>
          <cell r="BT135">
            <v>5.410404999999999</v>
          </cell>
          <cell r="BU135">
            <v>15.015000000000001</v>
          </cell>
          <cell r="BV135">
            <v>20.425404999999998</v>
          </cell>
          <cell r="BW135">
            <v>62.630567999999997</v>
          </cell>
          <cell r="BX135">
            <v>9.4167999999999985</v>
          </cell>
          <cell r="BY135">
            <v>0.36</v>
          </cell>
          <cell r="BZ135">
            <v>2.95</v>
          </cell>
          <cell r="CA135">
            <v>7.6430523661016938</v>
          </cell>
          <cell r="CB135">
            <v>4</v>
          </cell>
          <cell r="CC135">
            <v>3.3198210169491524</v>
          </cell>
          <cell r="CD135">
            <v>0.31</v>
          </cell>
          <cell r="CE135">
            <v>0.23</v>
          </cell>
          <cell r="CF135">
            <v>0</v>
          </cell>
          <cell r="CG135">
            <v>0</v>
          </cell>
          <cell r="CH135">
            <v>0</v>
          </cell>
          <cell r="CI135" t="str">
            <v>BUCKINGHAM MAINTENANCE ANNEX</v>
          </cell>
          <cell r="CJ135" t="str">
            <v>NF5-242HP</v>
          </cell>
          <cell r="CK135" t="str">
            <v>X</v>
          </cell>
          <cell r="CL135">
            <v>2</v>
          </cell>
          <cell r="CM135" t="str">
            <v>2X32HEHP</v>
          </cell>
          <cell r="CN135" t="str">
            <v>SYLVANIA</v>
          </cell>
          <cell r="CO135" t="str">
            <v>QHE2X32T8/UNV ISH-SC</v>
          </cell>
          <cell r="CP135">
            <v>49873</v>
          </cell>
          <cell r="CQ135">
            <v>0</v>
          </cell>
          <cell r="CR135" t="str">
            <v>N/A</v>
          </cell>
          <cell r="CS135" t="str">
            <v>-</v>
          </cell>
          <cell r="CT135" t="str">
            <v>-</v>
          </cell>
          <cell r="CU135" t="str">
            <v>-</v>
          </cell>
          <cell r="CV135">
            <v>0</v>
          </cell>
          <cell r="CW135">
            <v>4</v>
          </cell>
          <cell r="CX135" t="str">
            <v>FO28/ECO</v>
          </cell>
          <cell r="CY135" t="str">
            <v>SYLVANIA</v>
          </cell>
          <cell r="CZ135" t="str">
            <v>FO28/841/XP/SS/ECO</v>
          </cell>
          <cell r="DA135">
            <v>22179</v>
          </cell>
          <cell r="DB135">
            <v>0</v>
          </cell>
          <cell r="DC135" t="str">
            <v>N/A</v>
          </cell>
          <cell r="DD135" t="str">
            <v>-</v>
          </cell>
          <cell r="DE135" t="str">
            <v>-</v>
          </cell>
          <cell r="DF135" t="str">
            <v>-</v>
          </cell>
          <cell r="DG135">
            <v>2</v>
          </cell>
          <cell r="DH135" t="str">
            <v>2X4 2L 18 CELL PARABOLIC LOUVER</v>
          </cell>
          <cell r="DI135" t="str">
            <v>SIMKAR</v>
          </cell>
          <cell r="DJ135" t="str">
            <v>TEP-244-232-B11-18C</v>
          </cell>
          <cell r="DK135" t="str">
            <v>-</v>
          </cell>
          <cell r="DL135">
            <v>0</v>
          </cell>
          <cell r="DM135" t="str">
            <v>No Sensor</v>
          </cell>
          <cell r="DN135" t="str">
            <v>No Sensor</v>
          </cell>
          <cell r="DO135" t="str">
            <v>No Sensor</v>
          </cell>
          <cell r="DP135" t="str">
            <v>No Sensor</v>
          </cell>
          <cell r="DQ135" t="str">
            <v>No Sensor</v>
          </cell>
          <cell r="DR135">
            <v>0</v>
          </cell>
          <cell r="DS135" t="str">
            <v>No Add Wk.</v>
          </cell>
          <cell r="DT135" t="str">
            <v>No Add. Wk.</v>
          </cell>
          <cell r="DU135" t="str">
            <v>No Add. Wk.</v>
          </cell>
          <cell r="DV135" t="str">
            <v>No Add. Wk.</v>
          </cell>
          <cell r="DW135" t="str">
            <v>No Add. Wk.</v>
          </cell>
        </row>
        <row r="136">
          <cell r="E136">
            <v>8</v>
          </cell>
          <cell r="F136" t="str">
            <v>BUCKINGHAM MAINTENANCE ANNEX</v>
          </cell>
          <cell r="G136">
            <v>1</v>
          </cell>
          <cell r="I136" t="str">
            <v>ENERGY MANAGER OFF</v>
          </cell>
          <cell r="J136" t="str">
            <v>OH</v>
          </cell>
          <cell r="L136">
            <v>6006</v>
          </cell>
          <cell r="M136">
            <v>5</v>
          </cell>
          <cell r="N136" t="str">
            <v>44EE</v>
          </cell>
          <cell r="O136" t="str">
            <v>LAY-IN</v>
          </cell>
          <cell r="S136" t="str">
            <v>FLUORESCENT</v>
          </cell>
          <cell r="T136">
            <v>144</v>
          </cell>
          <cell r="U136">
            <v>0.72</v>
          </cell>
          <cell r="V136">
            <v>4324.32</v>
          </cell>
          <cell r="W136">
            <v>5</v>
          </cell>
          <cell r="X136" t="str">
            <v>NF5-242HP</v>
          </cell>
          <cell r="Z136" t="str">
            <v>NEW LINEAR FLUORESCENT FIXTURE</v>
          </cell>
          <cell r="AA136" t="str">
            <v xml:space="preserve"> </v>
          </cell>
          <cell r="AB136">
            <v>65</v>
          </cell>
          <cell r="AC136">
            <v>0.32500000000000001</v>
          </cell>
          <cell r="AD136">
            <v>1951.95</v>
          </cell>
          <cell r="AJ136" t="str">
            <v>N</v>
          </cell>
          <cell r="AK136">
            <v>41022</v>
          </cell>
          <cell r="AL136">
            <v>30720</v>
          </cell>
          <cell r="AM136">
            <v>-0.25113353810150651</v>
          </cell>
          <cell r="AN136">
            <v>0.39499999999999996</v>
          </cell>
          <cell r="AO136">
            <v>2372.37</v>
          </cell>
          <cell r="AP136">
            <v>180.11841999999999</v>
          </cell>
          <cell r="AQ136">
            <v>4.5616255804184958</v>
          </cell>
          <cell r="AR136">
            <v>0.2192200965139838</v>
          </cell>
          <cell r="AS136">
            <v>328.31711999999999</v>
          </cell>
          <cell r="AT136">
            <v>148.1987</v>
          </cell>
          <cell r="AU136">
            <v>59.26</v>
          </cell>
          <cell r="AV136">
            <v>59.734999999999999</v>
          </cell>
          <cell r="AW136">
            <v>2.3200000000000003</v>
          </cell>
          <cell r="AX136">
            <v>0</v>
          </cell>
          <cell r="AY136">
            <v>0</v>
          </cell>
          <cell r="AZ136">
            <v>0</v>
          </cell>
          <cell r="BA136">
            <v>0</v>
          </cell>
          <cell r="BB136">
            <v>296.3</v>
          </cell>
          <cell r="BC136">
            <v>0</v>
          </cell>
          <cell r="BD136">
            <v>0</v>
          </cell>
          <cell r="BE136">
            <v>296.3</v>
          </cell>
          <cell r="BF136">
            <v>298.67500000000001</v>
          </cell>
          <cell r="BG136">
            <v>0</v>
          </cell>
          <cell r="BH136">
            <v>0</v>
          </cell>
          <cell r="BI136">
            <v>298.67500000000001</v>
          </cell>
          <cell r="BJ136">
            <v>11.600000000000001</v>
          </cell>
          <cell r="BK136">
            <v>805.92007670156238</v>
          </cell>
          <cell r="BL136">
            <v>821.63279217656236</v>
          </cell>
          <cell r="BM136">
            <v>28.528499999999994</v>
          </cell>
          <cell r="BN136">
            <v>60.06</v>
          </cell>
          <cell r="BO136">
            <v>88.588499999999996</v>
          </cell>
          <cell r="BP136">
            <v>15.002487499999999</v>
          </cell>
          <cell r="BQ136">
            <v>22.522500000000001</v>
          </cell>
          <cell r="BR136">
            <v>0</v>
          </cell>
          <cell r="BS136">
            <v>37.524987500000002</v>
          </cell>
          <cell r="BT136">
            <v>13.526012499999995</v>
          </cell>
          <cell r="BU136">
            <v>37.537500000000001</v>
          </cell>
          <cell r="BV136">
            <v>51.063512499999995</v>
          </cell>
          <cell r="BW136">
            <v>156.57642000000001</v>
          </cell>
          <cell r="BX136">
            <v>23.542000000000002</v>
          </cell>
          <cell r="BY136">
            <v>0.36</v>
          </cell>
          <cell r="BZ136">
            <v>2.95</v>
          </cell>
          <cell r="CA136">
            <v>19.107630915254234</v>
          </cell>
          <cell r="CB136">
            <v>4</v>
          </cell>
          <cell r="CC136">
            <v>8.2995525423728793</v>
          </cell>
          <cell r="CD136">
            <v>0.31</v>
          </cell>
          <cell r="CE136">
            <v>0.23</v>
          </cell>
          <cell r="CF136">
            <v>0</v>
          </cell>
          <cell r="CG136">
            <v>0</v>
          </cell>
          <cell r="CH136">
            <v>0</v>
          </cell>
          <cell r="CI136" t="str">
            <v>BUCKINGHAM MAINTENANCE ANNEX</v>
          </cell>
          <cell r="CJ136" t="str">
            <v>NF5-242HP</v>
          </cell>
          <cell r="CK136" t="str">
            <v>X</v>
          </cell>
          <cell r="CL136">
            <v>5</v>
          </cell>
          <cell r="CM136" t="str">
            <v>2X32HEHP</v>
          </cell>
          <cell r="CN136" t="str">
            <v>SYLVANIA</v>
          </cell>
          <cell r="CO136" t="str">
            <v>QHE2X32T8/UNV ISH-SC</v>
          </cell>
          <cell r="CP136">
            <v>49873</v>
          </cell>
          <cell r="CQ136">
            <v>0</v>
          </cell>
          <cell r="CR136" t="str">
            <v>N/A</v>
          </cell>
          <cell r="CS136" t="str">
            <v>-</v>
          </cell>
          <cell r="CT136" t="str">
            <v>-</v>
          </cell>
          <cell r="CU136" t="str">
            <v>-</v>
          </cell>
          <cell r="CV136">
            <v>0</v>
          </cell>
          <cell r="CW136">
            <v>10</v>
          </cell>
          <cell r="CX136" t="str">
            <v>FO28/ECO</v>
          </cell>
          <cell r="CY136" t="str">
            <v>SYLVANIA</v>
          </cell>
          <cell r="CZ136" t="str">
            <v>FO28/841/XP/SS/ECO</v>
          </cell>
          <cell r="DA136">
            <v>22179</v>
          </cell>
          <cell r="DB136">
            <v>0</v>
          </cell>
          <cell r="DC136" t="str">
            <v>N/A</v>
          </cell>
          <cell r="DD136" t="str">
            <v>-</v>
          </cell>
          <cell r="DE136" t="str">
            <v>-</v>
          </cell>
          <cell r="DF136" t="str">
            <v>-</v>
          </cell>
          <cell r="DG136">
            <v>5</v>
          </cell>
          <cell r="DH136" t="str">
            <v>2X4 2L 18 CELL PARABOLIC LOUVER</v>
          </cell>
          <cell r="DI136" t="str">
            <v>SIMKAR</v>
          </cell>
          <cell r="DJ136" t="str">
            <v>TEP-244-232-B11-18C</v>
          </cell>
          <cell r="DK136" t="str">
            <v>-</v>
          </cell>
          <cell r="DL136">
            <v>0</v>
          </cell>
          <cell r="DM136" t="str">
            <v>No Sensor</v>
          </cell>
          <cell r="DN136" t="str">
            <v>No Sensor</v>
          </cell>
          <cell r="DO136" t="str">
            <v>No Sensor</v>
          </cell>
          <cell r="DP136" t="str">
            <v>No Sensor</v>
          </cell>
          <cell r="DQ136" t="str">
            <v>No Sensor</v>
          </cell>
          <cell r="DR136">
            <v>0</v>
          </cell>
          <cell r="DS136" t="str">
            <v>No Add Wk.</v>
          </cell>
          <cell r="DT136" t="str">
            <v>No Add. Wk.</v>
          </cell>
          <cell r="DU136" t="str">
            <v>No Add. Wk.</v>
          </cell>
          <cell r="DV136" t="str">
            <v>No Add. Wk.</v>
          </cell>
          <cell r="DW136" t="str">
            <v>No Add. Wk.</v>
          </cell>
        </row>
        <row r="137">
          <cell r="E137">
            <v>8</v>
          </cell>
          <cell r="F137" t="str">
            <v>BUCKINGHAM MAINTENANCE ANNEX</v>
          </cell>
          <cell r="G137">
            <v>1</v>
          </cell>
          <cell r="I137" t="str">
            <v>BLDG MAINTENANCE OFF</v>
          </cell>
          <cell r="J137" t="str">
            <v>OH</v>
          </cell>
          <cell r="L137">
            <v>6006</v>
          </cell>
          <cell r="M137">
            <v>4</v>
          </cell>
          <cell r="N137" t="str">
            <v>44EE</v>
          </cell>
          <cell r="O137" t="str">
            <v>LAY-IN</v>
          </cell>
          <cell r="S137" t="str">
            <v>FLUORESCENT</v>
          </cell>
          <cell r="T137">
            <v>144</v>
          </cell>
          <cell r="U137">
            <v>0.57599999999999996</v>
          </cell>
          <cell r="V137">
            <v>3459.4559999999997</v>
          </cell>
          <cell r="W137">
            <v>4</v>
          </cell>
          <cell r="X137" t="str">
            <v>NF5-242HP</v>
          </cell>
          <cell r="Z137" t="str">
            <v>NEW LINEAR FLUORESCENT FIXTURE</v>
          </cell>
          <cell r="AA137" t="str">
            <v xml:space="preserve"> </v>
          </cell>
          <cell r="AB137">
            <v>65</v>
          </cell>
          <cell r="AC137">
            <v>0.26</v>
          </cell>
          <cell r="AD137">
            <v>1561.56</v>
          </cell>
          <cell r="AJ137" t="str">
            <v>N</v>
          </cell>
          <cell r="AK137">
            <v>32817.599999999999</v>
          </cell>
          <cell r="AL137">
            <v>24576</v>
          </cell>
          <cell r="AM137">
            <v>-0.25113353810150646</v>
          </cell>
          <cell r="AN137">
            <v>0.31599999999999995</v>
          </cell>
          <cell r="AO137">
            <v>1897.8959999999997</v>
          </cell>
          <cell r="AP137">
            <v>144.09473599999995</v>
          </cell>
          <cell r="AQ137">
            <v>4.5616255804184975</v>
          </cell>
          <cell r="AR137">
            <v>0.21922009651398372</v>
          </cell>
          <cell r="AS137">
            <v>262.65369599999997</v>
          </cell>
          <cell r="AT137">
            <v>118.55896</v>
          </cell>
          <cell r="AU137">
            <v>59.26</v>
          </cell>
          <cell r="AV137">
            <v>59.734999999999999</v>
          </cell>
          <cell r="AW137">
            <v>2.3200000000000003</v>
          </cell>
          <cell r="AX137">
            <v>0</v>
          </cell>
          <cell r="AY137">
            <v>0</v>
          </cell>
          <cell r="AZ137">
            <v>0</v>
          </cell>
          <cell r="BA137">
            <v>0</v>
          </cell>
          <cell r="BB137">
            <v>237.04</v>
          </cell>
          <cell r="BC137">
            <v>0</v>
          </cell>
          <cell r="BD137">
            <v>0</v>
          </cell>
          <cell r="BE137">
            <v>237.04</v>
          </cell>
          <cell r="BF137">
            <v>238.94</v>
          </cell>
          <cell r="BG137">
            <v>0</v>
          </cell>
          <cell r="BH137">
            <v>0</v>
          </cell>
          <cell r="BI137">
            <v>238.94</v>
          </cell>
          <cell r="BJ137">
            <v>9.2800000000000011</v>
          </cell>
          <cell r="BK137">
            <v>644.73606136124988</v>
          </cell>
          <cell r="BL137">
            <v>657.30623374124991</v>
          </cell>
          <cell r="BM137">
            <v>22.822799999999997</v>
          </cell>
          <cell r="BN137">
            <v>48.048000000000002</v>
          </cell>
          <cell r="BO137">
            <v>70.870800000000003</v>
          </cell>
          <cell r="BP137">
            <v>12.001989999999999</v>
          </cell>
          <cell r="BQ137">
            <v>18.018000000000001</v>
          </cell>
          <cell r="BR137">
            <v>0</v>
          </cell>
          <cell r="BS137">
            <v>30.01999</v>
          </cell>
          <cell r="BT137">
            <v>10.820809999999998</v>
          </cell>
          <cell r="BU137">
            <v>30.03</v>
          </cell>
          <cell r="BV137">
            <v>40.850809999999996</v>
          </cell>
          <cell r="BW137">
            <v>125.26113599999999</v>
          </cell>
          <cell r="BX137">
            <v>18.833599999999997</v>
          </cell>
          <cell r="BY137">
            <v>0.36</v>
          </cell>
          <cell r="BZ137">
            <v>2.95</v>
          </cell>
          <cell r="CA137">
            <v>15.286104732203388</v>
          </cell>
          <cell r="CB137">
            <v>4</v>
          </cell>
          <cell r="CC137">
            <v>6.6396420338983049</v>
          </cell>
          <cell r="CD137">
            <v>0.31</v>
          </cell>
          <cell r="CE137">
            <v>0.23</v>
          </cell>
          <cell r="CF137">
            <v>0</v>
          </cell>
          <cell r="CG137">
            <v>0</v>
          </cell>
          <cell r="CH137">
            <v>0</v>
          </cell>
          <cell r="CI137" t="str">
            <v>BUCKINGHAM MAINTENANCE ANNEX</v>
          </cell>
          <cell r="CJ137" t="str">
            <v>NF5-242HP</v>
          </cell>
          <cell r="CK137" t="str">
            <v>X</v>
          </cell>
          <cell r="CL137">
            <v>4</v>
          </cell>
          <cell r="CM137" t="str">
            <v>2X32HEHP</v>
          </cell>
          <cell r="CN137" t="str">
            <v>SYLVANIA</v>
          </cell>
          <cell r="CO137" t="str">
            <v>QHE2X32T8/UNV ISH-SC</v>
          </cell>
          <cell r="CP137">
            <v>49873</v>
          </cell>
          <cell r="CQ137">
            <v>0</v>
          </cell>
          <cell r="CR137" t="str">
            <v>N/A</v>
          </cell>
          <cell r="CS137" t="str">
            <v>-</v>
          </cell>
          <cell r="CT137" t="str">
            <v>-</v>
          </cell>
          <cell r="CU137" t="str">
            <v>-</v>
          </cell>
          <cell r="CV137">
            <v>0</v>
          </cell>
          <cell r="CW137">
            <v>8</v>
          </cell>
          <cell r="CX137" t="str">
            <v>FO28/ECO</v>
          </cell>
          <cell r="CY137" t="str">
            <v>SYLVANIA</v>
          </cell>
          <cell r="CZ137" t="str">
            <v>FO28/841/XP/SS/ECO</v>
          </cell>
          <cell r="DA137">
            <v>22179</v>
          </cell>
          <cell r="DB137">
            <v>0</v>
          </cell>
          <cell r="DC137" t="str">
            <v>N/A</v>
          </cell>
          <cell r="DD137" t="str">
            <v>-</v>
          </cell>
          <cell r="DE137" t="str">
            <v>-</v>
          </cell>
          <cell r="DF137" t="str">
            <v>-</v>
          </cell>
          <cell r="DG137">
            <v>4</v>
          </cell>
          <cell r="DH137" t="str">
            <v>2X4 2L 18 CELL PARABOLIC LOUVER</v>
          </cell>
          <cell r="DI137" t="str">
            <v>SIMKAR</v>
          </cell>
          <cell r="DJ137" t="str">
            <v>TEP-244-232-B11-18C</v>
          </cell>
          <cell r="DK137" t="str">
            <v>-</v>
          </cell>
          <cell r="DL137">
            <v>0</v>
          </cell>
          <cell r="DM137" t="str">
            <v>No Sensor</v>
          </cell>
          <cell r="DN137" t="str">
            <v>No Sensor</v>
          </cell>
          <cell r="DO137" t="str">
            <v>No Sensor</v>
          </cell>
          <cell r="DP137" t="str">
            <v>No Sensor</v>
          </cell>
          <cell r="DQ137" t="str">
            <v>No Sensor</v>
          </cell>
          <cell r="DR137">
            <v>0</v>
          </cell>
          <cell r="DS137" t="str">
            <v>No Add Wk.</v>
          </cell>
          <cell r="DT137" t="str">
            <v>No Add. Wk.</v>
          </cell>
          <cell r="DU137" t="str">
            <v>No Add. Wk.</v>
          </cell>
          <cell r="DV137" t="str">
            <v>No Add. Wk.</v>
          </cell>
          <cell r="DW137" t="str">
            <v>No Add. Wk.</v>
          </cell>
        </row>
        <row r="138">
          <cell r="E138">
            <v>8</v>
          </cell>
          <cell r="F138" t="str">
            <v>BUCKINGHAM MAINTENANCE ANNEX</v>
          </cell>
          <cell r="G138">
            <v>1</v>
          </cell>
          <cell r="I138" t="str">
            <v>ELEC SHOP</v>
          </cell>
          <cell r="J138" t="str">
            <v>OH</v>
          </cell>
          <cell r="L138">
            <v>6006</v>
          </cell>
          <cell r="M138">
            <v>6</v>
          </cell>
          <cell r="N138" t="str">
            <v>44EE</v>
          </cell>
          <cell r="O138" t="str">
            <v>IND</v>
          </cell>
          <cell r="S138" t="str">
            <v>FLUORESCENT</v>
          </cell>
          <cell r="T138">
            <v>144</v>
          </cell>
          <cell r="U138">
            <v>0.86399999999999999</v>
          </cell>
          <cell r="V138">
            <v>5189.1840000000002</v>
          </cell>
          <cell r="W138">
            <v>6</v>
          </cell>
          <cell r="X138" t="str">
            <v>NF6-IND P</v>
          </cell>
          <cell r="Z138" t="str">
            <v>NEW LINEAR FLUORESCENT FIXTURE</v>
          </cell>
          <cell r="AA138" t="str">
            <v xml:space="preserve"> </v>
          </cell>
          <cell r="AB138">
            <v>42</v>
          </cell>
          <cell r="AC138">
            <v>0.252</v>
          </cell>
          <cell r="AD138">
            <v>1513.5119999999999</v>
          </cell>
          <cell r="AJ138" t="str">
            <v>N</v>
          </cell>
          <cell r="AK138">
            <v>49226.399999999994</v>
          </cell>
          <cell r="AL138">
            <v>23961.600000000002</v>
          </cell>
          <cell r="AM138">
            <v>-0.51323679976597913</v>
          </cell>
          <cell r="AN138">
            <v>0.61199999999999999</v>
          </cell>
          <cell r="AO138">
            <v>3675.6720000000005</v>
          </cell>
          <cell r="AP138">
            <v>279.06955200000004</v>
          </cell>
          <cell r="AQ138">
            <v>3.2709191828525768</v>
          </cell>
          <cell r="AR138">
            <v>0.30572445973058177</v>
          </cell>
          <cell r="AS138">
            <v>393.98054400000001</v>
          </cell>
          <cell r="AT138">
            <v>114.91099199999999</v>
          </cell>
          <cell r="AU138">
            <v>50.26</v>
          </cell>
          <cell r="AV138">
            <v>59.734999999999999</v>
          </cell>
          <cell r="AW138">
            <v>2.3200000000000003</v>
          </cell>
          <cell r="AX138">
            <v>0</v>
          </cell>
          <cell r="AY138">
            <v>0</v>
          </cell>
          <cell r="AZ138">
            <v>0</v>
          </cell>
          <cell r="BA138">
            <v>0</v>
          </cell>
          <cell r="BB138">
            <v>301.56</v>
          </cell>
          <cell r="BC138">
            <v>0</v>
          </cell>
          <cell r="BD138">
            <v>0</v>
          </cell>
          <cell r="BE138">
            <v>301.56</v>
          </cell>
          <cell r="BF138">
            <v>358.40999999999997</v>
          </cell>
          <cell r="BG138">
            <v>0</v>
          </cell>
          <cell r="BH138">
            <v>0</v>
          </cell>
          <cell r="BI138">
            <v>358.40999999999997</v>
          </cell>
          <cell r="BJ138">
            <v>13.920000000000002</v>
          </cell>
          <cell r="BK138">
            <v>893.9586924168749</v>
          </cell>
          <cell r="BL138">
            <v>912.81395098687483</v>
          </cell>
          <cell r="BM138">
            <v>34.234199999999994</v>
          </cell>
          <cell r="BN138">
            <v>72.072000000000003</v>
          </cell>
          <cell r="BO138">
            <v>106.30619999999999</v>
          </cell>
          <cell r="BP138">
            <v>15.382867499999998</v>
          </cell>
          <cell r="BQ138">
            <v>27.027000000000005</v>
          </cell>
          <cell r="BR138">
            <v>0</v>
          </cell>
          <cell r="BS138">
            <v>42.409867500000004</v>
          </cell>
          <cell r="BT138">
            <v>18.851332499999998</v>
          </cell>
          <cell r="BU138">
            <v>45.045000000000002</v>
          </cell>
          <cell r="BV138">
            <v>63.8963325</v>
          </cell>
          <cell r="BW138">
            <v>242.59435200000004</v>
          </cell>
          <cell r="BX138">
            <v>36.475200000000001</v>
          </cell>
          <cell r="BY138">
            <v>0.36</v>
          </cell>
          <cell r="BZ138">
            <v>2.95</v>
          </cell>
          <cell r="CA138">
            <v>29.604734481355937</v>
          </cell>
          <cell r="CB138">
            <v>4</v>
          </cell>
          <cell r="CC138">
            <v>12.859053559322033</v>
          </cell>
          <cell r="CD138">
            <v>0.31</v>
          </cell>
          <cell r="CE138">
            <v>0.23</v>
          </cell>
          <cell r="CF138">
            <v>0</v>
          </cell>
          <cell r="CG138">
            <v>0</v>
          </cell>
          <cell r="CH138">
            <v>0</v>
          </cell>
          <cell r="CI138" t="str">
            <v>BUCKINGHAM MAINTENANCE ANNEX</v>
          </cell>
          <cell r="CJ138" t="str">
            <v>NF6-IND P</v>
          </cell>
          <cell r="CK138" t="str">
            <v>X</v>
          </cell>
          <cell r="CL138">
            <v>6</v>
          </cell>
          <cell r="CM138" t="str">
            <v>2X32HELP</v>
          </cell>
          <cell r="CN138" t="str">
            <v>SYLVANIA</v>
          </cell>
          <cell r="CO138" t="str">
            <v>QHE2X32T8/UNV ISL-SC</v>
          </cell>
          <cell r="CP138">
            <v>49863</v>
          </cell>
          <cell r="CQ138">
            <v>0</v>
          </cell>
          <cell r="CR138" t="str">
            <v>N/A</v>
          </cell>
          <cell r="CS138" t="str">
            <v>-</v>
          </cell>
          <cell r="CT138" t="str">
            <v>-</v>
          </cell>
          <cell r="CU138" t="str">
            <v>-</v>
          </cell>
          <cell r="CV138">
            <v>0</v>
          </cell>
          <cell r="CW138">
            <v>12</v>
          </cell>
          <cell r="CX138" t="str">
            <v>FO28/ECO</v>
          </cell>
          <cell r="CY138" t="str">
            <v>SYLVANIA</v>
          </cell>
          <cell r="CZ138" t="str">
            <v>FO28/841/XP/SS/ECO</v>
          </cell>
          <cell r="DA138">
            <v>22179</v>
          </cell>
          <cell r="DB138">
            <v>0</v>
          </cell>
          <cell r="DC138" t="str">
            <v>N/A</v>
          </cell>
          <cell r="DD138" t="str">
            <v>-</v>
          </cell>
          <cell r="DE138" t="str">
            <v>-</v>
          </cell>
          <cell r="DF138" t="str">
            <v>-</v>
          </cell>
          <cell r="DG138">
            <v>6</v>
          </cell>
          <cell r="DH138" t="str">
            <v>2 LAMP 4' STRIP INDUSTRIAL PREMIUM GRADE</v>
          </cell>
          <cell r="DI138" t="str">
            <v>SIMKAR</v>
          </cell>
          <cell r="DJ138" t="str">
            <v>IF232-B11-*</v>
          </cell>
          <cell r="DK138" t="str">
            <v>-</v>
          </cell>
          <cell r="DL138">
            <v>0</v>
          </cell>
          <cell r="DM138" t="str">
            <v>No Sensor</v>
          </cell>
          <cell r="DN138" t="str">
            <v>No Sensor</v>
          </cell>
          <cell r="DO138" t="str">
            <v>No Sensor</v>
          </cell>
          <cell r="DP138" t="str">
            <v>No Sensor</v>
          </cell>
          <cell r="DQ138" t="str">
            <v>No Sensor</v>
          </cell>
          <cell r="DR138">
            <v>0</v>
          </cell>
          <cell r="DS138" t="str">
            <v>No Add Wk.</v>
          </cell>
          <cell r="DT138" t="str">
            <v>No Add. Wk.</v>
          </cell>
          <cell r="DU138" t="str">
            <v>No Add. Wk.</v>
          </cell>
          <cell r="DV138" t="str">
            <v>No Add. Wk.</v>
          </cell>
          <cell r="DW138" t="str">
            <v>No Add. Wk.</v>
          </cell>
        </row>
        <row r="139">
          <cell r="E139">
            <v>8</v>
          </cell>
          <cell r="F139" t="str">
            <v>BUCKINGHAM MAINTENANCE ANNEX</v>
          </cell>
          <cell r="G139">
            <v>1</v>
          </cell>
          <cell r="I139" t="str">
            <v>TOOL CRIB</v>
          </cell>
          <cell r="J139" t="str">
            <v>OH</v>
          </cell>
          <cell r="L139">
            <v>6006</v>
          </cell>
          <cell r="M139">
            <v>2</v>
          </cell>
          <cell r="N139" t="str">
            <v>44EE</v>
          </cell>
          <cell r="O139" t="str">
            <v>IND</v>
          </cell>
          <cell r="S139" t="str">
            <v>FLUORESCENT</v>
          </cell>
          <cell r="T139">
            <v>144</v>
          </cell>
          <cell r="U139">
            <v>0.28799999999999998</v>
          </cell>
          <cell r="V139">
            <v>1729.7279999999998</v>
          </cell>
          <cell r="W139">
            <v>2</v>
          </cell>
          <cell r="X139" t="str">
            <v>NF6-IND P</v>
          </cell>
          <cell r="Z139" t="str">
            <v>NEW LINEAR FLUORESCENT FIXTURE</v>
          </cell>
          <cell r="AA139" t="str">
            <v xml:space="preserve"> </v>
          </cell>
          <cell r="AB139">
            <v>42</v>
          </cell>
          <cell r="AC139">
            <v>8.4000000000000005E-2</v>
          </cell>
          <cell r="AD139">
            <v>504.50400000000002</v>
          </cell>
          <cell r="AJ139" t="str">
            <v>N</v>
          </cell>
          <cell r="AK139">
            <v>16408.8</v>
          </cell>
          <cell r="AL139">
            <v>7987.2000000000007</v>
          </cell>
          <cell r="AM139">
            <v>-0.51323679976597913</v>
          </cell>
          <cell r="AN139">
            <v>0.20399999999999996</v>
          </cell>
          <cell r="AO139">
            <v>1225.2239999999997</v>
          </cell>
          <cell r="AP139">
            <v>93.023183999999986</v>
          </cell>
          <cell r="AQ139">
            <v>3.2709191828525777</v>
          </cell>
          <cell r="AR139">
            <v>0.30572445973058165</v>
          </cell>
          <cell r="AS139">
            <v>131.32684799999998</v>
          </cell>
          <cell r="AT139">
            <v>38.303664000000005</v>
          </cell>
          <cell r="AU139">
            <v>50.26</v>
          </cell>
          <cell r="AV139">
            <v>59.734999999999999</v>
          </cell>
          <cell r="AW139">
            <v>2.3200000000000003</v>
          </cell>
          <cell r="AX139">
            <v>0</v>
          </cell>
          <cell r="AY139">
            <v>0</v>
          </cell>
          <cell r="AZ139">
            <v>0</v>
          </cell>
          <cell r="BA139">
            <v>0</v>
          </cell>
          <cell r="BB139">
            <v>100.52</v>
          </cell>
          <cell r="BC139">
            <v>0</v>
          </cell>
          <cell r="BD139">
            <v>0</v>
          </cell>
          <cell r="BE139">
            <v>100.52</v>
          </cell>
          <cell r="BF139">
            <v>119.47</v>
          </cell>
          <cell r="BG139">
            <v>0</v>
          </cell>
          <cell r="BH139">
            <v>0</v>
          </cell>
          <cell r="BI139">
            <v>119.47</v>
          </cell>
          <cell r="BJ139">
            <v>4.6400000000000006</v>
          </cell>
          <cell r="BK139">
            <v>297.98623080562498</v>
          </cell>
          <cell r="BL139">
            <v>304.27131699562494</v>
          </cell>
          <cell r="BM139">
            <v>11.411399999999999</v>
          </cell>
          <cell r="BN139">
            <v>24.024000000000001</v>
          </cell>
          <cell r="BO139">
            <v>35.435400000000001</v>
          </cell>
          <cell r="BP139">
            <v>5.1276224999999993</v>
          </cell>
          <cell r="BQ139">
            <v>9.0090000000000003</v>
          </cell>
          <cell r="BR139">
            <v>0</v>
          </cell>
          <cell r="BS139">
            <v>14.1366225</v>
          </cell>
          <cell r="BT139">
            <v>6.2837774999999993</v>
          </cell>
          <cell r="BU139">
            <v>15.015000000000001</v>
          </cell>
          <cell r="BV139">
            <v>21.2987775</v>
          </cell>
          <cell r="BW139">
            <v>80.864783999999986</v>
          </cell>
          <cell r="BX139">
            <v>12.1584</v>
          </cell>
          <cell r="BY139">
            <v>0.36</v>
          </cell>
          <cell r="BZ139">
            <v>2.95</v>
          </cell>
          <cell r="CA139">
            <v>9.8682448271186409</v>
          </cell>
          <cell r="CB139">
            <v>4</v>
          </cell>
          <cell r="CC139">
            <v>4.2863511864406769</v>
          </cell>
          <cell r="CD139">
            <v>0.31</v>
          </cell>
          <cell r="CE139">
            <v>0.23</v>
          </cell>
          <cell r="CF139">
            <v>0</v>
          </cell>
          <cell r="CG139">
            <v>0</v>
          </cell>
          <cell r="CH139">
            <v>0</v>
          </cell>
          <cell r="CI139" t="str">
            <v>BUCKINGHAM MAINTENANCE ANNEX</v>
          </cell>
          <cell r="CJ139" t="str">
            <v>NF6-IND P</v>
          </cell>
          <cell r="CK139" t="str">
            <v>X</v>
          </cell>
          <cell r="CL139">
            <v>2</v>
          </cell>
          <cell r="CM139" t="str">
            <v>2X32HELP</v>
          </cell>
          <cell r="CN139" t="str">
            <v>SYLVANIA</v>
          </cell>
          <cell r="CO139" t="str">
            <v>QHE2X32T8/UNV ISL-SC</v>
          </cell>
          <cell r="CP139">
            <v>49863</v>
          </cell>
          <cell r="CQ139">
            <v>0</v>
          </cell>
          <cell r="CR139" t="str">
            <v>N/A</v>
          </cell>
          <cell r="CS139" t="str">
            <v>-</v>
          </cell>
          <cell r="CT139" t="str">
            <v>-</v>
          </cell>
          <cell r="CU139" t="str">
            <v>-</v>
          </cell>
          <cell r="CV139">
            <v>0</v>
          </cell>
          <cell r="CW139">
            <v>4</v>
          </cell>
          <cell r="CX139" t="str">
            <v>FO28/ECO</v>
          </cell>
          <cell r="CY139" t="str">
            <v>SYLVANIA</v>
          </cell>
          <cell r="CZ139" t="str">
            <v>FO28/841/XP/SS/ECO</v>
          </cell>
          <cell r="DA139">
            <v>22179</v>
          </cell>
          <cell r="DB139">
            <v>0</v>
          </cell>
          <cell r="DC139" t="str">
            <v>N/A</v>
          </cell>
          <cell r="DD139" t="str">
            <v>-</v>
          </cell>
          <cell r="DE139" t="str">
            <v>-</v>
          </cell>
          <cell r="DF139" t="str">
            <v>-</v>
          </cell>
          <cell r="DG139">
            <v>2</v>
          </cell>
          <cell r="DH139" t="str">
            <v>2 LAMP 4' STRIP INDUSTRIAL PREMIUM GRADE</v>
          </cell>
          <cell r="DI139" t="str">
            <v>SIMKAR</v>
          </cell>
          <cell r="DJ139" t="str">
            <v>IF232-B11-*</v>
          </cell>
          <cell r="DK139" t="str">
            <v>-</v>
          </cell>
          <cell r="DL139">
            <v>0</v>
          </cell>
          <cell r="DM139" t="str">
            <v>No Sensor</v>
          </cell>
          <cell r="DN139" t="str">
            <v>No Sensor</v>
          </cell>
          <cell r="DO139" t="str">
            <v>No Sensor</v>
          </cell>
          <cell r="DP139" t="str">
            <v>No Sensor</v>
          </cell>
          <cell r="DQ139" t="str">
            <v>No Sensor</v>
          </cell>
          <cell r="DR139">
            <v>0</v>
          </cell>
          <cell r="DS139" t="str">
            <v>No Add Wk.</v>
          </cell>
          <cell r="DT139" t="str">
            <v>No Add. Wk.</v>
          </cell>
          <cell r="DU139" t="str">
            <v>No Add. Wk.</v>
          </cell>
          <cell r="DV139" t="str">
            <v>No Add. Wk.</v>
          </cell>
          <cell r="DW139" t="str">
            <v>No Add. Wk.</v>
          </cell>
        </row>
        <row r="140">
          <cell r="E140">
            <v>8</v>
          </cell>
          <cell r="F140" t="str">
            <v>BUCKINGHAM MAINTENANCE ANNEX</v>
          </cell>
          <cell r="G140">
            <v>1</v>
          </cell>
          <cell r="I140" t="str">
            <v>COMPOUND</v>
          </cell>
          <cell r="J140" t="str">
            <v>OH</v>
          </cell>
          <cell r="L140">
            <v>6006</v>
          </cell>
          <cell r="M140">
            <v>3</v>
          </cell>
          <cell r="N140" t="str">
            <v>44EE</v>
          </cell>
          <cell r="O140" t="str">
            <v>IND</v>
          </cell>
          <cell r="S140" t="str">
            <v>FLUORESCENT</v>
          </cell>
          <cell r="T140">
            <v>144</v>
          </cell>
          <cell r="U140">
            <v>0.432</v>
          </cell>
          <cell r="V140">
            <v>2594.5920000000001</v>
          </cell>
          <cell r="W140">
            <v>3</v>
          </cell>
          <cell r="X140" t="str">
            <v>NF6-IND P</v>
          </cell>
          <cell r="Z140" t="str">
            <v>NEW LINEAR FLUORESCENT FIXTURE</v>
          </cell>
          <cell r="AA140" t="str">
            <v xml:space="preserve"> </v>
          </cell>
          <cell r="AB140">
            <v>42</v>
          </cell>
          <cell r="AC140">
            <v>0.126</v>
          </cell>
          <cell r="AD140">
            <v>756.75599999999997</v>
          </cell>
          <cell r="AJ140" t="str">
            <v>N</v>
          </cell>
          <cell r="AK140">
            <v>24613.199999999997</v>
          </cell>
          <cell r="AL140">
            <v>11980.800000000001</v>
          </cell>
          <cell r="AM140">
            <v>-0.51323679976597913</v>
          </cell>
          <cell r="AN140">
            <v>0.30599999999999999</v>
          </cell>
          <cell r="AO140">
            <v>1837.8360000000002</v>
          </cell>
          <cell r="AP140">
            <v>139.53477600000002</v>
          </cell>
          <cell r="AQ140">
            <v>3.2709191828525768</v>
          </cell>
          <cell r="AR140">
            <v>0.30572445973058177</v>
          </cell>
          <cell r="AS140">
            <v>196.990272</v>
          </cell>
          <cell r="AT140">
            <v>57.455495999999997</v>
          </cell>
          <cell r="AU140">
            <v>50.26</v>
          </cell>
          <cell r="AV140">
            <v>59.734999999999999</v>
          </cell>
          <cell r="AW140">
            <v>2.3200000000000003</v>
          </cell>
          <cell r="AX140">
            <v>0</v>
          </cell>
          <cell r="AY140">
            <v>0</v>
          </cell>
          <cell r="AZ140">
            <v>0</v>
          </cell>
          <cell r="BA140">
            <v>0</v>
          </cell>
          <cell r="BB140">
            <v>150.78</v>
          </cell>
          <cell r="BC140">
            <v>0</v>
          </cell>
          <cell r="BD140">
            <v>0</v>
          </cell>
          <cell r="BE140">
            <v>150.78</v>
          </cell>
          <cell r="BF140">
            <v>179.20499999999998</v>
          </cell>
          <cell r="BG140">
            <v>0</v>
          </cell>
          <cell r="BH140">
            <v>0</v>
          </cell>
          <cell r="BI140">
            <v>179.20499999999998</v>
          </cell>
          <cell r="BJ140">
            <v>6.9600000000000009</v>
          </cell>
          <cell r="BK140">
            <v>446.97934620843745</v>
          </cell>
          <cell r="BL140">
            <v>456.40697549343741</v>
          </cell>
          <cell r="BM140">
            <v>17.117099999999997</v>
          </cell>
          <cell r="BN140">
            <v>36.036000000000001</v>
          </cell>
          <cell r="BO140">
            <v>53.153099999999995</v>
          </cell>
          <cell r="BP140">
            <v>7.691433749999999</v>
          </cell>
          <cell r="BQ140">
            <v>13.513500000000002</v>
          </cell>
          <cell r="BR140">
            <v>0</v>
          </cell>
          <cell r="BS140">
            <v>21.204933750000002</v>
          </cell>
          <cell r="BT140">
            <v>9.425666249999999</v>
          </cell>
          <cell r="BU140">
            <v>22.522500000000001</v>
          </cell>
          <cell r="BV140">
            <v>31.94816625</v>
          </cell>
          <cell r="BW140">
            <v>121.29717600000002</v>
          </cell>
          <cell r="BX140">
            <v>18.2376</v>
          </cell>
          <cell r="BY140">
            <v>0.36</v>
          </cell>
          <cell r="BZ140">
            <v>2.95</v>
          </cell>
          <cell r="CA140">
            <v>14.802367240677968</v>
          </cell>
          <cell r="CB140">
            <v>4</v>
          </cell>
          <cell r="CC140">
            <v>6.4295267796610167</v>
          </cell>
          <cell r="CD140">
            <v>0.31</v>
          </cell>
          <cell r="CE140">
            <v>0.23</v>
          </cell>
          <cell r="CF140">
            <v>0</v>
          </cell>
          <cell r="CG140">
            <v>0</v>
          </cell>
          <cell r="CH140">
            <v>0</v>
          </cell>
          <cell r="CI140" t="str">
            <v>BUCKINGHAM MAINTENANCE ANNEX</v>
          </cell>
          <cell r="CJ140" t="str">
            <v>NF6-IND P</v>
          </cell>
          <cell r="CK140" t="str">
            <v>X</v>
          </cell>
          <cell r="CL140">
            <v>3</v>
          </cell>
          <cell r="CM140" t="str">
            <v>2X32HELP</v>
          </cell>
          <cell r="CN140" t="str">
            <v>SYLVANIA</v>
          </cell>
          <cell r="CO140" t="str">
            <v>QHE2X32T8/UNV ISL-SC</v>
          </cell>
          <cell r="CP140">
            <v>49863</v>
          </cell>
          <cell r="CQ140">
            <v>0</v>
          </cell>
          <cell r="CR140" t="str">
            <v>N/A</v>
          </cell>
          <cell r="CS140" t="str">
            <v>-</v>
          </cell>
          <cell r="CT140" t="str">
            <v>-</v>
          </cell>
          <cell r="CU140" t="str">
            <v>-</v>
          </cell>
          <cell r="CV140">
            <v>0</v>
          </cell>
          <cell r="CW140">
            <v>6</v>
          </cell>
          <cell r="CX140" t="str">
            <v>FO28/ECO</v>
          </cell>
          <cell r="CY140" t="str">
            <v>SYLVANIA</v>
          </cell>
          <cell r="CZ140" t="str">
            <v>FO28/841/XP/SS/ECO</v>
          </cell>
          <cell r="DA140">
            <v>22179</v>
          </cell>
          <cell r="DB140">
            <v>0</v>
          </cell>
          <cell r="DC140" t="str">
            <v>N/A</v>
          </cell>
          <cell r="DD140" t="str">
            <v>-</v>
          </cell>
          <cell r="DE140" t="str">
            <v>-</v>
          </cell>
          <cell r="DF140" t="str">
            <v>-</v>
          </cell>
          <cell r="DG140">
            <v>3</v>
          </cell>
          <cell r="DH140" t="str">
            <v>2 LAMP 4' STRIP INDUSTRIAL PREMIUM GRADE</v>
          </cell>
          <cell r="DI140" t="str">
            <v>SIMKAR</v>
          </cell>
          <cell r="DJ140" t="str">
            <v>IF232-B11-*</v>
          </cell>
          <cell r="DK140" t="str">
            <v>-</v>
          </cell>
          <cell r="DL140">
            <v>0</v>
          </cell>
          <cell r="DM140" t="str">
            <v>No Sensor</v>
          </cell>
          <cell r="DN140" t="str">
            <v>No Sensor</v>
          </cell>
          <cell r="DO140" t="str">
            <v>No Sensor</v>
          </cell>
          <cell r="DP140" t="str">
            <v>No Sensor</v>
          </cell>
          <cell r="DQ140" t="str">
            <v>No Sensor</v>
          </cell>
          <cell r="DR140">
            <v>0</v>
          </cell>
          <cell r="DS140" t="str">
            <v>No Add Wk.</v>
          </cell>
          <cell r="DT140" t="str">
            <v>No Add. Wk.</v>
          </cell>
          <cell r="DU140" t="str">
            <v>No Add. Wk.</v>
          </cell>
          <cell r="DV140" t="str">
            <v>No Add. Wk.</v>
          </cell>
          <cell r="DW140" t="str">
            <v>No Add. Wk.</v>
          </cell>
        </row>
        <row r="141">
          <cell r="E141">
            <v>8</v>
          </cell>
          <cell r="F141" t="str">
            <v>BUCKINGHAM MAINTENANCE ANNEX</v>
          </cell>
          <cell r="G141">
            <v>1</v>
          </cell>
          <cell r="I141" t="str">
            <v>PLUMBING SHOP</v>
          </cell>
          <cell r="J141" t="str">
            <v>OH</v>
          </cell>
          <cell r="L141">
            <v>6006</v>
          </cell>
          <cell r="M141">
            <v>8</v>
          </cell>
          <cell r="N141" t="str">
            <v>44EE</v>
          </cell>
          <cell r="O141" t="str">
            <v>8' IND</v>
          </cell>
          <cell r="S141" t="str">
            <v>FLUORESCENT</v>
          </cell>
          <cell r="T141">
            <v>144</v>
          </cell>
          <cell r="U141">
            <v>1.1519999999999999</v>
          </cell>
          <cell r="V141">
            <v>6918.9119999999994</v>
          </cell>
          <cell r="W141">
            <v>8</v>
          </cell>
          <cell r="X141" t="str">
            <v>NF7-IND P</v>
          </cell>
          <cell r="Z141" t="str">
            <v>NEW LINEAR FLUORESCENT FIXTURE</v>
          </cell>
          <cell r="AA141" t="str">
            <v xml:space="preserve"> </v>
          </cell>
          <cell r="AB141">
            <v>84</v>
          </cell>
          <cell r="AC141">
            <v>0.67200000000000004</v>
          </cell>
          <cell r="AD141">
            <v>4036.0320000000002</v>
          </cell>
          <cell r="AJ141" t="str">
            <v>N</v>
          </cell>
          <cell r="AK141">
            <v>65635.199999999997</v>
          </cell>
          <cell r="AL141">
            <v>63897.600000000006</v>
          </cell>
          <cell r="AM141">
            <v>-2.6473599531958329E-2</v>
          </cell>
          <cell r="AN141">
            <v>0.47999999999999987</v>
          </cell>
          <cell r="AO141">
            <v>2882.8799999999992</v>
          </cell>
          <cell r="AP141">
            <v>218.8780799999999</v>
          </cell>
          <cell r="AQ141">
            <v>7.7980435928560112</v>
          </cell>
          <cell r="AR141">
            <v>0.12823729286613963</v>
          </cell>
          <cell r="AS141">
            <v>525.30739199999994</v>
          </cell>
          <cell r="AT141">
            <v>306.42931200000004</v>
          </cell>
          <cell r="AU141">
            <v>80.52</v>
          </cell>
          <cell r="AV141">
            <v>74.668750000000003</v>
          </cell>
          <cell r="AW141">
            <v>2.3200000000000003</v>
          </cell>
          <cell r="AX141">
            <v>0</v>
          </cell>
          <cell r="AY141">
            <v>0</v>
          </cell>
          <cell r="AZ141">
            <v>0</v>
          </cell>
          <cell r="BA141">
            <v>0</v>
          </cell>
          <cell r="BB141">
            <v>644.16</v>
          </cell>
          <cell r="BC141">
            <v>0</v>
          </cell>
          <cell r="BD141">
            <v>0</v>
          </cell>
          <cell r="BE141">
            <v>644.16</v>
          </cell>
          <cell r="BF141">
            <v>597.35</v>
          </cell>
          <cell r="BG141">
            <v>0</v>
          </cell>
          <cell r="BH141">
            <v>0</v>
          </cell>
          <cell r="BI141">
            <v>597.35</v>
          </cell>
          <cell r="BJ141">
            <v>18.560000000000002</v>
          </cell>
          <cell r="BK141">
            <v>1681.6804646006246</v>
          </cell>
          <cell r="BL141">
            <v>1706.8208093606247</v>
          </cell>
          <cell r="BM141">
            <v>45.645599999999995</v>
          </cell>
          <cell r="BN141">
            <v>96.096000000000004</v>
          </cell>
          <cell r="BO141">
            <v>141.74160000000001</v>
          </cell>
          <cell r="BP141">
            <v>33.613579999999999</v>
          </cell>
          <cell r="BQ141">
            <v>56.056000000000004</v>
          </cell>
          <cell r="BR141">
            <v>0</v>
          </cell>
          <cell r="BS141">
            <v>89.669579999999996</v>
          </cell>
          <cell r="BT141">
            <v>12.032019999999996</v>
          </cell>
          <cell r="BU141">
            <v>40.04</v>
          </cell>
          <cell r="BV141">
            <v>52.072019999999995</v>
          </cell>
          <cell r="BW141">
            <v>190.27007999999995</v>
          </cell>
          <cell r="BX141">
            <v>28.607999999999993</v>
          </cell>
          <cell r="BY141">
            <v>0.36</v>
          </cell>
          <cell r="BZ141">
            <v>2.95</v>
          </cell>
          <cell r="CA141">
            <v>23.219399593220331</v>
          </cell>
          <cell r="CB141">
            <v>4</v>
          </cell>
          <cell r="CC141">
            <v>10.085532203389826</v>
          </cell>
          <cell r="CD141">
            <v>0.31</v>
          </cell>
          <cell r="CE141">
            <v>0.23</v>
          </cell>
          <cell r="CF141">
            <v>0</v>
          </cell>
          <cell r="CG141">
            <v>0</v>
          </cell>
          <cell r="CH141">
            <v>0</v>
          </cell>
          <cell r="CI141" t="str">
            <v>BUCKINGHAM MAINTENANCE ANNEX</v>
          </cell>
          <cell r="CJ141" t="str">
            <v>NF7-IND P</v>
          </cell>
          <cell r="CK141" t="str">
            <v>X</v>
          </cell>
          <cell r="CL141">
            <v>8</v>
          </cell>
          <cell r="CM141" t="str">
            <v>4X32HELP</v>
          </cell>
          <cell r="CN141" t="str">
            <v>SYLVANIA</v>
          </cell>
          <cell r="CO141" t="str">
            <v>QHE4X32T8/UNV ISL-SC</v>
          </cell>
          <cell r="CP141">
            <v>49867</v>
          </cell>
          <cell r="CQ141">
            <v>0</v>
          </cell>
          <cell r="CR141" t="str">
            <v>N/A</v>
          </cell>
          <cell r="CS141" t="str">
            <v>-</v>
          </cell>
          <cell r="CT141" t="str">
            <v>-</v>
          </cell>
          <cell r="CU141" t="str">
            <v>-</v>
          </cell>
          <cell r="CV141">
            <v>0</v>
          </cell>
          <cell r="CW141">
            <v>32</v>
          </cell>
          <cell r="CX141" t="str">
            <v>FO28/ECO</v>
          </cell>
          <cell r="CY141" t="str">
            <v>SYLVANIA</v>
          </cell>
          <cell r="CZ141" t="str">
            <v>FO28/841/XP/SS/ECO</v>
          </cell>
          <cell r="DA141">
            <v>22179</v>
          </cell>
          <cell r="DB141">
            <v>0</v>
          </cell>
          <cell r="DC141" t="str">
            <v>N/A</v>
          </cell>
          <cell r="DD141" t="str">
            <v>-</v>
          </cell>
          <cell r="DE141" t="str">
            <v>-</v>
          </cell>
          <cell r="DF141" t="str">
            <v>-</v>
          </cell>
          <cell r="DG141">
            <v>8</v>
          </cell>
          <cell r="DH141" t="str">
            <v>4 LAMP 8' STRIP INDUSTRIAL PREMIUM GRADE</v>
          </cell>
          <cell r="DI141" t="str">
            <v>SIMKAR</v>
          </cell>
          <cell r="DJ141" t="str">
            <v>IF-2232-B11-*</v>
          </cell>
          <cell r="DK141" t="str">
            <v>-</v>
          </cell>
          <cell r="DL141">
            <v>0</v>
          </cell>
          <cell r="DM141" t="str">
            <v>No Sensor</v>
          </cell>
          <cell r="DN141" t="str">
            <v>No Sensor</v>
          </cell>
          <cell r="DO141" t="str">
            <v>No Sensor</v>
          </cell>
          <cell r="DP141" t="str">
            <v>No Sensor</v>
          </cell>
          <cell r="DQ141" t="str">
            <v>No Sensor</v>
          </cell>
          <cell r="DR141">
            <v>0</v>
          </cell>
          <cell r="DS141" t="str">
            <v>No Add Wk.</v>
          </cell>
          <cell r="DT141" t="str">
            <v>No Add. Wk.</v>
          </cell>
          <cell r="DU141" t="str">
            <v>No Add. Wk.</v>
          </cell>
          <cell r="DV141" t="str">
            <v>No Add. Wk.</v>
          </cell>
          <cell r="DW141" t="str">
            <v>No Add. Wk.</v>
          </cell>
        </row>
        <row r="142">
          <cell r="E142">
            <v>8</v>
          </cell>
          <cell r="F142" t="str">
            <v>BUCKINGHAM MAINTENANCE ANNEX</v>
          </cell>
          <cell r="G142">
            <v>1</v>
          </cell>
          <cell r="I142" t="str">
            <v>PLANT FOREMAN OFF</v>
          </cell>
          <cell r="J142" t="str">
            <v>OH</v>
          </cell>
          <cell r="L142">
            <v>6006</v>
          </cell>
          <cell r="M142">
            <v>2</v>
          </cell>
          <cell r="N142" t="str">
            <v>44EE</v>
          </cell>
          <cell r="S142" t="str">
            <v>FLUORESCENT</v>
          </cell>
          <cell r="T142">
            <v>144</v>
          </cell>
          <cell r="U142">
            <v>0.28799999999999998</v>
          </cell>
          <cell r="V142">
            <v>1729.7279999999998</v>
          </cell>
          <cell r="W142">
            <v>2</v>
          </cell>
          <cell r="X142" t="str">
            <v>CR41HP</v>
          </cell>
          <cell r="Z142" t="str">
            <v>NEW LINEAR FLUORESCENT FIXTURE</v>
          </cell>
          <cell r="AA142" t="str">
            <v xml:space="preserve"> </v>
          </cell>
          <cell r="AB142">
            <v>33</v>
          </cell>
          <cell r="AC142">
            <v>6.6000000000000003E-2</v>
          </cell>
          <cell r="AD142">
            <v>396.39600000000002</v>
          </cell>
          <cell r="AJ142" t="str">
            <v>N</v>
          </cell>
          <cell r="AK142">
            <v>16408.8</v>
          </cell>
          <cell r="AL142">
            <v>6144</v>
          </cell>
          <cell r="AM142">
            <v>-0.62556676905075326</v>
          </cell>
          <cell r="AN142">
            <v>0.22199999999999998</v>
          </cell>
          <cell r="AO142">
            <v>1333.3319999999999</v>
          </cell>
          <cell r="AP142">
            <v>101.23111199999998</v>
          </cell>
          <cell r="AQ142">
            <v>2.8416619802800844</v>
          </cell>
          <cell r="AR142">
            <v>0.35190673871120887</v>
          </cell>
          <cell r="AS142">
            <v>131.32684799999998</v>
          </cell>
          <cell r="AT142">
            <v>30.095736000000002</v>
          </cell>
          <cell r="AU142">
            <v>44.13</v>
          </cell>
          <cell r="AV142">
            <v>59.734999999999999</v>
          </cell>
          <cell r="AW142">
            <v>2.3200000000000003</v>
          </cell>
          <cell r="AX142">
            <v>0</v>
          </cell>
          <cell r="AY142">
            <v>0</v>
          </cell>
          <cell r="AZ142">
            <v>0</v>
          </cell>
          <cell r="BA142">
            <v>0</v>
          </cell>
          <cell r="BB142">
            <v>88.26</v>
          </cell>
          <cell r="BC142">
            <v>0</v>
          </cell>
          <cell r="BD142">
            <v>0</v>
          </cell>
          <cell r="BE142">
            <v>88.26</v>
          </cell>
          <cell r="BF142">
            <v>119.47</v>
          </cell>
          <cell r="BG142">
            <v>0</v>
          </cell>
          <cell r="BH142">
            <v>0</v>
          </cell>
          <cell r="BI142">
            <v>119.47</v>
          </cell>
          <cell r="BJ142">
            <v>4.6400000000000006</v>
          </cell>
          <cell r="BK142">
            <v>281.37951600187495</v>
          </cell>
          <cell r="BL142">
            <v>287.66460219187496</v>
          </cell>
          <cell r="BM142">
            <v>11.411399999999999</v>
          </cell>
          <cell r="BN142">
            <v>24.024000000000001</v>
          </cell>
          <cell r="BO142">
            <v>35.435400000000001</v>
          </cell>
          <cell r="BP142">
            <v>4.6959412499999997</v>
          </cell>
          <cell r="BQ142">
            <v>6.5065</v>
          </cell>
          <cell r="BR142">
            <v>0</v>
          </cell>
          <cell r="BS142">
            <v>11.20244125</v>
          </cell>
          <cell r="BT142">
            <v>6.7154587499999989</v>
          </cell>
          <cell r="BU142">
            <v>17.517500000000002</v>
          </cell>
          <cell r="BV142">
            <v>24.232958750000002</v>
          </cell>
          <cell r="BW142">
            <v>87.999911999999995</v>
          </cell>
          <cell r="BX142">
            <v>13.231200000000001</v>
          </cell>
          <cell r="BY142">
            <v>0.36</v>
          </cell>
          <cell r="BZ142">
            <v>2.95</v>
          </cell>
          <cell r="CA142">
            <v>10.738972311864407</v>
          </cell>
          <cell r="CB142">
            <v>4</v>
          </cell>
          <cell r="CC142">
            <v>4.6645586440677969</v>
          </cell>
          <cell r="CD142">
            <v>0.31</v>
          </cell>
          <cell r="CE142">
            <v>0.23</v>
          </cell>
          <cell r="CF142">
            <v>0</v>
          </cell>
          <cell r="CG142">
            <v>0</v>
          </cell>
          <cell r="CH142">
            <v>0</v>
          </cell>
          <cell r="CI142" t="str">
            <v>BUCKINGHAM MAINTENANCE ANNEX</v>
          </cell>
          <cell r="CJ142" t="str">
            <v>CR41HP</v>
          </cell>
          <cell r="CK142" t="str">
            <v>X</v>
          </cell>
          <cell r="CL142">
            <v>2</v>
          </cell>
          <cell r="CM142" t="str">
            <v>1X32HEHP</v>
          </cell>
          <cell r="CN142" t="str">
            <v>SYLVANIA</v>
          </cell>
          <cell r="CO142" t="str">
            <v>QHE1X32T8/UNV ISH-SC</v>
          </cell>
          <cell r="CP142">
            <v>49871</v>
          </cell>
          <cell r="CQ142">
            <v>0</v>
          </cell>
          <cell r="CR142" t="str">
            <v>N/A</v>
          </cell>
          <cell r="CS142" t="str">
            <v>-</v>
          </cell>
          <cell r="CT142" t="str">
            <v>-</v>
          </cell>
          <cell r="CU142" t="str">
            <v>-</v>
          </cell>
          <cell r="CV142">
            <v>0</v>
          </cell>
          <cell r="CW142">
            <v>2</v>
          </cell>
          <cell r="CX142" t="str">
            <v>FO28/ECO</v>
          </cell>
          <cell r="CY142" t="str">
            <v>SYLVANIA</v>
          </cell>
          <cell r="CZ142" t="str">
            <v>FO28/841/XP/SS/ECO</v>
          </cell>
          <cell r="DA142">
            <v>22179</v>
          </cell>
          <cell r="DB142">
            <v>0</v>
          </cell>
          <cell r="DC142" t="str">
            <v>N/A</v>
          </cell>
          <cell r="DD142" t="str">
            <v>-</v>
          </cell>
          <cell r="DE142" t="str">
            <v>-</v>
          </cell>
          <cell r="DF142" t="str">
            <v>-</v>
          </cell>
          <cell r="DG142">
            <v>2</v>
          </cell>
          <cell r="DH142" t="str">
            <v>4' 1-LAMP HIGH POWER CLASSROOM FIXTURE</v>
          </cell>
          <cell r="DI142" t="str">
            <v>TRI-STAR</v>
          </cell>
          <cell r="DJ142" t="str">
            <v>WA438-4-132-T8-EB(*)HP -WREF</v>
          </cell>
          <cell r="DK142" t="str">
            <v>-</v>
          </cell>
          <cell r="DL142">
            <v>0</v>
          </cell>
          <cell r="DM142" t="str">
            <v>No Sensor</v>
          </cell>
          <cell r="DN142" t="str">
            <v>No Sensor</v>
          </cell>
          <cell r="DO142" t="str">
            <v>No Sensor</v>
          </cell>
          <cell r="DP142" t="str">
            <v>No Sensor</v>
          </cell>
          <cell r="DQ142" t="str">
            <v>No Sensor</v>
          </cell>
          <cell r="DR142">
            <v>0</v>
          </cell>
          <cell r="DS142" t="str">
            <v>No Add Wk.</v>
          </cell>
          <cell r="DT142" t="str">
            <v>No Add. Wk.</v>
          </cell>
          <cell r="DU142" t="str">
            <v>No Add. Wk.</v>
          </cell>
          <cell r="DV142" t="str">
            <v>No Add. Wk.</v>
          </cell>
          <cell r="DW142" t="str">
            <v>No Add. Wk.</v>
          </cell>
        </row>
        <row r="143">
          <cell r="E143">
            <v>8</v>
          </cell>
          <cell r="F143" t="str">
            <v>BUCKINGHAM MAINTENANCE ANNEX</v>
          </cell>
          <cell r="I143" t="str">
            <v>PLUMBING FOREMAN OFF</v>
          </cell>
          <cell r="J143" t="str">
            <v>OH</v>
          </cell>
          <cell r="L143">
            <v>6006</v>
          </cell>
          <cell r="M143">
            <v>2</v>
          </cell>
          <cell r="N143" t="str">
            <v>44EE</v>
          </cell>
          <cell r="O143" t="str">
            <v>LYIN</v>
          </cell>
          <cell r="S143" t="str">
            <v>FLUORESCENT</v>
          </cell>
          <cell r="T143">
            <v>144</v>
          </cell>
          <cell r="U143">
            <v>0.28799999999999998</v>
          </cell>
          <cell r="V143">
            <v>1729.7279999999998</v>
          </cell>
          <cell r="W143">
            <v>2</v>
          </cell>
          <cell r="X143" t="str">
            <v>NF5-242HP</v>
          </cell>
          <cell r="Z143" t="str">
            <v>NEW LINEAR FLUORESCENT FIXTURE</v>
          </cell>
          <cell r="AA143" t="str">
            <v xml:space="preserve"> </v>
          </cell>
          <cell r="AB143">
            <v>65</v>
          </cell>
          <cell r="AC143">
            <v>0.13</v>
          </cell>
          <cell r="AD143">
            <v>780.78</v>
          </cell>
          <cell r="AJ143" t="str">
            <v>N</v>
          </cell>
          <cell r="AK143">
            <v>16408.8</v>
          </cell>
          <cell r="AL143">
            <v>12288</v>
          </cell>
          <cell r="AM143">
            <v>-0.25113353810150646</v>
          </cell>
          <cell r="AN143">
            <v>0.15799999999999997</v>
          </cell>
          <cell r="AO143">
            <v>948.94799999999987</v>
          </cell>
          <cell r="AP143">
            <v>72.047367999999977</v>
          </cell>
          <cell r="AQ143">
            <v>4.5616255804184975</v>
          </cell>
          <cell r="AR143">
            <v>0.21922009651398372</v>
          </cell>
          <cell r="AS143">
            <v>131.32684799999998</v>
          </cell>
          <cell r="AT143">
            <v>59.27948</v>
          </cell>
          <cell r="AU143">
            <v>59.26</v>
          </cell>
          <cell r="AV143">
            <v>59.734999999999999</v>
          </cell>
          <cell r="AW143">
            <v>2.3200000000000003</v>
          </cell>
          <cell r="AX143">
            <v>0</v>
          </cell>
          <cell r="AY143">
            <v>0</v>
          </cell>
          <cell r="AZ143">
            <v>0</v>
          </cell>
          <cell r="BA143">
            <v>0</v>
          </cell>
          <cell r="BB143">
            <v>118.52</v>
          </cell>
          <cell r="BC143">
            <v>0</v>
          </cell>
          <cell r="BD143">
            <v>0</v>
          </cell>
          <cell r="BE143">
            <v>118.52</v>
          </cell>
          <cell r="BF143">
            <v>119.47</v>
          </cell>
          <cell r="BG143">
            <v>0</v>
          </cell>
          <cell r="BH143">
            <v>0</v>
          </cell>
          <cell r="BI143">
            <v>119.47</v>
          </cell>
          <cell r="BJ143">
            <v>4.6400000000000006</v>
          </cell>
          <cell r="BK143">
            <v>322.36803068062494</v>
          </cell>
          <cell r="BL143">
            <v>328.65311687062496</v>
          </cell>
          <cell r="BM143">
            <v>11.411399999999999</v>
          </cell>
          <cell r="BN143">
            <v>24.024000000000001</v>
          </cell>
          <cell r="BO143">
            <v>35.435400000000001</v>
          </cell>
          <cell r="BP143">
            <v>6.0009949999999996</v>
          </cell>
          <cell r="BQ143">
            <v>9.0090000000000003</v>
          </cell>
          <cell r="BR143">
            <v>0</v>
          </cell>
          <cell r="BS143">
            <v>15.009995</v>
          </cell>
          <cell r="BT143">
            <v>5.410404999999999</v>
          </cell>
          <cell r="BU143">
            <v>15.015000000000001</v>
          </cell>
          <cell r="BV143">
            <v>20.425404999999998</v>
          </cell>
          <cell r="BW143">
            <v>62.630567999999997</v>
          </cell>
          <cell r="BX143">
            <v>9.4167999999999985</v>
          </cell>
          <cell r="BY143">
            <v>0.36</v>
          </cell>
          <cell r="BZ143">
            <v>2.95</v>
          </cell>
          <cell r="CA143">
            <v>7.6430523661016938</v>
          </cell>
          <cell r="CB143">
            <v>4</v>
          </cell>
          <cell r="CC143">
            <v>3.3198210169491524</v>
          </cell>
          <cell r="CD143">
            <v>0.31</v>
          </cell>
          <cell r="CE143">
            <v>0.23</v>
          </cell>
          <cell r="CF143">
            <v>0</v>
          </cell>
          <cell r="CG143">
            <v>0</v>
          </cell>
          <cell r="CH143">
            <v>0</v>
          </cell>
          <cell r="CI143" t="str">
            <v>BUCKINGHAM MAINTENANCE ANNEX</v>
          </cell>
          <cell r="CJ143" t="str">
            <v>NF5-242HP</v>
          </cell>
          <cell r="CK143" t="str">
            <v>X</v>
          </cell>
          <cell r="CL143">
            <v>2</v>
          </cell>
          <cell r="CM143" t="str">
            <v>2X32HEHP</v>
          </cell>
          <cell r="CN143" t="str">
            <v>SYLVANIA</v>
          </cell>
          <cell r="CO143" t="str">
            <v>QHE2X32T8/UNV ISH-SC</v>
          </cell>
          <cell r="CP143">
            <v>49873</v>
          </cell>
          <cell r="CQ143">
            <v>0</v>
          </cell>
          <cell r="CR143" t="str">
            <v>N/A</v>
          </cell>
          <cell r="CS143" t="str">
            <v>-</v>
          </cell>
          <cell r="CT143" t="str">
            <v>-</v>
          </cell>
          <cell r="CU143" t="str">
            <v>-</v>
          </cell>
          <cell r="CV143">
            <v>0</v>
          </cell>
          <cell r="CW143">
            <v>4</v>
          </cell>
          <cell r="CX143" t="str">
            <v>FO28/ECO</v>
          </cell>
          <cell r="CY143" t="str">
            <v>SYLVANIA</v>
          </cell>
          <cell r="CZ143" t="str">
            <v>FO28/841/XP/SS/ECO</v>
          </cell>
          <cell r="DA143">
            <v>22179</v>
          </cell>
          <cell r="DB143">
            <v>0</v>
          </cell>
          <cell r="DC143" t="str">
            <v>N/A</v>
          </cell>
          <cell r="DD143" t="str">
            <v>-</v>
          </cell>
          <cell r="DE143" t="str">
            <v>-</v>
          </cell>
          <cell r="DF143" t="str">
            <v>-</v>
          </cell>
          <cell r="DG143">
            <v>2</v>
          </cell>
          <cell r="DH143" t="str">
            <v>2X4 2L 18 CELL PARABOLIC LOUVER</v>
          </cell>
          <cell r="DI143" t="str">
            <v>SIMKAR</v>
          </cell>
          <cell r="DJ143" t="str">
            <v>TEP-244-232-B11-18C</v>
          </cell>
          <cell r="DK143" t="str">
            <v>-</v>
          </cell>
          <cell r="DL143">
            <v>0</v>
          </cell>
          <cell r="DM143" t="str">
            <v>No Sensor</v>
          </cell>
          <cell r="DN143" t="str">
            <v>No Sensor</v>
          </cell>
          <cell r="DO143" t="str">
            <v>No Sensor</v>
          </cell>
          <cell r="DP143" t="str">
            <v>No Sensor</v>
          </cell>
          <cell r="DQ143" t="str">
            <v>No Sensor</v>
          </cell>
          <cell r="DR143">
            <v>0</v>
          </cell>
          <cell r="DS143" t="str">
            <v>No Add Wk.</v>
          </cell>
          <cell r="DT143" t="str">
            <v>No Add. Wk.</v>
          </cell>
          <cell r="DU143" t="str">
            <v>No Add. Wk.</v>
          </cell>
          <cell r="DV143" t="str">
            <v>No Add. Wk.</v>
          </cell>
          <cell r="DW143" t="str">
            <v>No Add. Wk.</v>
          </cell>
        </row>
        <row r="144">
          <cell r="E144">
            <v>8</v>
          </cell>
          <cell r="F144" t="str">
            <v>BUCKINGHAM MAINTENANCE ANNEX</v>
          </cell>
          <cell r="I144" t="str">
            <v>MECHANICAL OFFICE</v>
          </cell>
          <cell r="J144" t="str">
            <v>MRH</v>
          </cell>
          <cell r="L144">
            <v>2500</v>
          </cell>
          <cell r="M144">
            <v>2</v>
          </cell>
          <cell r="N144" t="str">
            <v>44EE</v>
          </cell>
          <cell r="O144" t="str">
            <v>LYIN</v>
          </cell>
          <cell r="S144" t="str">
            <v>FLUORESCENT</v>
          </cell>
          <cell r="T144">
            <v>144</v>
          </cell>
          <cell r="U144">
            <v>0.28799999999999998</v>
          </cell>
          <cell r="V144">
            <v>720</v>
          </cell>
          <cell r="W144">
            <v>2</v>
          </cell>
          <cell r="X144" t="str">
            <v>NF3-242HP</v>
          </cell>
          <cell r="Z144" t="str">
            <v>NEW LINEAR FLUORESCENT FIXTURE</v>
          </cell>
          <cell r="AA144" t="str">
            <v xml:space="preserve"> </v>
          </cell>
          <cell r="AB144">
            <v>65</v>
          </cell>
          <cell r="AC144">
            <v>0.13</v>
          </cell>
          <cell r="AD144">
            <v>325</v>
          </cell>
          <cell r="AJ144" t="str">
            <v>N</v>
          </cell>
          <cell r="AK144">
            <v>16408.8</v>
          </cell>
          <cell r="AL144">
            <v>12288</v>
          </cell>
          <cell r="AM144">
            <v>-0.25113353810150646</v>
          </cell>
          <cell r="AN144">
            <v>0.15799999999999997</v>
          </cell>
          <cell r="AO144">
            <v>395</v>
          </cell>
          <cell r="AP144">
            <v>35.486799999999995</v>
          </cell>
          <cell r="AQ144">
            <v>8.8795741654819533</v>
          </cell>
          <cell r="AR144">
            <v>0.11261801313483634</v>
          </cell>
          <cell r="AS144">
            <v>64.684799999999996</v>
          </cell>
          <cell r="AT144">
            <v>29.198</v>
          </cell>
          <cell r="AU144">
            <v>54.26</v>
          </cell>
          <cell r="AV144">
            <v>59.734999999999999</v>
          </cell>
          <cell r="AW144">
            <v>2.3200000000000003</v>
          </cell>
          <cell r="AX144">
            <v>0</v>
          </cell>
          <cell r="AY144">
            <v>0</v>
          </cell>
          <cell r="AZ144">
            <v>0</v>
          </cell>
          <cell r="BA144">
            <v>0</v>
          </cell>
          <cell r="BB144">
            <v>108.52</v>
          </cell>
          <cell r="BC144">
            <v>0</v>
          </cell>
          <cell r="BD144">
            <v>0</v>
          </cell>
          <cell r="BE144">
            <v>108.52</v>
          </cell>
          <cell r="BF144">
            <v>119.47</v>
          </cell>
          <cell r="BG144">
            <v>0</v>
          </cell>
          <cell r="BH144">
            <v>0</v>
          </cell>
          <cell r="BI144">
            <v>119.47</v>
          </cell>
          <cell r="BJ144">
            <v>4.6400000000000006</v>
          </cell>
          <cell r="BK144">
            <v>308.82258630562495</v>
          </cell>
          <cell r="BL144">
            <v>315.10767249562491</v>
          </cell>
          <cell r="BM144">
            <v>4.7499999999999991</v>
          </cell>
          <cell r="BN144">
            <v>10</v>
          </cell>
          <cell r="BO144">
            <v>14.75</v>
          </cell>
          <cell r="BP144">
            <v>2.4979166666666668</v>
          </cell>
          <cell r="BQ144">
            <v>3.75</v>
          </cell>
          <cell r="BR144">
            <v>0</v>
          </cell>
          <cell r="BS144">
            <v>6.2479166666666668</v>
          </cell>
          <cell r="BT144">
            <v>2.2520833333333323</v>
          </cell>
          <cell r="BU144">
            <v>6.25</v>
          </cell>
          <cell r="BV144">
            <v>8.5020833333333314</v>
          </cell>
          <cell r="BW144">
            <v>26.07</v>
          </cell>
          <cell r="BX144">
            <v>9.4167999999999985</v>
          </cell>
          <cell r="BY144">
            <v>0.36</v>
          </cell>
          <cell r="BZ144">
            <v>2.95</v>
          </cell>
          <cell r="CA144">
            <v>3.1814237288135594</v>
          </cell>
          <cell r="CB144">
            <v>4</v>
          </cell>
          <cell r="CC144">
            <v>3.3198210169491524</v>
          </cell>
          <cell r="CD144">
            <v>0.31</v>
          </cell>
          <cell r="CE144">
            <v>0.23</v>
          </cell>
          <cell r="CF144">
            <v>0</v>
          </cell>
          <cell r="CG144">
            <v>0</v>
          </cell>
          <cell r="CH144">
            <v>0</v>
          </cell>
          <cell r="CI144" t="str">
            <v>BUCKINGHAM MAINTENANCE ANNEX</v>
          </cell>
          <cell r="CJ144" t="str">
            <v>NF3-242HP</v>
          </cell>
          <cell r="CK144" t="str">
            <v>X</v>
          </cell>
          <cell r="CL144">
            <v>2</v>
          </cell>
          <cell r="CM144" t="str">
            <v>2X32HEHP</v>
          </cell>
          <cell r="CN144" t="str">
            <v>SYLVANIA</v>
          </cell>
          <cell r="CO144" t="str">
            <v>QHE2X32T8/UNV ISH-SC</v>
          </cell>
          <cell r="CP144">
            <v>49873</v>
          </cell>
          <cell r="CQ144">
            <v>0</v>
          </cell>
          <cell r="CR144" t="str">
            <v>N/A</v>
          </cell>
          <cell r="CS144" t="str">
            <v>-</v>
          </cell>
          <cell r="CT144" t="str">
            <v>-</v>
          </cell>
          <cell r="CU144" t="str">
            <v>-</v>
          </cell>
          <cell r="CV144">
            <v>0</v>
          </cell>
          <cell r="CW144">
            <v>4</v>
          </cell>
          <cell r="CX144" t="str">
            <v>FO28/ECO</v>
          </cell>
          <cell r="CY144" t="str">
            <v>SYLVANIA</v>
          </cell>
          <cell r="CZ144" t="str">
            <v>FO28/841/XP/SS/ECO</v>
          </cell>
          <cell r="DA144">
            <v>22179</v>
          </cell>
          <cell r="DB144">
            <v>0</v>
          </cell>
          <cell r="DC144" t="str">
            <v>N/A</v>
          </cell>
          <cell r="DD144" t="str">
            <v>-</v>
          </cell>
          <cell r="DE144" t="str">
            <v>-</v>
          </cell>
          <cell r="DF144" t="str">
            <v>-</v>
          </cell>
          <cell r="DG144">
            <v>2</v>
          </cell>
          <cell r="DH144" t="str">
            <v>2X4-2 LAMP HP LAYIN W/PRISMATIC LENSE</v>
          </cell>
          <cell r="DI144" t="str">
            <v>TRISTAR</v>
          </cell>
          <cell r="DJ144" t="str">
            <v>RT24-232-T8-EB-UNIHP-.125" A12</v>
          </cell>
          <cell r="DK144" t="str">
            <v>-</v>
          </cell>
          <cell r="DL144">
            <v>0</v>
          </cell>
          <cell r="DM144" t="str">
            <v>No Sensor</v>
          </cell>
          <cell r="DN144" t="str">
            <v>No Sensor</v>
          </cell>
          <cell r="DO144" t="str">
            <v>No Sensor</v>
          </cell>
          <cell r="DP144" t="str">
            <v>No Sensor</v>
          </cell>
          <cell r="DQ144" t="str">
            <v>No Sensor</v>
          </cell>
          <cell r="DR144">
            <v>0</v>
          </cell>
          <cell r="DS144" t="str">
            <v>No Add Wk.</v>
          </cell>
          <cell r="DT144" t="str">
            <v>No Add. Wk.</v>
          </cell>
          <cell r="DU144" t="str">
            <v>No Add. Wk.</v>
          </cell>
          <cell r="DV144" t="str">
            <v>No Add. Wk.</v>
          </cell>
          <cell r="DW144" t="str">
            <v>No Add. Wk.</v>
          </cell>
        </row>
        <row r="145">
          <cell r="E145">
            <v>8</v>
          </cell>
          <cell r="F145" t="str">
            <v>BUCKINGHAM MAINTENANCE ANNEX</v>
          </cell>
          <cell r="I145" t="str">
            <v>TRANS OFFICE</v>
          </cell>
          <cell r="J145" t="str">
            <v>OH</v>
          </cell>
          <cell r="L145">
            <v>6006</v>
          </cell>
          <cell r="M145">
            <v>1</v>
          </cell>
          <cell r="N145" t="str">
            <v>44EE</v>
          </cell>
          <cell r="O145" t="str">
            <v>SURF</v>
          </cell>
          <cell r="S145" t="str">
            <v>FLUORESCENT</v>
          </cell>
          <cell r="T145">
            <v>144</v>
          </cell>
          <cell r="U145">
            <v>0.14399999999999999</v>
          </cell>
          <cell r="V145">
            <v>864.86399999999992</v>
          </cell>
          <cell r="W145">
            <v>1</v>
          </cell>
          <cell r="X145" t="str">
            <v>SP-NF4-242HP</v>
          </cell>
          <cell r="Z145" t="str">
            <v>NEW LINEAR FLUORESCENT FIXTURE</v>
          </cell>
          <cell r="AA145" t="str">
            <v xml:space="preserve"> </v>
          </cell>
          <cell r="AB145">
            <v>65</v>
          </cell>
          <cell r="AC145">
            <v>6.5000000000000002E-2</v>
          </cell>
          <cell r="AD145">
            <v>390.39</v>
          </cell>
          <cell r="AJ145" t="str">
            <v>N</v>
          </cell>
          <cell r="AK145">
            <v>8204.4</v>
          </cell>
          <cell r="AL145">
            <v>6144</v>
          </cell>
          <cell r="AM145">
            <v>-0.25113353810150646</v>
          </cell>
          <cell r="AN145">
            <v>7.8999999999999987E-2</v>
          </cell>
          <cell r="AO145">
            <v>474.47399999999993</v>
          </cell>
          <cell r="AP145">
            <v>36.023683999999989</v>
          </cell>
          <cell r="AQ145">
            <v>6.0656854511413245</v>
          </cell>
          <cell r="AR145">
            <v>0.16486182939338523</v>
          </cell>
          <cell r="AS145">
            <v>65.663423999999992</v>
          </cell>
          <cell r="AT145">
            <v>29.63974</v>
          </cell>
          <cell r="AU145">
            <v>99.26</v>
          </cell>
          <cell r="AV145">
            <v>59.734999999999999</v>
          </cell>
          <cell r="AW145">
            <v>2.3200000000000003</v>
          </cell>
          <cell r="AX145">
            <v>0</v>
          </cell>
          <cell r="AY145">
            <v>0</v>
          </cell>
          <cell r="AZ145">
            <v>0</v>
          </cell>
          <cell r="BA145">
            <v>0</v>
          </cell>
          <cell r="BB145">
            <v>99.26</v>
          </cell>
          <cell r="BC145">
            <v>0</v>
          </cell>
          <cell r="BD145">
            <v>0</v>
          </cell>
          <cell r="BE145">
            <v>99.26</v>
          </cell>
          <cell r="BF145">
            <v>59.734999999999999</v>
          </cell>
          <cell r="BG145">
            <v>0</v>
          </cell>
          <cell r="BH145">
            <v>0</v>
          </cell>
          <cell r="BI145">
            <v>59.734999999999999</v>
          </cell>
          <cell r="BJ145">
            <v>2.3200000000000003</v>
          </cell>
          <cell r="BK145">
            <v>215.36579284031248</v>
          </cell>
          <cell r="BL145">
            <v>218.50833593531246</v>
          </cell>
          <cell r="BM145">
            <v>5.7056999999999993</v>
          </cell>
          <cell r="BN145">
            <v>12.012</v>
          </cell>
          <cell r="BO145">
            <v>17.717700000000001</v>
          </cell>
          <cell r="BP145">
            <v>3.0004974999999998</v>
          </cell>
          <cell r="BQ145">
            <v>4.5045000000000002</v>
          </cell>
          <cell r="BR145">
            <v>0</v>
          </cell>
          <cell r="BS145">
            <v>7.5049975</v>
          </cell>
          <cell r="BT145">
            <v>2.7052024999999995</v>
          </cell>
          <cell r="BU145">
            <v>7.5075000000000003</v>
          </cell>
          <cell r="BV145">
            <v>10.212702499999999</v>
          </cell>
          <cell r="BW145">
            <v>31.315283999999998</v>
          </cell>
          <cell r="BX145">
            <v>4.7083999999999993</v>
          </cell>
          <cell r="BY145">
            <v>0.36</v>
          </cell>
          <cell r="BZ145">
            <v>2.95</v>
          </cell>
          <cell r="CA145">
            <v>3.8215261830508469</v>
          </cell>
          <cell r="CB145">
            <v>4</v>
          </cell>
          <cell r="CC145">
            <v>1.6599105084745762</v>
          </cell>
          <cell r="CD145">
            <v>0.31</v>
          </cell>
          <cell r="CE145">
            <v>0.23</v>
          </cell>
          <cell r="CF145">
            <v>0</v>
          </cell>
          <cell r="CG145">
            <v>0</v>
          </cell>
          <cell r="CH145">
            <v>0</v>
          </cell>
          <cell r="CI145" t="str">
            <v>BUCKINGHAM MAINTENANCE ANNEX</v>
          </cell>
          <cell r="CJ145" t="str">
            <v>SP-NF4-242HP</v>
          </cell>
          <cell r="CK145" t="str">
            <v>X</v>
          </cell>
          <cell r="CL145">
            <v>1</v>
          </cell>
          <cell r="CM145" t="str">
            <v>2X32HEHP</v>
          </cell>
          <cell r="CN145" t="str">
            <v>SYLVANIA</v>
          </cell>
          <cell r="CO145" t="str">
            <v>QHE2X32T8/UNV ISH-SC</v>
          </cell>
          <cell r="CP145">
            <v>49873</v>
          </cell>
          <cell r="CQ145">
            <v>0</v>
          </cell>
          <cell r="CR145" t="str">
            <v>N/A</v>
          </cell>
          <cell r="CS145" t="str">
            <v>-</v>
          </cell>
          <cell r="CT145" t="str">
            <v>-</v>
          </cell>
          <cell r="CU145" t="str">
            <v>-</v>
          </cell>
          <cell r="CV145">
            <v>0</v>
          </cell>
          <cell r="CW145">
            <v>2</v>
          </cell>
          <cell r="CX145" t="str">
            <v>FO28/ECO</v>
          </cell>
          <cell r="CY145" t="str">
            <v>SYLVANIA</v>
          </cell>
          <cell r="CZ145" t="str">
            <v>FO28/841/XP/SS/ECO</v>
          </cell>
          <cell r="DA145">
            <v>22179</v>
          </cell>
          <cell r="DB145">
            <v>0</v>
          </cell>
          <cell r="DC145" t="str">
            <v>N/A</v>
          </cell>
          <cell r="DD145" t="str">
            <v>-</v>
          </cell>
          <cell r="DE145" t="str">
            <v>-</v>
          </cell>
          <cell r="DF145" t="str">
            <v>-</v>
          </cell>
          <cell r="DG145">
            <v>1</v>
          </cell>
          <cell r="DH145" t="str">
            <v>2X4-2 LAMP HP SURFACE MOUNT PARABOLIC</v>
          </cell>
          <cell r="DI145" t="str">
            <v>SELECT</v>
          </cell>
          <cell r="DJ145" t="str">
            <v>SELECT</v>
          </cell>
          <cell r="DK145" t="str">
            <v>-</v>
          </cell>
          <cell r="DL145">
            <v>0</v>
          </cell>
          <cell r="DM145" t="str">
            <v>No Sensor</v>
          </cell>
          <cell r="DN145" t="str">
            <v>No Sensor</v>
          </cell>
          <cell r="DO145" t="str">
            <v>No Sensor</v>
          </cell>
          <cell r="DP145" t="str">
            <v>No Sensor</v>
          </cell>
          <cell r="DQ145" t="str">
            <v>No Sensor</v>
          </cell>
          <cell r="DR145">
            <v>0</v>
          </cell>
          <cell r="DS145" t="str">
            <v>No Add Wk.</v>
          </cell>
          <cell r="DT145" t="str">
            <v>No Add. Wk.</v>
          </cell>
          <cell r="DU145" t="str">
            <v>No Add. Wk.</v>
          </cell>
          <cell r="DV145" t="str">
            <v>No Add. Wk.</v>
          </cell>
          <cell r="DW145" t="str">
            <v>No Add. Wk.</v>
          </cell>
        </row>
        <row r="146">
          <cell r="E146">
            <v>8</v>
          </cell>
          <cell r="F146" t="str">
            <v>BUCKINGHAM MAINTENANCE ANNEX</v>
          </cell>
          <cell r="I146" t="str">
            <v>BREAK ROOM</v>
          </cell>
          <cell r="J146" t="str">
            <v>OH</v>
          </cell>
          <cell r="L146">
            <v>6006</v>
          </cell>
          <cell r="M146">
            <v>4</v>
          </cell>
          <cell r="N146" t="str">
            <v>24EE</v>
          </cell>
          <cell r="S146" t="str">
            <v>FLUORESCENT</v>
          </cell>
          <cell r="T146">
            <v>72</v>
          </cell>
          <cell r="U146">
            <v>0.28799999999999998</v>
          </cell>
          <cell r="V146">
            <v>1729.7279999999998</v>
          </cell>
          <cell r="W146">
            <v>4</v>
          </cell>
          <cell r="X146" t="str">
            <v>CR41LP</v>
          </cell>
          <cell r="Y146" t="str">
            <v>NF</v>
          </cell>
          <cell r="Z146" t="str">
            <v>NEW LINEAR FLUORESCENT FIXTURE</v>
          </cell>
          <cell r="AA146" t="str">
            <v xml:space="preserve"> </v>
          </cell>
          <cell r="AB146">
            <v>22</v>
          </cell>
          <cell r="AC146">
            <v>8.7999999999999995E-2</v>
          </cell>
          <cell r="AD146">
            <v>528.52800000000002</v>
          </cell>
          <cell r="AJ146" t="str">
            <v>N</v>
          </cell>
          <cell r="AK146">
            <v>16408.8</v>
          </cell>
          <cell r="AL146">
            <v>7987.2000000000007</v>
          </cell>
          <cell r="AM146">
            <v>-0.51323679976597913</v>
          </cell>
          <cell r="AN146">
            <v>0.19999999999999998</v>
          </cell>
          <cell r="AO146">
            <v>1201.1999999999998</v>
          </cell>
          <cell r="AP146">
            <v>91.19919999999999</v>
          </cell>
          <cell r="AQ146">
            <v>6.1801632080517157</v>
          </cell>
          <cell r="AR146">
            <v>0.16180802453520446</v>
          </cell>
          <cell r="AS146">
            <v>131.32684799999998</v>
          </cell>
          <cell r="AT146">
            <v>40.127648000000001</v>
          </cell>
          <cell r="AU146">
            <v>43.13</v>
          </cell>
          <cell r="AV146">
            <v>59.734999999999999</v>
          </cell>
          <cell r="AW146">
            <v>1.1600000000000001</v>
          </cell>
          <cell r="AX146">
            <v>0</v>
          </cell>
          <cell r="AY146">
            <v>0</v>
          </cell>
          <cell r="AZ146">
            <v>0</v>
          </cell>
          <cell r="BA146">
            <v>0</v>
          </cell>
          <cell r="BB146">
            <v>172.52</v>
          </cell>
          <cell r="BC146">
            <v>0</v>
          </cell>
          <cell r="BD146">
            <v>0</v>
          </cell>
          <cell r="BE146">
            <v>172.52</v>
          </cell>
          <cell r="BF146">
            <v>238.94</v>
          </cell>
          <cell r="BG146">
            <v>0</v>
          </cell>
          <cell r="BH146">
            <v>0</v>
          </cell>
          <cell r="BI146">
            <v>238.94</v>
          </cell>
          <cell r="BJ146">
            <v>4.6400000000000006</v>
          </cell>
          <cell r="BK146">
            <v>557.34085425374997</v>
          </cell>
          <cell r="BL146">
            <v>563.62594044374998</v>
          </cell>
          <cell r="BM146">
            <v>11.411399999999999</v>
          </cell>
          <cell r="BN146">
            <v>24.024000000000001</v>
          </cell>
          <cell r="BO146">
            <v>35.435400000000001</v>
          </cell>
          <cell r="BP146">
            <v>7.7552474999999994</v>
          </cell>
          <cell r="BQ146">
            <v>13.013</v>
          </cell>
          <cell r="BR146">
            <v>0</v>
          </cell>
          <cell r="BS146">
            <v>20.768247500000001</v>
          </cell>
          <cell r="BT146">
            <v>3.6561524999999993</v>
          </cell>
          <cell r="BU146">
            <v>11.011000000000001</v>
          </cell>
          <cell r="BV146">
            <v>14.6671525</v>
          </cell>
          <cell r="BW146">
            <v>79.279199999999989</v>
          </cell>
          <cell r="BX146">
            <v>11.92</v>
          </cell>
          <cell r="BY146">
            <v>0.36</v>
          </cell>
          <cell r="BZ146">
            <v>2.95</v>
          </cell>
          <cell r="CA146">
            <v>9.6747498305084711</v>
          </cell>
          <cell r="CB146">
            <v>4</v>
          </cell>
          <cell r="CC146">
            <v>4.2023050847457624</v>
          </cell>
          <cell r="CD146">
            <v>0.31</v>
          </cell>
          <cell r="CE146">
            <v>0.23</v>
          </cell>
          <cell r="CF146">
            <v>0</v>
          </cell>
          <cell r="CG146">
            <v>0</v>
          </cell>
          <cell r="CH146">
            <v>0</v>
          </cell>
          <cell r="CI146" t="str">
            <v>BUCKINGHAM MAINTENANCE ANNEX</v>
          </cell>
          <cell r="CJ146" t="str">
            <v>CR41LP</v>
          </cell>
          <cell r="CK146" t="str">
            <v>X</v>
          </cell>
          <cell r="CL146">
            <v>4</v>
          </cell>
          <cell r="CM146" t="str">
            <v>1X32HELP</v>
          </cell>
          <cell r="CN146" t="str">
            <v>SYLVANIA</v>
          </cell>
          <cell r="CO146" t="str">
            <v>QHE1X32T8/UNV ISL-SC</v>
          </cell>
          <cell r="CP146">
            <v>49861</v>
          </cell>
          <cell r="CQ146">
            <v>0</v>
          </cell>
          <cell r="CR146" t="str">
            <v>N/A</v>
          </cell>
          <cell r="CS146" t="str">
            <v>-</v>
          </cell>
          <cell r="CT146" t="str">
            <v>-</v>
          </cell>
          <cell r="CU146" t="str">
            <v>-</v>
          </cell>
          <cell r="CV146">
            <v>0</v>
          </cell>
          <cell r="CW146">
            <v>4</v>
          </cell>
          <cell r="CX146" t="str">
            <v>FO28/ECO</v>
          </cell>
          <cell r="CY146" t="str">
            <v>SYLVANIA</v>
          </cell>
          <cell r="CZ146" t="str">
            <v>FO28/841/XP/SS/ECO</v>
          </cell>
          <cell r="DA146">
            <v>22179</v>
          </cell>
          <cell r="DB146">
            <v>0</v>
          </cell>
          <cell r="DC146" t="str">
            <v>N/A</v>
          </cell>
          <cell r="DD146" t="str">
            <v>-</v>
          </cell>
          <cell r="DE146" t="str">
            <v>-</v>
          </cell>
          <cell r="DF146" t="str">
            <v>-</v>
          </cell>
          <cell r="DG146">
            <v>4</v>
          </cell>
          <cell r="DH146" t="str">
            <v>4' 1-LAMP LOW POWER CLASSROOM FIXTURE</v>
          </cell>
          <cell r="DI146" t="str">
            <v>TRI-STAR</v>
          </cell>
          <cell r="DJ146" t="str">
            <v>WA438-4-132-T8-EB(*)LP- WREF</v>
          </cell>
          <cell r="DK146" t="str">
            <v>-</v>
          </cell>
          <cell r="DL146">
            <v>0</v>
          </cell>
          <cell r="DM146" t="str">
            <v>No Sensor</v>
          </cell>
          <cell r="DN146" t="str">
            <v>No Sensor</v>
          </cell>
          <cell r="DO146" t="str">
            <v>No Sensor</v>
          </cell>
          <cell r="DP146" t="str">
            <v>No Sensor</v>
          </cell>
          <cell r="DQ146" t="str">
            <v>No Sensor</v>
          </cell>
          <cell r="DR146">
            <v>0</v>
          </cell>
          <cell r="DS146" t="str">
            <v>No Add Wk.</v>
          </cell>
          <cell r="DT146" t="str">
            <v>No Add. Wk.</v>
          </cell>
          <cell r="DU146" t="str">
            <v>No Add. Wk.</v>
          </cell>
          <cell r="DV146" t="str">
            <v>No Add. Wk.</v>
          </cell>
          <cell r="DW146" t="str">
            <v>No Add. Wk.</v>
          </cell>
        </row>
        <row r="147">
          <cell r="E147">
            <v>8</v>
          </cell>
          <cell r="F147" t="str">
            <v>BUCKINGHAM MAINTENANCE ANNEX</v>
          </cell>
          <cell r="I147" t="str">
            <v>LOCKER ROOM</v>
          </cell>
          <cell r="J147" t="str">
            <v>LR</v>
          </cell>
          <cell r="L147">
            <v>6006</v>
          </cell>
          <cell r="M147">
            <v>5</v>
          </cell>
          <cell r="N147" t="str">
            <v>24EE</v>
          </cell>
          <cell r="S147" t="str">
            <v>FLUORESCENT</v>
          </cell>
          <cell r="T147">
            <v>72</v>
          </cell>
          <cell r="U147">
            <v>0.36</v>
          </cell>
          <cell r="V147">
            <v>2162.16</v>
          </cell>
          <cell r="W147">
            <v>5</v>
          </cell>
          <cell r="X147" t="str">
            <v>CR41LP</v>
          </cell>
          <cell r="Z147" t="str">
            <v>NEW LINEAR FLUORESCENT FIXTURE</v>
          </cell>
          <cell r="AA147" t="str">
            <v xml:space="preserve"> </v>
          </cell>
          <cell r="AB147">
            <v>22</v>
          </cell>
          <cell r="AC147">
            <v>0.11</v>
          </cell>
          <cell r="AD147">
            <v>660.66</v>
          </cell>
          <cell r="AJ147" t="str">
            <v>N</v>
          </cell>
          <cell r="AK147">
            <v>20511</v>
          </cell>
          <cell r="AL147">
            <v>9984</v>
          </cell>
          <cell r="AM147">
            <v>-0.51323679976597925</v>
          </cell>
          <cell r="AN147">
            <v>0.25</v>
          </cell>
          <cell r="AO147">
            <v>1501.5</v>
          </cell>
          <cell r="AP147">
            <v>113.999</v>
          </cell>
          <cell r="AQ147">
            <v>6.1801632080517148</v>
          </cell>
          <cell r="AR147">
            <v>0.16180802453520449</v>
          </cell>
          <cell r="AS147">
            <v>164.15855999999999</v>
          </cell>
          <cell r="AT147">
            <v>50.159559999999999</v>
          </cell>
          <cell r="AU147">
            <v>43.13</v>
          </cell>
          <cell r="AV147">
            <v>59.734999999999999</v>
          </cell>
          <cell r="AW147">
            <v>1.1600000000000001</v>
          </cell>
          <cell r="AX147">
            <v>0</v>
          </cell>
          <cell r="AY147">
            <v>0</v>
          </cell>
          <cell r="AZ147">
            <v>0</v>
          </cell>
          <cell r="BA147">
            <v>0</v>
          </cell>
          <cell r="BB147">
            <v>215.65</v>
          </cell>
          <cell r="BC147">
            <v>0</v>
          </cell>
          <cell r="BD147">
            <v>0</v>
          </cell>
          <cell r="BE147">
            <v>215.65</v>
          </cell>
          <cell r="BF147">
            <v>298.67500000000001</v>
          </cell>
          <cell r="BG147">
            <v>0</v>
          </cell>
          <cell r="BH147">
            <v>0</v>
          </cell>
          <cell r="BI147">
            <v>298.67500000000001</v>
          </cell>
          <cell r="BJ147">
            <v>5.8000000000000007</v>
          </cell>
          <cell r="BK147">
            <v>696.67606781718746</v>
          </cell>
          <cell r="BL147">
            <v>704.53242555468739</v>
          </cell>
          <cell r="BM147">
            <v>14.264249999999997</v>
          </cell>
          <cell r="BN147">
            <v>30.03</v>
          </cell>
          <cell r="BO147">
            <v>44.294249999999998</v>
          </cell>
          <cell r="BP147">
            <v>9.6940593749999984</v>
          </cell>
          <cell r="BQ147">
            <v>16.266249999999999</v>
          </cell>
          <cell r="BR147">
            <v>0</v>
          </cell>
          <cell r="BS147">
            <v>25.960309374999998</v>
          </cell>
          <cell r="BT147">
            <v>4.5701906249999986</v>
          </cell>
          <cell r="BU147">
            <v>13.763750000000002</v>
          </cell>
          <cell r="BV147">
            <v>18.333940625</v>
          </cell>
          <cell r="BW147">
            <v>99.099000000000004</v>
          </cell>
          <cell r="BX147">
            <v>14.900000000000002</v>
          </cell>
          <cell r="BY147">
            <v>0.36</v>
          </cell>
          <cell r="BZ147">
            <v>2.95</v>
          </cell>
          <cell r="CA147">
            <v>12.093437288135592</v>
          </cell>
          <cell r="CB147">
            <v>4</v>
          </cell>
          <cell r="CC147">
            <v>5.2528813559322032</v>
          </cell>
          <cell r="CD147">
            <v>0.31</v>
          </cell>
          <cell r="CE147">
            <v>0.23</v>
          </cell>
          <cell r="CF147">
            <v>0</v>
          </cell>
          <cell r="CG147">
            <v>0</v>
          </cell>
          <cell r="CH147">
            <v>0</v>
          </cell>
          <cell r="CI147" t="str">
            <v>BUCKINGHAM MAINTENANCE ANNEX</v>
          </cell>
          <cell r="CJ147" t="str">
            <v>CR41LP</v>
          </cell>
          <cell r="CK147" t="str">
            <v>X</v>
          </cell>
          <cell r="CL147">
            <v>5</v>
          </cell>
          <cell r="CM147" t="str">
            <v>1X32HELP</v>
          </cell>
          <cell r="CN147" t="str">
            <v>SYLVANIA</v>
          </cell>
          <cell r="CO147" t="str">
            <v>QHE1X32T8/UNV ISL-SC</v>
          </cell>
          <cell r="CP147">
            <v>49861</v>
          </cell>
          <cell r="CQ147">
            <v>0</v>
          </cell>
          <cell r="CR147" t="str">
            <v>N/A</v>
          </cell>
          <cell r="CS147" t="str">
            <v>-</v>
          </cell>
          <cell r="CT147" t="str">
            <v>-</v>
          </cell>
          <cell r="CU147" t="str">
            <v>-</v>
          </cell>
          <cell r="CV147">
            <v>0</v>
          </cell>
          <cell r="CW147">
            <v>5</v>
          </cell>
          <cell r="CX147" t="str">
            <v>FO28/ECO</v>
          </cell>
          <cell r="CY147" t="str">
            <v>SYLVANIA</v>
          </cell>
          <cell r="CZ147" t="str">
            <v>FO28/841/XP/SS/ECO</v>
          </cell>
          <cell r="DA147">
            <v>22179</v>
          </cell>
          <cell r="DB147">
            <v>0</v>
          </cell>
          <cell r="DC147" t="str">
            <v>N/A</v>
          </cell>
          <cell r="DD147" t="str">
            <v>-</v>
          </cell>
          <cell r="DE147" t="str">
            <v>-</v>
          </cell>
          <cell r="DF147" t="str">
            <v>-</v>
          </cell>
          <cell r="DG147">
            <v>5</v>
          </cell>
          <cell r="DH147" t="str">
            <v>4' 1-LAMP LOW POWER CLASSROOM FIXTURE</v>
          </cell>
          <cell r="DI147" t="str">
            <v>TRI-STAR</v>
          </cell>
          <cell r="DJ147" t="str">
            <v>WA438-4-132-T8-EB(*)LP- WREF</v>
          </cell>
          <cell r="DK147" t="str">
            <v>-</v>
          </cell>
          <cell r="DL147">
            <v>0</v>
          </cell>
          <cell r="DM147" t="str">
            <v>No Sensor</v>
          </cell>
          <cell r="DN147" t="str">
            <v>No Sensor</v>
          </cell>
          <cell r="DO147" t="str">
            <v>No Sensor</v>
          </cell>
          <cell r="DP147" t="str">
            <v>No Sensor</v>
          </cell>
          <cell r="DQ147" t="str">
            <v>No Sensor</v>
          </cell>
          <cell r="DR147">
            <v>0</v>
          </cell>
          <cell r="DS147" t="str">
            <v>No Add Wk.</v>
          </cell>
          <cell r="DT147" t="str">
            <v>No Add. Wk.</v>
          </cell>
          <cell r="DU147" t="str">
            <v>No Add. Wk.</v>
          </cell>
          <cell r="DV147" t="str">
            <v>No Add. Wk.</v>
          </cell>
          <cell r="DW147" t="str">
            <v>No Add. Wk.</v>
          </cell>
        </row>
        <row r="148">
          <cell r="E148">
            <v>8</v>
          </cell>
          <cell r="F148" t="str">
            <v>BUCKINGHAM MAINTENANCE ANNEX</v>
          </cell>
          <cell r="I148" t="str">
            <v>PAINT SHOP</v>
          </cell>
          <cell r="J148" t="str">
            <v>OH</v>
          </cell>
          <cell r="L148">
            <v>6006</v>
          </cell>
          <cell r="M148">
            <v>8</v>
          </cell>
          <cell r="N148" t="str">
            <v>24EE</v>
          </cell>
          <cell r="O148" t="str">
            <v>WRAP</v>
          </cell>
          <cell r="Q148" t="str">
            <v>GOOD CONDITION</v>
          </cell>
          <cell r="S148" t="str">
            <v>FLUORESCENT</v>
          </cell>
          <cell r="T148">
            <v>72</v>
          </cell>
          <cell r="U148">
            <v>0.57599999999999996</v>
          </cell>
          <cell r="V148">
            <v>3459.4559999999997</v>
          </cell>
          <cell r="W148">
            <v>8</v>
          </cell>
          <cell r="X148" t="str">
            <v>CR41</v>
          </cell>
          <cell r="Z148" t="str">
            <v>NEW LINEAR FLUORESCENT FIXTURE</v>
          </cell>
          <cell r="AA148" t="str">
            <v xml:space="preserve"> </v>
          </cell>
          <cell r="AB148">
            <v>25</v>
          </cell>
          <cell r="AC148">
            <v>0.2</v>
          </cell>
          <cell r="AD148">
            <v>1201.2</v>
          </cell>
          <cell r="AJ148" t="str">
            <v>N</v>
          </cell>
          <cell r="AK148">
            <v>32817.599999999999</v>
          </cell>
          <cell r="AL148">
            <v>18022.400000000001</v>
          </cell>
          <cell r="AM148">
            <v>-0.45083126127443801</v>
          </cell>
          <cell r="AN148">
            <v>0.37599999999999995</v>
          </cell>
          <cell r="AO148">
            <v>2258.2559999999994</v>
          </cell>
          <cell r="AP148">
            <v>171.45449599999995</v>
          </cell>
          <cell r="AQ148">
            <v>6.5746417106933164</v>
          </cell>
          <cell r="AR148">
            <v>0.15209954306309217</v>
          </cell>
          <cell r="AS148">
            <v>262.65369599999997</v>
          </cell>
          <cell r="AT148">
            <v>91.199200000000005</v>
          </cell>
          <cell r="AU148">
            <v>43.13</v>
          </cell>
          <cell r="AV148">
            <v>59.734999999999999</v>
          </cell>
          <cell r="AW148">
            <v>1.1600000000000001</v>
          </cell>
          <cell r="AX148">
            <v>0</v>
          </cell>
          <cell r="AY148">
            <v>0</v>
          </cell>
          <cell r="AZ148">
            <v>0</v>
          </cell>
          <cell r="BA148">
            <v>0</v>
          </cell>
          <cell r="BB148">
            <v>345.04</v>
          </cell>
          <cell r="BC148">
            <v>0</v>
          </cell>
          <cell r="BD148">
            <v>0</v>
          </cell>
          <cell r="BE148">
            <v>345.04</v>
          </cell>
          <cell r="BF148">
            <v>477.88</v>
          </cell>
          <cell r="BG148">
            <v>0</v>
          </cell>
          <cell r="BH148">
            <v>0</v>
          </cell>
          <cell r="BI148">
            <v>477.88</v>
          </cell>
          <cell r="BJ148">
            <v>9.2800000000000011</v>
          </cell>
          <cell r="BK148">
            <v>1114.6817085074999</v>
          </cell>
          <cell r="BL148">
            <v>1127.2518808875</v>
          </cell>
          <cell r="BM148">
            <v>22.822799999999997</v>
          </cell>
          <cell r="BN148">
            <v>48.048000000000002</v>
          </cell>
          <cell r="BO148">
            <v>70.870800000000003</v>
          </cell>
          <cell r="BP148">
            <v>15.510494999999999</v>
          </cell>
          <cell r="BQ148">
            <v>26.026</v>
          </cell>
          <cell r="BR148">
            <v>0</v>
          </cell>
          <cell r="BS148">
            <v>41.536495000000002</v>
          </cell>
          <cell r="BT148">
            <v>7.3123049999999985</v>
          </cell>
          <cell r="BU148">
            <v>22.022000000000002</v>
          </cell>
          <cell r="BV148">
            <v>29.334305000000001</v>
          </cell>
          <cell r="BW148">
            <v>149.04489599999997</v>
          </cell>
          <cell r="BX148">
            <v>22.409599999999998</v>
          </cell>
          <cell r="BY148">
            <v>0.36</v>
          </cell>
          <cell r="BZ148">
            <v>2.95</v>
          </cell>
          <cell r="CA148">
            <v>18.188529681355927</v>
          </cell>
          <cell r="CB148">
            <v>4</v>
          </cell>
          <cell r="CC148">
            <v>7.9003335593220321</v>
          </cell>
          <cell r="CD148">
            <v>0.31</v>
          </cell>
          <cell r="CE148">
            <v>0.23</v>
          </cell>
          <cell r="CF148">
            <v>0</v>
          </cell>
          <cell r="CG148">
            <v>0</v>
          </cell>
          <cell r="CH148">
            <v>0</v>
          </cell>
          <cell r="CI148" t="str">
            <v>BUCKINGHAM MAINTENANCE ANNEX</v>
          </cell>
          <cell r="CJ148" t="str">
            <v>CR41</v>
          </cell>
          <cell r="CK148" t="str">
            <v>X</v>
          </cell>
          <cell r="CL148">
            <v>8</v>
          </cell>
          <cell r="CM148" t="str">
            <v>1X32HE</v>
          </cell>
          <cell r="CN148" t="str">
            <v>SYLVANIA</v>
          </cell>
          <cell r="CO148" t="str">
            <v>QHE1X32T8/UNV ISN-SC</v>
          </cell>
          <cell r="CP148">
            <v>49851</v>
          </cell>
          <cell r="CQ148">
            <v>0</v>
          </cell>
          <cell r="CR148" t="str">
            <v>N/A</v>
          </cell>
          <cell r="CS148" t="str">
            <v>-</v>
          </cell>
          <cell r="CT148" t="str">
            <v>-</v>
          </cell>
          <cell r="CU148" t="str">
            <v>-</v>
          </cell>
          <cell r="CV148">
            <v>0</v>
          </cell>
          <cell r="CW148">
            <v>8</v>
          </cell>
          <cell r="CX148" t="str">
            <v>FO28/ECO</v>
          </cell>
          <cell r="CY148" t="str">
            <v>SYLVANIA</v>
          </cell>
          <cell r="CZ148" t="str">
            <v>FO28/841/XP/SS/ECO</v>
          </cell>
          <cell r="DA148">
            <v>22179</v>
          </cell>
          <cell r="DB148">
            <v>0</v>
          </cell>
          <cell r="DC148" t="str">
            <v>N/A</v>
          </cell>
          <cell r="DD148" t="str">
            <v>-</v>
          </cell>
          <cell r="DE148" t="str">
            <v>-</v>
          </cell>
          <cell r="DF148" t="str">
            <v>-</v>
          </cell>
          <cell r="DG148">
            <v>8</v>
          </cell>
          <cell r="DH148" t="str">
            <v>4' 1-LAMP CLASSROOM FIXTURE</v>
          </cell>
          <cell r="DI148" t="str">
            <v>TRI-STAR</v>
          </cell>
          <cell r="DJ148" t="str">
            <v>WA438-4-132-T8-EB(*)WREF</v>
          </cell>
          <cell r="DK148" t="str">
            <v>-</v>
          </cell>
          <cell r="DL148">
            <v>0</v>
          </cell>
          <cell r="DM148" t="str">
            <v>No Sensor</v>
          </cell>
          <cell r="DN148" t="str">
            <v>No Sensor</v>
          </cell>
          <cell r="DO148" t="str">
            <v>No Sensor</v>
          </cell>
          <cell r="DP148" t="str">
            <v>No Sensor</v>
          </cell>
          <cell r="DQ148" t="str">
            <v>No Sensor</v>
          </cell>
          <cell r="DR148">
            <v>0</v>
          </cell>
          <cell r="DS148" t="str">
            <v>No Add Wk.</v>
          </cell>
          <cell r="DT148" t="str">
            <v>No Add. Wk.</v>
          </cell>
          <cell r="DU148" t="str">
            <v>No Add. Wk.</v>
          </cell>
          <cell r="DV148" t="str">
            <v>No Add. Wk.</v>
          </cell>
          <cell r="DW148" t="str">
            <v>No Add. Wk.</v>
          </cell>
        </row>
        <row r="149">
          <cell r="E149">
            <v>8</v>
          </cell>
          <cell r="F149" t="str">
            <v>BUCKINGHAM MAINTENANCE ANNEX</v>
          </cell>
          <cell r="I149" t="str">
            <v>STORAGE OFFICE</v>
          </cell>
          <cell r="J149" t="str">
            <v>SL</v>
          </cell>
          <cell r="L149">
            <v>500</v>
          </cell>
          <cell r="M149">
            <v>1</v>
          </cell>
          <cell r="N149" t="str">
            <v>24EE</v>
          </cell>
          <cell r="O149" t="str">
            <v>WRAP</v>
          </cell>
          <cell r="Q149" t="str">
            <v>GOOD CONDITION</v>
          </cell>
          <cell r="S149" t="str">
            <v>FLUORESCENT</v>
          </cell>
          <cell r="T149">
            <v>72</v>
          </cell>
          <cell r="U149">
            <v>7.1999999999999995E-2</v>
          </cell>
          <cell r="V149">
            <v>36</v>
          </cell>
          <cell r="W149">
            <v>1</v>
          </cell>
          <cell r="X149" t="str">
            <v>CR41LP</v>
          </cell>
          <cell r="Z149" t="str">
            <v>NEW LINEAR FLUORESCENT FIXTURE</v>
          </cell>
          <cell r="AA149" t="str">
            <v xml:space="preserve"> </v>
          </cell>
          <cell r="AB149">
            <v>22</v>
          </cell>
          <cell r="AC149">
            <v>2.1999999999999999E-2</v>
          </cell>
          <cell r="AD149">
            <v>11</v>
          </cell>
          <cell r="AJ149" t="str">
            <v>N</v>
          </cell>
          <cell r="AK149">
            <v>4102.2</v>
          </cell>
          <cell r="AL149">
            <v>1996.8000000000002</v>
          </cell>
          <cell r="AM149">
            <v>-0.51323679976597913</v>
          </cell>
          <cell r="AN149">
            <v>4.9999999999999996E-2</v>
          </cell>
          <cell r="AO149">
            <v>25</v>
          </cell>
          <cell r="AP149">
            <v>4.6300000000000008</v>
          </cell>
          <cell r="AQ149">
            <v>30.433366114673319</v>
          </cell>
          <cell r="AR149">
            <v>3.2858672163703057E-2</v>
          </cell>
          <cell r="AS149">
            <v>6.6672000000000002</v>
          </cell>
          <cell r="AT149">
            <v>2.0371999999999999</v>
          </cell>
          <cell r="AU149">
            <v>43.13</v>
          </cell>
          <cell r="AV149">
            <v>59.734999999999999</v>
          </cell>
          <cell r="AW149">
            <v>1.1600000000000001</v>
          </cell>
          <cell r="AX149">
            <v>0</v>
          </cell>
          <cell r="AY149">
            <v>0</v>
          </cell>
          <cell r="AZ149">
            <v>0</v>
          </cell>
          <cell r="BA149">
            <v>0</v>
          </cell>
          <cell r="BB149">
            <v>43.13</v>
          </cell>
          <cell r="BC149">
            <v>0</v>
          </cell>
          <cell r="BD149">
            <v>0</v>
          </cell>
          <cell r="BE149">
            <v>43.13</v>
          </cell>
          <cell r="BF149">
            <v>59.734999999999999</v>
          </cell>
          <cell r="BG149">
            <v>0</v>
          </cell>
          <cell r="BH149">
            <v>0</v>
          </cell>
          <cell r="BI149">
            <v>59.734999999999999</v>
          </cell>
          <cell r="BJ149">
            <v>1.1600000000000001</v>
          </cell>
          <cell r="BK149">
            <v>139.33521356343749</v>
          </cell>
          <cell r="BL149">
            <v>140.9064851109375</v>
          </cell>
          <cell r="BM149">
            <v>0.23749999999999996</v>
          </cell>
          <cell r="BN149">
            <v>0.5</v>
          </cell>
          <cell r="BO149">
            <v>0.73749999999999993</v>
          </cell>
          <cell r="BP149">
            <v>0.16140624999999997</v>
          </cell>
          <cell r="BQ149">
            <v>0.27083333333333331</v>
          </cell>
          <cell r="BR149">
            <v>0</v>
          </cell>
          <cell r="BS149">
            <v>0.43223958333333329</v>
          </cell>
          <cell r="BT149">
            <v>7.6093749999999988E-2</v>
          </cell>
          <cell r="BU149">
            <v>0.22916666666666669</v>
          </cell>
          <cell r="BV149">
            <v>0.3052604166666667</v>
          </cell>
          <cell r="BW149">
            <v>1.6500000000000001</v>
          </cell>
          <cell r="BX149">
            <v>2.98</v>
          </cell>
          <cell r="BY149">
            <v>0.36</v>
          </cell>
          <cell r="BZ149">
            <v>2.95</v>
          </cell>
          <cell r="CA149">
            <v>0.20135593220338982</v>
          </cell>
          <cell r="CB149">
            <v>4</v>
          </cell>
          <cell r="CC149">
            <v>1.0505762711864406</v>
          </cell>
          <cell r="CD149">
            <v>0.31</v>
          </cell>
          <cell r="CE149">
            <v>0.23</v>
          </cell>
          <cell r="CF149">
            <v>0</v>
          </cell>
          <cell r="CG149">
            <v>0</v>
          </cell>
          <cell r="CH149">
            <v>0</v>
          </cell>
          <cell r="CI149" t="str">
            <v>BUCKINGHAM MAINTENANCE ANNEX</v>
          </cell>
          <cell r="CJ149" t="str">
            <v>CR41LP</v>
          </cell>
          <cell r="CK149" t="str">
            <v>X</v>
          </cell>
          <cell r="CL149">
            <v>1</v>
          </cell>
          <cell r="CM149" t="str">
            <v>1X32HELP</v>
          </cell>
          <cell r="CN149" t="str">
            <v>SYLVANIA</v>
          </cell>
          <cell r="CO149" t="str">
            <v>QHE1X32T8/UNV ISL-SC</v>
          </cell>
          <cell r="CP149">
            <v>49861</v>
          </cell>
          <cell r="CQ149">
            <v>0</v>
          </cell>
          <cell r="CR149" t="str">
            <v>N/A</v>
          </cell>
          <cell r="CS149" t="str">
            <v>-</v>
          </cell>
          <cell r="CT149" t="str">
            <v>-</v>
          </cell>
          <cell r="CU149" t="str">
            <v>-</v>
          </cell>
          <cell r="CV149">
            <v>0</v>
          </cell>
          <cell r="CW149">
            <v>1</v>
          </cell>
          <cell r="CX149" t="str">
            <v>FO28/ECO</v>
          </cell>
          <cell r="CY149" t="str">
            <v>SYLVANIA</v>
          </cell>
          <cell r="CZ149" t="str">
            <v>FO28/841/XP/SS/ECO</v>
          </cell>
          <cell r="DA149">
            <v>22179</v>
          </cell>
          <cell r="DB149">
            <v>0</v>
          </cell>
          <cell r="DC149" t="str">
            <v>N/A</v>
          </cell>
          <cell r="DD149" t="str">
            <v>-</v>
          </cell>
          <cell r="DE149" t="str">
            <v>-</v>
          </cell>
          <cell r="DF149" t="str">
            <v>-</v>
          </cell>
          <cell r="DG149">
            <v>1</v>
          </cell>
          <cell r="DH149" t="str">
            <v>4' 1-LAMP LOW POWER CLASSROOM FIXTURE</v>
          </cell>
          <cell r="DI149" t="str">
            <v>TRI-STAR</v>
          </cell>
          <cell r="DJ149" t="str">
            <v>WA438-4-132-T8-EB(*)LP- WREF</v>
          </cell>
          <cell r="DK149" t="str">
            <v>-</v>
          </cell>
          <cell r="DL149">
            <v>0</v>
          </cell>
          <cell r="DM149" t="str">
            <v>No Sensor</v>
          </cell>
          <cell r="DN149" t="str">
            <v>No Sensor</v>
          </cell>
          <cell r="DO149" t="str">
            <v>No Sensor</v>
          </cell>
          <cell r="DP149" t="str">
            <v>No Sensor</v>
          </cell>
          <cell r="DQ149" t="str">
            <v>No Sensor</v>
          </cell>
          <cell r="DR149">
            <v>0</v>
          </cell>
          <cell r="DS149" t="str">
            <v>No Add Wk.</v>
          </cell>
          <cell r="DT149" t="str">
            <v>No Add. Wk.</v>
          </cell>
          <cell r="DU149" t="str">
            <v>No Add. Wk.</v>
          </cell>
          <cell r="DV149" t="str">
            <v>No Add. Wk.</v>
          </cell>
          <cell r="DW149" t="str">
            <v>No Add. Wk.</v>
          </cell>
        </row>
        <row r="150">
          <cell r="E150">
            <v>8</v>
          </cell>
          <cell r="F150" t="str">
            <v>BUCKINGHAM MAINTENANCE ANNEX</v>
          </cell>
          <cell r="I150" t="str">
            <v>GARAGE SMALL</v>
          </cell>
          <cell r="J150" t="str">
            <v>OH</v>
          </cell>
          <cell r="L150">
            <v>6006</v>
          </cell>
          <cell r="M150">
            <v>4</v>
          </cell>
          <cell r="N150" t="str">
            <v>44EE</v>
          </cell>
          <cell r="S150" t="str">
            <v>FLUORESCENT</v>
          </cell>
          <cell r="T150">
            <v>144</v>
          </cell>
          <cell r="U150">
            <v>0.57599999999999996</v>
          </cell>
          <cell r="V150">
            <v>3459.4559999999997</v>
          </cell>
          <cell r="W150">
            <v>4</v>
          </cell>
          <cell r="X150" t="str">
            <v>CR41HP</v>
          </cell>
          <cell r="Z150" t="str">
            <v>NEW LINEAR FLUORESCENT FIXTURE</v>
          </cell>
          <cell r="AA150" t="str">
            <v xml:space="preserve"> </v>
          </cell>
          <cell r="AB150">
            <v>33</v>
          </cell>
          <cell r="AC150">
            <v>0.13200000000000001</v>
          </cell>
          <cell r="AD150">
            <v>792.79200000000003</v>
          </cell>
          <cell r="AJ150" t="str">
            <v>N</v>
          </cell>
          <cell r="AK150">
            <v>32817.599999999999</v>
          </cell>
          <cell r="AL150">
            <v>12288</v>
          </cell>
          <cell r="AM150">
            <v>-0.62556676905075326</v>
          </cell>
          <cell r="AN150">
            <v>0.44399999999999995</v>
          </cell>
          <cell r="AO150">
            <v>2666.6639999999998</v>
          </cell>
          <cell r="AP150">
            <v>202.46222399999996</v>
          </cell>
          <cell r="AQ150">
            <v>2.8416619802800844</v>
          </cell>
          <cell r="AR150">
            <v>0.35190673871120887</v>
          </cell>
          <cell r="AS150">
            <v>262.65369599999997</v>
          </cell>
          <cell r="AT150">
            <v>60.191472000000005</v>
          </cell>
          <cell r="AU150">
            <v>44.13</v>
          </cell>
          <cell r="AV150">
            <v>59.734999999999999</v>
          </cell>
          <cell r="AW150">
            <v>2.3200000000000003</v>
          </cell>
          <cell r="AX150">
            <v>0</v>
          </cell>
          <cell r="AY150">
            <v>0</v>
          </cell>
          <cell r="AZ150">
            <v>0</v>
          </cell>
          <cell r="BA150">
            <v>0</v>
          </cell>
          <cell r="BB150">
            <v>176.52</v>
          </cell>
          <cell r="BC150">
            <v>0</v>
          </cell>
          <cell r="BD150">
            <v>0</v>
          </cell>
          <cell r="BE150">
            <v>176.52</v>
          </cell>
          <cell r="BF150">
            <v>238.94</v>
          </cell>
          <cell r="BG150">
            <v>0</v>
          </cell>
          <cell r="BH150">
            <v>0</v>
          </cell>
          <cell r="BI150">
            <v>238.94</v>
          </cell>
          <cell r="BJ150">
            <v>9.2800000000000011</v>
          </cell>
          <cell r="BK150">
            <v>562.75903200374989</v>
          </cell>
          <cell r="BL150">
            <v>575.32920438374993</v>
          </cell>
          <cell r="BM150">
            <v>22.822799999999997</v>
          </cell>
          <cell r="BN150">
            <v>48.048000000000002</v>
          </cell>
          <cell r="BO150">
            <v>70.870800000000003</v>
          </cell>
          <cell r="BP150">
            <v>9.3918824999999995</v>
          </cell>
          <cell r="BQ150">
            <v>13.013</v>
          </cell>
          <cell r="BR150">
            <v>0</v>
          </cell>
          <cell r="BS150">
            <v>22.404882499999999</v>
          </cell>
          <cell r="BT150">
            <v>13.430917499999998</v>
          </cell>
          <cell r="BU150">
            <v>35.035000000000004</v>
          </cell>
          <cell r="BV150">
            <v>48.465917500000003</v>
          </cell>
          <cell r="BW150">
            <v>175.99982399999999</v>
          </cell>
          <cell r="BX150">
            <v>26.462400000000002</v>
          </cell>
          <cell r="BY150">
            <v>0.36</v>
          </cell>
          <cell r="BZ150">
            <v>2.95</v>
          </cell>
          <cell r="CA150">
            <v>21.477944623728813</v>
          </cell>
          <cell r="CB150">
            <v>4</v>
          </cell>
          <cell r="CC150">
            <v>9.3291172881355937</v>
          </cell>
          <cell r="CD150">
            <v>0.31</v>
          </cell>
          <cell r="CE150">
            <v>0.23</v>
          </cell>
          <cell r="CF150">
            <v>0</v>
          </cell>
          <cell r="CG150">
            <v>0</v>
          </cell>
          <cell r="CH150">
            <v>0</v>
          </cell>
          <cell r="CI150" t="str">
            <v>BUCKINGHAM MAINTENANCE ANNEX</v>
          </cell>
          <cell r="CJ150" t="str">
            <v>CR41HP</v>
          </cell>
          <cell r="CK150" t="str">
            <v>X</v>
          </cell>
          <cell r="CL150">
            <v>4</v>
          </cell>
          <cell r="CM150" t="str">
            <v>1X32HEHP</v>
          </cell>
          <cell r="CN150" t="str">
            <v>SYLVANIA</v>
          </cell>
          <cell r="CO150" t="str">
            <v>QHE1X32T8/UNV ISH-SC</v>
          </cell>
          <cell r="CP150">
            <v>49871</v>
          </cell>
          <cell r="CQ150">
            <v>0</v>
          </cell>
          <cell r="CR150" t="str">
            <v>N/A</v>
          </cell>
          <cell r="CS150" t="str">
            <v>-</v>
          </cell>
          <cell r="CT150" t="str">
            <v>-</v>
          </cell>
          <cell r="CU150" t="str">
            <v>-</v>
          </cell>
          <cell r="CV150">
            <v>0</v>
          </cell>
          <cell r="CW150">
            <v>4</v>
          </cell>
          <cell r="CX150" t="str">
            <v>FO28/ECO</v>
          </cell>
          <cell r="CY150" t="str">
            <v>SYLVANIA</v>
          </cell>
          <cell r="CZ150" t="str">
            <v>FO28/841/XP/SS/ECO</v>
          </cell>
          <cell r="DA150">
            <v>22179</v>
          </cell>
          <cell r="DB150">
            <v>0</v>
          </cell>
          <cell r="DC150" t="str">
            <v>N/A</v>
          </cell>
          <cell r="DD150" t="str">
            <v>-</v>
          </cell>
          <cell r="DE150" t="str">
            <v>-</v>
          </cell>
          <cell r="DF150" t="str">
            <v>-</v>
          </cell>
          <cell r="DG150">
            <v>4</v>
          </cell>
          <cell r="DH150" t="str">
            <v>4' 1-LAMP HIGH POWER CLASSROOM FIXTURE</v>
          </cell>
          <cell r="DI150" t="str">
            <v>TRI-STAR</v>
          </cell>
          <cell r="DJ150" t="str">
            <v>WA438-4-132-T8-EB(*)HP -WREF</v>
          </cell>
          <cell r="DK150" t="str">
            <v>-</v>
          </cell>
          <cell r="DL150">
            <v>0</v>
          </cell>
          <cell r="DM150" t="str">
            <v>No Sensor</v>
          </cell>
          <cell r="DN150" t="str">
            <v>No Sensor</v>
          </cell>
          <cell r="DO150" t="str">
            <v>No Sensor</v>
          </cell>
          <cell r="DP150" t="str">
            <v>No Sensor</v>
          </cell>
          <cell r="DQ150" t="str">
            <v>No Sensor</v>
          </cell>
          <cell r="DR150">
            <v>0</v>
          </cell>
          <cell r="DS150" t="str">
            <v>No Add Wk.</v>
          </cell>
          <cell r="DT150" t="str">
            <v>No Add. Wk.</v>
          </cell>
          <cell r="DU150" t="str">
            <v>No Add. Wk.</v>
          </cell>
          <cell r="DV150" t="str">
            <v>No Add. Wk.</v>
          </cell>
          <cell r="DW150" t="str">
            <v>No Add. Wk.</v>
          </cell>
        </row>
        <row r="151">
          <cell r="E151">
            <v>8</v>
          </cell>
          <cell r="F151" t="str">
            <v>BUCKINGHAM MAINTENANCE ANNEX</v>
          </cell>
          <cell r="I151" t="str">
            <v>VEHICLE GARAGE</v>
          </cell>
          <cell r="J151" t="str">
            <v>OH</v>
          </cell>
          <cell r="L151">
            <v>6006</v>
          </cell>
          <cell r="M151">
            <v>4</v>
          </cell>
          <cell r="N151" t="str">
            <v>44EE</v>
          </cell>
          <cell r="S151" t="str">
            <v>FLUORESCENT</v>
          </cell>
          <cell r="T151">
            <v>144</v>
          </cell>
          <cell r="U151">
            <v>0.57599999999999996</v>
          </cell>
          <cell r="V151">
            <v>3459.4559999999997</v>
          </cell>
          <cell r="W151">
            <v>4</v>
          </cell>
          <cell r="X151" t="str">
            <v>CR41HP</v>
          </cell>
          <cell r="Z151" t="str">
            <v>NEW LINEAR FLUORESCENT FIXTURE</v>
          </cell>
          <cell r="AA151" t="str">
            <v xml:space="preserve"> </v>
          </cell>
          <cell r="AB151">
            <v>33</v>
          </cell>
          <cell r="AC151">
            <v>0.13200000000000001</v>
          </cell>
          <cell r="AD151">
            <v>792.79200000000003</v>
          </cell>
          <cell r="AJ151" t="str">
            <v>N</v>
          </cell>
          <cell r="AK151">
            <v>32817.599999999999</v>
          </cell>
          <cell r="AL151">
            <v>12288</v>
          </cell>
          <cell r="AM151">
            <v>-0.62556676905075326</v>
          </cell>
          <cell r="AN151">
            <v>0.44399999999999995</v>
          </cell>
          <cell r="AO151">
            <v>2666.6639999999998</v>
          </cell>
          <cell r="AP151">
            <v>202.46222399999996</v>
          </cell>
          <cell r="AQ151">
            <v>2.8416619802800844</v>
          </cell>
          <cell r="AR151">
            <v>0.35190673871120887</v>
          </cell>
          <cell r="AS151">
            <v>262.65369599999997</v>
          </cell>
          <cell r="AT151">
            <v>60.191472000000005</v>
          </cell>
          <cell r="AU151">
            <v>44.13</v>
          </cell>
          <cell r="AV151">
            <v>59.734999999999999</v>
          </cell>
          <cell r="AW151">
            <v>2.3200000000000003</v>
          </cell>
          <cell r="AX151">
            <v>0</v>
          </cell>
          <cell r="AY151">
            <v>0</v>
          </cell>
          <cell r="AZ151">
            <v>0</v>
          </cell>
          <cell r="BA151">
            <v>0</v>
          </cell>
          <cell r="BB151">
            <v>176.52</v>
          </cell>
          <cell r="BC151">
            <v>0</v>
          </cell>
          <cell r="BD151">
            <v>0</v>
          </cell>
          <cell r="BE151">
            <v>176.52</v>
          </cell>
          <cell r="BF151">
            <v>238.94</v>
          </cell>
          <cell r="BG151">
            <v>0</v>
          </cell>
          <cell r="BH151">
            <v>0</v>
          </cell>
          <cell r="BI151">
            <v>238.94</v>
          </cell>
          <cell r="BJ151">
            <v>9.2800000000000011</v>
          </cell>
          <cell r="BK151">
            <v>562.75903200374989</v>
          </cell>
          <cell r="BL151">
            <v>575.32920438374993</v>
          </cell>
          <cell r="BM151">
            <v>22.822799999999997</v>
          </cell>
          <cell r="BN151">
            <v>48.048000000000002</v>
          </cell>
          <cell r="BO151">
            <v>70.870800000000003</v>
          </cell>
          <cell r="BP151">
            <v>9.3918824999999995</v>
          </cell>
          <cell r="BQ151">
            <v>13.013</v>
          </cell>
          <cell r="BR151">
            <v>0</v>
          </cell>
          <cell r="BS151">
            <v>22.404882499999999</v>
          </cell>
          <cell r="BT151">
            <v>13.430917499999998</v>
          </cell>
          <cell r="BU151">
            <v>35.035000000000004</v>
          </cell>
          <cell r="BV151">
            <v>48.465917500000003</v>
          </cell>
          <cell r="BW151">
            <v>175.99982399999999</v>
          </cell>
          <cell r="BX151">
            <v>26.462400000000002</v>
          </cell>
          <cell r="BY151">
            <v>0.36</v>
          </cell>
          <cell r="BZ151">
            <v>2.95</v>
          </cell>
          <cell r="CA151">
            <v>21.477944623728813</v>
          </cell>
          <cell r="CB151">
            <v>4</v>
          </cell>
          <cell r="CC151">
            <v>9.3291172881355937</v>
          </cell>
          <cell r="CD151">
            <v>0.31</v>
          </cell>
          <cell r="CE151">
            <v>0.23</v>
          </cell>
          <cell r="CF151">
            <v>0</v>
          </cell>
          <cell r="CG151">
            <v>0</v>
          </cell>
          <cell r="CH151">
            <v>0</v>
          </cell>
          <cell r="CI151" t="str">
            <v>BUCKINGHAM MAINTENANCE ANNEX</v>
          </cell>
          <cell r="CJ151" t="str">
            <v>CR41HP</v>
          </cell>
          <cell r="CK151" t="str">
            <v>X</v>
          </cell>
          <cell r="CL151">
            <v>4</v>
          </cell>
          <cell r="CM151" t="str">
            <v>1X32HEHP</v>
          </cell>
          <cell r="CN151" t="str">
            <v>SYLVANIA</v>
          </cell>
          <cell r="CO151" t="str">
            <v>QHE1X32T8/UNV ISH-SC</v>
          </cell>
          <cell r="CP151">
            <v>49871</v>
          </cell>
          <cell r="CQ151">
            <v>0</v>
          </cell>
          <cell r="CR151" t="str">
            <v>N/A</v>
          </cell>
          <cell r="CS151" t="str">
            <v>-</v>
          </cell>
          <cell r="CT151" t="str">
            <v>-</v>
          </cell>
          <cell r="CU151" t="str">
            <v>-</v>
          </cell>
          <cell r="CV151">
            <v>0</v>
          </cell>
          <cell r="CW151">
            <v>4</v>
          </cell>
          <cell r="CX151" t="str">
            <v>FO28/ECO</v>
          </cell>
          <cell r="CY151" t="str">
            <v>SYLVANIA</v>
          </cell>
          <cell r="CZ151" t="str">
            <v>FO28/841/XP/SS/ECO</v>
          </cell>
          <cell r="DA151">
            <v>22179</v>
          </cell>
          <cell r="DB151">
            <v>0</v>
          </cell>
          <cell r="DC151" t="str">
            <v>N/A</v>
          </cell>
          <cell r="DD151" t="str">
            <v>-</v>
          </cell>
          <cell r="DE151" t="str">
            <v>-</v>
          </cell>
          <cell r="DF151" t="str">
            <v>-</v>
          </cell>
          <cell r="DG151">
            <v>4</v>
          </cell>
          <cell r="DH151" t="str">
            <v>4' 1-LAMP HIGH POWER CLASSROOM FIXTURE</v>
          </cell>
          <cell r="DI151" t="str">
            <v>TRI-STAR</v>
          </cell>
          <cell r="DJ151" t="str">
            <v>WA438-4-132-T8-EB(*)HP -WREF</v>
          </cell>
          <cell r="DK151" t="str">
            <v>-</v>
          </cell>
          <cell r="DL151">
            <v>0</v>
          </cell>
          <cell r="DM151" t="str">
            <v>No Sensor</v>
          </cell>
          <cell r="DN151" t="str">
            <v>No Sensor</v>
          </cell>
          <cell r="DO151" t="str">
            <v>No Sensor</v>
          </cell>
          <cell r="DP151" t="str">
            <v>No Sensor</v>
          </cell>
          <cell r="DQ151" t="str">
            <v>No Sensor</v>
          </cell>
          <cell r="DR151">
            <v>0</v>
          </cell>
          <cell r="DS151" t="str">
            <v>No Add Wk.</v>
          </cell>
          <cell r="DT151" t="str">
            <v>No Add. Wk.</v>
          </cell>
          <cell r="DU151" t="str">
            <v>No Add. Wk.</v>
          </cell>
          <cell r="DV151" t="str">
            <v>No Add. Wk.</v>
          </cell>
          <cell r="DW151" t="str">
            <v>No Add. Wk.</v>
          </cell>
        </row>
        <row r="152">
          <cell r="E152">
            <v>8</v>
          </cell>
          <cell r="F152" t="str">
            <v>BUCKINGHAM MAINTENANCE ANNEX</v>
          </cell>
          <cell r="I152" t="str">
            <v>ENCLOSED AREA</v>
          </cell>
          <cell r="J152" t="str">
            <v>SL</v>
          </cell>
          <cell r="L152">
            <v>500</v>
          </cell>
          <cell r="M152">
            <v>2</v>
          </cell>
          <cell r="N152" t="str">
            <v>44EE</v>
          </cell>
          <cell r="S152" t="str">
            <v>FLUORESCENT</v>
          </cell>
          <cell r="T152">
            <v>144</v>
          </cell>
          <cell r="U152">
            <v>0.28799999999999998</v>
          </cell>
          <cell r="V152">
            <v>144</v>
          </cell>
          <cell r="W152">
            <v>2</v>
          </cell>
          <cell r="X152" t="str">
            <v>CR41HP</v>
          </cell>
          <cell r="Z152" t="str">
            <v>NEW LINEAR FLUORESCENT FIXTURE</v>
          </cell>
          <cell r="AA152" t="str">
            <v xml:space="preserve"> </v>
          </cell>
          <cell r="AB152">
            <v>33</v>
          </cell>
          <cell r="AC152">
            <v>6.6000000000000003E-2</v>
          </cell>
          <cell r="AD152">
            <v>33</v>
          </cell>
          <cell r="AJ152" t="str">
            <v>N</v>
          </cell>
          <cell r="AK152">
            <v>16408.8</v>
          </cell>
          <cell r="AL152">
            <v>6144</v>
          </cell>
          <cell r="AM152">
            <v>-0.62556676905075326</v>
          </cell>
          <cell r="AN152">
            <v>0.22199999999999998</v>
          </cell>
          <cell r="AO152">
            <v>111</v>
          </cell>
          <cell r="AP152">
            <v>20.557200000000002</v>
          </cell>
          <cell r="AQ152">
            <v>13.993374690710551</v>
          </cell>
          <cell r="AR152">
            <v>7.146239003117999E-2</v>
          </cell>
          <cell r="AS152">
            <v>26.668800000000001</v>
          </cell>
          <cell r="AT152">
            <v>6.1116000000000001</v>
          </cell>
          <cell r="AU152">
            <v>44.13</v>
          </cell>
          <cell r="AV152">
            <v>59.734999999999999</v>
          </cell>
          <cell r="AW152">
            <v>2.3200000000000003</v>
          </cell>
          <cell r="AX152">
            <v>0</v>
          </cell>
          <cell r="AY152">
            <v>0</v>
          </cell>
          <cell r="AZ152">
            <v>0</v>
          </cell>
          <cell r="BA152">
            <v>0</v>
          </cell>
          <cell r="BB152">
            <v>88.26</v>
          </cell>
          <cell r="BC152">
            <v>0</v>
          </cell>
          <cell r="BD152">
            <v>0</v>
          </cell>
          <cell r="BE152">
            <v>88.26</v>
          </cell>
          <cell r="BF152">
            <v>119.47</v>
          </cell>
          <cell r="BG152">
            <v>0</v>
          </cell>
          <cell r="BH152">
            <v>0</v>
          </cell>
          <cell r="BI152">
            <v>119.47</v>
          </cell>
          <cell r="BJ152">
            <v>4.6400000000000006</v>
          </cell>
          <cell r="BK152">
            <v>281.37951600187495</v>
          </cell>
          <cell r="BL152">
            <v>287.66460219187496</v>
          </cell>
          <cell r="BM152">
            <v>0.94999999999999984</v>
          </cell>
          <cell r="BN152">
            <v>2</v>
          </cell>
          <cell r="BO152">
            <v>2.9499999999999997</v>
          </cell>
          <cell r="BP152">
            <v>0.39093749999999999</v>
          </cell>
          <cell r="BQ152">
            <v>0.54166666666666663</v>
          </cell>
          <cell r="BR152">
            <v>0</v>
          </cell>
          <cell r="BS152">
            <v>0.93260416666666668</v>
          </cell>
          <cell r="BT152">
            <v>0.5590624999999998</v>
          </cell>
          <cell r="BU152">
            <v>1.4583333333333335</v>
          </cell>
          <cell r="BV152">
            <v>2.0173958333333335</v>
          </cell>
          <cell r="BW152">
            <v>7.3260000000000005</v>
          </cell>
          <cell r="BX152">
            <v>13.231200000000001</v>
          </cell>
          <cell r="BY152">
            <v>0.36</v>
          </cell>
          <cell r="BZ152">
            <v>2.95</v>
          </cell>
          <cell r="CA152">
            <v>0.89402033898305078</v>
          </cell>
          <cell r="CB152">
            <v>4</v>
          </cell>
          <cell r="CC152">
            <v>4.6645586440677969</v>
          </cell>
          <cell r="CD152">
            <v>0.31</v>
          </cell>
          <cell r="CE152">
            <v>0.23</v>
          </cell>
          <cell r="CF152">
            <v>0</v>
          </cell>
          <cell r="CG152">
            <v>0</v>
          </cell>
          <cell r="CH152">
            <v>0</v>
          </cell>
          <cell r="CI152" t="str">
            <v>BUCKINGHAM MAINTENANCE ANNEX</v>
          </cell>
          <cell r="CJ152" t="str">
            <v>CR41HP</v>
          </cell>
          <cell r="CK152" t="str">
            <v>X</v>
          </cell>
          <cell r="CL152">
            <v>2</v>
          </cell>
          <cell r="CM152" t="str">
            <v>1X32HEHP</v>
          </cell>
          <cell r="CN152" t="str">
            <v>SYLVANIA</v>
          </cell>
          <cell r="CO152" t="str">
            <v>QHE1X32T8/UNV ISH-SC</v>
          </cell>
          <cell r="CP152">
            <v>49871</v>
          </cell>
          <cell r="CQ152">
            <v>0</v>
          </cell>
          <cell r="CR152" t="str">
            <v>N/A</v>
          </cell>
          <cell r="CS152" t="str">
            <v>-</v>
          </cell>
          <cell r="CT152" t="str">
            <v>-</v>
          </cell>
          <cell r="CU152" t="str">
            <v>-</v>
          </cell>
          <cell r="CV152">
            <v>0</v>
          </cell>
          <cell r="CW152">
            <v>2</v>
          </cell>
          <cell r="CX152" t="str">
            <v>FO28/ECO</v>
          </cell>
          <cell r="CY152" t="str">
            <v>SYLVANIA</v>
          </cell>
          <cell r="CZ152" t="str">
            <v>FO28/841/XP/SS/ECO</v>
          </cell>
          <cell r="DA152">
            <v>22179</v>
          </cell>
          <cell r="DB152">
            <v>0</v>
          </cell>
          <cell r="DC152" t="str">
            <v>N/A</v>
          </cell>
          <cell r="DD152" t="str">
            <v>-</v>
          </cell>
          <cell r="DE152" t="str">
            <v>-</v>
          </cell>
          <cell r="DF152" t="str">
            <v>-</v>
          </cell>
          <cell r="DG152">
            <v>2</v>
          </cell>
          <cell r="DH152" t="str">
            <v>4' 1-LAMP HIGH POWER CLASSROOM FIXTURE</v>
          </cell>
          <cell r="DI152" t="str">
            <v>TRI-STAR</v>
          </cell>
          <cell r="DJ152" t="str">
            <v>WA438-4-132-T8-EB(*)HP -WREF</v>
          </cell>
          <cell r="DK152" t="str">
            <v>-</v>
          </cell>
          <cell r="DL152">
            <v>0</v>
          </cell>
          <cell r="DM152" t="str">
            <v>No Sensor</v>
          </cell>
          <cell r="DN152" t="str">
            <v>No Sensor</v>
          </cell>
          <cell r="DO152" t="str">
            <v>No Sensor</v>
          </cell>
          <cell r="DP152" t="str">
            <v>No Sensor</v>
          </cell>
          <cell r="DQ152" t="str">
            <v>No Sensor</v>
          </cell>
          <cell r="DR152">
            <v>0</v>
          </cell>
          <cell r="DS152" t="str">
            <v>No Add Wk.</v>
          </cell>
          <cell r="DT152" t="str">
            <v>No Add. Wk.</v>
          </cell>
          <cell r="DU152" t="str">
            <v>No Add. Wk.</v>
          </cell>
          <cell r="DV152" t="str">
            <v>No Add. Wk.</v>
          </cell>
          <cell r="DW152" t="str">
            <v>No Add. Wk.</v>
          </cell>
        </row>
        <row r="153">
          <cell r="E153">
            <v>8</v>
          </cell>
          <cell r="F153" t="str">
            <v>BUCKINGHAM MAINTENANCE ANNEX</v>
          </cell>
          <cell r="I153" t="str">
            <v>ENCLOSED AREA</v>
          </cell>
          <cell r="J153" t="str">
            <v>SL</v>
          </cell>
          <cell r="L153">
            <v>500</v>
          </cell>
          <cell r="M153">
            <v>1</v>
          </cell>
          <cell r="N153">
            <v>150</v>
          </cell>
          <cell r="O153" t="str">
            <v>CH</v>
          </cell>
          <cell r="S153" t="str">
            <v>INCANDESCENT</v>
          </cell>
          <cell r="T153">
            <v>150</v>
          </cell>
          <cell r="U153">
            <v>0.15</v>
          </cell>
          <cell r="V153">
            <v>75</v>
          </cell>
          <cell r="W153">
            <v>1</v>
          </cell>
          <cell r="X153" t="str">
            <v>NF6-STRIP</v>
          </cell>
          <cell r="Z153" t="str">
            <v>NEW LINEAR FLUORESCENT FIXTURE</v>
          </cell>
          <cell r="AA153" t="str">
            <v xml:space="preserve"> </v>
          </cell>
          <cell r="AB153">
            <v>42</v>
          </cell>
          <cell r="AC153">
            <v>4.2000000000000003E-2</v>
          </cell>
          <cell r="AD153">
            <v>21</v>
          </cell>
          <cell r="AJ153" t="str">
            <v>N</v>
          </cell>
          <cell r="AK153">
            <v>0</v>
          </cell>
          <cell r="AL153">
            <v>3993.6000000000004</v>
          </cell>
          <cell r="AM153">
            <v>0</v>
          </cell>
          <cell r="AN153">
            <v>0.10799999999999998</v>
          </cell>
          <cell r="AO153">
            <v>54</v>
          </cell>
          <cell r="AP153">
            <v>10.0008</v>
          </cell>
          <cell r="AQ153">
            <v>12.595578350263228</v>
          </cell>
          <cell r="AR153">
            <v>7.9392940299490219E-2</v>
          </cell>
          <cell r="AS153">
            <v>13.89</v>
          </cell>
          <cell r="AT153">
            <v>3.8892000000000007</v>
          </cell>
          <cell r="AU153">
            <v>33.26</v>
          </cell>
          <cell r="AV153">
            <v>59.734999999999999</v>
          </cell>
          <cell r="AW153">
            <v>0</v>
          </cell>
          <cell r="AX153">
            <v>0</v>
          </cell>
          <cell r="AY153">
            <v>0</v>
          </cell>
          <cell r="AZ153">
            <v>0</v>
          </cell>
          <cell r="BA153">
            <v>0</v>
          </cell>
          <cell r="BB153">
            <v>33.26</v>
          </cell>
          <cell r="BC153">
            <v>0</v>
          </cell>
          <cell r="BD153">
            <v>0</v>
          </cell>
          <cell r="BE153">
            <v>33.26</v>
          </cell>
          <cell r="BF153">
            <v>59.734999999999999</v>
          </cell>
          <cell r="BG153">
            <v>0</v>
          </cell>
          <cell r="BH153">
            <v>0</v>
          </cell>
          <cell r="BI153">
            <v>59.734999999999999</v>
          </cell>
          <cell r="BJ153">
            <v>0</v>
          </cell>
          <cell r="BK153">
            <v>125.96585996531249</v>
          </cell>
          <cell r="BL153">
            <v>125.96585996531249</v>
          </cell>
          <cell r="BM153">
            <v>0.5</v>
          </cell>
          <cell r="BN153">
            <v>1</v>
          </cell>
          <cell r="BO153">
            <v>1.5</v>
          </cell>
          <cell r="BP153">
            <v>0.21343749999999997</v>
          </cell>
          <cell r="BQ153">
            <v>0.375</v>
          </cell>
          <cell r="BR153">
            <v>0</v>
          </cell>
          <cell r="BS153">
            <v>0.58843749999999995</v>
          </cell>
          <cell r="BT153">
            <v>0.28656250000000005</v>
          </cell>
          <cell r="BU153">
            <v>0.625</v>
          </cell>
          <cell r="BV153">
            <v>0.91156250000000005</v>
          </cell>
          <cell r="BW153">
            <v>3.5640000000000001</v>
          </cell>
          <cell r="BX153">
            <v>6.436799999999999</v>
          </cell>
          <cell r="BY153">
            <v>0.36</v>
          </cell>
          <cell r="BZ153">
            <v>2.95</v>
          </cell>
          <cell r="CA153">
            <v>0.434928813559322</v>
          </cell>
          <cell r="CB153">
            <v>4</v>
          </cell>
          <cell r="CC153">
            <v>2.2692447457627116</v>
          </cell>
          <cell r="CD153">
            <v>0.31</v>
          </cell>
          <cell r="CE153">
            <v>0.23</v>
          </cell>
          <cell r="CF153">
            <v>0</v>
          </cell>
          <cell r="CG153">
            <v>0</v>
          </cell>
          <cell r="CH153">
            <v>0</v>
          </cell>
          <cell r="CI153" t="str">
            <v>BUCKINGHAM MAINTENANCE ANNEX</v>
          </cell>
          <cell r="CJ153" t="str">
            <v>NF6-STRIP</v>
          </cell>
          <cell r="CK153" t="str">
            <v>X</v>
          </cell>
          <cell r="CL153">
            <v>1</v>
          </cell>
          <cell r="CM153" t="str">
            <v>2X32HELP</v>
          </cell>
          <cell r="CN153" t="str">
            <v>SYLVANIA</v>
          </cell>
          <cell r="CO153" t="str">
            <v>QHE2X32T8/UNV ISL-SC</v>
          </cell>
          <cell r="CP153">
            <v>49863</v>
          </cell>
          <cell r="CQ153">
            <v>0</v>
          </cell>
          <cell r="CR153" t="str">
            <v>N/A</v>
          </cell>
          <cell r="CS153" t="str">
            <v>-</v>
          </cell>
          <cell r="CT153" t="str">
            <v>-</v>
          </cell>
          <cell r="CU153" t="str">
            <v>-</v>
          </cell>
          <cell r="CV153">
            <v>0</v>
          </cell>
          <cell r="CW153">
            <v>2</v>
          </cell>
          <cell r="CX153" t="str">
            <v>FO28/ECO</v>
          </cell>
          <cell r="CY153" t="str">
            <v>SYLVANIA</v>
          </cell>
          <cell r="CZ153" t="str">
            <v>FO28/841/XP/SS/ECO</v>
          </cell>
          <cell r="DA153">
            <v>22179</v>
          </cell>
          <cell r="DB153">
            <v>0</v>
          </cell>
          <cell r="DC153" t="str">
            <v>N/A</v>
          </cell>
          <cell r="DD153" t="str">
            <v>-</v>
          </cell>
          <cell r="DE153" t="str">
            <v>-</v>
          </cell>
          <cell r="DF153" t="str">
            <v>-</v>
          </cell>
          <cell r="DG153">
            <v>1</v>
          </cell>
          <cell r="DH153" t="str">
            <v>2  LAMP 4' STRIP W/WIREGUARD</v>
          </cell>
          <cell r="DI153" t="str">
            <v>SIMKAR</v>
          </cell>
          <cell r="DJ153" t="str">
            <v>CH-232-B11-*-WG*</v>
          </cell>
          <cell r="DK153" t="str">
            <v>-</v>
          </cell>
          <cell r="DL153">
            <v>0</v>
          </cell>
          <cell r="DM153" t="str">
            <v>No Sensor</v>
          </cell>
          <cell r="DN153" t="str">
            <v>No Sensor</v>
          </cell>
          <cell r="DO153" t="str">
            <v>No Sensor</v>
          </cell>
          <cell r="DP153" t="str">
            <v>No Sensor</v>
          </cell>
          <cell r="DQ153" t="str">
            <v>No Sensor</v>
          </cell>
          <cell r="DR153">
            <v>0</v>
          </cell>
          <cell r="DS153" t="str">
            <v>No Add Wk.</v>
          </cell>
          <cell r="DT153" t="str">
            <v>No Add. Wk.</v>
          </cell>
          <cell r="DU153" t="str">
            <v>No Add. Wk.</v>
          </cell>
          <cell r="DV153" t="str">
            <v>No Add. Wk.</v>
          </cell>
          <cell r="DW153" t="str">
            <v>No Add. Wk.</v>
          </cell>
        </row>
        <row r="154">
          <cell r="E154">
            <v>8</v>
          </cell>
          <cell r="F154" t="str">
            <v>BUCKINGHAM MAINTENANCE ANNEX</v>
          </cell>
          <cell r="I154" t="str">
            <v>WELD BAY</v>
          </cell>
          <cell r="J154" t="str">
            <v>OH</v>
          </cell>
          <cell r="L154">
            <v>6006</v>
          </cell>
          <cell r="M154">
            <v>2</v>
          </cell>
          <cell r="N154" t="str">
            <v>34SE</v>
          </cell>
          <cell r="S154" t="str">
            <v>FLUORESCENT</v>
          </cell>
          <cell r="T154">
            <v>132</v>
          </cell>
          <cell r="U154">
            <v>0.26400000000000001</v>
          </cell>
          <cell r="V154">
            <v>1585.5840000000001</v>
          </cell>
          <cell r="W154">
            <v>2</v>
          </cell>
          <cell r="X154" t="str">
            <v>NF6-IND P</v>
          </cell>
          <cell r="Z154" t="str">
            <v>NEW LINEAR FLUORESCENT FIXTURE</v>
          </cell>
          <cell r="AA154" t="str">
            <v xml:space="preserve"> </v>
          </cell>
          <cell r="AB154">
            <v>42</v>
          </cell>
          <cell r="AC154">
            <v>8.4000000000000005E-2</v>
          </cell>
          <cell r="AD154">
            <v>504.50400000000002</v>
          </cell>
          <cell r="AJ154" t="str">
            <v>N</v>
          </cell>
          <cell r="AK154">
            <v>12306.6</v>
          </cell>
          <cell r="AL154">
            <v>7987.2000000000007</v>
          </cell>
          <cell r="AM154">
            <v>-0.35098239968797229</v>
          </cell>
          <cell r="AN154">
            <v>0.18</v>
          </cell>
          <cell r="AO154">
            <v>1081.08</v>
          </cell>
          <cell r="AP154">
            <v>82.079280000000011</v>
          </cell>
          <cell r="AQ154">
            <v>3.7690925661217416</v>
          </cell>
          <cell r="AR154">
            <v>0.26531585055470353</v>
          </cell>
          <cell r="AS154">
            <v>120.38294400000001</v>
          </cell>
          <cell r="AT154">
            <v>38.303664000000005</v>
          </cell>
          <cell r="AU154">
            <v>50.26</v>
          </cell>
          <cell r="AV154">
            <v>59.734999999999999</v>
          </cell>
          <cell r="AW154">
            <v>4.2</v>
          </cell>
          <cell r="AX154">
            <v>0</v>
          </cell>
          <cell r="AY154">
            <v>0</v>
          </cell>
          <cell r="AZ154">
            <v>0</v>
          </cell>
          <cell r="BA154">
            <v>0</v>
          </cell>
          <cell r="BB154">
            <v>100.52</v>
          </cell>
          <cell r="BC154">
            <v>0</v>
          </cell>
          <cell r="BD154">
            <v>0</v>
          </cell>
          <cell r="BE154">
            <v>100.52</v>
          </cell>
          <cell r="BF154">
            <v>119.47</v>
          </cell>
          <cell r="BG154">
            <v>0</v>
          </cell>
          <cell r="BH154">
            <v>0</v>
          </cell>
          <cell r="BI154">
            <v>119.47</v>
          </cell>
          <cell r="BJ154">
            <v>8.4</v>
          </cell>
          <cell r="BK154">
            <v>297.98623080562498</v>
          </cell>
          <cell r="BL154">
            <v>309.36440408062498</v>
          </cell>
          <cell r="BM154">
            <v>9.1591499999999986</v>
          </cell>
          <cell r="BN154">
            <v>21.021000000000001</v>
          </cell>
          <cell r="BO154">
            <v>30.180149999999998</v>
          </cell>
          <cell r="BP154">
            <v>5.1276224999999993</v>
          </cell>
          <cell r="BQ154">
            <v>9.0090000000000003</v>
          </cell>
          <cell r="BR154">
            <v>0</v>
          </cell>
          <cell r="BS154">
            <v>14.1366225</v>
          </cell>
          <cell r="BT154">
            <v>4.0315274999999993</v>
          </cell>
          <cell r="BU154">
            <v>12.012</v>
          </cell>
          <cell r="BV154">
            <v>16.0435275</v>
          </cell>
          <cell r="BW154">
            <v>71.351280000000003</v>
          </cell>
          <cell r="BX154">
            <v>10.728</v>
          </cell>
          <cell r="BY154">
            <v>0.36</v>
          </cell>
          <cell r="BZ154">
            <v>2.95</v>
          </cell>
          <cell r="CA154">
            <v>8.7072748474576258</v>
          </cell>
          <cell r="CB154">
            <v>4</v>
          </cell>
          <cell r="CC154">
            <v>3.7820745762711865</v>
          </cell>
          <cell r="CD154">
            <v>0.31</v>
          </cell>
          <cell r="CE154">
            <v>0.23</v>
          </cell>
          <cell r="CF154">
            <v>0</v>
          </cell>
          <cell r="CG154">
            <v>0</v>
          </cell>
          <cell r="CH154">
            <v>0</v>
          </cell>
          <cell r="CI154" t="str">
            <v>BUCKINGHAM MAINTENANCE ANNEX</v>
          </cell>
          <cell r="CJ154" t="str">
            <v>NF6-IND P</v>
          </cell>
          <cell r="CK154" t="str">
            <v>X</v>
          </cell>
          <cell r="CL154">
            <v>2</v>
          </cell>
          <cell r="CM154" t="str">
            <v>2X32HELP</v>
          </cell>
          <cell r="CN154" t="str">
            <v>SYLVANIA</v>
          </cell>
          <cell r="CO154" t="str">
            <v>QHE2X32T8/UNV ISL-SC</v>
          </cell>
          <cell r="CP154">
            <v>49863</v>
          </cell>
          <cell r="CQ154">
            <v>0</v>
          </cell>
          <cell r="CR154" t="str">
            <v>N/A</v>
          </cell>
          <cell r="CS154" t="str">
            <v>-</v>
          </cell>
          <cell r="CT154" t="str">
            <v>-</v>
          </cell>
          <cell r="CU154" t="str">
            <v>-</v>
          </cell>
          <cell r="CV154">
            <v>0</v>
          </cell>
          <cell r="CW154">
            <v>4</v>
          </cell>
          <cell r="CX154" t="str">
            <v>FO28/ECO</v>
          </cell>
          <cell r="CY154" t="str">
            <v>SYLVANIA</v>
          </cell>
          <cell r="CZ154" t="str">
            <v>FO28/841/XP/SS/ECO</v>
          </cell>
          <cell r="DA154">
            <v>22179</v>
          </cell>
          <cell r="DB154">
            <v>0</v>
          </cell>
          <cell r="DC154" t="str">
            <v>N/A</v>
          </cell>
          <cell r="DD154" t="str">
            <v>-</v>
          </cell>
          <cell r="DE154" t="str">
            <v>-</v>
          </cell>
          <cell r="DF154" t="str">
            <v>-</v>
          </cell>
          <cell r="DG154">
            <v>2</v>
          </cell>
          <cell r="DH154" t="str">
            <v>2 LAMP 4' STRIP INDUSTRIAL PREMIUM GRADE</v>
          </cell>
          <cell r="DI154" t="str">
            <v>SIMKAR</v>
          </cell>
          <cell r="DJ154" t="str">
            <v>IF232-B11-*</v>
          </cell>
          <cell r="DK154" t="str">
            <v>-</v>
          </cell>
          <cell r="DL154">
            <v>0</v>
          </cell>
          <cell r="DM154" t="str">
            <v>No Sensor</v>
          </cell>
          <cell r="DN154" t="str">
            <v>No Sensor</v>
          </cell>
          <cell r="DO154" t="str">
            <v>No Sensor</v>
          </cell>
          <cell r="DP154" t="str">
            <v>No Sensor</v>
          </cell>
          <cell r="DQ154" t="str">
            <v>No Sensor</v>
          </cell>
          <cell r="DR154">
            <v>0</v>
          </cell>
          <cell r="DS154" t="str">
            <v>No Add Wk.</v>
          </cell>
          <cell r="DT154" t="str">
            <v>No Add. Wk.</v>
          </cell>
          <cell r="DU154" t="str">
            <v>No Add. Wk.</v>
          </cell>
          <cell r="DV154" t="str">
            <v>No Add. Wk.</v>
          </cell>
          <cell r="DW154" t="str">
            <v>No Add. Wk.</v>
          </cell>
        </row>
        <row r="155">
          <cell r="E155">
            <v>8</v>
          </cell>
          <cell r="F155" t="str">
            <v>BUCKINGHAM MAINTENANCE ANNEX</v>
          </cell>
          <cell r="I155" t="str">
            <v>WELD BAY</v>
          </cell>
          <cell r="J155" t="str">
            <v>OH</v>
          </cell>
          <cell r="L155">
            <v>6006</v>
          </cell>
          <cell r="M155">
            <v>3</v>
          </cell>
          <cell r="N155" t="str">
            <v>44EE</v>
          </cell>
          <cell r="S155" t="str">
            <v>FLUORESCENT</v>
          </cell>
          <cell r="T155">
            <v>144</v>
          </cell>
          <cell r="U155">
            <v>0.432</v>
          </cell>
          <cell r="V155">
            <v>2594.5920000000001</v>
          </cell>
          <cell r="W155">
            <v>3</v>
          </cell>
          <cell r="X155" t="str">
            <v>CR41HP</v>
          </cell>
          <cell r="Z155" t="str">
            <v>NEW LINEAR FLUORESCENT FIXTURE</v>
          </cell>
          <cell r="AA155" t="str">
            <v xml:space="preserve"> </v>
          </cell>
          <cell r="AB155">
            <v>33</v>
          </cell>
          <cell r="AC155">
            <v>9.9000000000000005E-2</v>
          </cell>
          <cell r="AD155">
            <v>594.59400000000005</v>
          </cell>
          <cell r="AJ155" t="str">
            <v>N</v>
          </cell>
          <cell r="AK155">
            <v>24613.199999999997</v>
          </cell>
          <cell r="AL155">
            <v>9216</v>
          </cell>
          <cell r="AM155">
            <v>-0.62556676905075326</v>
          </cell>
          <cell r="AN155">
            <v>0.33299999999999996</v>
          </cell>
          <cell r="AO155">
            <v>1999.998</v>
          </cell>
          <cell r="AP155">
            <v>151.84666799999999</v>
          </cell>
          <cell r="AQ155">
            <v>2.841661980280084</v>
          </cell>
          <cell r="AR155">
            <v>0.35190673871120892</v>
          </cell>
          <cell r="AS155">
            <v>196.990272</v>
          </cell>
          <cell r="AT155">
            <v>45.143604000000003</v>
          </cell>
          <cell r="AU155">
            <v>44.13</v>
          </cell>
          <cell r="AV155">
            <v>59.734999999999999</v>
          </cell>
          <cell r="AW155">
            <v>2.3200000000000003</v>
          </cell>
          <cell r="AX155">
            <v>0</v>
          </cell>
          <cell r="AY155">
            <v>0</v>
          </cell>
          <cell r="AZ155">
            <v>0</v>
          </cell>
          <cell r="BA155">
            <v>0</v>
          </cell>
          <cell r="BB155">
            <v>132.39000000000001</v>
          </cell>
          <cell r="BC155">
            <v>0</v>
          </cell>
          <cell r="BD155">
            <v>0</v>
          </cell>
          <cell r="BE155">
            <v>132.39000000000001</v>
          </cell>
          <cell r="BF155">
            <v>179.20499999999998</v>
          </cell>
          <cell r="BG155">
            <v>0</v>
          </cell>
          <cell r="BH155">
            <v>0</v>
          </cell>
          <cell r="BI155">
            <v>179.20499999999998</v>
          </cell>
          <cell r="BJ155">
            <v>6.9600000000000009</v>
          </cell>
          <cell r="BK155">
            <v>422.06927400281245</v>
          </cell>
          <cell r="BL155">
            <v>431.49690328781242</v>
          </cell>
          <cell r="BM155">
            <v>17.117099999999997</v>
          </cell>
          <cell r="BN155">
            <v>36.036000000000001</v>
          </cell>
          <cell r="BO155">
            <v>53.153099999999995</v>
          </cell>
          <cell r="BP155">
            <v>7.043911875</v>
          </cell>
          <cell r="BQ155">
            <v>9.7597500000000004</v>
          </cell>
          <cell r="BR155">
            <v>0</v>
          </cell>
          <cell r="BS155">
            <v>16.803661875</v>
          </cell>
          <cell r="BT155">
            <v>10.073188124999998</v>
          </cell>
          <cell r="BU155">
            <v>26.276250000000001</v>
          </cell>
          <cell r="BV155">
            <v>36.349438124999999</v>
          </cell>
          <cell r="BW155">
            <v>131.99986800000002</v>
          </cell>
          <cell r="BX155">
            <v>19.846800000000002</v>
          </cell>
          <cell r="BY155">
            <v>0.36</v>
          </cell>
          <cell r="BZ155">
            <v>2.95</v>
          </cell>
          <cell r="CA155">
            <v>16.108458467796609</v>
          </cell>
          <cell r="CB155">
            <v>4</v>
          </cell>
          <cell r="CC155">
            <v>6.996837966101694</v>
          </cell>
          <cell r="CD155">
            <v>0.31</v>
          </cell>
          <cell r="CE155">
            <v>0.23</v>
          </cell>
          <cell r="CF155">
            <v>0</v>
          </cell>
          <cell r="CG155">
            <v>0</v>
          </cell>
          <cell r="CH155">
            <v>0</v>
          </cell>
          <cell r="CI155" t="str">
            <v>BUCKINGHAM MAINTENANCE ANNEX</v>
          </cell>
          <cell r="CJ155" t="str">
            <v>CR41HP</v>
          </cell>
          <cell r="CK155" t="str">
            <v>X</v>
          </cell>
          <cell r="CL155">
            <v>3</v>
          </cell>
          <cell r="CM155" t="str">
            <v>1X32HEHP</v>
          </cell>
          <cell r="CN155" t="str">
            <v>SYLVANIA</v>
          </cell>
          <cell r="CO155" t="str">
            <v>QHE1X32T8/UNV ISH-SC</v>
          </cell>
          <cell r="CP155">
            <v>49871</v>
          </cell>
          <cell r="CQ155">
            <v>0</v>
          </cell>
          <cell r="CR155" t="str">
            <v>N/A</v>
          </cell>
          <cell r="CS155" t="str">
            <v>-</v>
          </cell>
          <cell r="CT155" t="str">
            <v>-</v>
          </cell>
          <cell r="CU155" t="str">
            <v>-</v>
          </cell>
          <cell r="CV155">
            <v>0</v>
          </cell>
          <cell r="CW155">
            <v>3</v>
          </cell>
          <cell r="CX155" t="str">
            <v>FO28/ECO</v>
          </cell>
          <cell r="CY155" t="str">
            <v>SYLVANIA</v>
          </cell>
          <cell r="CZ155" t="str">
            <v>FO28/841/XP/SS/ECO</v>
          </cell>
          <cell r="DA155">
            <v>22179</v>
          </cell>
          <cell r="DB155">
            <v>0</v>
          </cell>
          <cell r="DC155" t="str">
            <v>N/A</v>
          </cell>
          <cell r="DD155" t="str">
            <v>-</v>
          </cell>
          <cell r="DE155" t="str">
            <v>-</v>
          </cell>
          <cell r="DF155" t="str">
            <v>-</v>
          </cell>
          <cell r="DG155">
            <v>3</v>
          </cell>
          <cell r="DH155" t="str">
            <v>4' 1-LAMP HIGH POWER CLASSROOM FIXTURE</v>
          </cell>
          <cell r="DI155" t="str">
            <v>TRI-STAR</v>
          </cell>
          <cell r="DJ155" t="str">
            <v>WA438-4-132-T8-EB(*)HP -WREF</v>
          </cell>
          <cell r="DK155" t="str">
            <v>-</v>
          </cell>
          <cell r="DL155">
            <v>0</v>
          </cell>
          <cell r="DM155" t="str">
            <v>No Sensor</v>
          </cell>
          <cell r="DN155" t="str">
            <v>No Sensor</v>
          </cell>
          <cell r="DO155" t="str">
            <v>No Sensor</v>
          </cell>
          <cell r="DP155" t="str">
            <v>No Sensor</v>
          </cell>
          <cell r="DQ155" t="str">
            <v>No Sensor</v>
          </cell>
          <cell r="DR155">
            <v>0</v>
          </cell>
          <cell r="DS155" t="str">
            <v>No Add Wk.</v>
          </cell>
          <cell r="DT155" t="str">
            <v>No Add. Wk.</v>
          </cell>
          <cell r="DU155" t="str">
            <v>No Add. Wk.</v>
          </cell>
          <cell r="DV155" t="str">
            <v>No Add. Wk.</v>
          </cell>
          <cell r="DW155" t="str">
            <v>No Add. Wk.</v>
          </cell>
        </row>
        <row r="156">
          <cell r="E156">
            <v>8</v>
          </cell>
          <cell r="F156" t="str">
            <v>BUCKINGHAM MAINTENANCE ANNEX</v>
          </cell>
          <cell r="I156" t="str">
            <v>WELD BAY</v>
          </cell>
          <cell r="J156" t="str">
            <v>OH</v>
          </cell>
          <cell r="L156">
            <v>6006</v>
          </cell>
          <cell r="M156">
            <v>1</v>
          </cell>
          <cell r="N156" t="str">
            <v>24EE</v>
          </cell>
          <cell r="S156" t="str">
            <v>FLUORESCENT</v>
          </cell>
          <cell r="T156">
            <v>72</v>
          </cell>
          <cell r="U156">
            <v>7.1999999999999995E-2</v>
          </cell>
          <cell r="V156">
            <v>432.43199999999996</v>
          </cell>
          <cell r="W156">
            <v>1</v>
          </cell>
          <cell r="X156" t="str">
            <v>CR41LP</v>
          </cell>
          <cell r="Z156" t="str">
            <v>NEW LINEAR FLUORESCENT FIXTURE</v>
          </cell>
          <cell r="AA156" t="str">
            <v xml:space="preserve"> </v>
          </cell>
          <cell r="AB156">
            <v>22</v>
          </cell>
          <cell r="AC156">
            <v>2.1999999999999999E-2</v>
          </cell>
          <cell r="AD156">
            <v>132.13200000000001</v>
          </cell>
          <cell r="AJ156" t="str">
            <v>N</v>
          </cell>
          <cell r="AK156">
            <v>4102.2</v>
          </cell>
          <cell r="AL156">
            <v>1996.8000000000002</v>
          </cell>
          <cell r="AM156">
            <v>-0.51323679976597913</v>
          </cell>
          <cell r="AN156">
            <v>4.9999999999999996E-2</v>
          </cell>
          <cell r="AO156">
            <v>300.29999999999995</v>
          </cell>
          <cell r="AP156">
            <v>22.799799999999998</v>
          </cell>
          <cell r="AQ156">
            <v>6.1801632080517157</v>
          </cell>
          <cell r="AR156">
            <v>0.16180802453520446</v>
          </cell>
          <cell r="AS156">
            <v>32.831711999999996</v>
          </cell>
          <cell r="AT156">
            <v>10.031912</v>
          </cell>
          <cell r="AU156">
            <v>43.13</v>
          </cell>
          <cell r="AV156">
            <v>59.734999999999999</v>
          </cell>
          <cell r="AW156">
            <v>1.1600000000000001</v>
          </cell>
          <cell r="AX156">
            <v>0</v>
          </cell>
          <cell r="AY156">
            <v>0</v>
          </cell>
          <cell r="AZ156">
            <v>0</v>
          </cell>
          <cell r="BA156">
            <v>0</v>
          </cell>
          <cell r="BB156">
            <v>43.13</v>
          </cell>
          <cell r="BC156">
            <v>0</v>
          </cell>
          <cell r="BD156">
            <v>0</v>
          </cell>
          <cell r="BE156">
            <v>43.13</v>
          </cell>
          <cell r="BF156">
            <v>59.734999999999999</v>
          </cell>
          <cell r="BG156">
            <v>0</v>
          </cell>
          <cell r="BH156">
            <v>0</v>
          </cell>
          <cell r="BI156">
            <v>59.734999999999999</v>
          </cell>
          <cell r="BJ156">
            <v>1.1600000000000001</v>
          </cell>
          <cell r="BK156">
            <v>139.33521356343749</v>
          </cell>
          <cell r="BL156">
            <v>140.9064851109375</v>
          </cell>
          <cell r="BM156">
            <v>2.8528499999999997</v>
          </cell>
          <cell r="BN156">
            <v>6.0060000000000002</v>
          </cell>
          <cell r="BO156">
            <v>8.8588500000000003</v>
          </cell>
          <cell r="BP156">
            <v>1.9388118749999999</v>
          </cell>
          <cell r="BQ156">
            <v>3.25325</v>
          </cell>
          <cell r="BR156">
            <v>0</v>
          </cell>
          <cell r="BS156">
            <v>5.1920618750000003</v>
          </cell>
          <cell r="BT156">
            <v>0.91403812499999981</v>
          </cell>
          <cell r="BU156">
            <v>2.7527500000000003</v>
          </cell>
          <cell r="BV156">
            <v>3.6667881250000001</v>
          </cell>
          <cell r="BW156">
            <v>19.819799999999997</v>
          </cell>
          <cell r="BX156">
            <v>2.98</v>
          </cell>
          <cell r="BY156">
            <v>0.36</v>
          </cell>
          <cell r="BZ156">
            <v>2.95</v>
          </cell>
          <cell r="CA156">
            <v>2.4186874576271178</v>
          </cell>
          <cell r="CB156">
            <v>4</v>
          </cell>
          <cell r="CC156">
            <v>1.0505762711864406</v>
          </cell>
          <cell r="CD156">
            <v>0.31</v>
          </cell>
          <cell r="CE156">
            <v>0.23</v>
          </cell>
          <cell r="CF156">
            <v>0</v>
          </cell>
          <cell r="CG156">
            <v>0</v>
          </cell>
          <cell r="CH156">
            <v>0</v>
          </cell>
          <cell r="CI156" t="str">
            <v>BUCKINGHAM MAINTENANCE ANNEX</v>
          </cell>
          <cell r="CJ156" t="str">
            <v>CR41LP</v>
          </cell>
          <cell r="CK156" t="str">
            <v>X</v>
          </cell>
          <cell r="CL156">
            <v>1</v>
          </cell>
          <cell r="CM156" t="str">
            <v>1X32HELP</v>
          </cell>
          <cell r="CN156" t="str">
            <v>SYLVANIA</v>
          </cell>
          <cell r="CO156" t="str">
            <v>QHE1X32T8/UNV ISL-SC</v>
          </cell>
          <cell r="CP156">
            <v>49861</v>
          </cell>
          <cell r="CQ156">
            <v>0</v>
          </cell>
          <cell r="CR156" t="str">
            <v>N/A</v>
          </cell>
          <cell r="CS156" t="str">
            <v>-</v>
          </cell>
          <cell r="CT156" t="str">
            <v>-</v>
          </cell>
          <cell r="CU156" t="str">
            <v>-</v>
          </cell>
          <cell r="CV156">
            <v>0</v>
          </cell>
          <cell r="CW156">
            <v>1</v>
          </cell>
          <cell r="CX156" t="str">
            <v>FO28/ECO</v>
          </cell>
          <cell r="CY156" t="str">
            <v>SYLVANIA</v>
          </cell>
          <cell r="CZ156" t="str">
            <v>FO28/841/XP/SS/ECO</v>
          </cell>
          <cell r="DA156">
            <v>22179</v>
          </cell>
          <cell r="DB156">
            <v>0</v>
          </cell>
          <cell r="DC156" t="str">
            <v>N/A</v>
          </cell>
          <cell r="DD156" t="str">
            <v>-</v>
          </cell>
          <cell r="DE156" t="str">
            <v>-</v>
          </cell>
          <cell r="DF156" t="str">
            <v>-</v>
          </cell>
          <cell r="DG156">
            <v>1</v>
          </cell>
          <cell r="DH156" t="str">
            <v>4' 1-LAMP LOW POWER CLASSROOM FIXTURE</v>
          </cell>
          <cell r="DI156" t="str">
            <v>TRI-STAR</v>
          </cell>
          <cell r="DJ156" t="str">
            <v>WA438-4-132-T8-EB(*)LP- WREF</v>
          </cell>
          <cell r="DK156" t="str">
            <v>-</v>
          </cell>
          <cell r="DL156">
            <v>0</v>
          </cell>
          <cell r="DM156" t="str">
            <v>No Sensor</v>
          </cell>
          <cell r="DN156" t="str">
            <v>No Sensor</v>
          </cell>
          <cell r="DO156" t="str">
            <v>No Sensor</v>
          </cell>
          <cell r="DP156" t="str">
            <v>No Sensor</v>
          </cell>
          <cell r="DQ156" t="str">
            <v>No Sensor</v>
          </cell>
          <cell r="DR156">
            <v>0</v>
          </cell>
          <cell r="DS156" t="str">
            <v>No Add Wk.</v>
          </cell>
          <cell r="DT156" t="str">
            <v>No Add. Wk.</v>
          </cell>
          <cell r="DU156" t="str">
            <v>No Add. Wk.</v>
          </cell>
          <cell r="DV156" t="str">
            <v>No Add. Wk.</v>
          </cell>
          <cell r="DW156" t="str">
            <v>No Add. Wk.</v>
          </cell>
        </row>
        <row r="157">
          <cell r="E157">
            <v>8</v>
          </cell>
          <cell r="F157" t="str">
            <v>BUCKINGHAM MAINTENANCE ANNEX</v>
          </cell>
          <cell r="I157" t="str">
            <v>EXIT SIGNS</v>
          </cell>
          <cell r="J157" t="str">
            <v>E</v>
          </cell>
          <cell r="L157">
            <v>8760</v>
          </cell>
          <cell r="M157">
            <v>0</v>
          </cell>
          <cell r="N157" t="str">
            <v>EXCLUDE</v>
          </cell>
          <cell r="O157" t="str">
            <v>LED</v>
          </cell>
          <cell r="S157" t="str">
            <v>MISCELLANEOUS</v>
          </cell>
          <cell r="T157">
            <v>0</v>
          </cell>
          <cell r="U157">
            <v>0</v>
          </cell>
          <cell r="V157">
            <v>0</v>
          </cell>
          <cell r="W157">
            <v>0</v>
          </cell>
          <cell r="X157" t="str">
            <v>EXCLUDE</v>
          </cell>
          <cell r="Z157" t="str">
            <v>MISCELLANEOUS</v>
          </cell>
          <cell r="AA157" t="str">
            <v xml:space="preserve"> </v>
          </cell>
          <cell r="AB157">
            <v>0</v>
          </cell>
          <cell r="AC157">
            <v>0</v>
          </cell>
          <cell r="AD157">
            <v>0</v>
          </cell>
          <cell r="AJ157" t="str">
            <v>N</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0.36</v>
          </cell>
          <cell r="BZ157">
            <v>2.95</v>
          </cell>
          <cell r="CA157">
            <v>0</v>
          </cell>
          <cell r="CB157">
            <v>4</v>
          </cell>
          <cell r="CC157">
            <v>0</v>
          </cell>
          <cell r="CD157">
            <v>0.31</v>
          </cell>
          <cell r="CE157">
            <v>0.23</v>
          </cell>
          <cell r="CF157">
            <v>0</v>
          </cell>
          <cell r="CG157">
            <v>0</v>
          </cell>
          <cell r="CH157">
            <v>0</v>
          </cell>
          <cell r="CI157" t="str">
            <v>BUCKINGHAM MAINTENANCE ANNEX</v>
          </cell>
          <cell r="CJ157" t="str">
            <v>EXCLUDE</v>
          </cell>
          <cell r="CK157">
            <v>0</v>
          </cell>
          <cell r="CL157">
            <v>0</v>
          </cell>
          <cell r="CM157" t="str">
            <v>N/A</v>
          </cell>
          <cell r="CN157" t="str">
            <v>-</v>
          </cell>
          <cell r="CO157" t="str">
            <v>-</v>
          </cell>
          <cell r="CP157" t="str">
            <v>-</v>
          </cell>
          <cell r="CQ157">
            <v>0</v>
          </cell>
          <cell r="CR157" t="str">
            <v>N/A</v>
          </cell>
          <cell r="CS157" t="str">
            <v>-</v>
          </cell>
          <cell r="CT157" t="str">
            <v>-</v>
          </cell>
          <cell r="CU157" t="str">
            <v>-</v>
          </cell>
          <cell r="CV157">
            <v>0</v>
          </cell>
          <cell r="CW157">
            <v>0</v>
          </cell>
          <cell r="CX157" t="str">
            <v>N/A</v>
          </cell>
          <cell r="CY157" t="str">
            <v>-</v>
          </cell>
          <cell r="CZ157" t="str">
            <v>-</v>
          </cell>
          <cell r="DA157" t="str">
            <v>-</v>
          </cell>
          <cell r="DB157">
            <v>0</v>
          </cell>
          <cell r="DC157" t="str">
            <v>N/A</v>
          </cell>
          <cell r="DD157" t="str">
            <v>-</v>
          </cell>
          <cell r="DE157" t="str">
            <v>-</v>
          </cell>
          <cell r="DF157" t="str">
            <v>-</v>
          </cell>
          <cell r="DG157">
            <v>0</v>
          </cell>
          <cell r="DH157" t="str">
            <v>EXCLUDE</v>
          </cell>
          <cell r="DI157" t="str">
            <v>-</v>
          </cell>
          <cell r="DJ157" t="str">
            <v>-</v>
          </cell>
          <cell r="DK157" t="str">
            <v>-</v>
          </cell>
          <cell r="DL157">
            <v>0</v>
          </cell>
          <cell r="DM157" t="str">
            <v>No Sensor</v>
          </cell>
          <cell r="DN157" t="str">
            <v>No Sensor</v>
          </cell>
          <cell r="DO157" t="str">
            <v>No Sensor</v>
          </cell>
          <cell r="DP157" t="str">
            <v>No Sensor</v>
          </cell>
          <cell r="DQ157" t="str">
            <v>No Sensor</v>
          </cell>
          <cell r="DR157">
            <v>0</v>
          </cell>
          <cell r="DS157" t="str">
            <v>No Add Wk.</v>
          </cell>
          <cell r="DT157" t="str">
            <v>No Add. Wk.</v>
          </cell>
          <cell r="DU157" t="str">
            <v>No Add. Wk.</v>
          </cell>
          <cell r="DV157" t="str">
            <v>No Add. Wk.</v>
          </cell>
          <cell r="DW157" t="str">
            <v>No Add. Wk.</v>
          </cell>
        </row>
        <row r="158">
          <cell r="E158">
            <v>8</v>
          </cell>
          <cell r="F158" t="str">
            <v>BUCKINGHAM MAINTENANCE ANNEX</v>
          </cell>
          <cell r="I158" t="str">
            <v>OUT BUILDING</v>
          </cell>
          <cell r="J158" t="str">
            <v>OH</v>
          </cell>
          <cell r="L158">
            <v>6006</v>
          </cell>
          <cell r="M158">
            <v>16</v>
          </cell>
          <cell r="N158" t="str">
            <v>24EE</v>
          </cell>
          <cell r="S158" t="str">
            <v>FLUORESCENT</v>
          </cell>
          <cell r="T158">
            <v>72</v>
          </cell>
          <cell r="U158">
            <v>1.1519999999999999</v>
          </cell>
          <cell r="V158">
            <v>6918.9119999999994</v>
          </cell>
          <cell r="W158">
            <v>16</v>
          </cell>
          <cell r="X158" t="str">
            <v>LB24LP</v>
          </cell>
          <cell r="Z158" t="str">
            <v>RELAMP REBALLAST LINEAR FLUORESCENT</v>
          </cell>
          <cell r="AA158" t="str">
            <v xml:space="preserve"> </v>
          </cell>
          <cell r="AB158">
            <v>42</v>
          </cell>
          <cell r="AC158">
            <v>0.67200000000000004</v>
          </cell>
          <cell r="AD158">
            <v>4036.0320000000002</v>
          </cell>
          <cell r="AJ158" t="str">
            <v>N</v>
          </cell>
          <cell r="AK158">
            <v>65635.199999999997</v>
          </cell>
          <cell r="AL158">
            <v>63897.600000000006</v>
          </cell>
          <cell r="AM158">
            <v>-2.6473599531958329E-2</v>
          </cell>
          <cell r="AN158">
            <v>0.47999999999999987</v>
          </cell>
          <cell r="AO158">
            <v>2882.8799999999992</v>
          </cell>
          <cell r="AP158">
            <v>218.8780799999999</v>
          </cell>
          <cell r="AQ158">
            <v>3.4628865945966365</v>
          </cell>
          <cell r="AR158">
            <v>0.28877642183268837</v>
          </cell>
          <cell r="AS158">
            <v>525.30739199999994</v>
          </cell>
          <cell r="AT158">
            <v>306.42931200000004</v>
          </cell>
          <cell r="AU158">
            <v>14.1</v>
          </cell>
          <cell r="AV158">
            <v>19.71255</v>
          </cell>
          <cell r="AW158">
            <v>1.1600000000000001</v>
          </cell>
          <cell r="AX158">
            <v>0</v>
          </cell>
          <cell r="AY158">
            <v>0</v>
          </cell>
          <cell r="AZ158">
            <v>0</v>
          </cell>
          <cell r="BA158">
            <v>0</v>
          </cell>
          <cell r="BB158">
            <v>225.6</v>
          </cell>
          <cell r="BC158">
            <v>0</v>
          </cell>
          <cell r="BD158">
            <v>0</v>
          </cell>
          <cell r="BE158">
            <v>225.6</v>
          </cell>
          <cell r="BF158">
            <v>315.4008</v>
          </cell>
          <cell r="BG158">
            <v>0</v>
          </cell>
          <cell r="BH158">
            <v>0</v>
          </cell>
          <cell r="BI158">
            <v>315.4008</v>
          </cell>
          <cell r="BJ158">
            <v>18.560000000000002</v>
          </cell>
          <cell r="BK158">
            <v>732.80962432304989</v>
          </cell>
          <cell r="BL158">
            <v>757.94996908304984</v>
          </cell>
          <cell r="BM158">
            <v>45.645599999999995</v>
          </cell>
          <cell r="BN158">
            <v>96.096000000000004</v>
          </cell>
          <cell r="BO158">
            <v>141.74160000000001</v>
          </cell>
          <cell r="BP158">
            <v>41.020979999999994</v>
          </cell>
          <cell r="BQ158">
            <v>72.072000000000003</v>
          </cell>
          <cell r="BR158">
            <v>0</v>
          </cell>
          <cell r="BS158">
            <v>113.09298</v>
          </cell>
          <cell r="BT158">
            <v>4.6246200000000002</v>
          </cell>
          <cell r="BU158">
            <v>24.024000000000001</v>
          </cell>
          <cell r="BV158">
            <v>28.648620000000001</v>
          </cell>
          <cell r="BW158">
            <v>190.27007999999995</v>
          </cell>
          <cell r="BX158">
            <v>28.607999999999993</v>
          </cell>
          <cell r="BY158">
            <v>0.36</v>
          </cell>
          <cell r="BZ158">
            <v>2.95</v>
          </cell>
          <cell r="CA158">
            <v>23.219399593220331</v>
          </cell>
          <cell r="CB158">
            <v>4</v>
          </cell>
          <cell r="CC158">
            <v>10.085532203389826</v>
          </cell>
          <cell r="CD158">
            <v>0.31</v>
          </cell>
          <cell r="CE158">
            <v>0.23</v>
          </cell>
          <cell r="CF158">
            <v>0</v>
          </cell>
          <cell r="CG158">
            <v>0</v>
          </cell>
          <cell r="CH158">
            <v>0</v>
          </cell>
          <cell r="CI158" t="str">
            <v>BUCKINGHAM MAINTENANCE ANNEX</v>
          </cell>
          <cell r="CJ158" t="str">
            <v>LB24LP</v>
          </cell>
          <cell r="CK158">
            <v>0</v>
          </cell>
          <cell r="CL158">
            <v>16</v>
          </cell>
          <cell r="CM158" t="str">
            <v>2X32HELP</v>
          </cell>
          <cell r="CN158" t="str">
            <v>SYLVANIA</v>
          </cell>
          <cell r="CO158" t="str">
            <v>QHE2X32T8/UNV ISL-SC</v>
          </cell>
          <cell r="CP158">
            <v>49863</v>
          </cell>
          <cell r="CQ158">
            <v>0</v>
          </cell>
          <cell r="CR158" t="str">
            <v>N/A</v>
          </cell>
          <cell r="CS158" t="str">
            <v>-</v>
          </cell>
          <cell r="CT158" t="str">
            <v>-</v>
          </cell>
          <cell r="CU158" t="str">
            <v>-</v>
          </cell>
          <cell r="CV158">
            <v>0</v>
          </cell>
          <cell r="CW158">
            <v>32</v>
          </cell>
          <cell r="CX158" t="str">
            <v>FO28/ECO</v>
          </cell>
          <cell r="CY158" t="str">
            <v>SYLVANIA</v>
          </cell>
          <cell r="CZ158" t="str">
            <v>FO28/841/XP/SS/ECO</v>
          </cell>
          <cell r="DA158">
            <v>22179</v>
          </cell>
          <cell r="DB158">
            <v>0</v>
          </cell>
          <cell r="DC158" t="str">
            <v>N/A</v>
          </cell>
          <cell r="DD158" t="str">
            <v>-</v>
          </cell>
          <cell r="DE158" t="str">
            <v>-</v>
          </cell>
          <cell r="DF158" t="str">
            <v>-</v>
          </cell>
          <cell r="DG158">
            <v>0</v>
          </cell>
          <cell r="DH158" t="str">
            <v>N/A</v>
          </cell>
          <cell r="DI158" t="str">
            <v>-</v>
          </cell>
          <cell r="DJ158" t="str">
            <v>-</v>
          </cell>
          <cell r="DK158" t="str">
            <v>-</v>
          </cell>
          <cell r="DL158">
            <v>0</v>
          </cell>
          <cell r="DM158" t="str">
            <v>No Sensor</v>
          </cell>
          <cell r="DN158" t="str">
            <v>No Sensor</v>
          </cell>
          <cell r="DO158" t="str">
            <v>No Sensor</v>
          </cell>
          <cell r="DP158" t="str">
            <v>No Sensor</v>
          </cell>
          <cell r="DQ158" t="str">
            <v>No Sensor</v>
          </cell>
          <cell r="DR158">
            <v>0</v>
          </cell>
          <cell r="DS158" t="str">
            <v>No Add Wk.</v>
          </cell>
          <cell r="DT158" t="str">
            <v>No Add. Wk.</v>
          </cell>
          <cell r="DU158" t="str">
            <v>No Add. Wk.</v>
          </cell>
          <cell r="DV158" t="str">
            <v>No Add. Wk.</v>
          </cell>
          <cell r="DW158" t="str">
            <v>No Add. Wk.</v>
          </cell>
        </row>
        <row r="159">
          <cell r="E159">
            <v>10</v>
          </cell>
          <cell r="F159" t="str">
            <v>CARVER HALL</v>
          </cell>
          <cell r="G159">
            <v>1</v>
          </cell>
          <cell r="I159" t="str">
            <v>STAIR</v>
          </cell>
          <cell r="J159" t="str">
            <v>ST</v>
          </cell>
          <cell r="L159">
            <v>2470</v>
          </cell>
          <cell r="M159">
            <v>1</v>
          </cell>
          <cell r="N159" t="str">
            <v>75X2</v>
          </cell>
          <cell r="S159" t="str">
            <v>INCANDESCENT</v>
          </cell>
          <cell r="T159">
            <v>150</v>
          </cell>
          <cell r="U159">
            <v>0.15</v>
          </cell>
          <cell r="V159">
            <v>370.5</v>
          </cell>
          <cell r="W159">
            <v>1</v>
          </cell>
          <cell r="X159" t="str">
            <v>SP-NF2</v>
          </cell>
          <cell r="Z159" t="str">
            <v>NEW COMPACT FLUORESCENT FIXTURE</v>
          </cell>
          <cell r="AA159" t="str">
            <v xml:space="preserve"> </v>
          </cell>
          <cell r="AB159">
            <v>64</v>
          </cell>
          <cell r="AC159">
            <v>6.4000000000000001E-2</v>
          </cell>
          <cell r="AD159">
            <v>158.08000000000001</v>
          </cell>
          <cell r="AJ159" t="str">
            <v>Y</v>
          </cell>
          <cell r="AK159">
            <v>0</v>
          </cell>
          <cell r="AL159">
            <v>3003.12</v>
          </cell>
          <cell r="AM159">
            <v>0</v>
          </cell>
          <cell r="AN159">
            <v>8.5999999999999993E-2</v>
          </cell>
          <cell r="AO159">
            <v>212.42</v>
          </cell>
          <cell r="AP159">
            <v>19.145319999999998</v>
          </cell>
          <cell r="AQ159">
            <v>26.857135573398285</v>
          </cell>
          <cell r="AR159">
            <v>3.7234052651187781E-2</v>
          </cell>
          <cell r="AS159">
            <v>33.393000000000001</v>
          </cell>
          <cell r="AT159">
            <v>14.247680000000003</v>
          </cell>
          <cell r="AU159">
            <v>290</v>
          </cell>
          <cell r="AV159">
            <v>89.602499999999992</v>
          </cell>
          <cell r="AW159">
            <v>0</v>
          </cell>
          <cell r="AX159">
            <v>0</v>
          </cell>
          <cell r="AY159">
            <v>0</v>
          </cell>
          <cell r="AZ159">
            <v>0</v>
          </cell>
          <cell r="BA159">
            <v>0</v>
          </cell>
          <cell r="BB159">
            <v>290</v>
          </cell>
          <cell r="BC159">
            <v>0</v>
          </cell>
          <cell r="BD159">
            <v>0</v>
          </cell>
          <cell r="BE159">
            <v>290</v>
          </cell>
          <cell r="BF159">
            <v>89.602499999999992</v>
          </cell>
          <cell r="BG159">
            <v>0</v>
          </cell>
          <cell r="BH159">
            <v>0</v>
          </cell>
          <cell r="BI159">
            <v>89.602499999999992</v>
          </cell>
          <cell r="BJ159">
            <v>0</v>
          </cell>
          <cell r="BK159">
            <v>514.18845483609357</v>
          </cell>
          <cell r="BL159">
            <v>514.18845483609357</v>
          </cell>
          <cell r="BM159">
            <v>4.9400000000000004</v>
          </cell>
          <cell r="BN159">
            <v>9.8800000000000008</v>
          </cell>
          <cell r="BO159">
            <v>14.82</v>
          </cell>
          <cell r="BP159">
            <v>11.012083333333333</v>
          </cell>
          <cell r="BQ159">
            <v>4.1166666666666663</v>
          </cell>
          <cell r="BR159">
            <v>0</v>
          </cell>
          <cell r="BS159">
            <v>15.12875</v>
          </cell>
          <cell r="BT159">
            <v>-6.0720833333333326</v>
          </cell>
          <cell r="BU159">
            <v>5.7633333333333345</v>
          </cell>
          <cell r="BV159">
            <v>-0.30874999999999808</v>
          </cell>
          <cell r="BW159">
            <v>14.01972</v>
          </cell>
          <cell r="BX159">
            <v>5.1256000000000004</v>
          </cell>
          <cell r="BY159">
            <v>0.36</v>
          </cell>
          <cell r="BZ159">
            <v>2.95</v>
          </cell>
          <cell r="CA159">
            <v>1.7108810847457625</v>
          </cell>
          <cell r="CB159">
            <v>4</v>
          </cell>
          <cell r="CC159">
            <v>1.8069911864406778</v>
          </cell>
          <cell r="CD159">
            <v>0.31</v>
          </cell>
          <cell r="CE159">
            <v>0.23</v>
          </cell>
          <cell r="CF159">
            <v>0</v>
          </cell>
          <cell r="CG159">
            <v>0</v>
          </cell>
          <cell r="CH159">
            <v>3.5178722711864401</v>
          </cell>
          <cell r="CI159" t="str">
            <v>CARVER HALL</v>
          </cell>
          <cell r="CJ159" t="str">
            <v>SP-NF2</v>
          </cell>
          <cell r="CK159" t="str">
            <v>X</v>
          </cell>
          <cell r="CL159">
            <v>2</v>
          </cell>
          <cell r="CM159" t="str">
            <v>CF28 MAG</v>
          </cell>
          <cell r="CN159" t="str">
            <v>ADVANCE</v>
          </cell>
          <cell r="CO159" t="str">
            <v>LO-1Q28-TP</v>
          </cell>
          <cell r="CP159" t="str">
            <v>-</v>
          </cell>
          <cell r="CQ159">
            <v>0</v>
          </cell>
          <cell r="CR159" t="str">
            <v>N/A</v>
          </cell>
          <cell r="CS159" t="str">
            <v>-</v>
          </cell>
          <cell r="CT159" t="str">
            <v>-</v>
          </cell>
          <cell r="CU159" t="str">
            <v>-</v>
          </cell>
          <cell r="CV159" t="str">
            <v>X</v>
          </cell>
          <cell r="CW159">
            <v>2</v>
          </cell>
          <cell r="CX159" t="str">
            <v>CF26/DT/E/IN/841</v>
          </cell>
          <cell r="CY159" t="str">
            <v>SYLVANIA</v>
          </cell>
          <cell r="CZ159" t="str">
            <v>CF26DT/E/IN/841</v>
          </cell>
          <cell r="DA159">
            <v>20882</v>
          </cell>
          <cell r="DB159">
            <v>0</v>
          </cell>
          <cell r="DC159" t="str">
            <v>N/A</v>
          </cell>
          <cell r="DD159" t="str">
            <v>-</v>
          </cell>
          <cell r="DE159" t="str">
            <v>-</v>
          </cell>
          <cell r="DF159" t="str">
            <v>-</v>
          </cell>
          <cell r="DG159">
            <v>1</v>
          </cell>
          <cell r="DH159" t="str">
            <v>DECORATIVE PENDANT LANTERN</v>
          </cell>
          <cell r="DI159" t="str">
            <v>SEAGULL LIGHTING</v>
          </cell>
          <cell r="DJ159" t="str">
            <v>69285PBLE-746</v>
          </cell>
          <cell r="DK159" t="str">
            <v>-</v>
          </cell>
          <cell r="DL159">
            <v>0</v>
          </cell>
          <cell r="DM159" t="str">
            <v>No Sensor</v>
          </cell>
          <cell r="DN159" t="str">
            <v>No Sensor</v>
          </cell>
          <cell r="DO159" t="str">
            <v>No Sensor</v>
          </cell>
          <cell r="DP159" t="str">
            <v>No Sensor</v>
          </cell>
          <cell r="DQ159" t="str">
            <v>No Sensor</v>
          </cell>
          <cell r="DR159">
            <v>0</v>
          </cell>
          <cell r="DS159" t="str">
            <v>No Add Wk.</v>
          </cell>
          <cell r="DT159" t="str">
            <v>No Add. Wk.</v>
          </cell>
          <cell r="DU159" t="str">
            <v>No Add. Wk.</v>
          </cell>
          <cell r="DV159" t="str">
            <v>No Add. Wk.</v>
          </cell>
          <cell r="DW159" t="str">
            <v>No Add. Wk.</v>
          </cell>
        </row>
        <row r="160">
          <cell r="E160">
            <v>10</v>
          </cell>
          <cell r="F160" t="str">
            <v>CARVER HALL</v>
          </cell>
          <cell r="G160">
            <v>1</v>
          </cell>
          <cell r="I160" t="str">
            <v>STORAGE</v>
          </cell>
          <cell r="J160" t="str">
            <v>SH</v>
          </cell>
          <cell r="L160">
            <v>1000</v>
          </cell>
          <cell r="M160">
            <v>2</v>
          </cell>
          <cell r="N160" t="str">
            <v>44T8</v>
          </cell>
          <cell r="R160" t="str">
            <v>A2</v>
          </cell>
          <cell r="S160" t="str">
            <v>FLUORESCENT</v>
          </cell>
          <cell r="T160">
            <v>114</v>
          </cell>
          <cell r="U160">
            <v>0.22800000000000001</v>
          </cell>
          <cell r="V160">
            <v>228</v>
          </cell>
          <cell r="W160">
            <v>2</v>
          </cell>
          <cell r="X160" t="str">
            <v>LB44LP I/O</v>
          </cell>
          <cell r="Z160" t="str">
            <v>RELAMP REBALLAST LINEAR FLUORESCENT</v>
          </cell>
          <cell r="AA160" t="str">
            <v>X</v>
          </cell>
          <cell r="AB160">
            <v>84</v>
          </cell>
          <cell r="AC160">
            <v>0.16800000000000001</v>
          </cell>
          <cell r="AD160">
            <v>168</v>
          </cell>
          <cell r="AJ160" t="str">
            <v>Y</v>
          </cell>
          <cell r="AK160">
            <v>17740.8</v>
          </cell>
          <cell r="AL160">
            <v>15974.400000000001</v>
          </cell>
          <cell r="AM160">
            <v>-9.9567099567099443E-2</v>
          </cell>
          <cell r="AN160">
            <v>0.06</v>
          </cell>
          <cell r="AO160">
            <v>60</v>
          </cell>
          <cell r="AP160">
            <v>7.5359999999999978</v>
          </cell>
          <cell r="AQ160">
            <v>19.452051688541879</v>
          </cell>
          <cell r="AR160">
            <v>5.1408458912796551E-2</v>
          </cell>
          <cell r="AS160">
            <v>28.636800000000001</v>
          </cell>
          <cell r="AT160">
            <v>21.100800000000003</v>
          </cell>
          <cell r="AU160">
            <v>28.2</v>
          </cell>
          <cell r="AV160">
            <v>24.640687499999999</v>
          </cell>
          <cell r="AW160">
            <v>1.27</v>
          </cell>
          <cell r="AX160">
            <v>0</v>
          </cell>
          <cell r="AY160">
            <v>0</v>
          </cell>
          <cell r="AZ160">
            <v>0</v>
          </cell>
          <cell r="BA160">
            <v>0</v>
          </cell>
          <cell r="BB160">
            <v>56.4</v>
          </cell>
          <cell r="BC160">
            <v>0</v>
          </cell>
          <cell r="BD160">
            <v>0</v>
          </cell>
          <cell r="BE160">
            <v>56.4</v>
          </cell>
          <cell r="BF160">
            <v>49.281374999999997</v>
          </cell>
          <cell r="BG160">
            <v>0</v>
          </cell>
          <cell r="BH160">
            <v>0</v>
          </cell>
          <cell r="BI160">
            <v>49.281374999999997</v>
          </cell>
          <cell r="BJ160">
            <v>2.54</v>
          </cell>
          <cell r="BK160">
            <v>143.15011865360154</v>
          </cell>
          <cell r="BL160">
            <v>146.59066152485155</v>
          </cell>
          <cell r="BM160">
            <v>1.1516666666666666</v>
          </cell>
          <cell r="BN160">
            <v>2.6666666666666665</v>
          </cell>
          <cell r="BO160">
            <v>3.8183333333333334</v>
          </cell>
          <cell r="BP160">
            <v>1.7074999999999998</v>
          </cell>
          <cell r="BQ160">
            <v>3</v>
          </cell>
          <cell r="BR160">
            <v>0</v>
          </cell>
          <cell r="BS160">
            <v>4.7074999999999996</v>
          </cell>
          <cell r="BT160">
            <v>-0.55583333333333318</v>
          </cell>
          <cell r="BU160">
            <v>-0.33333333333333348</v>
          </cell>
          <cell r="BV160">
            <v>-0.88916666666666666</v>
          </cell>
          <cell r="BW160">
            <v>3.96</v>
          </cell>
          <cell r="BX160">
            <v>3.5760000000000005</v>
          </cell>
          <cell r="BY160">
            <v>0.36</v>
          </cell>
          <cell r="BZ160">
            <v>2.95</v>
          </cell>
          <cell r="CA160">
            <v>0.48325423728813555</v>
          </cell>
          <cell r="CB160">
            <v>4</v>
          </cell>
          <cell r="CC160">
            <v>1.2606915254237288</v>
          </cell>
          <cell r="CD160">
            <v>0.31</v>
          </cell>
          <cell r="CE160">
            <v>0.23</v>
          </cell>
          <cell r="CF160">
            <v>0</v>
          </cell>
          <cell r="CG160">
            <v>0</v>
          </cell>
          <cell r="CH160">
            <v>1.7439457627118644</v>
          </cell>
          <cell r="CI160" t="str">
            <v>CARVER HALL</v>
          </cell>
          <cell r="CJ160" t="str">
            <v>LB44LP I/O</v>
          </cell>
          <cell r="CK160">
            <v>0</v>
          </cell>
          <cell r="CL160">
            <v>4</v>
          </cell>
          <cell r="CM160" t="str">
            <v>2X32HELP</v>
          </cell>
          <cell r="CN160" t="str">
            <v>SYLVANIA</v>
          </cell>
          <cell r="CO160" t="str">
            <v>QHE2X32T8/UNV ISL-SC</v>
          </cell>
          <cell r="CP160">
            <v>49863</v>
          </cell>
          <cell r="CQ160">
            <v>0</v>
          </cell>
          <cell r="CR160" t="str">
            <v>N/A</v>
          </cell>
          <cell r="CS160" t="str">
            <v>-</v>
          </cell>
          <cell r="CT160" t="str">
            <v>-</v>
          </cell>
          <cell r="CU160" t="str">
            <v>-</v>
          </cell>
          <cell r="CV160">
            <v>0</v>
          </cell>
          <cell r="CW160">
            <v>8</v>
          </cell>
          <cell r="CX160" t="str">
            <v>FO28/ECO</v>
          </cell>
          <cell r="CY160" t="str">
            <v>SYLVANIA</v>
          </cell>
          <cell r="CZ160" t="str">
            <v>FO28/841/XP/SS/ECO</v>
          </cell>
          <cell r="DA160">
            <v>22179</v>
          </cell>
          <cell r="DB160">
            <v>0</v>
          </cell>
          <cell r="DC160" t="str">
            <v>N/A</v>
          </cell>
          <cell r="DD160" t="str">
            <v>-</v>
          </cell>
          <cell r="DE160" t="str">
            <v>-</v>
          </cell>
          <cell r="DF160" t="str">
            <v>-</v>
          </cell>
          <cell r="DG160">
            <v>0</v>
          </cell>
          <cell r="DH160" t="str">
            <v>N/A</v>
          </cell>
          <cell r="DI160" t="str">
            <v>-</v>
          </cell>
          <cell r="DJ160" t="str">
            <v>-</v>
          </cell>
          <cell r="DK160" t="str">
            <v>-</v>
          </cell>
          <cell r="DL160">
            <v>0</v>
          </cell>
          <cell r="DM160" t="str">
            <v>No Sensor</v>
          </cell>
          <cell r="DN160" t="str">
            <v>No Sensor</v>
          </cell>
          <cell r="DO160" t="str">
            <v>No Sensor</v>
          </cell>
          <cell r="DP160" t="str">
            <v>No Sensor</v>
          </cell>
          <cell r="DQ160" t="str">
            <v>No Sensor</v>
          </cell>
          <cell r="DR160">
            <v>0</v>
          </cell>
          <cell r="DS160" t="str">
            <v>No Add Wk.</v>
          </cell>
          <cell r="DT160" t="str">
            <v>No Add. Wk.</v>
          </cell>
          <cell r="DU160" t="str">
            <v>No Add. Wk.</v>
          </cell>
          <cell r="DV160" t="str">
            <v>No Add. Wk.</v>
          </cell>
          <cell r="DW160" t="str">
            <v>No Add. Wk.</v>
          </cell>
        </row>
        <row r="161">
          <cell r="E161">
            <v>10</v>
          </cell>
          <cell r="F161" t="str">
            <v>CARVER HALL</v>
          </cell>
          <cell r="G161">
            <v>1</v>
          </cell>
          <cell r="I161" t="str">
            <v>LOBBY</v>
          </cell>
          <cell r="J161" t="str">
            <v>CS</v>
          </cell>
          <cell r="L161">
            <v>2470</v>
          </cell>
          <cell r="M161">
            <v>1</v>
          </cell>
          <cell r="N161" t="str">
            <v>24UEE</v>
          </cell>
          <cell r="O161" t="str">
            <v>SURF</v>
          </cell>
          <cell r="P161" t="str">
            <v>H</v>
          </cell>
          <cell r="Q161" t="str">
            <v>2X2</v>
          </cell>
          <cell r="S161" t="str">
            <v>FLUORESCENT</v>
          </cell>
          <cell r="T161">
            <v>72</v>
          </cell>
          <cell r="U161">
            <v>7.1999999999999995E-2</v>
          </cell>
          <cell r="V161">
            <v>177.83999999999997</v>
          </cell>
          <cell r="W161">
            <v>1</v>
          </cell>
          <cell r="X161" t="str">
            <v>SP-NF4-222HP</v>
          </cell>
          <cell r="Z161" t="str">
            <v>NEW LINEAR FLUORESCENT FIXTURE</v>
          </cell>
          <cell r="AA161" t="str">
            <v xml:space="preserve"> </v>
          </cell>
          <cell r="AB161">
            <v>65</v>
          </cell>
          <cell r="AC161">
            <v>6.5000000000000002E-2</v>
          </cell>
          <cell r="AD161">
            <v>160.55000000000001</v>
          </cell>
          <cell r="AJ161" t="str">
            <v>Y</v>
          </cell>
          <cell r="AK161">
            <v>4024.8</v>
          </cell>
          <cell r="AL161">
            <v>3132</v>
          </cell>
          <cell r="AM161">
            <v>-0.22182468694096605</v>
          </cell>
          <cell r="AN161">
            <v>6.9999999999999923E-3</v>
          </cell>
          <cell r="AO161">
            <v>17.289999999999964</v>
          </cell>
          <cell r="AP161">
            <v>1.5583399999999976</v>
          </cell>
          <cell r="AQ161">
            <v>139.47112165449312</v>
          </cell>
          <cell r="AR161">
            <v>7.1699430544286055E-3</v>
          </cell>
          <cell r="AS161">
            <v>16.028639999999999</v>
          </cell>
          <cell r="AT161">
            <v>14.470300000000002</v>
          </cell>
          <cell r="AU161">
            <v>99.56</v>
          </cell>
          <cell r="AV161">
            <v>59.734999999999999</v>
          </cell>
          <cell r="AW161">
            <v>1.1600000000000001</v>
          </cell>
          <cell r="AX161">
            <v>0</v>
          </cell>
          <cell r="AY161">
            <v>0</v>
          </cell>
          <cell r="AZ161">
            <v>0</v>
          </cell>
          <cell r="BA161">
            <v>0</v>
          </cell>
          <cell r="BB161">
            <v>99.56</v>
          </cell>
          <cell r="BC161">
            <v>0</v>
          </cell>
          <cell r="BD161">
            <v>0</v>
          </cell>
          <cell r="BE161">
            <v>99.56</v>
          </cell>
          <cell r="BF161">
            <v>59.734999999999999</v>
          </cell>
          <cell r="BG161">
            <v>0</v>
          </cell>
          <cell r="BH161">
            <v>0</v>
          </cell>
          <cell r="BI161">
            <v>59.734999999999999</v>
          </cell>
          <cell r="BJ161">
            <v>1.1600000000000001</v>
          </cell>
          <cell r="BK161">
            <v>215.77215617156247</v>
          </cell>
          <cell r="BL161">
            <v>217.34342771906248</v>
          </cell>
          <cell r="BM161">
            <v>2.3876666666666666</v>
          </cell>
          <cell r="BN161">
            <v>2.6072222222222226</v>
          </cell>
          <cell r="BO161">
            <v>4.9948888888888892</v>
          </cell>
          <cell r="BP161">
            <v>1.2725645833333334</v>
          </cell>
          <cell r="BQ161">
            <v>1.8525</v>
          </cell>
          <cell r="BR161">
            <v>0</v>
          </cell>
          <cell r="BS161">
            <v>3.1250645833333337</v>
          </cell>
          <cell r="BT161">
            <v>1.1151020833333332</v>
          </cell>
          <cell r="BU161">
            <v>0.75472222222222252</v>
          </cell>
          <cell r="BV161">
            <v>1.8698243055555557</v>
          </cell>
          <cell r="BW161">
            <v>1.1411399999999976</v>
          </cell>
          <cell r="BX161">
            <v>0.41719999999999957</v>
          </cell>
          <cell r="BY161">
            <v>0.36</v>
          </cell>
          <cell r="BZ161">
            <v>2.95</v>
          </cell>
          <cell r="CA161">
            <v>0.1392577627118641</v>
          </cell>
          <cell r="CB161">
            <v>4</v>
          </cell>
          <cell r="CC161">
            <v>0.14708067796610153</v>
          </cell>
          <cell r="CD161">
            <v>0.31</v>
          </cell>
          <cell r="CE161">
            <v>0.23</v>
          </cell>
          <cell r="CF161">
            <v>0</v>
          </cell>
          <cell r="CG161">
            <v>0</v>
          </cell>
          <cell r="CH161">
            <v>0.28633844067796566</v>
          </cell>
          <cell r="CI161" t="str">
            <v>CARVER HALL</v>
          </cell>
          <cell r="CJ161" t="str">
            <v>SP-NF4-222HP</v>
          </cell>
          <cell r="CK161" t="str">
            <v>X</v>
          </cell>
          <cell r="CL161">
            <v>1</v>
          </cell>
          <cell r="CM161" t="str">
            <v>2X32HEHP</v>
          </cell>
          <cell r="CN161" t="str">
            <v>SYLVANIA</v>
          </cell>
          <cell r="CO161" t="str">
            <v>QHE2X32T8/UNV ISH-SC</v>
          </cell>
          <cell r="CP161">
            <v>49873</v>
          </cell>
          <cell r="CQ161">
            <v>0</v>
          </cell>
          <cell r="CR161" t="str">
            <v>N/A</v>
          </cell>
          <cell r="CS161" t="str">
            <v>-</v>
          </cell>
          <cell r="CT161" t="str">
            <v>-</v>
          </cell>
          <cell r="CU161" t="str">
            <v>-</v>
          </cell>
          <cell r="CV161">
            <v>0</v>
          </cell>
          <cell r="CW161">
            <v>2</v>
          </cell>
          <cell r="CX161" t="str">
            <v>FO17/ECO</v>
          </cell>
          <cell r="CY161" t="str">
            <v>SYLVANIA</v>
          </cell>
          <cell r="CZ161" t="str">
            <v>FO17/841/XP/ECO</v>
          </cell>
          <cell r="DA161">
            <v>21907</v>
          </cell>
          <cell r="DB161">
            <v>0</v>
          </cell>
          <cell r="DC161" t="str">
            <v>N/A</v>
          </cell>
          <cell r="DD161" t="str">
            <v>-</v>
          </cell>
          <cell r="DE161" t="str">
            <v>-</v>
          </cell>
          <cell r="DF161" t="str">
            <v>-</v>
          </cell>
          <cell r="DG161">
            <v>1</v>
          </cell>
          <cell r="DH161" t="str">
            <v>2X2-2 LAMP SURFACE MOUNT PARABOLIC</v>
          </cell>
          <cell r="DI161" t="str">
            <v>SELECT</v>
          </cell>
          <cell r="DJ161" t="str">
            <v>SELECT</v>
          </cell>
          <cell r="DK161" t="str">
            <v>-</v>
          </cell>
          <cell r="DL161">
            <v>0</v>
          </cell>
          <cell r="DM161" t="str">
            <v>No Sensor</v>
          </cell>
          <cell r="DN161" t="str">
            <v>No Sensor</v>
          </cell>
          <cell r="DO161" t="str">
            <v>No Sensor</v>
          </cell>
          <cell r="DP161" t="str">
            <v>No Sensor</v>
          </cell>
          <cell r="DQ161" t="str">
            <v>No Sensor</v>
          </cell>
          <cell r="DR161">
            <v>0</v>
          </cell>
          <cell r="DS161" t="str">
            <v>No Add Wk.</v>
          </cell>
          <cell r="DT161" t="str">
            <v>No Add. Wk.</v>
          </cell>
          <cell r="DU161" t="str">
            <v>No Add. Wk.</v>
          </cell>
          <cell r="DV161" t="str">
            <v>No Add. Wk.</v>
          </cell>
          <cell r="DW161" t="str">
            <v>No Add. Wk.</v>
          </cell>
        </row>
        <row r="162">
          <cell r="E162">
            <v>10</v>
          </cell>
          <cell r="F162" t="str">
            <v>CARVER HALL</v>
          </cell>
          <cell r="G162">
            <v>1</v>
          </cell>
          <cell r="I162" t="str">
            <v>LOBBY</v>
          </cell>
          <cell r="J162" t="str">
            <v>CS</v>
          </cell>
          <cell r="L162">
            <v>2470</v>
          </cell>
          <cell r="M162">
            <v>4</v>
          </cell>
          <cell r="N162" t="str">
            <v>24T8</v>
          </cell>
          <cell r="O162" t="str">
            <v>LYIN</v>
          </cell>
          <cell r="P162" t="str">
            <v>L</v>
          </cell>
          <cell r="S162" t="str">
            <v>FLUORESCENT</v>
          </cell>
          <cell r="T162">
            <v>59</v>
          </cell>
          <cell r="U162">
            <v>0.23599999999999999</v>
          </cell>
          <cell r="V162">
            <v>582.91999999999996</v>
          </cell>
          <cell r="W162">
            <v>4</v>
          </cell>
          <cell r="X162" t="str">
            <v>NF5-242</v>
          </cell>
          <cell r="Z162" t="str">
            <v>NEW LINEAR FLUORESCENT FIXTURE</v>
          </cell>
          <cell r="AA162" t="str">
            <v xml:space="preserve"> </v>
          </cell>
          <cell r="AB162">
            <v>42</v>
          </cell>
          <cell r="AC162">
            <v>0.16800000000000001</v>
          </cell>
          <cell r="AD162">
            <v>414.96000000000004</v>
          </cell>
          <cell r="AJ162" t="str">
            <v>Y</v>
          </cell>
          <cell r="AK162">
            <v>17740.8</v>
          </cell>
          <cell r="AL162">
            <v>15974.400000000001</v>
          </cell>
          <cell r="AM162">
            <v>-9.9567099567099443E-2</v>
          </cell>
          <cell r="AN162">
            <v>6.7999999999999977E-2</v>
          </cell>
          <cell r="AO162">
            <v>167.95999999999992</v>
          </cell>
          <cell r="AP162">
            <v>15.138159999999992</v>
          </cell>
          <cell r="AQ162">
            <v>42.84424048654197</v>
          </cell>
          <cell r="AR162">
            <v>2.3340360072764393E-2</v>
          </cell>
          <cell r="AS162">
            <v>52.538319999999999</v>
          </cell>
          <cell r="AT162">
            <v>37.400160000000007</v>
          </cell>
          <cell r="AU162">
            <v>59.26</v>
          </cell>
          <cell r="AV162">
            <v>59.734999999999999</v>
          </cell>
          <cell r="AW162">
            <v>0.71000000000000008</v>
          </cell>
          <cell r="AX162">
            <v>0</v>
          </cell>
          <cell r="AY162">
            <v>0</v>
          </cell>
          <cell r="AZ162">
            <v>0</v>
          </cell>
          <cell r="BA162">
            <v>0</v>
          </cell>
          <cell r="BB162">
            <v>237.04</v>
          </cell>
          <cell r="BC162">
            <v>0</v>
          </cell>
          <cell r="BD162">
            <v>0</v>
          </cell>
          <cell r="BE162">
            <v>237.04</v>
          </cell>
          <cell r="BF162">
            <v>238.94</v>
          </cell>
          <cell r="BG162">
            <v>0</v>
          </cell>
          <cell r="BH162">
            <v>0</v>
          </cell>
          <cell r="BI162">
            <v>238.94</v>
          </cell>
          <cell r="BJ162">
            <v>2.8400000000000003</v>
          </cell>
          <cell r="BK162">
            <v>644.73606136124988</v>
          </cell>
          <cell r="BL162">
            <v>648.58296756374989</v>
          </cell>
          <cell r="BM162">
            <v>3.6062000000000003</v>
          </cell>
          <cell r="BN162">
            <v>8.2333333333333325</v>
          </cell>
          <cell r="BO162">
            <v>11.839533333333332</v>
          </cell>
          <cell r="BP162">
            <v>4.2175249999999993</v>
          </cell>
          <cell r="BQ162">
            <v>7.41</v>
          </cell>
          <cell r="BR162">
            <v>0</v>
          </cell>
          <cell r="BS162">
            <v>11.627524999999999</v>
          </cell>
          <cell r="BT162">
            <v>-0.61132499999999901</v>
          </cell>
          <cell r="BU162">
            <v>0.82333333333333236</v>
          </cell>
          <cell r="BV162">
            <v>0.21200833333333335</v>
          </cell>
          <cell r="BW162">
            <v>11.085359999999996</v>
          </cell>
          <cell r="BX162">
            <v>4.0527999999999986</v>
          </cell>
          <cell r="BY162">
            <v>0.36</v>
          </cell>
          <cell r="BZ162">
            <v>2.95</v>
          </cell>
          <cell r="CA162">
            <v>1.3527896949152534</v>
          </cell>
          <cell r="CB162">
            <v>4</v>
          </cell>
          <cell r="CC162">
            <v>1.4287837288135588</v>
          </cell>
          <cell r="CD162">
            <v>0.31</v>
          </cell>
          <cell r="CE162">
            <v>0.23</v>
          </cell>
          <cell r="CF162">
            <v>0</v>
          </cell>
          <cell r="CG162">
            <v>0</v>
          </cell>
          <cell r="CH162">
            <v>2.7815734237288119</v>
          </cell>
          <cell r="CI162" t="str">
            <v>CARVER HALL</v>
          </cell>
          <cell r="CJ162" t="str">
            <v>NF5-242</v>
          </cell>
          <cell r="CK162" t="str">
            <v>X</v>
          </cell>
          <cell r="CL162">
            <v>4</v>
          </cell>
          <cell r="CM162" t="str">
            <v>2X32HELP</v>
          </cell>
          <cell r="CN162" t="str">
            <v>SYLVANIA</v>
          </cell>
          <cell r="CO162" t="str">
            <v>QHE2X32T8/UNV ISL-SC</v>
          </cell>
          <cell r="CP162">
            <v>49863</v>
          </cell>
          <cell r="CQ162">
            <v>0</v>
          </cell>
          <cell r="CR162" t="str">
            <v>N/A</v>
          </cell>
          <cell r="CS162" t="str">
            <v>-</v>
          </cell>
          <cell r="CT162" t="str">
            <v>-</v>
          </cell>
          <cell r="CU162" t="str">
            <v>-</v>
          </cell>
          <cell r="CV162">
            <v>0</v>
          </cell>
          <cell r="CW162">
            <v>8</v>
          </cell>
          <cell r="CX162" t="str">
            <v>FO28/ECO</v>
          </cell>
          <cell r="CY162" t="str">
            <v>SYLVANIA</v>
          </cell>
          <cell r="CZ162" t="str">
            <v>FO28/841/XP/SS/ECO</v>
          </cell>
          <cell r="DA162">
            <v>22179</v>
          </cell>
          <cell r="DB162">
            <v>0</v>
          </cell>
          <cell r="DC162" t="str">
            <v>N/A</v>
          </cell>
          <cell r="DD162" t="str">
            <v>-</v>
          </cell>
          <cell r="DE162" t="str">
            <v>-</v>
          </cell>
          <cell r="DF162" t="str">
            <v>-</v>
          </cell>
          <cell r="DG162">
            <v>4</v>
          </cell>
          <cell r="DH162" t="str">
            <v>2X4 2L 18 CELL PARABOLIC LOUVER</v>
          </cell>
          <cell r="DI162" t="str">
            <v>SIMKAR</v>
          </cell>
          <cell r="DJ162" t="str">
            <v>TEP-244-232-B11-18C</v>
          </cell>
          <cell r="DK162" t="str">
            <v>-</v>
          </cell>
          <cell r="DL162">
            <v>0</v>
          </cell>
          <cell r="DM162" t="str">
            <v>No Sensor</v>
          </cell>
          <cell r="DN162" t="str">
            <v>No Sensor</v>
          </cell>
          <cell r="DO162" t="str">
            <v>No Sensor</v>
          </cell>
          <cell r="DP162" t="str">
            <v>No Sensor</v>
          </cell>
          <cell r="DQ162" t="str">
            <v>No Sensor</v>
          </cell>
          <cell r="DR162">
            <v>0</v>
          </cell>
          <cell r="DS162" t="str">
            <v>No Add Wk.</v>
          </cell>
          <cell r="DT162" t="str">
            <v>No Add. Wk.</v>
          </cell>
          <cell r="DU162" t="str">
            <v>No Add. Wk.</v>
          </cell>
          <cell r="DV162" t="str">
            <v>No Add. Wk.</v>
          </cell>
          <cell r="DW162" t="str">
            <v>No Add. Wk.</v>
          </cell>
        </row>
        <row r="163">
          <cell r="E163">
            <v>10</v>
          </cell>
          <cell r="F163" t="str">
            <v>CARVER HALL</v>
          </cell>
          <cell r="G163">
            <v>1</v>
          </cell>
          <cell r="I163" t="str">
            <v>LOBBY</v>
          </cell>
          <cell r="J163" t="str">
            <v>CS</v>
          </cell>
          <cell r="L163">
            <v>2470</v>
          </cell>
          <cell r="M163">
            <v>15</v>
          </cell>
          <cell r="N163">
            <v>75</v>
          </cell>
          <cell r="Q163" t="str">
            <v>TRACKHEAD PAR</v>
          </cell>
          <cell r="S163" t="str">
            <v>INCANDESCENT</v>
          </cell>
          <cell r="T163">
            <v>75</v>
          </cell>
          <cell r="U163">
            <v>1.125</v>
          </cell>
          <cell r="V163">
            <v>2778.75</v>
          </cell>
          <cell r="W163">
            <v>15</v>
          </cell>
          <cell r="X163" t="str">
            <v>CF18R30</v>
          </cell>
          <cell r="Z163" t="str">
            <v>RELAMP COMPACT FLUORESCENT</v>
          </cell>
          <cell r="AA163" t="str">
            <v xml:space="preserve"> </v>
          </cell>
          <cell r="AB163">
            <v>18</v>
          </cell>
          <cell r="AC163">
            <v>0.27</v>
          </cell>
          <cell r="AD163">
            <v>666.90000000000009</v>
          </cell>
          <cell r="AJ163" t="str">
            <v>Y</v>
          </cell>
          <cell r="AK163">
            <v>0</v>
          </cell>
          <cell r="AL163">
            <v>0</v>
          </cell>
          <cell r="AM163">
            <v>0</v>
          </cell>
          <cell r="AN163">
            <v>0.85499999999999998</v>
          </cell>
          <cell r="AO163">
            <v>2111.85</v>
          </cell>
          <cell r="AP163">
            <v>190.34009999999998</v>
          </cell>
          <cell r="AQ163">
            <v>2.0780235415520281</v>
          </cell>
          <cell r="AR163">
            <v>0.48122650201215861</v>
          </cell>
          <cell r="AS163">
            <v>250.44749999999999</v>
          </cell>
          <cell r="AT163">
            <v>60.107400000000013</v>
          </cell>
          <cell r="AU163">
            <v>12</v>
          </cell>
          <cell r="AV163">
            <v>7.4668749999999999</v>
          </cell>
          <cell r="AW163">
            <v>0</v>
          </cell>
          <cell r="AX163">
            <v>0</v>
          </cell>
          <cell r="AY163">
            <v>0</v>
          </cell>
          <cell r="AZ163">
            <v>0</v>
          </cell>
          <cell r="BA163">
            <v>0</v>
          </cell>
          <cell r="BB163">
            <v>180</v>
          </cell>
          <cell r="BC163">
            <v>0</v>
          </cell>
          <cell r="BD163">
            <v>0</v>
          </cell>
          <cell r="BE163">
            <v>180</v>
          </cell>
          <cell r="BF163">
            <v>112.003125</v>
          </cell>
          <cell r="BG163">
            <v>0</v>
          </cell>
          <cell r="BH163">
            <v>0</v>
          </cell>
          <cell r="BI163">
            <v>112.003125</v>
          </cell>
          <cell r="BJ163">
            <v>0</v>
          </cell>
          <cell r="BK163">
            <v>395.53120870136712</v>
          </cell>
          <cell r="BL163">
            <v>395.53120870136712</v>
          </cell>
          <cell r="BM163">
            <v>37.049999999999997</v>
          </cell>
          <cell r="BN163">
            <v>74.099999999999994</v>
          </cell>
          <cell r="BO163">
            <v>111.14999999999999</v>
          </cell>
          <cell r="BP163">
            <v>55.574999999999996</v>
          </cell>
          <cell r="BQ163">
            <v>18.524999999999999</v>
          </cell>
          <cell r="BR163">
            <v>0</v>
          </cell>
          <cell r="BS163">
            <v>74.099999999999994</v>
          </cell>
          <cell r="BT163">
            <v>-18.524999999999999</v>
          </cell>
          <cell r="BU163">
            <v>55.574999999999996</v>
          </cell>
          <cell r="BV163">
            <v>37.049999999999997</v>
          </cell>
          <cell r="BW163">
            <v>139.38210000000001</v>
          </cell>
          <cell r="BX163">
            <v>50.958000000000006</v>
          </cell>
          <cell r="BY163">
            <v>0.36</v>
          </cell>
          <cell r="BZ163">
            <v>2.95</v>
          </cell>
          <cell r="CA163">
            <v>17.009341016949154</v>
          </cell>
          <cell r="CB163">
            <v>4</v>
          </cell>
          <cell r="CC163">
            <v>17.964854237288137</v>
          </cell>
          <cell r="CD163">
            <v>0.31</v>
          </cell>
          <cell r="CE163">
            <v>0.23</v>
          </cell>
          <cell r="CF163">
            <v>0</v>
          </cell>
          <cell r="CG163">
            <v>0</v>
          </cell>
          <cell r="CH163">
            <v>34.974195254237287</v>
          </cell>
          <cell r="CI163" t="str">
            <v>CARVER HALL</v>
          </cell>
          <cell r="CJ163" t="str">
            <v>CF18R30</v>
          </cell>
          <cell r="CK163">
            <v>0</v>
          </cell>
          <cell r="CL163">
            <v>0</v>
          </cell>
          <cell r="CM163" t="str">
            <v>N/A</v>
          </cell>
          <cell r="CN163" t="str">
            <v>-</v>
          </cell>
          <cell r="CO163" t="str">
            <v>-</v>
          </cell>
          <cell r="CP163" t="str">
            <v>-</v>
          </cell>
          <cell r="CQ163">
            <v>0</v>
          </cell>
          <cell r="CR163" t="str">
            <v>N/A</v>
          </cell>
          <cell r="CS163" t="str">
            <v>-</v>
          </cell>
          <cell r="CT163" t="str">
            <v>-</v>
          </cell>
          <cell r="CU163" t="str">
            <v>-</v>
          </cell>
          <cell r="CV163">
            <v>0</v>
          </cell>
          <cell r="CW163">
            <v>15</v>
          </cell>
          <cell r="CX163" t="str">
            <v>18 WATT COMPACT FL. (75) PAR30</v>
          </cell>
          <cell r="CY163" t="str">
            <v>TCP</v>
          </cell>
          <cell r="CZ163" t="str">
            <v>28918-41K W/201M30/18</v>
          </cell>
          <cell r="DA163" t="str">
            <v>-</v>
          </cell>
          <cell r="DB163">
            <v>0</v>
          </cell>
          <cell r="DC163" t="str">
            <v>N/A</v>
          </cell>
          <cell r="DD163" t="str">
            <v>-</v>
          </cell>
          <cell r="DE163" t="str">
            <v>-</v>
          </cell>
          <cell r="DF163" t="str">
            <v>-</v>
          </cell>
          <cell r="DG163">
            <v>0</v>
          </cell>
          <cell r="DH163" t="str">
            <v>N/A</v>
          </cell>
          <cell r="DI163" t="str">
            <v>-</v>
          </cell>
          <cell r="DJ163" t="str">
            <v>-</v>
          </cell>
          <cell r="DK163" t="str">
            <v>-</v>
          </cell>
          <cell r="DL163">
            <v>0</v>
          </cell>
          <cell r="DM163" t="str">
            <v>No Sensor</v>
          </cell>
          <cell r="DN163" t="str">
            <v>No Sensor</v>
          </cell>
          <cell r="DO163" t="str">
            <v>No Sensor</v>
          </cell>
          <cell r="DP163" t="str">
            <v>No Sensor</v>
          </cell>
          <cell r="DQ163" t="str">
            <v>No Sensor</v>
          </cell>
          <cell r="DR163">
            <v>0</v>
          </cell>
          <cell r="DS163" t="str">
            <v>No Add Wk.</v>
          </cell>
          <cell r="DT163" t="str">
            <v>No Add. Wk.</v>
          </cell>
          <cell r="DU163" t="str">
            <v>No Add. Wk.</v>
          </cell>
          <cell r="DV163" t="str">
            <v>No Add. Wk.</v>
          </cell>
          <cell r="DW163" t="str">
            <v>No Add. Wk.</v>
          </cell>
        </row>
        <row r="164">
          <cell r="E164">
            <v>10</v>
          </cell>
          <cell r="F164" t="str">
            <v>CARVER HALL</v>
          </cell>
          <cell r="G164">
            <v>1</v>
          </cell>
          <cell r="I164" t="str">
            <v>OFFICE</v>
          </cell>
          <cell r="J164" t="str">
            <v>OH</v>
          </cell>
          <cell r="K164">
            <v>85</v>
          </cell>
          <cell r="L164">
            <v>2470</v>
          </cell>
          <cell r="M164">
            <v>16</v>
          </cell>
          <cell r="N164" t="str">
            <v>EXCLUDE</v>
          </cell>
          <cell r="P164" t="str">
            <v>L</v>
          </cell>
          <cell r="Q164" t="str">
            <v>8" FLUOR CANS</v>
          </cell>
          <cell r="S164" t="str">
            <v>MISCELLANEOUS</v>
          </cell>
          <cell r="T164">
            <v>0</v>
          </cell>
          <cell r="U164">
            <v>0</v>
          </cell>
          <cell r="V164">
            <v>0</v>
          </cell>
          <cell r="W164">
            <v>16</v>
          </cell>
          <cell r="X164" t="str">
            <v>EXCLUDE</v>
          </cell>
          <cell r="Z164" t="str">
            <v>MISCELLANEOUS</v>
          </cell>
          <cell r="AA164" t="str">
            <v xml:space="preserve"> </v>
          </cell>
          <cell r="AB164">
            <v>0</v>
          </cell>
          <cell r="AC164">
            <v>0</v>
          </cell>
          <cell r="AD164">
            <v>0</v>
          </cell>
          <cell r="AJ164" t="str">
            <v>Y</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0.36</v>
          </cell>
          <cell r="BZ164">
            <v>2.95</v>
          </cell>
          <cell r="CA164">
            <v>0</v>
          </cell>
          <cell r="CB164">
            <v>4</v>
          </cell>
          <cell r="CC164">
            <v>0</v>
          </cell>
          <cell r="CD164">
            <v>0.31</v>
          </cell>
          <cell r="CE164">
            <v>0.23</v>
          </cell>
          <cell r="CF164">
            <v>0</v>
          </cell>
          <cell r="CG164">
            <v>0</v>
          </cell>
          <cell r="CH164">
            <v>0</v>
          </cell>
          <cell r="CI164" t="str">
            <v>CARVER HALL</v>
          </cell>
          <cell r="CJ164" t="str">
            <v>EXCLUDE</v>
          </cell>
          <cell r="CK164">
            <v>0</v>
          </cell>
          <cell r="CL164">
            <v>0</v>
          </cell>
          <cell r="CM164" t="str">
            <v>N/A</v>
          </cell>
          <cell r="CN164" t="str">
            <v>-</v>
          </cell>
          <cell r="CO164" t="str">
            <v>-</v>
          </cell>
          <cell r="CP164" t="str">
            <v>-</v>
          </cell>
          <cell r="CQ164">
            <v>0</v>
          </cell>
          <cell r="CR164" t="str">
            <v>N/A</v>
          </cell>
          <cell r="CS164" t="str">
            <v>-</v>
          </cell>
          <cell r="CT164" t="str">
            <v>-</v>
          </cell>
          <cell r="CU164" t="str">
            <v>-</v>
          </cell>
          <cell r="CV164">
            <v>0</v>
          </cell>
          <cell r="CW164">
            <v>0</v>
          </cell>
          <cell r="CX164" t="str">
            <v>N/A</v>
          </cell>
          <cell r="CY164" t="str">
            <v>-</v>
          </cell>
          <cell r="CZ164" t="str">
            <v>-</v>
          </cell>
          <cell r="DA164" t="str">
            <v>-</v>
          </cell>
          <cell r="DB164">
            <v>0</v>
          </cell>
          <cell r="DC164" t="str">
            <v>N/A</v>
          </cell>
          <cell r="DD164" t="str">
            <v>-</v>
          </cell>
          <cell r="DE164" t="str">
            <v>-</v>
          </cell>
          <cell r="DF164" t="str">
            <v>-</v>
          </cell>
          <cell r="DG164">
            <v>16</v>
          </cell>
          <cell r="DH164" t="str">
            <v>EXCLUDE</v>
          </cell>
          <cell r="DI164" t="str">
            <v>-</v>
          </cell>
          <cell r="DJ164" t="str">
            <v>-</v>
          </cell>
          <cell r="DK164" t="str">
            <v>-</v>
          </cell>
          <cell r="DL164">
            <v>0</v>
          </cell>
          <cell r="DM164" t="str">
            <v>No Sensor</v>
          </cell>
          <cell r="DN164" t="str">
            <v>No Sensor</v>
          </cell>
          <cell r="DO164" t="str">
            <v>No Sensor</v>
          </cell>
          <cell r="DP164" t="str">
            <v>No Sensor</v>
          </cell>
          <cell r="DQ164" t="str">
            <v>No Sensor</v>
          </cell>
          <cell r="DR164">
            <v>0</v>
          </cell>
          <cell r="DS164" t="str">
            <v>No Add Wk.</v>
          </cell>
          <cell r="DT164" t="str">
            <v>No Add. Wk.</v>
          </cell>
          <cell r="DU164" t="str">
            <v>No Add. Wk.</v>
          </cell>
          <cell r="DV164" t="str">
            <v>No Add. Wk.</v>
          </cell>
          <cell r="DW164" t="str">
            <v>No Add. Wk.</v>
          </cell>
        </row>
        <row r="165">
          <cell r="E165">
            <v>10</v>
          </cell>
          <cell r="F165" t="str">
            <v>CARVER HALL</v>
          </cell>
          <cell r="G165">
            <v>1</v>
          </cell>
          <cell r="I165" t="str">
            <v>OFFICE</v>
          </cell>
          <cell r="J165" t="str">
            <v>OH</v>
          </cell>
          <cell r="L165">
            <v>2470</v>
          </cell>
          <cell r="M165">
            <v>1</v>
          </cell>
          <cell r="N165" t="str">
            <v>44EE</v>
          </cell>
          <cell r="O165" t="str">
            <v>WRP</v>
          </cell>
          <cell r="P165" t="str">
            <v>L</v>
          </cell>
          <cell r="S165" t="str">
            <v>FLUORESCENT</v>
          </cell>
          <cell r="T165">
            <v>144</v>
          </cell>
          <cell r="U165">
            <v>0.14399999999999999</v>
          </cell>
          <cell r="V165">
            <v>355.67999999999995</v>
          </cell>
          <cell r="W165">
            <v>1</v>
          </cell>
          <cell r="X165" t="str">
            <v>SP-NF4-242HP</v>
          </cell>
          <cell r="Z165" t="str">
            <v>NEW LINEAR FLUORESCENT FIXTURE</v>
          </cell>
          <cell r="AA165" t="str">
            <v xml:space="preserve"> </v>
          </cell>
          <cell r="AB165">
            <v>65</v>
          </cell>
          <cell r="AC165">
            <v>6.5000000000000002E-2</v>
          </cell>
          <cell r="AD165">
            <v>160.55000000000001</v>
          </cell>
          <cell r="AJ165" t="str">
            <v>Y</v>
          </cell>
          <cell r="AK165">
            <v>8204.4</v>
          </cell>
          <cell r="AL165">
            <v>6144</v>
          </cell>
          <cell r="AM165">
            <v>-0.25113353810150646</v>
          </cell>
          <cell r="AN165">
            <v>7.8999999999999987E-2</v>
          </cell>
          <cell r="AO165">
            <v>195.12999999999994</v>
          </cell>
          <cell r="AP165">
            <v>17.586979999999997</v>
          </cell>
          <cell r="AQ165">
            <v>12.424437620063962</v>
          </cell>
          <cell r="AR165">
            <v>8.0486540363414211E-2</v>
          </cell>
          <cell r="AS165">
            <v>32.057279999999999</v>
          </cell>
          <cell r="AT165">
            <v>14.470300000000002</v>
          </cell>
          <cell r="AU165">
            <v>99.26</v>
          </cell>
          <cell r="AV165">
            <v>59.734999999999999</v>
          </cell>
          <cell r="AW165">
            <v>2.3200000000000003</v>
          </cell>
          <cell r="AX165">
            <v>0</v>
          </cell>
          <cell r="AY165">
            <v>0</v>
          </cell>
          <cell r="AZ165">
            <v>0</v>
          </cell>
          <cell r="BA165">
            <v>0</v>
          </cell>
          <cell r="BB165">
            <v>99.26</v>
          </cell>
          <cell r="BC165">
            <v>0</v>
          </cell>
          <cell r="BD165">
            <v>0</v>
          </cell>
          <cell r="BE165">
            <v>99.26</v>
          </cell>
          <cell r="BF165">
            <v>59.734999999999999</v>
          </cell>
          <cell r="BG165">
            <v>0</v>
          </cell>
          <cell r="BH165">
            <v>0</v>
          </cell>
          <cell r="BI165">
            <v>59.734999999999999</v>
          </cell>
          <cell r="BJ165">
            <v>2.3200000000000003</v>
          </cell>
          <cell r="BK165">
            <v>215.36579284031248</v>
          </cell>
          <cell r="BL165">
            <v>218.50833593531246</v>
          </cell>
          <cell r="BM165">
            <v>2.3464999999999998</v>
          </cell>
          <cell r="BN165">
            <v>4.9400000000000004</v>
          </cell>
          <cell r="BO165">
            <v>7.2865000000000002</v>
          </cell>
          <cell r="BP165">
            <v>1.2339708333333332</v>
          </cell>
          <cell r="BQ165">
            <v>1.8525</v>
          </cell>
          <cell r="BR165">
            <v>0</v>
          </cell>
          <cell r="BS165">
            <v>3.0864708333333333</v>
          </cell>
          <cell r="BT165">
            <v>1.1125291666666666</v>
          </cell>
          <cell r="BU165">
            <v>3.0875000000000004</v>
          </cell>
          <cell r="BV165">
            <v>4.2000291666666669</v>
          </cell>
          <cell r="BW165">
            <v>12.878579999999996</v>
          </cell>
          <cell r="BX165">
            <v>4.7083999999999993</v>
          </cell>
          <cell r="BY165">
            <v>0.36</v>
          </cell>
          <cell r="BZ165">
            <v>2.95</v>
          </cell>
          <cell r="CA165">
            <v>1.5716233220338978</v>
          </cell>
          <cell r="CB165">
            <v>4</v>
          </cell>
          <cell r="CC165">
            <v>1.6599105084745762</v>
          </cell>
          <cell r="CD165">
            <v>0.31</v>
          </cell>
          <cell r="CE165">
            <v>0.23</v>
          </cell>
          <cell r="CF165">
            <v>0</v>
          </cell>
          <cell r="CG165">
            <v>0</v>
          </cell>
          <cell r="CH165">
            <v>3.2315338305084742</v>
          </cell>
          <cell r="CI165" t="str">
            <v>CARVER HALL</v>
          </cell>
          <cell r="CJ165" t="str">
            <v>SP-NF4-242HP</v>
          </cell>
          <cell r="CK165" t="str">
            <v>X</v>
          </cell>
          <cell r="CL165">
            <v>1</v>
          </cell>
          <cell r="CM165" t="str">
            <v>2X32HEHP</v>
          </cell>
          <cell r="CN165" t="str">
            <v>SYLVANIA</v>
          </cell>
          <cell r="CO165" t="str">
            <v>QHE2X32T8/UNV ISH-SC</v>
          </cell>
          <cell r="CP165">
            <v>49873</v>
          </cell>
          <cell r="CQ165">
            <v>0</v>
          </cell>
          <cell r="CR165" t="str">
            <v>N/A</v>
          </cell>
          <cell r="CS165" t="str">
            <v>-</v>
          </cell>
          <cell r="CT165" t="str">
            <v>-</v>
          </cell>
          <cell r="CU165" t="str">
            <v>-</v>
          </cell>
          <cell r="CV165">
            <v>0</v>
          </cell>
          <cell r="CW165">
            <v>2</v>
          </cell>
          <cell r="CX165" t="str">
            <v>FO28/ECO</v>
          </cell>
          <cell r="CY165" t="str">
            <v>SYLVANIA</v>
          </cell>
          <cell r="CZ165" t="str">
            <v>FO28/841/XP/SS/ECO</v>
          </cell>
          <cell r="DA165">
            <v>22179</v>
          </cell>
          <cell r="DB165">
            <v>0</v>
          </cell>
          <cell r="DC165" t="str">
            <v>N/A</v>
          </cell>
          <cell r="DD165" t="str">
            <v>-</v>
          </cell>
          <cell r="DE165" t="str">
            <v>-</v>
          </cell>
          <cell r="DF165" t="str">
            <v>-</v>
          </cell>
          <cell r="DG165">
            <v>1</v>
          </cell>
          <cell r="DH165" t="str">
            <v>2X4-2 LAMP HP SURFACE MOUNT PARABOLIC</v>
          </cell>
          <cell r="DI165" t="str">
            <v>SELECT</v>
          </cell>
          <cell r="DJ165" t="str">
            <v>SELECT</v>
          </cell>
          <cell r="DK165" t="str">
            <v>-</v>
          </cell>
          <cell r="DL165">
            <v>0</v>
          </cell>
          <cell r="DM165" t="str">
            <v>No Sensor</v>
          </cell>
          <cell r="DN165" t="str">
            <v>No Sensor</v>
          </cell>
          <cell r="DO165" t="str">
            <v>No Sensor</v>
          </cell>
          <cell r="DP165" t="str">
            <v>No Sensor</v>
          </cell>
          <cell r="DQ165" t="str">
            <v>No Sensor</v>
          </cell>
          <cell r="DR165">
            <v>0</v>
          </cell>
          <cell r="DS165" t="str">
            <v>No Add Wk.</v>
          </cell>
          <cell r="DT165" t="str">
            <v>No Add. Wk.</v>
          </cell>
          <cell r="DU165" t="str">
            <v>No Add. Wk.</v>
          </cell>
          <cell r="DV165" t="str">
            <v>No Add. Wk.</v>
          </cell>
          <cell r="DW165" t="str">
            <v>No Add. Wk.</v>
          </cell>
        </row>
        <row r="166">
          <cell r="E166">
            <v>10</v>
          </cell>
          <cell r="F166" t="str">
            <v>CARVER HALL</v>
          </cell>
          <cell r="G166">
            <v>1</v>
          </cell>
          <cell r="I166" t="str">
            <v>OFFICE</v>
          </cell>
          <cell r="J166" t="str">
            <v>OH</v>
          </cell>
          <cell r="L166">
            <v>2470</v>
          </cell>
          <cell r="M166">
            <v>1</v>
          </cell>
          <cell r="N166" t="str">
            <v>14EE</v>
          </cell>
          <cell r="O166" t="str">
            <v>WRP</v>
          </cell>
          <cell r="P166" t="str">
            <v>H</v>
          </cell>
          <cell r="S166" t="str">
            <v>FLUORESCENT</v>
          </cell>
          <cell r="T166">
            <v>43</v>
          </cell>
          <cell r="U166">
            <v>4.2999999999999997E-2</v>
          </cell>
          <cell r="V166">
            <v>106.21</v>
          </cell>
          <cell r="W166">
            <v>1</v>
          </cell>
          <cell r="X166" t="str">
            <v>CR41LP</v>
          </cell>
          <cell r="Z166" t="str">
            <v>NEW LINEAR FLUORESCENT FIXTURE</v>
          </cell>
          <cell r="AA166" t="str">
            <v xml:space="preserve"> </v>
          </cell>
          <cell r="AB166">
            <v>22</v>
          </cell>
          <cell r="AC166">
            <v>2.1999999999999999E-2</v>
          </cell>
          <cell r="AD166">
            <v>54.339999999999996</v>
          </cell>
          <cell r="AJ166" t="str">
            <v>Y</v>
          </cell>
          <cell r="AK166">
            <v>2051.1</v>
          </cell>
          <cell r="AL166">
            <v>1996.8000000000002</v>
          </cell>
          <cell r="AM166">
            <v>-2.6473599531958329E-2</v>
          </cell>
          <cell r="AN166">
            <v>2.0999999999999998E-2</v>
          </cell>
          <cell r="AO166">
            <v>51.87</v>
          </cell>
          <cell r="AP166">
            <v>4.6750199999999991</v>
          </cell>
          <cell r="AQ166">
            <v>30.059168232101147</v>
          </cell>
          <cell r="AR166">
            <v>3.3267720260205608E-2</v>
          </cell>
          <cell r="AS166">
            <v>9.5726599999999991</v>
          </cell>
          <cell r="AT166">
            <v>4.89764</v>
          </cell>
          <cell r="AU166">
            <v>43.13</v>
          </cell>
          <cell r="AV166">
            <v>59.734999999999999</v>
          </cell>
          <cell r="AW166">
            <v>0.88</v>
          </cell>
          <cell r="AX166">
            <v>0</v>
          </cell>
          <cell r="AY166">
            <v>0</v>
          </cell>
          <cell r="AZ166">
            <v>0</v>
          </cell>
          <cell r="BA166">
            <v>0</v>
          </cell>
          <cell r="BB166">
            <v>43.13</v>
          </cell>
          <cell r="BC166">
            <v>0</v>
          </cell>
          <cell r="BD166">
            <v>0</v>
          </cell>
          <cell r="BE166">
            <v>43.13</v>
          </cell>
          <cell r="BF166">
            <v>59.734999999999999</v>
          </cell>
          <cell r="BG166">
            <v>0</v>
          </cell>
          <cell r="BH166">
            <v>0</v>
          </cell>
          <cell r="BI166">
            <v>59.734999999999999</v>
          </cell>
          <cell r="BJ166">
            <v>0.88</v>
          </cell>
          <cell r="BK166">
            <v>139.33521356343749</v>
          </cell>
          <cell r="BL166">
            <v>140.52721266843747</v>
          </cell>
          <cell r="BM166">
            <v>0.957125</v>
          </cell>
          <cell r="BN166">
            <v>1.8525</v>
          </cell>
          <cell r="BO166">
            <v>2.809625</v>
          </cell>
          <cell r="BP166">
            <v>0.7973468749999999</v>
          </cell>
          <cell r="BQ166">
            <v>1.3379166666666666</v>
          </cell>
          <cell r="BR166">
            <v>0</v>
          </cell>
          <cell r="BS166">
            <v>2.1352635416666663</v>
          </cell>
          <cell r="BT166">
            <v>0.1597781250000001</v>
          </cell>
          <cell r="BU166">
            <v>0.51458333333333339</v>
          </cell>
          <cell r="BV166">
            <v>0.6743614583333335</v>
          </cell>
          <cell r="BW166">
            <v>3.4234200000000001</v>
          </cell>
          <cell r="BX166">
            <v>1.2515999999999998</v>
          </cell>
          <cell r="BY166">
            <v>0.36</v>
          </cell>
          <cell r="BZ166">
            <v>2.95</v>
          </cell>
          <cell r="CA166">
            <v>0.41777328813559317</v>
          </cell>
          <cell r="CB166">
            <v>4</v>
          </cell>
          <cell r="CC166">
            <v>0.44124203389830502</v>
          </cell>
          <cell r="CD166">
            <v>0.31</v>
          </cell>
          <cell r="CE166">
            <v>0.23</v>
          </cell>
          <cell r="CF166">
            <v>0</v>
          </cell>
          <cell r="CG166">
            <v>0</v>
          </cell>
          <cell r="CH166">
            <v>0.85901532203389819</v>
          </cell>
          <cell r="CI166" t="str">
            <v>CARVER HALL</v>
          </cell>
          <cell r="CJ166" t="str">
            <v>CR41LP</v>
          </cell>
          <cell r="CK166" t="str">
            <v>X</v>
          </cell>
          <cell r="CL166">
            <v>1</v>
          </cell>
          <cell r="CM166" t="str">
            <v>1X32HELP</v>
          </cell>
          <cell r="CN166" t="str">
            <v>SYLVANIA</v>
          </cell>
          <cell r="CO166" t="str">
            <v>QHE1X32T8/UNV ISL-SC</v>
          </cell>
          <cell r="CP166">
            <v>49861</v>
          </cell>
          <cell r="CQ166">
            <v>0</v>
          </cell>
          <cell r="CR166" t="str">
            <v>N/A</v>
          </cell>
          <cell r="CS166" t="str">
            <v>-</v>
          </cell>
          <cell r="CT166" t="str">
            <v>-</v>
          </cell>
          <cell r="CU166" t="str">
            <v>-</v>
          </cell>
          <cell r="CV166">
            <v>0</v>
          </cell>
          <cell r="CW166">
            <v>1</v>
          </cell>
          <cell r="CX166" t="str">
            <v>FO28/ECO</v>
          </cell>
          <cell r="CY166" t="str">
            <v>SYLVANIA</v>
          </cell>
          <cell r="CZ166" t="str">
            <v>FO28/841/XP/SS/ECO</v>
          </cell>
          <cell r="DA166">
            <v>22179</v>
          </cell>
          <cell r="DB166">
            <v>0</v>
          </cell>
          <cell r="DC166" t="str">
            <v>N/A</v>
          </cell>
          <cell r="DD166" t="str">
            <v>-</v>
          </cell>
          <cell r="DE166" t="str">
            <v>-</v>
          </cell>
          <cell r="DF166" t="str">
            <v>-</v>
          </cell>
          <cell r="DG166">
            <v>1</v>
          </cell>
          <cell r="DH166" t="str">
            <v>4' 1-LAMP LOW POWER CLASSROOM FIXTURE</v>
          </cell>
          <cell r="DI166" t="str">
            <v>TRI-STAR</v>
          </cell>
          <cell r="DJ166" t="str">
            <v>WA438-4-132-T8-EB(*)LP- WREF</v>
          </cell>
          <cell r="DK166" t="str">
            <v>-</v>
          </cell>
          <cell r="DL166">
            <v>0</v>
          </cell>
          <cell r="DM166" t="str">
            <v>No Sensor</v>
          </cell>
          <cell r="DN166" t="str">
            <v>No Sensor</v>
          </cell>
          <cell r="DO166" t="str">
            <v>No Sensor</v>
          </cell>
          <cell r="DP166" t="str">
            <v>No Sensor</v>
          </cell>
          <cell r="DQ166" t="str">
            <v>No Sensor</v>
          </cell>
          <cell r="DR166">
            <v>0</v>
          </cell>
          <cell r="DS166" t="str">
            <v>No Add Wk.</v>
          </cell>
          <cell r="DT166" t="str">
            <v>No Add. Wk.</v>
          </cell>
          <cell r="DU166" t="str">
            <v>No Add. Wk.</v>
          </cell>
          <cell r="DV166" t="str">
            <v>No Add. Wk.</v>
          </cell>
          <cell r="DW166" t="str">
            <v>No Add. Wk.</v>
          </cell>
        </row>
        <row r="167">
          <cell r="E167">
            <v>10</v>
          </cell>
          <cell r="F167" t="str">
            <v>CARVER HALL</v>
          </cell>
          <cell r="G167">
            <v>1</v>
          </cell>
          <cell r="I167" t="str">
            <v>OFFICE</v>
          </cell>
          <cell r="J167" t="str">
            <v>OH</v>
          </cell>
          <cell r="K167">
            <v>100</v>
          </cell>
          <cell r="L167">
            <v>2470</v>
          </cell>
          <cell r="M167">
            <v>18</v>
          </cell>
          <cell r="N167" t="str">
            <v>EXCLUDE</v>
          </cell>
          <cell r="P167" t="str">
            <v>L</v>
          </cell>
          <cell r="Q167" t="str">
            <v>RCO-CF 26X2</v>
          </cell>
          <cell r="S167" t="str">
            <v>MISCELLANEOUS</v>
          </cell>
          <cell r="T167">
            <v>0</v>
          </cell>
          <cell r="U167">
            <v>0</v>
          </cell>
          <cell r="V167">
            <v>0</v>
          </cell>
          <cell r="W167">
            <v>18</v>
          </cell>
          <cell r="X167" t="str">
            <v>EXCLUDE</v>
          </cell>
          <cell r="Z167" t="str">
            <v>MISCELLANEOUS</v>
          </cell>
          <cell r="AA167" t="str">
            <v xml:space="preserve"> </v>
          </cell>
          <cell r="AB167">
            <v>0</v>
          </cell>
          <cell r="AC167">
            <v>0</v>
          </cell>
          <cell r="AD167">
            <v>0</v>
          </cell>
          <cell r="AJ167" t="str">
            <v>Y</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0.36</v>
          </cell>
          <cell r="BZ167">
            <v>2.95</v>
          </cell>
          <cell r="CA167">
            <v>0</v>
          </cell>
          <cell r="CB167">
            <v>4</v>
          </cell>
          <cell r="CC167">
            <v>0</v>
          </cell>
          <cell r="CD167">
            <v>0.31</v>
          </cell>
          <cell r="CE167">
            <v>0.23</v>
          </cell>
          <cell r="CF167">
            <v>0</v>
          </cell>
          <cell r="CG167">
            <v>0</v>
          </cell>
          <cell r="CH167">
            <v>0</v>
          </cell>
          <cell r="CI167" t="str">
            <v>CARVER HALL</v>
          </cell>
          <cell r="CJ167" t="str">
            <v>EXCLUDE</v>
          </cell>
          <cell r="CK167">
            <v>0</v>
          </cell>
          <cell r="CL167">
            <v>0</v>
          </cell>
          <cell r="CM167" t="str">
            <v>N/A</v>
          </cell>
          <cell r="CN167" t="str">
            <v>-</v>
          </cell>
          <cell r="CO167" t="str">
            <v>-</v>
          </cell>
          <cell r="CP167" t="str">
            <v>-</v>
          </cell>
          <cell r="CQ167">
            <v>0</v>
          </cell>
          <cell r="CR167" t="str">
            <v>N/A</v>
          </cell>
          <cell r="CS167" t="str">
            <v>-</v>
          </cell>
          <cell r="CT167" t="str">
            <v>-</v>
          </cell>
          <cell r="CU167" t="str">
            <v>-</v>
          </cell>
          <cell r="CV167">
            <v>0</v>
          </cell>
          <cell r="CW167">
            <v>0</v>
          </cell>
          <cell r="CX167" t="str">
            <v>N/A</v>
          </cell>
          <cell r="CY167" t="str">
            <v>-</v>
          </cell>
          <cell r="CZ167" t="str">
            <v>-</v>
          </cell>
          <cell r="DA167" t="str">
            <v>-</v>
          </cell>
          <cell r="DB167">
            <v>0</v>
          </cell>
          <cell r="DC167" t="str">
            <v>N/A</v>
          </cell>
          <cell r="DD167" t="str">
            <v>-</v>
          </cell>
          <cell r="DE167" t="str">
            <v>-</v>
          </cell>
          <cell r="DF167" t="str">
            <v>-</v>
          </cell>
          <cell r="DG167">
            <v>18</v>
          </cell>
          <cell r="DH167" t="str">
            <v>EXCLUDE</v>
          </cell>
          <cell r="DI167" t="str">
            <v>-</v>
          </cell>
          <cell r="DJ167" t="str">
            <v>-</v>
          </cell>
          <cell r="DK167" t="str">
            <v>-</v>
          </cell>
          <cell r="DL167">
            <v>0</v>
          </cell>
          <cell r="DM167" t="str">
            <v>No Sensor</v>
          </cell>
          <cell r="DN167" t="str">
            <v>No Sensor</v>
          </cell>
          <cell r="DO167" t="str">
            <v>No Sensor</v>
          </cell>
          <cell r="DP167" t="str">
            <v>No Sensor</v>
          </cell>
          <cell r="DQ167" t="str">
            <v>No Sensor</v>
          </cell>
          <cell r="DR167">
            <v>0</v>
          </cell>
          <cell r="DS167" t="str">
            <v>No Add Wk.</v>
          </cell>
          <cell r="DT167" t="str">
            <v>No Add. Wk.</v>
          </cell>
          <cell r="DU167" t="str">
            <v>No Add. Wk.</v>
          </cell>
          <cell r="DV167" t="str">
            <v>No Add. Wk.</v>
          </cell>
          <cell r="DW167" t="str">
            <v>No Add. Wk.</v>
          </cell>
        </row>
        <row r="168">
          <cell r="E168">
            <v>10</v>
          </cell>
          <cell r="F168" t="str">
            <v>CARVER HALL</v>
          </cell>
          <cell r="G168">
            <v>1</v>
          </cell>
          <cell r="I168" t="str">
            <v>TOILET</v>
          </cell>
          <cell r="J168" t="str">
            <v>TR</v>
          </cell>
          <cell r="L168">
            <v>2470</v>
          </cell>
          <cell r="M168">
            <v>1</v>
          </cell>
          <cell r="N168" t="str">
            <v>40X2</v>
          </cell>
          <cell r="P168" t="str">
            <v>H</v>
          </cell>
          <cell r="Q168" t="str">
            <v>DRUM</v>
          </cell>
          <cell r="S168" t="str">
            <v>INCANDESCENT</v>
          </cell>
          <cell r="T168">
            <v>80</v>
          </cell>
          <cell r="U168">
            <v>0.08</v>
          </cell>
          <cell r="V168">
            <v>197.6</v>
          </cell>
          <cell r="W168">
            <v>1</v>
          </cell>
          <cell r="X168" t="str">
            <v>NF2-2X9</v>
          </cell>
          <cell r="Z168" t="str">
            <v>NEW COMPACT FLUORESCENT FIXTURE</v>
          </cell>
          <cell r="AA168" t="str">
            <v xml:space="preserve"> </v>
          </cell>
          <cell r="AB168">
            <v>22</v>
          </cell>
          <cell r="AC168">
            <v>2.1999999999999999E-2</v>
          </cell>
          <cell r="AD168">
            <v>54.339999999999996</v>
          </cell>
          <cell r="AJ168" t="str">
            <v>Y</v>
          </cell>
          <cell r="AK168">
            <v>0</v>
          </cell>
          <cell r="AL168">
            <v>1077.8400000000001</v>
          </cell>
          <cell r="AM168">
            <v>0</v>
          </cell>
          <cell r="AN168">
            <v>5.8000000000000003E-2</v>
          </cell>
          <cell r="AO168">
            <v>143.26</v>
          </cell>
          <cell r="AP168">
            <v>12.911960000000001</v>
          </cell>
          <cell r="AQ168">
            <v>9.2039439576998756</v>
          </cell>
          <cell r="AR168">
            <v>0.1086490752872757</v>
          </cell>
          <cell r="AS168">
            <v>17.8096</v>
          </cell>
          <cell r="AT168">
            <v>4.89764</v>
          </cell>
          <cell r="AU168">
            <v>28</v>
          </cell>
          <cell r="AV168">
            <v>59.734999999999999</v>
          </cell>
          <cell r="AW168">
            <v>0</v>
          </cell>
          <cell r="AX168">
            <v>0</v>
          </cell>
          <cell r="AY168">
            <v>0</v>
          </cell>
          <cell r="AZ168">
            <v>0</v>
          </cell>
          <cell r="BA168">
            <v>0</v>
          </cell>
          <cell r="BB168">
            <v>28</v>
          </cell>
          <cell r="BC168">
            <v>0</v>
          </cell>
          <cell r="BD168">
            <v>0</v>
          </cell>
          <cell r="BE168">
            <v>28</v>
          </cell>
          <cell r="BF168">
            <v>59.734999999999999</v>
          </cell>
          <cell r="BG168">
            <v>0</v>
          </cell>
          <cell r="BH168">
            <v>0</v>
          </cell>
          <cell r="BI168">
            <v>59.734999999999999</v>
          </cell>
          <cell r="BJ168">
            <v>0</v>
          </cell>
          <cell r="BK168">
            <v>118.84095622406248</v>
          </cell>
          <cell r="BL168">
            <v>118.84095622406248</v>
          </cell>
          <cell r="BM168">
            <v>4.9400000000000004</v>
          </cell>
          <cell r="BN168">
            <v>9.8800000000000008</v>
          </cell>
          <cell r="BO168">
            <v>14.82</v>
          </cell>
          <cell r="BP168">
            <v>7.6961083333333331</v>
          </cell>
          <cell r="BQ168">
            <v>4.1166666666666663</v>
          </cell>
          <cell r="BR168">
            <v>0</v>
          </cell>
          <cell r="BS168">
            <v>11.812774999999998</v>
          </cell>
          <cell r="BT168">
            <v>-2.7561083333333327</v>
          </cell>
          <cell r="BU168">
            <v>5.7633333333333345</v>
          </cell>
          <cell r="BV168">
            <v>3.0072250000000018</v>
          </cell>
          <cell r="BW168">
            <v>9.4551599999999993</v>
          </cell>
          <cell r="BX168">
            <v>3.4568000000000003</v>
          </cell>
          <cell r="BY168">
            <v>0.36</v>
          </cell>
          <cell r="BZ168">
            <v>2.95</v>
          </cell>
          <cell r="CA168">
            <v>1.1538500338983051</v>
          </cell>
          <cell r="CB168">
            <v>4</v>
          </cell>
          <cell r="CC168">
            <v>1.218668474576271</v>
          </cell>
          <cell r="CD168">
            <v>0.31</v>
          </cell>
          <cell r="CE168">
            <v>0.23</v>
          </cell>
          <cell r="CF168">
            <v>0</v>
          </cell>
          <cell r="CG168">
            <v>0</v>
          </cell>
          <cell r="CH168">
            <v>2.3725185084745761</v>
          </cell>
          <cell r="CI168" t="str">
            <v>CARVER HALL</v>
          </cell>
          <cell r="CJ168" t="str">
            <v>NF2-2X9</v>
          </cell>
          <cell r="CK168" t="str">
            <v>X</v>
          </cell>
          <cell r="CL168">
            <v>2</v>
          </cell>
          <cell r="CM168" t="str">
            <v>CF9 MAG</v>
          </cell>
          <cell r="CN168" t="str">
            <v>ADVANCE</v>
          </cell>
          <cell r="CO168" t="str">
            <v>LC-4-9-C-TP</v>
          </cell>
          <cell r="CP168" t="str">
            <v>-</v>
          </cell>
          <cell r="CQ168">
            <v>0</v>
          </cell>
          <cell r="CR168" t="str">
            <v>N/A</v>
          </cell>
          <cell r="CS168" t="str">
            <v>-</v>
          </cell>
          <cell r="CT168" t="str">
            <v>-</v>
          </cell>
          <cell r="CU168" t="str">
            <v>-</v>
          </cell>
          <cell r="CV168" t="str">
            <v>X</v>
          </cell>
          <cell r="CW168">
            <v>2</v>
          </cell>
          <cell r="CX168" t="str">
            <v>CF9/DS/841</v>
          </cell>
          <cell r="CY168" t="str">
            <v>SYLVANIA</v>
          </cell>
          <cell r="CZ168" t="str">
            <v>CF9DS/841</v>
          </cell>
          <cell r="DA168">
            <v>20305</v>
          </cell>
          <cell r="DB168">
            <v>0</v>
          </cell>
          <cell r="DC168" t="str">
            <v>N/A</v>
          </cell>
          <cell r="DD168" t="str">
            <v>-</v>
          </cell>
          <cell r="DE168" t="str">
            <v>-</v>
          </cell>
          <cell r="DF168" t="str">
            <v>-</v>
          </cell>
          <cell r="DG168">
            <v>1</v>
          </cell>
          <cell r="DH168" t="str">
            <v>HOCKEY PUCK 2 @ 9W</v>
          </cell>
          <cell r="DI168" t="str">
            <v>ENERTRON</v>
          </cell>
          <cell r="DJ168" t="str">
            <v>1018-LP</v>
          </cell>
          <cell r="DK168" t="str">
            <v>-</v>
          </cell>
          <cell r="DL168">
            <v>0</v>
          </cell>
          <cell r="DM168" t="str">
            <v>No Sensor</v>
          </cell>
          <cell r="DN168" t="str">
            <v>No Sensor</v>
          </cell>
          <cell r="DO168" t="str">
            <v>No Sensor</v>
          </cell>
          <cell r="DP168" t="str">
            <v>No Sensor</v>
          </cell>
          <cell r="DQ168" t="str">
            <v>No Sensor</v>
          </cell>
          <cell r="DR168">
            <v>0</v>
          </cell>
          <cell r="DS168" t="str">
            <v>No Add Wk.</v>
          </cell>
          <cell r="DT168" t="str">
            <v>No Add. Wk.</v>
          </cell>
          <cell r="DU168" t="str">
            <v>No Add. Wk.</v>
          </cell>
          <cell r="DV168" t="str">
            <v>No Add. Wk.</v>
          </cell>
          <cell r="DW168" t="str">
            <v>No Add. Wk.</v>
          </cell>
        </row>
        <row r="169">
          <cell r="E169">
            <v>10</v>
          </cell>
          <cell r="F169" t="str">
            <v>CARVER HALL</v>
          </cell>
          <cell r="G169">
            <v>1</v>
          </cell>
          <cell r="I169" t="str">
            <v>TOILET</v>
          </cell>
          <cell r="J169" t="str">
            <v>TR</v>
          </cell>
          <cell r="L169">
            <v>2470</v>
          </cell>
          <cell r="M169">
            <v>1</v>
          </cell>
          <cell r="N169" t="str">
            <v>21SS</v>
          </cell>
          <cell r="Q169" t="str">
            <v>VANITY</v>
          </cell>
          <cell r="S169" t="str">
            <v>FLUORESCENT</v>
          </cell>
          <cell r="T169">
            <v>32</v>
          </cell>
          <cell r="U169">
            <v>3.2000000000000001E-2</v>
          </cell>
          <cell r="V169">
            <v>79.040000000000006</v>
          </cell>
          <cell r="W169">
            <v>1</v>
          </cell>
          <cell r="X169" t="str">
            <v>NF23-WALL</v>
          </cell>
          <cell r="Z169" t="str">
            <v>NEW LINEAR FLUORESCENT FIXTURE</v>
          </cell>
          <cell r="AA169" t="str">
            <v xml:space="preserve"> </v>
          </cell>
          <cell r="AB169">
            <v>15</v>
          </cell>
          <cell r="AC169">
            <v>1.4999999999999999E-2</v>
          </cell>
          <cell r="AD169">
            <v>37.049999999999997</v>
          </cell>
          <cell r="AJ169" t="str">
            <v>Y</v>
          </cell>
          <cell r="AK169">
            <v>1332</v>
          </cell>
          <cell r="AL169">
            <v>1017.9000000000001</v>
          </cell>
          <cell r="AM169">
            <v>-0.23581081081081073</v>
          </cell>
          <cell r="AN169">
            <v>1.7000000000000001E-2</v>
          </cell>
          <cell r="AO169">
            <v>41.990000000000009</v>
          </cell>
          <cell r="AP169">
            <v>3.7845400000000011</v>
          </cell>
          <cell r="AQ169">
            <v>33.635082074456193</v>
          </cell>
          <cell r="AR169">
            <v>2.9730862490133163E-2</v>
          </cell>
          <cell r="AS169">
            <v>7.1238400000000013</v>
          </cell>
          <cell r="AT169">
            <v>3.3393000000000002</v>
          </cell>
          <cell r="AU169">
            <v>32.28</v>
          </cell>
          <cell r="AV169">
            <v>59.734999999999999</v>
          </cell>
          <cell r="AW169">
            <v>1.96</v>
          </cell>
          <cell r="AX169">
            <v>0</v>
          </cell>
          <cell r="AY169">
            <v>0</v>
          </cell>
          <cell r="AZ169">
            <v>0</v>
          </cell>
          <cell r="BA169">
            <v>0</v>
          </cell>
          <cell r="BB169">
            <v>32.28</v>
          </cell>
          <cell r="BC169">
            <v>0</v>
          </cell>
          <cell r="BD169">
            <v>0</v>
          </cell>
          <cell r="BE169">
            <v>32.28</v>
          </cell>
          <cell r="BF169">
            <v>59.734999999999999</v>
          </cell>
          <cell r="BG169">
            <v>0</v>
          </cell>
          <cell r="BH169">
            <v>0</v>
          </cell>
          <cell r="BI169">
            <v>59.734999999999999</v>
          </cell>
          <cell r="BJ169">
            <v>1.96</v>
          </cell>
          <cell r="BK169">
            <v>124.63840641656247</v>
          </cell>
          <cell r="BL169">
            <v>127.29331351406248</v>
          </cell>
          <cell r="BM169">
            <v>1.3722222222222222</v>
          </cell>
          <cell r="BN169">
            <v>2.6072222222222226</v>
          </cell>
          <cell r="BO169">
            <v>3.9794444444444448</v>
          </cell>
          <cell r="BP169">
            <v>0.81664374999999989</v>
          </cell>
          <cell r="BQ169">
            <v>1.3379166666666666</v>
          </cell>
          <cell r="BR169">
            <v>0</v>
          </cell>
          <cell r="BS169">
            <v>2.1545604166666665</v>
          </cell>
          <cell r="BT169">
            <v>0.55557847222222234</v>
          </cell>
          <cell r="BU169">
            <v>1.2693055555555559</v>
          </cell>
          <cell r="BV169">
            <v>1.8248840277777783</v>
          </cell>
          <cell r="BW169">
            <v>2.7713400000000008</v>
          </cell>
          <cell r="BX169">
            <v>1.0132000000000003</v>
          </cell>
          <cell r="BY169">
            <v>0.36</v>
          </cell>
          <cell r="BZ169">
            <v>2.95</v>
          </cell>
          <cell r="CA169">
            <v>0.33819742372881362</v>
          </cell>
          <cell r="CB169">
            <v>4</v>
          </cell>
          <cell r="CC169">
            <v>0.35719593220338985</v>
          </cell>
          <cell r="CD169">
            <v>0.31</v>
          </cell>
          <cell r="CE169">
            <v>0.23</v>
          </cell>
          <cell r="CF169">
            <v>0</v>
          </cell>
          <cell r="CG169">
            <v>0</v>
          </cell>
          <cell r="CH169">
            <v>0.69539335593220342</v>
          </cell>
          <cell r="CI169" t="str">
            <v>CARVER HALL</v>
          </cell>
          <cell r="CJ169" t="str">
            <v>NF23-WALL</v>
          </cell>
          <cell r="CK169" t="str">
            <v>X</v>
          </cell>
          <cell r="CL169">
            <v>1</v>
          </cell>
          <cell r="CM169" t="str">
            <v>1X32HELP</v>
          </cell>
          <cell r="CN169" t="str">
            <v>SYLVANIA</v>
          </cell>
          <cell r="CO169" t="str">
            <v>QHE1X32T8/UNV ISL-SC</v>
          </cell>
          <cell r="CP169">
            <v>49861</v>
          </cell>
          <cell r="CQ169">
            <v>0</v>
          </cell>
          <cell r="CR169" t="str">
            <v>N/A</v>
          </cell>
          <cell r="CS169" t="str">
            <v>-</v>
          </cell>
          <cell r="CT169" t="str">
            <v>-</v>
          </cell>
          <cell r="CU169" t="str">
            <v>-</v>
          </cell>
          <cell r="CV169">
            <v>0</v>
          </cell>
          <cell r="CW169">
            <v>1</v>
          </cell>
          <cell r="CX169" t="str">
            <v>FO17/ECO</v>
          </cell>
          <cell r="CY169" t="str">
            <v>SYLVANIA</v>
          </cell>
          <cell r="CZ169" t="str">
            <v>FO17/841/XP/ECO</v>
          </cell>
          <cell r="DA169">
            <v>21907</v>
          </cell>
          <cell r="DB169">
            <v>0</v>
          </cell>
          <cell r="DC169" t="str">
            <v>N/A</v>
          </cell>
          <cell r="DD169" t="str">
            <v>-</v>
          </cell>
          <cell r="DE169" t="str">
            <v>-</v>
          </cell>
          <cell r="DF169" t="str">
            <v>-</v>
          </cell>
          <cell r="DG169">
            <v>1</v>
          </cell>
          <cell r="DH169" t="str">
            <v>2'1 LAMP  WALL MOUNT</v>
          </cell>
          <cell r="DI169" t="str">
            <v>SIMKAR</v>
          </cell>
          <cell r="DJ169" t="str">
            <v>SP175 117 B11 *</v>
          </cell>
          <cell r="DK169" t="str">
            <v>-</v>
          </cell>
          <cell r="DL169">
            <v>0</v>
          </cell>
          <cell r="DM169" t="str">
            <v>No Sensor</v>
          </cell>
          <cell r="DN169" t="str">
            <v>No Sensor</v>
          </cell>
          <cell r="DO169" t="str">
            <v>No Sensor</v>
          </cell>
          <cell r="DP169" t="str">
            <v>No Sensor</v>
          </cell>
          <cell r="DQ169" t="str">
            <v>No Sensor</v>
          </cell>
          <cell r="DR169">
            <v>0</v>
          </cell>
          <cell r="DS169" t="str">
            <v>No Add Wk.</v>
          </cell>
          <cell r="DT169" t="str">
            <v>No Add. Wk.</v>
          </cell>
          <cell r="DU169" t="str">
            <v>No Add. Wk.</v>
          </cell>
          <cell r="DV169" t="str">
            <v>No Add. Wk.</v>
          </cell>
          <cell r="DW169" t="str">
            <v>No Add. Wk.</v>
          </cell>
        </row>
        <row r="170">
          <cell r="E170">
            <v>10</v>
          </cell>
          <cell r="F170" t="str">
            <v>CARVER HALL</v>
          </cell>
          <cell r="G170">
            <v>1</v>
          </cell>
          <cell r="I170" t="str">
            <v>COPIER AREA</v>
          </cell>
          <cell r="J170" t="str">
            <v>OH</v>
          </cell>
          <cell r="L170">
            <v>2470</v>
          </cell>
          <cell r="M170">
            <v>1</v>
          </cell>
          <cell r="N170" t="str">
            <v>40X12</v>
          </cell>
          <cell r="O170" t="str">
            <v>PEND</v>
          </cell>
          <cell r="Q170" t="str">
            <v>9W?</v>
          </cell>
          <cell r="R170" t="str">
            <v>A4, A5</v>
          </cell>
          <cell r="S170" t="str">
            <v>INCANDESCENT</v>
          </cell>
          <cell r="T170">
            <v>480</v>
          </cell>
          <cell r="U170">
            <v>0.48</v>
          </cell>
          <cell r="V170">
            <v>1185.5999999999999</v>
          </cell>
          <cell r="W170">
            <v>1</v>
          </cell>
          <cell r="X170" t="str">
            <v>EXTR</v>
          </cell>
          <cell r="Z170" t="str">
            <v>EXISTING TO REMAIN</v>
          </cell>
          <cell r="AA170" t="str">
            <v>X</v>
          </cell>
          <cell r="AB170">
            <v>480</v>
          </cell>
          <cell r="AC170">
            <v>0.48</v>
          </cell>
          <cell r="AD170">
            <v>1185.5999999999999</v>
          </cell>
          <cell r="AJ170" t="str">
            <v>Y</v>
          </cell>
          <cell r="AK170">
            <v>0</v>
          </cell>
          <cell r="AL170">
            <v>0</v>
          </cell>
          <cell r="AM170">
            <v>0</v>
          </cell>
          <cell r="AN170">
            <v>0</v>
          </cell>
          <cell r="AO170">
            <v>0</v>
          </cell>
          <cell r="AP170">
            <v>0</v>
          </cell>
          <cell r="AQ170">
            <v>0</v>
          </cell>
          <cell r="AR170">
            <v>0</v>
          </cell>
          <cell r="AS170">
            <v>106.85760000000001</v>
          </cell>
          <cell r="AT170">
            <v>106.85760000000001</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29.64</v>
          </cell>
          <cell r="BN170">
            <v>59.28</v>
          </cell>
          <cell r="BO170">
            <v>88.92</v>
          </cell>
          <cell r="BP170">
            <v>29.64</v>
          </cell>
          <cell r="BQ170">
            <v>59.28</v>
          </cell>
          <cell r="BR170">
            <v>88.92</v>
          </cell>
          <cell r="BS170">
            <v>0</v>
          </cell>
          <cell r="BT170">
            <v>0</v>
          </cell>
          <cell r="BU170">
            <v>0</v>
          </cell>
          <cell r="BV170">
            <v>0</v>
          </cell>
          <cell r="BW170">
            <v>0</v>
          </cell>
          <cell r="BX170">
            <v>0</v>
          </cell>
          <cell r="BY170">
            <v>0.36</v>
          </cell>
          <cell r="BZ170">
            <v>2.95</v>
          </cell>
          <cell r="CA170">
            <v>0</v>
          </cell>
          <cell r="CB170">
            <v>4</v>
          </cell>
          <cell r="CC170">
            <v>0</v>
          </cell>
          <cell r="CD170">
            <v>0.31</v>
          </cell>
          <cell r="CE170">
            <v>0.23</v>
          </cell>
          <cell r="CF170">
            <v>0</v>
          </cell>
          <cell r="CG170">
            <v>0</v>
          </cell>
          <cell r="CH170">
            <v>0</v>
          </cell>
          <cell r="CI170" t="str">
            <v>CARVER HALL</v>
          </cell>
          <cell r="CJ170" t="str">
            <v>EXTR</v>
          </cell>
          <cell r="CK170">
            <v>0</v>
          </cell>
          <cell r="CL170">
            <v>0</v>
          </cell>
          <cell r="CM170" t="str">
            <v>N/A</v>
          </cell>
          <cell r="CN170" t="str">
            <v>-</v>
          </cell>
          <cell r="CO170" t="str">
            <v>-</v>
          </cell>
          <cell r="CP170" t="str">
            <v>-</v>
          </cell>
          <cell r="CQ170">
            <v>0</v>
          </cell>
          <cell r="CR170" t="str">
            <v>N/A</v>
          </cell>
          <cell r="CS170" t="str">
            <v>-</v>
          </cell>
          <cell r="CT170" t="str">
            <v>-</v>
          </cell>
          <cell r="CU170" t="str">
            <v>-</v>
          </cell>
          <cell r="CV170">
            <v>0</v>
          </cell>
          <cell r="CW170">
            <v>0</v>
          </cell>
          <cell r="CX170" t="str">
            <v>N/A</v>
          </cell>
          <cell r="CY170" t="str">
            <v>-</v>
          </cell>
          <cell r="CZ170" t="str">
            <v>-</v>
          </cell>
          <cell r="DA170" t="str">
            <v>-</v>
          </cell>
          <cell r="DB170">
            <v>0</v>
          </cell>
          <cell r="DC170" t="str">
            <v>N/A</v>
          </cell>
          <cell r="DD170" t="str">
            <v>-</v>
          </cell>
          <cell r="DE170" t="str">
            <v>-</v>
          </cell>
          <cell r="DF170" t="str">
            <v>-</v>
          </cell>
          <cell r="DG170">
            <v>1</v>
          </cell>
          <cell r="DH170" t="str">
            <v>EXTR</v>
          </cell>
          <cell r="DI170" t="str">
            <v>-</v>
          </cell>
          <cell r="DJ170" t="str">
            <v>-</v>
          </cell>
          <cell r="DK170" t="str">
            <v>-</v>
          </cell>
          <cell r="DL170">
            <v>0</v>
          </cell>
          <cell r="DM170" t="str">
            <v>No Sensor</v>
          </cell>
          <cell r="DN170" t="str">
            <v>No Sensor</v>
          </cell>
          <cell r="DO170" t="str">
            <v>No Sensor</v>
          </cell>
          <cell r="DP170" t="str">
            <v>No Sensor</v>
          </cell>
          <cell r="DQ170" t="str">
            <v>No Sensor</v>
          </cell>
          <cell r="DR170">
            <v>0</v>
          </cell>
          <cell r="DS170" t="str">
            <v>No Add Wk.</v>
          </cell>
          <cell r="DT170" t="str">
            <v>No Add. Wk.</v>
          </cell>
          <cell r="DU170" t="str">
            <v>No Add. Wk.</v>
          </cell>
          <cell r="DV170" t="str">
            <v>No Add. Wk.</v>
          </cell>
          <cell r="DW170" t="str">
            <v>No Add. Wk.</v>
          </cell>
        </row>
        <row r="171">
          <cell r="E171">
            <v>10</v>
          </cell>
          <cell r="F171" t="str">
            <v>CARVER HALL</v>
          </cell>
          <cell r="G171">
            <v>1</v>
          </cell>
          <cell r="I171" t="str">
            <v>COPIER AREA</v>
          </cell>
          <cell r="J171" t="str">
            <v>OH</v>
          </cell>
          <cell r="K171">
            <v>19</v>
          </cell>
          <cell r="L171">
            <v>2470</v>
          </cell>
          <cell r="M171">
            <v>1</v>
          </cell>
          <cell r="N171">
            <v>100</v>
          </cell>
          <cell r="Q171" t="str">
            <v>50-100-150 3 WAY FLOOR LAMP</v>
          </cell>
          <cell r="S171" t="str">
            <v>INCANDESCENT</v>
          </cell>
          <cell r="T171">
            <v>100</v>
          </cell>
          <cell r="U171">
            <v>0.1</v>
          </cell>
          <cell r="V171">
            <v>247</v>
          </cell>
          <cell r="W171">
            <v>1</v>
          </cell>
          <cell r="X171" t="str">
            <v>EXTR</v>
          </cell>
          <cell r="Z171" t="str">
            <v>EXISTING TO REMAIN</v>
          </cell>
          <cell r="AA171" t="str">
            <v xml:space="preserve"> </v>
          </cell>
          <cell r="AB171">
            <v>100</v>
          </cell>
          <cell r="AC171">
            <v>0.1</v>
          </cell>
          <cell r="AD171">
            <v>247</v>
          </cell>
          <cell r="AJ171" t="str">
            <v>Y</v>
          </cell>
          <cell r="AK171">
            <v>0</v>
          </cell>
          <cell r="AL171">
            <v>0</v>
          </cell>
          <cell r="AM171">
            <v>0</v>
          </cell>
          <cell r="AN171">
            <v>0</v>
          </cell>
          <cell r="AO171">
            <v>0</v>
          </cell>
          <cell r="AP171">
            <v>0</v>
          </cell>
          <cell r="AQ171">
            <v>0</v>
          </cell>
          <cell r="AR171">
            <v>0</v>
          </cell>
          <cell r="AS171">
            <v>22.262</v>
          </cell>
          <cell r="AT171">
            <v>22.262</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2.4700000000000002</v>
          </cell>
          <cell r="BN171">
            <v>4.9400000000000004</v>
          </cell>
          <cell r="BO171">
            <v>7.41</v>
          </cell>
          <cell r="BP171">
            <v>2.4700000000000002</v>
          </cell>
          <cell r="BQ171">
            <v>4.9400000000000004</v>
          </cell>
          <cell r="BR171">
            <v>7.41</v>
          </cell>
          <cell r="BS171">
            <v>0</v>
          </cell>
          <cell r="BT171">
            <v>0</v>
          </cell>
          <cell r="BU171">
            <v>0</v>
          </cell>
          <cell r="BV171">
            <v>0</v>
          </cell>
          <cell r="BW171">
            <v>0</v>
          </cell>
          <cell r="BX171">
            <v>0</v>
          </cell>
          <cell r="BY171">
            <v>0.36</v>
          </cell>
          <cell r="BZ171">
            <v>2.95</v>
          </cell>
          <cell r="CA171">
            <v>0</v>
          </cell>
          <cell r="CB171">
            <v>4</v>
          </cell>
          <cell r="CC171">
            <v>0</v>
          </cell>
          <cell r="CD171">
            <v>0.31</v>
          </cell>
          <cell r="CE171">
            <v>0.23</v>
          </cell>
          <cell r="CF171">
            <v>0</v>
          </cell>
          <cell r="CG171">
            <v>0</v>
          </cell>
          <cell r="CH171">
            <v>0</v>
          </cell>
          <cell r="CI171" t="str">
            <v>CARVER HALL</v>
          </cell>
          <cell r="CJ171" t="str">
            <v>EXTR</v>
          </cell>
          <cell r="CK171">
            <v>0</v>
          </cell>
          <cell r="CL171">
            <v>0</v>
          </cell>
          <cell r="CM171" t="str">
            <v>N/A</v>
          </cell>
          <cell r="CN171" t="str">
            <v>-</v>
          </cell>
          <cell r="CO171" t="str">
            <v>-</v>
          </cell>
          <cell r="CP171" t="str">
            <v>-</v>
          </cell>
          <cell r="CQ171">
            <v>0</v>
          </cell>
          <cell r="CR171" t="str">
            <v>N/A</v>
          </cell>
          <cell r="CS171" t="str">
            <v>-</v>
          </cell>
          <cell r="CT171" t="str">
            <v>-</v>
          </cell>
          <cell r="CU171" t="str">
            <v>-</v>
          </cell>
          <cell r="CV171">
            <v>0</v>
          </cell>
          <cell r="CW171">
            <v>0</v>
          </cell>
          <cell r="CX171" t="str">
            <v>N/A</v>
          </cell>
          <cell r="CY171" t="str">
            <v>-</v>
          </cell>
          <cell r="CZ171" t="str">
            <v>-</v>
          </cell>
          <cell r="DA171" t="str">
            <v>-</v>
          </cell>
          <cell r="DB171">
            <v>0</v>
          </cell>
          <cell r="DC171" t="str">
            <v>N/A</v>
          </cell>
          <cell r="DD171" t="str">
            <v>-</v>
          </cell>
          <cell r="DE171" t="str">
            <v>-</v>
          </cell>
          <cell r="DF171" t="str">
            <v>-</v>
          </cell>
          <cell r="DG171">
            <v>1</v>
          </cell>
          <cell r="DH171" t="str">
            <v>EXTR</v>
          </cell>
          <cell r="DI171" t="str">
            <v>-</v>
          </cell>
          <cell r="DJ171" t="str">
            <v>-</v>
          </cell>
          <cell r="DK171" t="str">
            <v>-</v>
          </cell>
          <cell r="DL171">
            <v>0</v>
          </cell>
          <cell r="DM171" t="str">
            <v>No Sensor</v>
          </cell>
          <cell r="DN171" t="str">
            <v>No Sensor</v>
          </cell>
          <cell r="DO171" t="str">
            <v>No Sensor</v>
          </cell>
          <cell r="DP171" t="str">
            <v>No Sensor</v>
          </cell>
          <cell r="DQ171" t="str">
            <v>No Sensor</v>
          </cell>
          <cell r="DR171">
            <v>0</v>
          </cell>
          <cell r="DS171" t="str">
            <v>No Add Wk.</v>
          </cell>
          <cell r="DT171" t="str">
            <v>No Add. Wk.</v>
          </cell>
          <cell r="DU171" t="str">
            <v>No Add. Wk.</v>
          </cell>
          <cell r="DV171" t="str">
            <v>No Add. Wk.</v>
          </cell>
          <cell r="DW171" t="str">
            <v>No Add. Wk.</v>
          </cell>
        </row>
        <row r="172">
          <cell r="E172">
            <v>10</v>
          </cell>
          <cell r="F172" t="str">
            <v>CARVER HALL</v>
          </cell>
          <cell r="G172">
            <v>1</v>
          </cell>
          <cell r="I172" t="str">
            <v>FILE</v>
          </cell>
          <cell r="J172" t="str">
            <v>OH</v>
          </cell>
          <cell r="L172">
            <v>2470</v>
          </cell>
          <cell r="M172">
            <v>1</v>
          </cell>
          <cell r="N172" t="str">
            <v>40X6</v>
          </cell>
          <cell r="O172" t="str">
            <v>PEND</v>
          </cell>
          <cell r="R172" t="str">
            <v>A4, A5</v>
          </cell>
          <cell r="S172" t="str">
            <v>INCANDESCENT</v>
          </cell>
          <cell r="T172">
            <v>240</v>
          </cell>
          <cell r="U172">
            <v>0.24</v>
          </cell>
          <cell r="V172">
            <v>592.79999999999995</v>
          </cell>
          <cell r="W172">
            <v>1</v>
          </cell>
          <cell r="X172" t="str">
            <v>EXTR</v>
          </cell>
          <cell r="Z172" t="str">
            <v>EXISTING TO REMAIN</v>
          </cell>
          <cell r="AA172" t="str">
            <v>X</v>
          </cell>
          <cell r="AB172">
            <v>240</v>
          </cell>
          <cell r="AC172">
            <v>0.24</v>
          </cell>
          <cell r="AD172">
            <v>592.79999999999995</v>
          </cell>
          <cell r="AJ172" t="str">
            <v>Y</v>
          </cell>
          <cell r="AK172">
            <v>0</v>
          </cell>
          <cell r="AL172">
            <v>0</v>
          </cell>
          <cell r="AM172">
            <v>0</v>
          </cell>
          <cell r="AN172">
            <v>0</v>
          </cell>
          <cell r="AO172">
            <v>0</v>
          </cell>
          <cell r="AP172">
            <v>0</v>
          </cell>
          <cell r="AQ172">
            <v>0</v>
          </cell>
          <cell r="AR172">
            <v>0</v>
          </cell>
          <cell r="AS172">
            <v>53.428800000000003</v>
          </cell>
          <cell r="AT172">
            <v>53.428800000000003</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14.82</v>
          </cell>
          <cell r="BN172">
            <v>29.64</v>
          </cell>
          <cell r="BO172">
            <v>44.46</v>
          </cell>
          <cell r="BP172">
            <v>14.82</v>
          </cell>
          <cell r="BQ172">
            <v>29.64</v>
          </cell>
          <cell r="BR172">
            <v>44.46</v>
          </cell>
          <cell r="BS172">
            <v>0</v>
          </cell>
          <cell r="BT172">
            <v>0</v>
          </cell>
          <cell r="BU172">
            <v>0</v>
          </cell>
          <cell r="BV172">
            <v>0</v>
          </cell>
          <cell r="BW172">
            <v>0</v>
          </cell>
          <cell r="BX172">
            <v>0</v>
          </cell>
          <cell r="BY172">
            <v>0.36</v>
          </cell>
          <cell r="BZ172">
            <v>2.95</v>
          </cell>
          <cell r="CA172">
            <v>0</v>
          </cell>
          <cell r="CB172">
            <v>4</v>
          </cell>
          <cell r="CC172">
            <v>0</v>
          </cell>
          <cell r="CD172">
            <v>0.31</v>
          </cell>
          <cell r="CE172">
            <v>0.23</v>
          </cell>
          <cell r="CF172">
            <v>0</v>
          </cell>
          <cell r="CG172">
            <v>0</v>
          </cell>
          <cell r="CH172">
            <v>0</v>
          </cell>
          <cell r="CI172" t="str">
            <v>CARVER HALL</v>
          </cell>
          <cell r="CJ172" t="str">
            <v>EXTR</v>
          </cell>
          <cell r="CK172">
            <v>0</v>
          </cell>
          <cell r="CL172">
            <v>0</v>
          </cell>
          <cell r="CM172" t="str">
            <v>N/A</v>
          </cell>
          <cell r="CN172" t="str">
            <v>-</v>
          </cell>
          <cell r="CO172" t="str">
            <v>-</v>
          </cell>
          <cell r="CP172" t="str">
            <v>-</v>
          </cell>
          <cell r="CQ172">
            <v>0</v>
          </cell>
          <cell r="CR172" t="str">
            <v>N/A</v>
          </cell>
          <cell r="CS172" t="str">
            <v>-</v>
          </cell>
          <cell r="CT172" t="str">
            <v>-</v>
          </cell>
          <cell r="CU172" t="str">
            <v>-</v>
          </cell>
          <cell r="CV172">
            <v>0</v>
          </cell>
          <cell r="CW172">
            <v>0</v>
          </cell>
          <cell r="CX172" t="str">
            <v>N/A</v>
          </cell>
          <cell r="CY172" t="str">
            <v>-</v>
          </cell>
          <cell r="CZ172" t="str">
            <v>-</v>
          </cell>
          <cell r="DA172" t="str">
            <v>-</v>
          </cell>
          <cell r="DB172">
            <v>0</v>
          </cell>
          <cell r="DC172" t="str">
            <v>N/A</v>
          </cell>
          <cell r="DD172" t="str">
            <v>-</v>
          </cell>
          <cell r="DE172" t="str">
            <v>-</v>
          </cell>
          <cell r="DF172" t="str">
            <v>-</v>
          </cell>
          <cell r="DG172">
            <v>1</v>
          </cell>
          <cell r="DH172" t="str">
            <v>EXTR</v>
          </cell>
          <cell r="DI172" t="str">
            <v>-</v>
          </cell>
          <cell r="DJ172" t="str">
            <v>-</v>
          </cell>
          <cell r="DK172" t="str">
            <v>-</v>
          </cell>
          <cell r="DL172">
            <v>0</v>
          </cell>
          <cell r="DM172" t="str">
            <v>No Sensor</v>
          </cell>
          <cell r="DN172" t="str">
            <v>No Sensor</v>
          </cell>
          <cell r="DO172" t="str">
            <v>No Sensor</v>
          </cell>
          <cell r="DP172" t="str">
            <v>No Sensor</v>
          </cell>
          <cell r="DQ172" t="str">
            <v>No Sensor</v>
          </cell>
          <cell r="DR172">
            <v>0</v>
          </cell>
          <cell r="DS172" t="str">
            <v>No Add Wk.</v>
          </cell>
          <cell r="DT172" t="str">
            <v>No Add. Wk.</v>
          </cell>
          <cell r="DU172" t="str">
            <v>No Add. Wk.</v>
          </cell>
          <cell r="DV172" t="str">
            <v>No Add. Wk.</v>
          </cell>
          <cell r="DW172" t="str">
            <v>No Add. Wk.</v>
          </cell>
        </row>
        <row r="173">
          <cell r="E173">
            <v>10</v>
          </cell>
          <cell r="F173" t="str">
            <v>CARVER HALL</v>
          </cell>
          <cell r="G173">
            <v>1</v>
          </cell>
          <cell r="I173" t="str">
            <v>OFFICE</v>
          </cell>
          <cell r="J173" t="str">
            <v>OH</v>
          </cell>
          <cell r="K173" t="str">
            <v>45/31</v>
          </cell>
          <cell r="L173">
            <v>2470</v>
          </cell>
          <cell r="M173">
            <v>2</v>
          </cell>
          <cell r="N173" t="str">
            <v>40X12</v>
          </cell>
          <cell r="O173" t="str">
            <v>PEND</v>
          </cell>
          <cell r="Q173" t="str">
            <v>ADD MS-SW</v>
          </cell>
          <cell r="R173" t="str">
            <v>A4</v>
          </cell>
          <cell r="S173" t="str">
            <v>INCANDESCENT</v>
          </cell>
          <cell r="T173">
            <v>480</v>
          </cell>
          <cell r="U173">
            <v>0.96</v>
          </cell>
          <cell r="V173">
            <v>2371.1999999999998</v>
          </cell>
          <cell r="W173">
            <v>2</v>
          </cell>
          <cell r="X173" t="str">
            <v>EXTR</v>
          </cell>
          <cell r="Z173" t="str">
            <v>EXISTING TO REMAIN</v>
          </cell>
          <cell r="AA173" t="str">
            <v>X</v>
          </cell>
          <cell r="AB173">
            <v>480</v>
          </cell>
          <cell r="AC173">
            <v>0.96</v>
          </cell>
          <cell r="AD173">
            <v>2371.1999999999998</v>
          </cell>
          <cell r="AJ173" t="str">
            <v>Y</v>
          </cell>
          <cell r="AK173">
            <v>0</v>
          </cell>
          <cell r="AL173">
            <v>0</v>
          </cell>
          <cell r="AM173">
            <v>0</v>
          </cell>
          <cell r="AN173">
            <v>0</v>
          </cell>
          <cell r="AO173">
            <v>0</v>
          </cell>
          <cell r="AP173">
            <v>0</v>
          </cell>
          <cell r="AQ173">
            <v>0</v>
          </cell>
          <cell r="AR173">
            <v>0</v>
          </cell>
          <cell r="AS173">
            <v>213.71520000000001</v>
          </cell>
          <cell r="AT173">
            <v>213.71520000000001</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59.28</v>
          </cell>
          <cell r="BN173">
            <v>118.56</v>
          </cell>
          <cell r="BO173">
            <v>177.84</v>
          </cell>
          <cell r="BP173">
            <v>59.28</v>
          </cell>
          <cell r="BQ173">
            <v>118.56</v>
          </cell>
          <cell r="BR173">
            <v>177.84</v>
          </cell>
          <cell r="BS173">
            <v>0</v>
          </cell>
          <cell r="BT173">
            <v>0</v>
          </cell>
          <cell r="BU173">
            <v>0</v>
          </cell>
          <cell r="BV173">
            <v>0</v>
          </cell>
          <cell r="BW173">
            <v>0</v>
          </cell>
          <cell r="BX173">
            <v>0</v>
          </cell>
          <cell r="BY173">
            <v>0.36</v>
          </cell>
          <cell r="BZ173">
            <v>2.95</v>
          </cell>
          <cell r="CA173">
            <v>0</v>
          </cell>
          <cell r="CB173">
            <v>4</v>
          </cell>
          <cell r="CC173">
            <v>0</v>
          </cell>
          <cell r="CD173">
            <v>0.31</v>
          </cell>
          <cell r="CE173">
            <v>0.23</v>
          </cell>
          <cell r="CF173">
            <v>0</v>
          </cell>
          <cell r="CG173">
            <v>0</v>
          </cell>
          <cell r="CH173">
            <v>0</v>
          </cell>
          <cell r="CI173" t="str">
            <v>CARVER HALL</v>
          </cell>
          <cell r="CJ173" t="str">
            <v>EXTR</v>
          </cell>
          <cell r="CK173">
            <v>0</v>
          </cell>
          <cell r="CL173">
            <v>0</v>
          </cell>
          <cell r="CM173" t="str">
            <v>N/A</v>
          </cell>
          <cell r="CN173" t="str">
            <v>-</v>
          </cell>
          <cell r="CO173" t="str">
            <v>-</v>
          </cell>
          <cell r="CP173" t="str">
            <v>-</v>
          </cell>
          <cell r="CQ173">
            <v>0</v>
          </cell>
          <cell r="CR173" t="str">
            <v>N/A</v>
          </cell>
          <cell r="CS173" t="str">
            <v>-</v>
          </cell>
          <cell r="CT173" t="str">
            <v>-</v>
          </cell>
          <cell r="CU173" t="str">
            <v>-</v>
          </cell>
          <cell r="CV173">
            <v>0</v>
          </cell>
          <cell r="CW173">
            <v>0</v>
          </cell>
          <cell r="CX173" t="str">
            <v>N/A</v>
          </cell>
          <cell r="CY173" t="str">
            <v>-</v>
          </cell>
          <cell r="CZ173" t="str">
            <v>-</v>
          </cell>
          <cell r="DA173" t="str">
            <v>-</v>
          </cell>
          <cell r="DB173">
            <v>0</v>
          </cell>
          <cell r="DC173" t="str">
            <v>N/A</v>
          </cell>
          <cell r="DD173" t="str">
            <v>-</v>
          </cell>
          <cell r="DE173" t="str">
            <v>-</v>
          </cell>
          <cell r="DF173" t="str">
            <v>-</v>
          </cell>
          <cell r="DG173">
            <v>2</v>
          </cell>
          <cell r="DH173" t="str">
            <v>EXTR</v>
          </cell>
          <cell r="DI173" t="str">
            <v>-</v>
          </cell>
          <cell r="DJ173" t="str">
            <v>-</v>
          </cell>
          <cell r="DK173" t="str">
            <v>-</v>
          </cell>
          <cell r="DL173">
            <v>0</v>
          </cell>
          <cell r="DM173" t="str">
            <v>No Sensor</v>
          </cell>
          <cell r="DN173" t="str">
            <v>No Sensor</v>
          </cell>
          <cell r="DO173" t="str">
            <v>No Sensor</v>
          </cell>
          <cell r="DP173" t="str">
            <v>No Sensor</v>
          </cell>
          <cell r="DQ173" t="str">
            <v>No Sensor</v>
          </cell>
          <cell r="DR173">
            <v>0</v>
          </cell>
          <cell r="DS173" t="str">
            <v>No Add Wk.</v>
          </cell>
          <cell r="DT173" t="str">
            <v>No Add. Wk.</v>
          </cell>
          <cell r="DU173" t="str">
            <v>No Add. Wk.</v>
          </cell>
          <cell r="DV173" t="str">
            <v>No Add. Wk.</v>
          </cell>
          <cell r="DW173" t="str">
            <v>No Add. Wk.</v>
          </cell>
        </row>
        <row r="174">
          <cell r="E174">
            <v>10</v>
          </cell>
          <cell r="F174" t="str">
            <v>CARVER HALL</v>
          </cell>
          <cell r="G174">
            <v>1</v>
          </cell>
          <cell r="I174" t="str">
            <v>OFFICE</v>
          </cell>
          <cell r="J174" t="str">
            <v>OH</v>
          </cell>
          <cell r="L174">
            <v>2470</v>
          </cell>
          <cell r="M174">
            <v>1</v>
          </cell>
          <cell r="N174">
            <v>67</v>
          </cell>
          <cell r="Q174" t="str">
            <v>DESK LAMP?</v>
          </cell>
          <cell r="S174" t="str">
            <v>INCANDESCENT</v>
          </cell>
          <cell r="T174">
            <v>67</v>
          </cell>
          <cell r="U174">
            <v>6.7000000000000004E-2</v>
          </cell>
          <cell r="V174">
            <v>165.49</v>
          </cell>
          <cell r="W174">
            <v>1</v>
          </cell>
          <cell r="X174" t="str">
            <v>CF18</v>
          </cell>
          <cell r="Z174" t="str">
            <v>RELAMP COMPACT FLUORESCENT</v>
          </cell>
          <cell r="AA174" t="str">
            <v xml:space="preserve"> </v>
          </cell>
          <cell r="AB174">
            <v>18</v>
          </cell>
          <cell r="AC174">
            <v>1.7999999999999999E-2</v>
          </cell>
          <cell r="AD174">
            <v>44.459999999999994</v>
          </cell>
          <cell r="AJ174" t="str">
            <v>Y</v>
          </cell>
          <cell r="AK174">
            <v>0</v>
          </cell>
          <cell r="AL174">
            <v>0</v>
          </cell>
          <cell r="AM174">
            <v>0</v>
          </cell>
          <cell r="AN174">
            <v>4.9000000000000002E-2</v>
          </cell>
          <cell r="AO174">
            <v>121.03000000000002</v>
          </cell>
          <cell r="AP174">
            <v>10.908380000000005</v>
          </cell>
          <cell r="AQ174">
            <v>1.9205940292470376</v>
          </cell>
          <cell r="AR174">
            <v>0.5206722424270197</v>
          </cell>
          <cell r="AS174">
            <v>14.915540000000004</v>
          </cell>
          <cell r="AT174">
            <v>4.0071599999999998</v>
          </cell>
          <cell r="AU174">
            <v>8</v>
          </cell>
          <cell r="AV174">
            <v>7.4668749999999999</v>
          </cell>
          <cell r="AW174">
            <v>0</v>
          </cell>
          <cell r="AX174">
            <v>0</v>
          </cell>
          <cell r="AY174">
            <v>0</v>
          </cell>
          <cell r="AZ174">
            <v>0</v>
          </cell>
          <cell r="BA174">
            <v>0</v>
          </cell>
          <cell r="BB174">
            <v>8</v>
          </cell>
          <cell r="BC174">
            <v>0</v>
          </cell>
          <cell r="BD174">
            <v>0</v>
          </cell>
          <cell r="BE174">
            <v>8</v>
          </cell>
          <cell r="BF174">
            <v>7.4668749999999999</v>
          </cell>
          <cell r="BG174">
            <v>0</v>
          </cell>
          <cell r="BH174">
            <v>0</v>
          </cell>
          <cell r="BI174">
            <v>7.4668749999999999</v>
          </cell>
          <cell r="BJ174">
            <v>0</v>
          </cell>
          <cell r="BK174">
            <v>20.950569496757808</v>
          </cell>
          <cell r="BL174">
            <v>20.950569496757808</v>
          </cell>
          <cell r="BM174">
            <v>2.4700000000000002</v>
          </cell>
          <cell r="BN174">
            <v>4.9400000000000004</v>
          </cell>
          <cell r="BO174">
            <v>7.41</v>
          </cell>
          <cell r="BP174">
            <v>2.4700000000000002</v>
          </cell>
          <cell r="BQ174">
            <v>1.2350000000000001</v>
          </cell>
          <cell r="BR174">
            <v>0</v>
          </cell>
          <cell r="BS174">
            <v>3.7050000000000001</v>
          </cell>
          <cell r="BT174">
            <v>0</v>
          </cell>
          <cell r="BU174">
            <v>3.7050000000000001</v>
          </cell>
          <cell r="BV174">
            <v>3.7050000000000001</v>
          </cell>
          <cell r="BW174">
            <v>7.9879800000000012</v>
          </cell>
          <cell r="BX174">
            <v>2.9204000000000003</v>
          </cell>
          <cell r="BY174">
            <v>0.36</v>
          </cell>
          <cell r="BZ174">
            <v>2.95</v>
          </cell>
          <cell r="CA174">
            <v>0.97480433898305097</v>
          </cell>
          <cell r="CB174">
            <v>4</v>
          </cell>
          <cell r="CC174">
            <v>1.0295647457627117</v>
          </cell>
          <cell r="CD174">
            <v>0.31</v>
          </cell>
          <cell r="CE174">
            <v>0.23</v>
          </cell>
          <cell r="CF174">
            <v>0</v>
          </cell>
          <cell r="CG174">
            <v>0</v>
          </cell>
          <cell r="CH174">
            <v>2.0043690847457629</v>
          </cell>
          <cell r="CI174" t="str">
            <v>CARVER HALL</v>
          </cell>
          <cell r="CJ174" t="str">
            <v>CF18</v>
          </cell>
          <cell r="CK174">
            <v>0</v>
          </cell>
          <cell r="CL174">
            <v>0</v>
          </cell>
          <cell r="CM174" t="str">
            <v>N/A</v>
          </cell>
          <cell r="CN174" t="str">
            <v>-</v>
          </cell>
          <cell r="CO174" t="str">
            <v>-</v>
          </cell>
          <cell r="CP174" t="str">
            <v>-</v>
          </cell>
          <cell r="CQ174">
            <v>0</v>
          </cell>
          <cell r="CR174" t="str">
            <v>N/A</v>
          </cell>
          <cell r="CS174" t="str">
            <v>-</v>
          </cell>
          <cell r="CT174" t="str">
            <v>-</v>
          </cell>
          <cell r="CU174" t="str">
            <v>-</v>
          </cell>
          <cell r="CV174">
            <v>0</v>
          </cell>
          <cell r="CW174">
            <v>1</v>
          </cell>
          <cell r="CX174" t="str">
            <v>18 WATT COMPACT FL. (75)</v>
          </cell>
          <cell r="CY174" t="str">
            <v>TCP</v>
          </cell>
          <cell r="CZ174" t="str">
            <v>28918-41K</v>
          </cell>
          <cell r="DA174" t="str">
            <v>-</v>
          </cell>
          <cell r="DB174">
            <v>0</v>
          </cell>
          <cell r="DC174" t="str">
            <v>N/A</v>
          </cell>
          <cell r="DD174" t="str">
            <v>-</v>
          </cell>
          <cell r="DE174" t="str">
            <v>-</v>
          </cell>
          <cell r="DF174" t="str">
            <v>-</v>
          </cell>
          <cell r="DG174">
            <v>0</v>
          </cell>
          <cell r="DH174" t="str">
            <v>N/A</v>
          </cell>
          <cell r="DI174" t="str">
            <v>-</v>
          </cell>
          <cell r="DJ174" t="str">
            <v>-</v>
          </cell>
          <cell r="DK174" t="str">
            <v>-</v>
          </cell>
          <cell r="DL174">
            <v>0</v>
          </cell>
          <cell r="DM174" t="str">
            <v>No Sensor</v>
          </cell>
          <cell r="DN174" t="str">
            <v>No Sensor</v>
          </cell>
          <cell r="DO174" t="str">
            <v>No Sensor</v>
          </cell>
          <cell r="DP174" t="str">
            <v>No Sensor</v>
          </cell>
          <cell r="DQ174" t="str">
            <v>No Sensor</v>
          </cell>
          <cell r="DR174">
            <v>0</v>
          </cell>
          <cell r="DS174" t="str">
            <v>No Add Wk.</v>
          </cell>
          <cell r="DT174" t="str">
            <v>No Add. Wk.</v>
          </cell>
          <cell r="DU174" t="str">
            <v>No Add. Wk.</v>
          </cell>
          <cell r="DV174" t="str">
            <v>No Add. Wk.</v>
          </cell>
          <cell r="DW174" t="str">
            <v>No Add. Wk.</v>
          </cell>
        </row>
        <row r="175">
          <cell r="E175">
            <v>10</v>
          </cell>
          <cell r="F175" t="str">
            <v>CARVER HALL</v>
          </cell>
          <cell r="G175">
            <v>1</v>
          </cell>
          <cell r="I175" t="str">
            <v>RECEPTIONIST</v>
          </cell>
          <cell r="J175" t="str">
            <v>OH</v>
          </cell>
          <cell r="K175">
            <v>89</v>
          </cell>
          <cell r="L175">
            <v>2470</v>
          </cell>
          <cell r="M175">
            <v>3</v>
          </cell>
          <cell r="N175" t="str">
            <v>44T8</v>
          </cell>
          <cell r="O175" t="str">
            <v>LYIN I/O</v>
          </cell>
          <cell r="Q175" t="str">
            <v>PS</v>
          </cell>
          <cell r="S175" t="str">
            <v>FLUORESCENT</v>
          </cell>
          <cell r="T175">
            <v>114</v>
          </cell>
          <cell r="U175">
            <v>0.34200000000000003</v>
          </cell>
          <cell r="V175">
            <v>844.74</v>
          </cell>
          <cell r="W175">
            <v>3</v>
          </cell>
          <cell r="X175" t="str">
            <v>LB44LP I/O</v>
          </cell>
          <cell r="Z175" t="str">
            <v>RELAMP REBALLAST LINEAR FLUORESCENT</v>
          </cell>
          <cell r="AA175" t="str">
            <v xml:space="preserve"> </v>
          </cell>
          <cell r="AB175">
            <v>84</v>
          </cell>
          <cell r="AC175">
            <v>0.252</v>
          </cell>
          <cell r="AD175">
            <v>622.44000000000005</v>
          </cell>
          <cell r="AJ175" t="str">
            <v>Y</v>
          </cell>
          <cell r="AK175">
            <v>26611.199999999997</v>
          </cell>
          <cell r="AL175">
            <v>23961.600000000002</v>
          </cell>
          <cell r="AM175">
            <v>-9.9567099567099387E-2</v>
          </cell>
          <cell r="AN175">
            <v>9.0000000000000024E-2</v>
          </cell>
          <cell r="AO175">
            <v>222.29999999999995</v>
          </cell>
          <cell r="AP175">
            <v>20.035799999999995</v>
          </cell>
          <cell r="AQ175">
            <v>10.974654981946184</v>
          </cell>
          <cell r="AR175">
            <v>9.1119037604830977E-2</v>
          </cell>
          <cell r="AS175">
            <v>76.136040000000008</v>
          </cell>
          <cell r="AT175">
            <v>56.100240000000014</v>
          </cell>
          <cell r="AU175">
            <v>28.2</v>
          </cell>
          <cell r="AV175">
            <v>24.640687499999999</v>
          </cell>
          <cell r="AW175">
            <v>1.27</v>
          </cell>
          <cell r="AX175">
            <v>0</v>
          </cell>
          <cell r="AY175">
            <v>0</v>
          </cell>
          <cell r="AZ175">
            <v>0</v>
          </cell>
          <cell r="BA175">
            <v>0</v>
          </cell>
          <cell r="BB175">
            <v>84.6</v>
          </cell>
          <cell r="BC175">
            <v>0</v>
          </cell>
          <cell r="BD175">
            <v>0</v>
          </cell>
          <cell r="BE175">
            <v>84.6</v>
          </cell>
          <cell r="BF175">
            <v>73.922062499999996</v>
          </cell>
          <cell r="BG175">
            <v>0</v>
          </cell>
          <cell r="BH175">
            <v>0</v>
          </cell>
          <cell r="BI175">
            <v>73.922062499999996</v>
          </cell>
          <cell r="BJ175">
            <v>3.81</v>
          </cell>
          <cell r="BK175">
            <v>214.72517798040232</v>
          </cell>
          <cell r="BL175">
            <v>219.8859922872773</v>
          </cell>
          <cell r="BM175">
            <v>4.2669250000000005</v>
          </cell>
          <cell r="BN175">
            <v>9.8800000000000008</v>
          </cell>
          <cell r="BO175">
            <v>14.146925000000001</v>
          </cell>
          <cell r="BP175">
            <v>6.3262874999999994</v>
          </cell>
          <cell r="BQ175">
            <v>11.115000000000002</v>
          </cell>
          <cell r="BR175">
            <v>0</v>
          </cell>
          <cell r="BS175">
            <v>17.441287500000001</v>
          </cell>
          <cell r="BT175">
            <v>-2.0593624999999989</v>
          </cell>
          <cell r="BU175">
            <v>-1.2350000000000012</v>
          </cell>
          <cell r="BV175">
            <v>-3.2943625000000001</v>
          </cell>
          <cell r="BW175">
            <v>14.671799999999998</v>
          </cell>
          <cell r="BX175">
            <v>5.3640000000000025</v>
          </cell>
          <cell r="BY175">
            <v>0.36</v>
          </cell>
          <cell r="BZ175">
            <v>2.95</v>
          </cell>
          <cell r="CA175">
            <v>1.7904569491525417</v>
          </cell>
          <cell r="CB175">
            <v>4</v>
          </cell>
          <cell r="CC175">
            <v>1.8910372881355937</v>
          </cell>
          <cell r="CD175">
            <v>0.31</v>
          </cell>
          <cell r="CE175">
            <v>0.23</v>
          </cell>
          <cell r="CF175">
            <v>0</v>
          </cell>
          <cell r="CG175">
            <v>0</v>
          </cell>
          <cell r="CH175">
            <v>3.6814942372881356</v>
          </cell>
          <cell r="CI175" t="str">
            <v>CARVER HALL</v>
          </cell>
          <cell r="CJ175" t="str">
            <v>LB44LP I/O</v>
          </cell>
          <cell r="CK175">
            <v>0</v>
          </cell>
          <cell r="CL175">
            <v>6</v>
          </cell>
          <cell r="CM175" t="str">
            <v>2X32HELP</v>
          </cell>
          <cell r="CN175" t="str">
            <v>SYLVANIA</v>
          </cell>
          <cell r="CO175" t="str">
            <v>QHE2X32T8/UNV ISL-SC</v>
          </cell>
          <cell r="CP175">
            <v>49863</v>
          </cell>
          <cell r="CQ175">
            <v>0</v>
          </cell>
          <cell r="CR175" t="str">
            <v>N/A</v>
          </cell>
          <cell r="CS175" t="str">
            <v>-</v>
          </cell>
          <cell r="CT175" t="str">
            <v>-</v>
          </cell>
          <cell r="CU175" t="str">
            <v>-</v>
          </cell>
          <cell r="CV175">
            <v>0</v>
          </cell>
          <cell r="CW175">
            <v>12</v>
          </cell>
          <cell r="CX175" t="str">
            <v>FO28/ECO</v>
          </cell>
          <cell r="CY175" t="str">
            <v>SYLVANIA</v>
          </cell>
          <cell r="CZ175" t="str">
            <v>FO28/841/XP/SS/ECO</v>
          </cell>
          <cell r="DA175">
            <v>22179</v>
          </cell>
          <cell r="DB175">
            <v>0</v>
          </cell>
          <cell r="DC175" t="str">
            <v>N/A</v>
          </cell>
          <cell r="DD175" t="str">
            <v>-</v>
          </cell>
          <cell r="DE175" t="str">
            <v>-</v>
          </cell>
          <cell r="DF175" t="str">
            <v>-</v>
          </cell>
          <cell r="DG175">
            <v>0</v>
          </cell>
          <cell r="DH175" t="str">
            <v>N/A</v>
          </cell>
          <cell r="DI175" t="str">
            <v>-</v>
          </cell>
          <cell r="DJ175" t="str">
            <v>-</v>
          </cell>
          <cell r="DK175" t="str">
            <v>-</v>
          </cell>
          <cell r="DL175">
            <v>0</v>
          </cell>
          <cell r="DM175" t="str">
            <v>No Sensor</v>
          </cell>
          <cell r="DN175" t="str">
            <v>No Sensor</v>
          </cell>
          <cell r="DO175" t="str">
            <v>No Sensor</v>
          </cell>
          <cell r="DP175" t="str">
            <v>No Sensor</v>
          </cell>
          <cell r="DQ175" t="str">
            <v>No Sensor</v>
          </cell>
          <cell r="DR175">
            <v>0</v>
          </cell>
          <cell r="DS175" t="str">
            <v>No Add Wk.</v>
          </cell>
          <cell r="DT175" t="str">
            <v>No Add. Wk.</v>
          </cell>
          <cell r="DU175" t="str">
            <v>No Add. Wk.</v>
          </cell>
          <cell r="DV175" t="str">
            <v>No Add. Wk.</v>
          </cell>
          <cell r="DW175" t="str">
            <v>No Add. Wk.</v>
          </cell>
        </row>
        <row r="176">
          <cell r="E176">
            <v>10</v>
          </cell>
          <cell r="F176" t="str">
            <v>CARVER HALL</v>
          </cell>
          <cell r="G176">
            <v>1</v>
          </cell>
          <cell r="I176" t="str">
            <v>OFFICE</v>
          </cell>
          <cell r="J176" t="str">
            <v>OH</v>
          </cell>
          <cell r="L176">
            <v>2470</v>
          </cell>
          <cell r="M176">
            <v>3</v>
          </cell>
          <cell r="N176" t="str">
            <v>44T8</v>
          </cell>
          <cell r="O176" t="str">
            <v>LYIN I/O</v>
          </cell>
          <cell r="Q176" t="str">
            <v>ADD MS NO SW PS</v>
          </cell>
          <cell r="S176" t="str">
            <v>FLUORESCENT</v>
          </cell>
          <cell r="T176">
            <v>114</v>
          </cell>
          <cell r="U176">
            <v>0.34200000000000003</v>
          </cell>
          <cell r="V176">
            <v>844.74</v>
          </cell>
          <cell r="W176">
            <v>3</v>
          </cell>
          <cell r="X176" t="str">
            <v>LB44LP I/O</v>
          </cell>
          <cell r="Z176" t="str">
            <v>RELAMP REBALLAST LINEAR FLUORESCENT</v>
          </cell>
          <cell r="AA176" t="str">
            <v xml:space="preserve"> </v>
          </cell>
          <cell r="AB176">
            <v>84</v>
          </cell>
          <cell r="AC176">
            <v>0.252</v>
          </cell>
          <cell r="AD176">
            <v>622.44000000000005</v>
          </cell>
          <cell r="AJ176" t="str">
            <v>Y</v>
          </cell>
          <cell r="AK176">
            <v>26611.199999999997</v>
          </cell>
          <cell r="AL176">
            <v>23961.600000000002</v>
          </cell>
          <cell r="AM176">
            <v>-9.9567099567099387E-2</v>
          </cell>
          <cell r="AN176">
            <v>9.0000000000000024E-2</v>
          </cell>
          <cell r="AO176">
            <v>222.29999999999995</v>
          </cell>
          <cell r="AP176">
            <v>20.035799999999995</v>
          </cell>
          <cell r="AQ176">
            <v>10.974654981946184</v>
          </cell>
          <cell r="AR176">
            <v>9.1119037604830977E-2</v>
          </cell>
          <cell r="AS176">
            <v>76.136040000000008</v>
          </cell>
          <cell r="AT176">
            <v>56.100240000000014</v>
          </cell>
          <cell r="AU176">
            <v>28.2</v>
          </cell>
          <cell r="AV176">
            <v>24.640687499999999</v>
          </cell>
          <cell r="AW176">
            <v>1.27</v>
          </cell>
          <cell r="AX176">
            <v>0</v>
          </cell>
          <cell r="AY176">
            <v>0</v>
          </cell>
          <cell r="AZ176">
            <v>0</v>
          </cell>
          <cell r="BA176">
            <v>0</v>
          </cell>
          <cell r="BB176">
            <v>84.6</v>
          </cell>
          <cell r="BC176">
            <v>0</v>
          </cell>
          <cell r="BD176">
            <v>0</v>
          </cell>
          <cell r="BE176">
            <v>84.6</v>
          </cell>
          <cell r="BF176">
            <v>73.922062499999996</v>
          </cell>
          <cell r="BG176">
            <v>0</v>
          </cell>
          <cell r="BH176">
            <v>0</v>
          </cell>
          <cell r="BI176">
            <v>73.922062499999996</v>
          </cell>
          <cell r="BJ176">
            <v>3.81</v>
          </cell>
          <cell r="BK176">
            <v>214.72517798040232</v>
          </cell>
          <cell r="BL176">
            <v>219.8859922872773</v>
          </cell>
          <cell r="BM176">
            <v>4.2669250000000005</v>
          </cell>
          <cell r="BN176">
            <v>9.8800000000000008</v>
          </cell>
          <cell r="BO176">
            <v>14.146925000000001</v>
          </cell>
          <cell r="BP176">
            <v>6.3262874999999994</v>
          </cell>
          <cell r="BQ176">
            <v>11.115000000000002</v>
          </cell>
          <cell r="BR176">
            <v>0</v>
          </cell>
          <cell r="BS176">
            <v>17.441287500000001</v>
          </cell>
          <cell r="BT176">
            <v>-2.0593624999999989</v>
          </cell>
          <cell r="BU176">
            <v>-1.2350000000000012</v>
          </cell>
          <cell r="BV176">
            <v>-3.2943625000000001</v>
          </cell>
          <cell r="BW176">
            <v>14.671799999999998</v>
          </cell>
          <cell r="BX176">
            <v>5.3640000000000025</v>
          </cell>
          <cell r="BY176">
            <v>0.36</v>
          </cell>
          <cell r="BZ176">
            <v>2.95</v>
          </cell>
          <cell r="CA176">
            <v>1.7904569491525417</v>
          </cell>
          <cell r="CB176">
            <v>4</v>
          </cell>
          <cell r="CC176">
            <v>1.8910372881355937</v>
          </cell>
          <cell r="CD176">
            <v>0.31</v>
          </cell>
          <cell r="CE176">
            <v>0.23</v>
          </cell>
          <cell r="CF176">
            <v>0</v>
          </cell>
          <cell r="CG176">
            <v>0</v>
          </cell>
          <cell r="CH176">
            <v>3.6814942372881356</v>
          </cell>
          <cell r="CI176" t="str">
            <v>CARVER HALL</v>
          </cell>
          <cell r="CJ176" t="str">
            <v>LB44LP I/O</v>
          </cell>
          <cell r="CK176">
            <v>0</v>
          </cell>
          <cell r="CL176">
            <v>6</v>
          </cell>
          <cell r="CM176" t="str">
            <v>2X32HELP</v>
          </cell>
          <cell r="CN176" t="str">
            <v>SYLVANIA</v>
          </cell>
          <cell r="CO176" t="str">
            <v>QHE2X32T8/UNV ISL-SC</v>
          </cell>
          <cell r="CP176">
            <v>49863</v>
          </cell>
          <cell r="CQ176">
            <v>0</v>
          </cell>
          <cell r="CR176" t="str">
            <v>N/A</v>
          </cell>
          <cell r="CS176" t="str">
            <v>-</v>
          </cell>
          <cell r="CT176" t="str">
            <v>-</v>
          </cell>
          <cell r="CU176" t="str">
            <v>-</v>
          </cell>
          <cell r="CV176">
            <v>0</v>
          </cell>
          <cell r="CW176">
            <v>12</v>
          </cell>
          <cell r="CX176" t="str">
            <v>FO28/ECO</v>
          </cell>
          <cell r="CY176" t="str">
            <v>SYLVANIA</v>
          </cell>
          <cell r="CZ176" t="str">
            <v>FO28/841/XP/SS/ECO</v>
          </cell>
          <cell r="DA176">
            <v>22179</v>
          </cell>
          <cell r="DB176">
            <v>0</v>
          </cell>
          <cell r="DC176" t="str">
            <v>N/A</v>
          </cell>
          <cell r="DD176" t="str">
            <v>-</v>
          </cell>
          <cell r="DE176" t="str">
            <v>-</v>
          </cell>
          <cell r="DF176" t="str">
            <v>-</v>
          </cell>
          <cell r="DG176">
            <v>0</v>
          </cell>
          <cell r="DH176" t="str">
            <v>N/A</v>
          </cell>
          <cell r="DI176" t="str">
            <v>-</v>
          </cell>
          <cell r="DJ176" t="str">
            <v>-</v>
          </cell>
          <cell r="DK176" t="str">
            <v>-</v>
          </cell>
          <cell r="DL176">
            <v>0</v>
          </cell>
          <cell r="DM176" t="str">
            <v>No Sensor</v>
          </cell>
          <cell r="DN176" t="str">
            <v>No Sensor</v>
          </cell>
          <cell r="DO176" t="str">
            <v>No Sensor</v>
          </cell>
          <cell r="DP176" t="str">
            <v>No Sensor</v>
          </cell>
          <cell r="DQ176" t="str">
            <v>No Sensor</v>
          </cell>
          <cell r="DR176">
            <v>0</v>
          </cell>
          <cell r="DS176" t="str">
            <v>No Add Wk.</v>
          </cell>
          <cell r="DT176" t="str">
            <v>No Add. Wk.</v>
          </cell>
          <cell r="DU176" t="str">
            <v>No Add. Wk.</v>
          </cell>
          <cell r="DV176" t="str">
            <v>No Add. Wk.</v>
          </cell>
          <cell r="DW176" t="str">
            <v>No Add. Wk.</v>
          </cell>
        </row>
        <row r="177">
          <cell r="E177">
            <v>10</v>
          </cell>
          <cell r="F177" t="str">
            <v>CARVER HALL</v>
          </cell>
          <cell r="G177">
            <v>1</v>
          </cell>
          <cell r="I177" t="str">
            <v>OFFICE</v>
          </cell>
          <cell r="J177" t="str">
            <v>OH</v>
          </cell>
          <cell r="K177">
            <v>134</v>
          </cell>
          <cell r="L177">
            <v>2470</v>
          </cell>
          <cell r="M177">
            <v>4</v>
          </cell>
          <cell r="N177" t="str">
            <v>44T8</v>
          </cell>
          <cell r="O177" t="str">
            <v>LYIN I/O</v>
          </cell>
          <cell r="Q177" t="str">
            <v>USES 2 LAMPS ON</v>
          </cell>
          <cell r="S177" t="str">
            <v>FLUORESCENT</v>
          </cell>
          <cell r="T177">
            <v>114</v>
          </cell>
          <cell r="U177">
            <v>0.45600000000000002</v>
          </cell>
          <cell r="V177">
            <v>1126.32</v>
          </cell>
          <cell r="W177">
            <v>4</v>
          </cell>
          <cell r="X177" t="str">
            <v>NF5-242</v>
          </cell>
          <cell r="Z177" t="str">
            <v>NEW LINEAR FLUORESCENT FIXTURE</v>
          </cell>
          <cell r="AA177" t="str">
            <v xml:space="preserve"> </v>
          </cell>
          <cell r="AB177">
            <v>42</v>
          </cell>
          <cell r="AC177">
            <v>0.16800000000000001</v>
          </cell>
          <cell r="AD177">
            <v>414.96000000000004</v>
          </cell>
          <cell r="AJ177" t="str">
            <v>Y</v>
          </cell>
          <cell r="AK177">
            <v>35481.599999999999</v>
          </cell>
          <cell r="AL177">
            <v>15974.400000000001</v>
          </cell>
          <cell r="AM177">
            <v>-0.54978354978354971</v>
          </cell>
          <cell r="AN177">
            <v>0.28800000000000003</v>
          </cell>
          <cell r="AO177">
            <v>711.3599999999999</v>
          </cell>
          <cell r="AP177">
            <v>64.114559999999983</v>
          </cell>
          <cell r="AQ177">
            <v>10.163325570724497</v>
          </cell>
          <cell r="AR177">
            <v>9.8392990861229934E-2</v>
          </cell>
          <cell r="AS177">
            <v>101.51472</v>
          </cell>
          <cell r="AT177">
            <v>37.400160000000007</v>
          </cell>
          <cell r="AU177">
            <v>59.26</v>
          </cell>
          <cell r="AV177">
            <v>59.734999999999999</v>
          </cell>
          <cell r="AW177">
            <v>1.27</v>
          </cell>
          <cell r="AX177">
            <v>0</v>
          </cell>
          <cell r="AY177">
            <v>0</v>
          </cell>
          <cell r="AZ177">
            <v>0</v>
          </cell>
          <cell r="BA177">
            <v>0</v>
          </cell>
          <cell r="BB177">
            <v>237.04</v>
          </cell>
          <cell r="BC177">
            <v>0</v>
          </cell>
          <cell r="BD177">
            <v>0</v>
          </cell>
          <cell r="BE177">
            <v>237.04</v>
          </cell>
          <cell r="BF177">
            <v>238.94</v>
          </cell>
          <cell r="BG177">
            <v>0</v>
          </cell>
          <cell r="BH177">
            <v>0</v>
          </cell>
          <cell r="BI177">
            <v>238.94</v>
          </cell>
          <cell r="BJ177">
            <v>5.08</v>
          </cell>
          <cell r="BK177">
            <v>644.73606136124988</v>
          </cell>
          <cell r="BL177">
            <v>651.61714710374986</v>
          </cell>
          <cell r="BM177">
            <v>5.689233333333334</v>
          </cell>
          <cell r="BN177">
            <v>13.173333333333332</v>
          </cell>
          <cell r="BO177">
            <v>18.862566666666666</v>
          </cell>
          <cell r="BP177">
            <v>4.2175249999999993</v>
          </cell>
          <cell r="BQ177">
            <v>7.41</v>
          </cell>
          <cell r="BR177">
            <v>0</v>
          </cell>
          <cell r="BS177">
            <v>11.627524999999999</v>
          </cell>
          <cell r="BT177">
            <v>1.4717083333333347</v>
          </cell>
          <cell r="BU177">
            <v>5.7633333333333319</v>
          </cell>
          <cell r="BV177">
            <v>7.2350416666666666</v>
          </cell>
          <cell r="BW177">
            <v>46.949759999999998</v>
          </cell>
          <cell r="BX177">
            <v>17.164800000000003</v>
          </cell>
          <cell r="BY177">
            <v>0.36</v>
          </cell>
          <cell r="BZ177">
            <v>2.95</v>
          </cell>
          <cell r="CA177">
            <v>5.7294622372881348</v>
          </cell>
          <cell r="CB177">
            <v>4</v>
          </cell>
          <cell r="CC177">
            <v>6.0513193220338986</v>
          </cell>
          <cell r="CD177">
            <v>0.31</v>
          </cell>
          <cell r="CE177">
            <v>0.23</v>
          </cell>
          <cell r="CF177">
            <v>0</v>
          </cell>
          <cell r="CG177">
            <v>0</v>
          </cell>
          <cell r="CH177">
            <v>11.780781559322033</v>
          </cell>
          <cell r="CI177" t="str">
            <v>CARVER HALL</v>
          </cell>
          <cell r="CJ177" t="str">
            <v>NF5-242</v>
          </cell>
          <cell r="CK177" t="str">
            <v>X</v>
          </cell>
          <cell r="CL177">
            <v>4</v>
          </cell>
          <cell r="CM177" t="str">
            <v>2X32HELP</v>
          </cell>
          <cell r="CN177" t="str">
            <v>SYLVANIA</v>
          </cell>
          <cell r="CO177" t="str">
            <v>QHE2X32T8/UNV ISL-SC</v>
          </cell>
          <cell r="CP177">
            <v>49863</v>
          </cell>
          <cell r="CQ177">
            <v>0</v>
          </cell>
          <cell r="CR177" t="str">
            <v>N/A</v>
          </cell>
          <cell r="CS177" t="str">
            <v>-</v>
          </cell>
          <cell r="CT177" t="str">
            <v>-</v>
          </cell>
          <cell r="CU177" t="str">
            <v>-</v>
          </cell>
          <cell r="CV177">
            <v>0</v>
          </cell>
          <cell r="CW177">
            <v>8</v>
          </cell>
          <cell r="CX177" t="str">
            <v>FO28/ECO</v>
          </cell>
          <cell r="CY177" t="str">
            <v>SYLVANIA</v>
          </cell>
          <cell r="CZ177" t="str">
            <v>FO28/841/XP/SS/ECO</v>
          </cell>
          <cell r="DA177">
            <v>22179</v>
          </cell>
          <cell r="DB177">
            <v>0</v>
          </cell>
          <cell r="DC177" t="str">
            <v>N/A</v>
          </cell>
          <cell r="DD177" t="str">
            <v>-</v>
          </cell>
          <cell r="DE177" t="str">
            <v>-</v>
          </cell>
          <cell r="DF177" t="str">
            <v>-</v>
          </cell>
          <cell r="DG177">
            <v>4</v>
          </cell>
          <cell r="DH177" t="str">
            <v>2X4 2L 18 CELL PARABOLIC LOUVER</v>
          </cell>
          <cell r="DI177" t="str">
            <v>SIMKAR</v>
          </cell>
          <cell r="DJ177" t="str">
            <v>TEP-244-232-B11-18C</v>
          </cell>
          <cell r="DK177" t="str">
            <v>-</v>
          </cell>
          <cell r="DL177">
            <v>0</v>
          </cell>
          <cell r="DM177" t="str">
            <v>No Sensor</v>
          </cell>
          <cell r="DN177" t="str">
            <v>No Sensor</v>
          </cell>
          <cell r="DO177" t="str">
            <v>No Sensor</v>
          </cell>
          <cell r="DP177" t="str">
            <v>No Sensor</v>
          </cell>
          <cell r="DQ177" t="str">
            <v>No Sensor</v>
          </cell>
          <cell r="DR177">
            <v>0</v>
          </cell>
          <cell r="DS177" t="str">
            <v>No Add Wk.</v>
          </cell>
          <cell r="DT177" t="str">
            <v>No Add. Wk.</v>
          </cell>
          <cell r="DU177" t="str">
            <v>No Add. Wk.</v>
          </cell>
          <cell r="DV177" t="str">
            <v>No Add. Wk.</v>
          </cell>
          <cell r="DW177" t="str">
            <v>No Add. Wk.</v>
          </cell>
        </row>
        <row r="178">
          <cell r="E178">
            <v>10</v>
          </cell>
          <cell r="F178" t="str">
            <v>CARVER HALL</v>
          </cell>
          <cell r="G178">
            <v>1</v>
          </cell>
          <cell r="I178" t="str">
            <v>CORRIDOR</v>
          </cell>
          <cell r="J178" t="str">
            <v>COR</v>
          </cell>
          <cell r="L178">
            <v>2470</v>
          </cell>
          <cell r="M178">
            <v>2</v>
          </cell>
          <cell r="N178" t="str">
            <v>44EE</v>
          </cell>
          <cell r="O178" t="str">
            <v>SURF</v>
          </cell>
          <cell r="P178" t="str">
            <v>H</v>
          </cell>
          <cell r="S178" t="str">
            <v>FLUORESCENT</v>
          </cell>
          <cell r="T178">
            <v>144</v>
          </cell>
          <cell r="U178">
            <v>0.28799999999999998</v>
          </cell>
          <cell r="V178">
            <v>711.3599999999999</v>
          </cell>
          <cell r="W178">
            <v>2</v>
          </cell>
          <cell r="X178" t="str">
            <v>SP-NF4-242HP</v>
          </cell>
          <cell r="Z178" t="str">
            <v>NEW LINEAR FLUORESCENT FIXTURE</v>
          </cell>
          <cell r="AA178" t="str">
            <v xml:space="preserve"> </v>
          </cell>
          <cell r="AB178">
            <v>65</v>
          </cell>
          <cell r="AC178">
            <v>0.13</v>
          </cell>
          <cell r="AD178">
            <v>321.10000000000002</v>
          </cell>
          <cell r="AJ178" t="str">
            <v>Y</v>
          </cell>
          <cell r="AK178">
            <v>16408.8</v>
          </cell>
          <cell r="AL178">
            <v>12288</v>
          </cell>
          <cell r="AM178">
            <v>-0.25113353810150646</v>
          </cell>
          <cell r="AN178">
            <v>0.15799999999999997</v>
          </cell>
          <cell r="AO178">
            <v>390.25999999999988</v>
          </cell>
          <cell r="AP178">
            <v>35.173959999999994</v>
          </cell>
          <cell r="AQ178">
            <v>12.424437620063962</v>
          </cell>
          <cell r="AR178">
            <v>8.0486540363414211E-2</v>
          </cell>
          <cell r="AS178">
            <v>64.114559999999997</v>
          </cell>
          <cell r="AT178">
            <v>28.940600000000003</v>
          </cell>
          <cell r="AU178">
            <v>99.26</v>
          </cell>
          <cell r="AV178">
            <v>59.734999999999999</v>
          </cell>
          <cell r="AW178">
            <v>2.3200000000000003</v>
          </cell>
          <cell r="AX178">
            <v>0</v>
          </cell>
          <cell r="AY178">
            <v>0</v>
          </cell>
          <cell r="AZ178">
            <v>0</v>
          </cell>
          <cell r="BA178">
            <v>0</v>
          </cell>
          <cell r="BB178">
            <v>198.52</v>
          </cell>
          <cell r="BC178">
            <v>0</v>
          </cell>
          <cell r="BD178">
            <v>0</v>
          </cell>
          <cell r="BE178">
            <v>198.52</v>
          </cell>
          <cell r="BF178">
            <v>119.47</v>
          </cell>
          <cell r="BG178">
            <v>0</v>
          </cell>
          <cell r="BH178">
            <v>0</v>
          </cell>
          <cell r="BI178">
            <v>119.47</v>
          </cell>
          <cell r="BJ178">
            <v>4.6400000000000006</v>
          </cell>
          <cell r="BK178">
            <v>430.73158568062496</v>
          </cell>
          <cell r="BL178">
            <v>437.01667187062492</v>
          </cell>
          <cell r="BM178">
            <v>4.6929999999999996</v>
          </cell>
          <cell r="BN178">
            <v>9.8800000000000008</v>
          </cell>
          <cell r="BO178">
            <v>14.573</v>
          </cell>
          <cell r="BP178">
            <v>2.4679416666666665</v>
          </cell>
          <cell r="BQ178">
            <v>3.7050000000000001</v>
          </cell>
          <cell r="BR178">
            <v>0</v>
          </cell>
          <cell r="BS178">
            <v>6.1729416666666665</v>
          </cell>
          <cell r="BT178">
            <v>2.2250583333333331</v>
          </cell>
          <cell r="BU178">
            <v>6.1750000000000007</v>
          </cell>
          <cell r="BV178">
            <v>8.4000583333333338</v>
          </cell>
          <cell r="BW178">
            <v>25.757159999999992</v>
          </cell>
          <cell r="BX178">
            <v>9.4167999999999985</v>
          </cell>
          <cell r="BY178">
            <v>0.36</v>
          </cell>
          <cell r="BZ178">
            <v>2.95</v>
          </cell>
          <cell r="CA178">
            <v>3.1432466440677955</v>
          </cell>
          <cell r="CB178">
            <v>4</v>
          </cell>
          <cell r="CC178">
            <v>3.3198210169491524</v>
          </cell>
          <cell r="CD178">
            <v>0.31</v>
          </cell>
          <cell r="CE178">
            <v>0.23</v>
          </cell>
          <cell r="CF178">
            <v>0</v>
          </cell>
          <cell r="CG178">
            <v>0</v>
          </cell>
          <cell r="CH178">
            <v>6.4630676610169484</v>
          </cell>
          <cell r="CI178" t="str">
            <v>CARVER HALL</v>
          </cell>
          <cell r="CJ178" t="str">
            <v>SP-NF4-242HP</v>
          </cell>
          <cell r="CK178" t="str">
            <v>X</v>
          </cell>
          <cell r="CL178">
            <v>2</v>
          </cell>
          <cell r="CM178" t="str">
            <v>2X32HEHP</v>
          </cell>
          <cell r="CN178" t="str">
            <v>SYLVANIA</v>
          </cell>
          <cell r="CO178" t="str">
            <v>QHE2X32T8/UNV ISH-SC</v>
          </cell>
          <cell r="CP178">
            <v>49873</v>
          </cell>
          <cell r="CQ178">
            <v>0</v>
          </cell>
          <cell r="CR178" t="str">
            <v>N/A</v>
          </cell>
          <cell r="CS178" t="str">
            <v>-</v>
          </cell>
          <cell r="CT178" t="str">
            <v>-</v>
          </cell>
          <cell r="CU178" t="str">
            <v>-</v>
          </cell>
          <cell r="CV178">
            <v>0</v>
          </cell>
          <cell r="CW178">
            <v>4</v>
          </cell>
          <cell r="CX178" t="str">
            <v>FO28/ECO</v>
          </cell>
          <cell r="CY178" t="str">
            <v>SYLVANIA</v>
          </cell>
          <cell r="CZ178" t="str">
            <v>FO28/841/XP/SS/ECO</v>
          </cell>
          <cell r="DA178">
            <v>22179</v>
          </cell>
          <cell r="DB178">
            <v>0</v>
          </cell>
          <cell r="DC178" t="str">
            <v>N/A</v>
          </cell>
          <cell r="DD178" t="str">
            <v>-</v>
          </cell>
          <cell r="DE178" t="str">
            <v>-</v>
          </cell>
          <cell r="DF178" t="str">
            <v>-</v>
          </cell>
          <cell r="DG178">
            <v>2</v>
          </cell>
          <cell r="DH178" t="str">
            <v>2X4-2 LAMP HP SURFACE MOUNT PARABOLIC</v>
          </cell>
          <cell r="DI178" t="str">
            <v>SELECT</v>
          </cell>
          <cell r="DJ178" t="str">
            <v>SELECT</v>
          </cell>
          <cell r="DK178" t="str">
            <v>-</v>
          </cell>
          <cell r="DL178">
            <v>0</v>
          </cell>
          <cell r="DM178" t="str">
            <v>No Sensor</v>
          </cell>
          <cell r="DN178" t="str">
            <v>No Sensor</v>
          </cell>
          <cell r="DO178" t="str">
            <v>No Sensor</v>
          </cell>
          <cell r="DP178" t="str">
            <v>No Sensor</v>
          </cell>
          <cell r="DQ178" t="str">
            <v>No Sensor</v>
          </cell>
          <cell r="DR178">
            <v>0</v>
          </cell>
          <cell r="DS178" t="str">
            <v>No Add Wk.</v>
          </cell>
          <cell r="DT178" t="str">
            <v>No Add. Wk.</v>
          </cell>
          <cell r="DU178" t="str">
            <v>No Add. Wk.</v>
          </cell>
          <cell r="DV178" t="str">
            <v>No Add. Wk.</v>
          </cell>
          <cell r="DW178" t="str">
            <v>No Add. Wk.</v>
          </cell>
        </row>
        <row r="179">
          <cell r="E179">
            <v>10</v>
          </cell>
          <cell r="F179" t="str">
            <v>CARVER HALL</v>
          </cell>
          <cell r="G179">
            <v>1</v>
          </cell>
          <cell r="I179" t="str">
            <v>MENS TOILET</v>
          </cell>
          <cell r="J179" t="str">
            <v>TR</v>
          </cell>
          <cell r="L179">
            <v>2470</v>
          </cell>
          <cell r="M179">
            <v>1</v>
          </cell>
          <cell r="N179" t="str">
            <v>24UEE</v>
          </cell>
          <cell r="O179" t="str">
            <v>SURF</v>
          </cell>
          <cell r="P179" t="str">
            <v>H</v>
          </cell>
          <cell r="Q179" t="str">
            <v>ADD MS SW</v>
          </cell>
          <cell r="S179" t="str">
            <v>FLUORESCENT</v>
          </cell>
          <cell r="T179">
            <v>72</v>
          </cell>
          <cell r="U179">
            <v>7.1999999999999995E-2</v>
          </cell>
          <cell r="V179">
            <v>177.83999999999997</v>
          </cell>
          <cell r="W179">
            <v>1</v>
          </cell>
          <cell r="X179" t="str">
            <v>NF4-222</v>
          </cell>
          <cell r="Z179" t="str">
            <v>NEW LINEAR FLUORESCENT FIXTURE</v>
          </cell>
          <cell r="AA179" t="str">
            <v xml:space="preserve"> </v>
          </cell>
          <cell r="AB179">
            <v>26</v>
          </cell>
          <cell r="AC179">
            <v>2.5999999999999999E-2</v>
          </cell>
          <cell r="AD179">
            <v>64.22</v>
          </cell>
          <cell r="AJ179" t="str">
            <v>Y</v>
          </cell>
          <cell r="AK179">
            <v>4024.8</v>
          </cell>
          <cell r="AL179">
            <v>2035.8000000000002</v>
          </cell>
          <cell r="AM179">
            <v>-0.4941860465116279</v>
          </cell>
          <cell r="AN179">
            <v>4.5999999999999999E-2</v>
          </cell>
          <cell r="AO179">
            <v>113.61999999999998</v>
          </cell>
          <cell r="AP179">
            <v>10.24052</v>
          </cell>
          <cell r="AQ179">
            <v>17.387948954893158</v>
          </cell>
          <cell r="AR179">
            <v>5.7511095908674675E-2</v>
          </cell>
          <cell r="AS179">
            <v>16.028639999999999</v>
          </cell>
          <cell r="AT179">
            <v>5.7881200000000002</v>
          </cell>
          <cell r="AU179">
            <v>70.56</v>
          </cell>
          <cell r="AV179">
            <v>59.734999999999999</v>
          </cell>
          <cell r="AW179">
            <v>1.1600000000000001</v>
          </cell>
          <cell r="AX179">
            <v>0</v>
          </cell>
          <cell r="AY179">
            <v>0</v>
          </cell>
          <cell r="AZ179">
            <v>0</v>
          </cell>
          <cell r="BA179">
            <v>0</v>
          </cell>
          <cell r="BB179">
            <v>70.56</v>
          </cell>
          <cell r="BC179">
            <v>0</v>
          </cell>
          <cell r="BD179">
            <v>0</v>
          </cell>
          <cell r="BE179">
            <v>70.56</v>
          </cell>
          <cell r="BF179">
            <v>59.734999999999999</v>
          </cell>
          <cell r="BG179">
            <v>0</v>
          </cell>
          <cell r="BH179">
            <v>0</v>
          </cell>
          <cell r="BI179">
            <v>59.734999999999999</v>
          </cell>
          <cell r="BJ179">
            <v>1.1600000000000001</v>
          </cell>
          <cell r="BK179">
            <v>176.49036748406249</v>
          </cell>
          <cell r="BL179">
            <v>178.06163903156249</v>
          </cell>
          <cell r="BM179">
            <v>2.3876666666666666</v>
          </cell>
          <cell r="BN179">
            <v>2.6072222222222226</v>
          </cell>
          <cell r="BO179">
            <v>4.9948888888888892</v>
          </cell>
          <cell r="BP179">
            <v>1.092975</v>
          </cell>
          <cell r="BQ179">
            <v>1.8525</v>
          </cell>
          <cell r="BR179">
            <v>0</v>
          </cell>
          <cell r="BS179">
            <v>2.9454750000000001</v>
          </cell>
          <cell r="BT179">
            <v>1.2946916666666666</v>
          </cell>
          <cell r="BU179">
            <v>0.75472222222222252</v>
          </cell>
          <cell r="BV179">
            <v>2.0494138888888891</v>
          </cell>
          <cell r="BW179">
            <v>7.4989199999999991</v>
          </cell>
          <cell r="BX179">
            <v>2.7416</v>
          </cell>
          <cell r="BY179">
            <v>0.36</v>
          </cell>
          <cell r="BZ179">
            <v>2.95</v>
          </cell>
          <cell r="CA179">
            <v>0.91512244067796589</v>
          </cell>
          <cell r="CB179">
            <v>4</v>
          </cell>
          <cell r="CC179">
            <v>0.96653016949152537</v>
          </cell>
          <cell r="CD179">
            <v>0.31</v>
          </cell>
          <cell r="CE179">
            <v>0.23</v>
          </cell>
          <cell r="CF179">
            <v>0</v>
          </cell>
          <cell r="CG179">
            <v>0</v>
          </cell>
          <cell r="CH179">
            <v>1.8816526101694913</v>
          </cell>
          <cell r="CI179" t="str">
            <v>CARVER HALL</v>
          </cell>
          <cell r="CJ179" t="str">
            <v>NF4-222</v>
          </cell>
          <cell r="CK179" t="str">
            <v>X</v>
          </cell>
          <cell r="CL179">
            <v>1</v>
          </cell>
          <cell r="CM179" t="str">
            <v>2X32HELP</v>
          </cell>
          <cell r="CN179" t="str">
            <v>SYLVANIA</v>
          </cell>
          <cell r="CO179" t="str">
            <v>QHE2X32T8/UNV ISL-SC</v>
          </cell>
          <cell r="CP179">
            <v>49863</v>
          </cell>
          <cell r="CQ179">
            <v>0</v>
          </cell>
          <cell r="CR179" t="str">
            <v>N/A</v>
          </cell>
          <cell r="CS179" t="str">
            <v>-</v>
          </cell>
          <cell r="CT179" t="str">
            <v>-</v>
          </cell>
          <cell r="CU179" t="str">
            <v>-</v>
          </cell>
          <cell r="CV179">
            <v>0</v>
          </cell>
          <cell r="CW179">
            <v>2</v>
          </cell>
          <cell r="CX179" t="str">
            <v>FO17/ECO</v>
          </cell>
          <cell r="CY179" t="str">
            <v>SYLVANIA</v>
          </cell>
          <cell r="CZ179" t="str">
            <v>FO17/841/XP/ECO</v>
          </cell>
          <cell r="DA179">
            <v>21907</v>
          </cell>
          <cell r="DB179">
            <v>0</v>
          </cell>
          <cell r="DC179" t="str">
            <v>N/A</v>
          </cell>
          <cell r="DD179" t="str">
            <v>-</v>
          </cell>
          <cell r="DE179" t="str">
            <v>-</v>
          </cell>
          <cell r="DF179" t="str">
            <v>-</v>
          </cell>
          <cell r="DG179">
            <v>1</v>
          </cell>
          <cell r="DH179" t="str">
            <v>2X2-LENSES-2 2' LAMPS SURFACE MOUNT LENS</v>
          </cell>
          <cell r="DI179" t="str">
            <v>SIMKAR</v>
          </cell>
          <cell r="DJ179" t="str">
            <v>SY-242-231W-B12</v>
          </cell>
          <cell r="DK179" t="str">
            <v>-</v>
          </cell>
          <cell r="DL179">
            <v>0</v>
          </cell>
          <cell r="DM179" t="str">
            <v>No Sensor</v>
          </cell>
          <cell r="DN179" t="str">
            <v>No Sensor</v>
          </cell>
          <cell r="DO179" t="str">
            <v>No Sensor</v>
          </cell>
          <cell r="DP179" t="str">
            <v>No Sensor</v>
          </cell>
          <cell r="DQ179" t="str">
            <v>No Sensor</v>
          </cell>
          <cell r="DR179">
            <v>0</v>
          </cell>
          <cell r="DS179" t="str">
            <v>No Add Wk.</v>
          </cell>
          <cell r="DT179" t="str">
            <v>No Add. Wk.</v>
          </cell>
          <cell r="DU179" t="str">
            <v>No Add. Wk.</v>
          </cell>
          <cell r="DV179" t="str">
            <v>No Add. Wk.</v>
          </cell>
          <cell r="DW179" t="str">
            <v>No Add. Wk.</v>
          </cell>
        </row>
        <row r="180">
          <cell r="E180">
            <v>10</v>
          </cell>
          <cell r="F180" t="str">
            <v>CARVER HALL</v>
          </cell>
          <cell r="G180">
            <v>1</v>
          </cell>
          <cell r="I180" t="str">
            <v>WOMENS TOILET</v>
          </cell>
          <cell r="J180" t="str">
            <v>TR</v>
          </cell>
          <cell r="L180">
            <v>2470</v>
          </cell>
          <cell r="M180">
            <v>1</v>
          </cell>
          <cell r="N180" t="str">
            <v>24UEE</v>
          </cell>
          <cell r="O180" t="str">
            <v>SURF</v>
          </cell>
          <cell r="P180" t="str">
            <v>H</v>
          </cell>
          <cell r="Q180" t="str">
            <v>ADD MS SW</v>
          </cell>
          <cell r="S180" t="str">
            <v>FLUORESCENT</v>
          </cell>
          <cell r="T180">
            <v>72</v>
          </cell>
          <cell r="U180">
            <v>7.1999999999999995E-2</v>
          </cell>
          <cell r="V180">
            <v>177.83999999999997</v>
          </cell>
          <cell r="W180">
            <v>1</v>
          </cell>
          <cell r="X180" t="str">
            <v>NF4-222</v>
          </cell>
          <cell r="Z180" t="str">
            <v>NEW LINEAR FLUORESCENT FIXTURE</v>
          </cell>
          <cell r="AA180" t="str">
            <v xml:space="preserve"> </v>
          </cell>
          <cell r="AB180">
            <v>26</v>
          </cell>
          <cell r="AC180">
            <v>2.5999999999999999E-2</v>
          </cell>
          <cell r="AD180">
            <v>64.22</v>
          </cell>
          <cell r="AJ180" t="str">
            <v>Y</v>
          </cell>
          <cell r="AK180">
            <v>4024.8</v>
          </cell>
          <cell r="AL180">
            <v>2035.8000000000002</v>
          </cell>
          <cell r="AM180">
            <v>-0.4941860465116279</v>
          </cell>
          <cell r="AN180">
            <v>4.5999999999999999E-2</v>
          </cell>
          <cell r="AO180">
            <v>113.61999999999998</v>
          </cell>
          <cell r="AP180">
            <v>10.24052</v>
          </cell>
          <cell r="AQ180">
            <v>17.387948954893158</v>
          </cell>
          <cell r="AR180">
            <v>5.7511095908674675E-2</v>
          </cell>
          <cell r="AS180">
            <v>16.028639999999999</v>
          </cell>
          <cell r="AT180">
            <v>5.7881200000000002</v>
          </cell>
          <cell r="AU180">
            <v>70.56</v>
          </cell>
          <cell r="AV180">
            <v>59.734999999999999</v>
          </cell>
          <cell r="AW180">
            <v>1.1600000000000001</v>
          </cell>
          <cell r="AX180">
            <v>0</v>
          </cell>
          <cell r="AY180">
            <v>0</v>
          </cell>
          <cell r="AZ180">
            <v>0</v>
          </cell>
          <cell r="BA180">
            <v>0</v>
          </cell>
          <cell r="BB180">
            <v>70.56</v>
          </cell>
          <cell r="BC180">
            <v>0</v>
          </cell>
          <cell r="BD180">
            <v>0</v>
          </cell>
          <cell r="BE180">
            <v>70.56</v>
          </cell>
          <cell r="BF180">
            <v>59.734999999999999</v>
          </cell>
          <cell r="BG180">
            <v>0</v>
          </cell>
          <cell r="BH180">
            <v>0</v>
          </cell>
          <cell r="BI180">
            <v>59.734999999999999</v>
          </cell>
          <cell r="BJ180">
            <v>1.1600000000000001</v>
          </cell>
          <cell r="BK180">
            <v>176.49036748406249</v>
          </cell>
          <cell r="BL180">
            <v>178.06163903156249</v>
          </cell>
          <cell r="BM180">
            <v>2.3876666666666666</v>
          </cell>
          <cell r="BN180">
            <v>2.6072222222222226</v>
          </cell>
          <cell r="BO180">
            <v>4.9948888888888892</v>
          </cell>
          <cell r="BP180">
            <v>1.092975</v>
          </cell>
          <cell r="BQ180">
            <v>1.8525</v>
          </cell>
          <cell r="BR180">
            <v>0</v>
          </cell>
          <cell r="BS180">
            <v>2.9454750000000001</v>
          </cell>
          <cell r="BT180">
            <v>1.2946916666666666</v>
          </cell>
          <cell r="BU180">
            <v>0.75472222222222252</v>
          </cell>
          <cell r="BV180">
            <v>2.0494138888888891</v>
          </cell>
          <cell r="BW180">
            <v>7.4989199999999991</v>
          </cell>
          <cell r="BX180">
            <v>2.7416</v>
          </cell>
          <cell r="BY180">
            <v>0.36</v>
          </cell>
          <cell r="BZ180">
            <v>2.95</v>
          </cell>
          <cell r="CA180">
            <v>0.91512244067796589</v>
          </cell>
          <cell r="CB180">
            <v>4</v>
          </cell>
          <cell r="CC180">
            <v>0.96653016949152537</v>
          </cell>
          <cell r="CD180">
            <v>0.31</v>
          </cell>
          <cell r="CE180">
            <v>0.23</v>
          </cell>
          <cell r="CF180">
            <v>0</v>
          </cell>
          <cell r="CG180">
            <v>0</v>
          </cell>
          <cell r="CH180">
            <v>1.8816526101694913</v>
          </cell>
          <cell r="CI180" t="str">
            <v>CARVER HALL</v>
          </cell>
          <cell r="CJ180" t="str">
            <v>NF4-222</v>
          </cell>
          <cell r="CK180" t="str">
            <v>X</v>
          </cell>
          <cell r="CL180">
            <v>1</v>
          </cell>
          <cell r="CM180" t="str">
            <v>2X32HELP</v>
          </cell>
          <cell r="CN180" t="str">
            <v>SYLVANIA</v>
          </cell>
          <cell r="CO180" t="str">
            <v>QHE2X32T8/UNV ISL-SC</v>
          </cell>
          <cell r="CP180">
            <v>49863</v>
          </cell>
          <cell r="CQ180">
            <v>0</v>
          </cell>
          <cell r="CR180" t="str">
            <v>N/A</v>
          </cell>
          <cell r="CS180" t="str">
            <v>-</v>
          </cell>
          <cell r="CT180" t="str">
            <v>-</v>
          </cell>
          <cell r="CU180" t="str">
            <v>-</v>
          </cell>
          <cell r="CV180">
            <v>0</v>
          </cell>
          <cell r="CW180">
            <v>2</v>
          </cell>
          <cell r="CX180" t="str">
            <v>FO17/ECO</v>
          </cell>
          <cell r="CY180" t="str">
            <v>SYLVANIA</v>
          </cell>
          <cell r="CZ180" t="str">
            <v>FO17/841/XP/ECO</v>
          </cell>
          <cell r="DA180">
            <v>21907</v>
          </cell>
          <cell r="DB180">
            <v>0</v>
          </cell>
          <cell r="DC180" t="str">
            <v>N/A</v>
          </cell>
          <cell r="DD180" t="str">
            <v>-</v>
          </cell>
          <cell r="DE180" t="str">
            <v>-</v>
          </cell>
          <cell r="DF180" t="str">
            <v>-</v>
          </cell>
          <cell r="DG180">
            <v>1</v>
          </cell>
          <cell r="DH180" t="str">
            <v>2X2-LENSES-2 2' LAMPS SURFACE MOUNT LENS</v>
          </cell>
          <cell r="DI180" t="str">
            <v>SIMKAR</v>
          </cell>
          <cell r="DJ180" t="str">
            <v>SY-242-231W-B12</v>
          </cell>
          <cell r="DK180" t="str">
            <v>-</v>
          </cell>
          <cell r="DL180">
            <v>0</v>
          </cell>
          <cell r="DM180" t="str">
            <v>No Sensor</v>
          </cell>
          <cell r="DN180" t="str">
            <v>No Sensor</v>
          </cell>
          <cell r="DO180" t="str">
            <v>No Sensor</v>
          </cell>
          <cell r="DP180" t="str">
            <v>No Sensor</v>
          </cell>
          <cell r="DQ180" t="str">
            <v>No Sensor</v>
          </cell>
          <cell r="DR180">
            <v>0</v>
          </cell>
          <cell r="DS180" t="str">
            <v>No Add Wk.</v>
          </cell>
          <cell r="DT180" t="str">
            <v>No Add. Wk.</v>
          </cell>
          <cell r="DU180" t="str">
            <v>No Add. Wk.</v>
          </cell>
          <cell r="DV180" t="str">
            <v>No Add. Wk.</v>
          </cell>
          <cell r="DW180" t="str">
            <v>No Add. Wk.</v>
          </cell>
        </row>
        <row r="181">
          <cell r="E181">
            <v>10</v>
          </cell>
          <cell r="F181" t="str">
            <v>CARVER HALL</v>
          </cell>
          <cell r="G181">
            <v>1</v>
          </cell>
          <cell r="I181" t="str">
            <v>BACK STAIR</v>
          </cell>
          <cell r="J181" t="str">
            <v>ST</v>
          </cell>
          <cell r="L181">
            <v>2470</v>
          </cell>
          <cell r="M181">
            <v>1</v>
          </cell>
          <cell r="N181" t="str">
            <v>75X2</v>
          </cell>
          <cell r="P181" t="str">
            <v>H</v>
          </cell>
          <cell r="Q181" t="str">
            <v>DRUM ADD PHOTO</v>
          </cell>
          <cell r="S181" t="str">
            <v>INCANDESCENT</v>
          </cell>
          <cell r="T181">
            <v>150</v>
          </cell>
          <cell r="U181">
            <v>0.15</v>
          </cell>
          <cell r="V181">
            <v>370.5</v>
          </cell>
          <cell r="W181">
            <v>1</v>
          </cell>
          <cell r="X181" t="str">
            <v>SP-NF2</v>
          </cell>
          <cell r="Z181" t="str">
            <v>NEW COMPACT FLUORESCENT FIXTURE</v>
          </cell>
          <cell r="AA181" t="str">
            <v xml:space="preserve"> </v>
          </cell>
          <cell r="AB181">
            <v>64</v>
          </cell>
          <cell r="AC181">
            <v>6.4000000000000001E-2</v>
          </cell>
          <cell r="AD181">
            <v>158.08000000000001</v>
          </cell>
          <cell r="AJ181" t="str">
            <v>Y</v>
          </cell>
          <cell r="AK181">
            <v>0</v>
          </cell>
          <cell r="AL181">
            <v>3003.12</v>
          </cell>
          <cell r="AM181">
            <v>0</v>
          </cell>
          <cell r="AN181">
            <v>8.5999999999999993E-2</v>
          </cell>
          <cell r="AO181">
            <v>212.42</v>
          </cell>
          <cell r="AP181">
            <v>19.145319999999998</v>
          </cell>
          <cell r="AQ181">
            <v>26.857135573398285</v>
          </cell>
          <cell r="AR181">
            <v>3.7234052651187781E-2</v>
          </cell>
          <cell r="AS181">
            <v>33.393000000000001</v>
          </cell>
          <cell r="AT181">
            <v>14.247680000000003</v>
          </cell>
          <cell r="AU181">
            <v>290</v>
          </cell>
          <cell r="AV181">
            <v>89.602499999999992</v>
          </cell>
          <cell r="AW181">
            <v>0</v>
          </cell>
          <cell r="AX181">
            <v>0</v>
          </cell>
          <cell r="AY181">
            <v>0</v>
          </cell>
          <cell r="AZ181">
            <v>0</v>
          </cell>
          <cell r="BA181">
            <v>0</v>
          </cell>
          <cell r="BB181">
            <v>290</v>
          </cell>
          <cell r="BC181">
            <v>0</v>
          </cell>
          <cell r="BD181">
            <v>0</v>
          </cell>
          <cell r="BE181">
            <v>290</v>
          </cell>
          <cell r="BF181">
            <v>89.602499999999992</v>
          </cell>
          <cell r="BG181">
            <v>0</v>
          </cell>
          <cell r="BH181">
            <v>0</v>
          </cell>
          <cell r="BI181">
            <v>89.602499999999992</v>
          </cell>
          <cell r="BJ181">
            <v>0</v>
          </cell>
          <cell r="BK181">
            <v>514.18845483609357</v>
          </cell>
          <cell r="BL181">
            <v>514.18845483609357</v>
          </cell>
          <cell r="BM181">
            <v>4.9400000000000004</v>
          </cell>
          <cell r="BN181">
            <v>9.8800000000000008</v>
          </cell>
          <cell r="BO181">
            <v>14.82</v>
          </cell>
          <cell r="BP181">
            <v>11.012083333333333</v>
          </cell>
          <cell r="BQ181">
            <v>4.1166666666666663</v>
          </cell>
          <cell r="BR181">
            <v>0</v>
          </cell>
          <cell r="BS181">
            <v>15.12875</v>
          </cell>
          <cell r="BT181">
            <v>-6.0720833333333326</v>
          </cell>
          <cell r="BU181">
            <v>5.7633333333333345</v>
          </cell>
          <cell r="BV181">
            <v>-0.30874999999999808</v>
          </cell>
          <cell r="BW181">
            <v>14.01972</v>
          </cell>
          <cell r="BX181">
            <v>5.1256000000000004</v>
          </cell>
          <cell r="BY181">
            <v>0.36</v>
          </cell>
          <cell r="BZ181">
            <v>2.95</v>
          </cell>
          <cell r="CA181">
            <v>1.7108810847457625</v>
          </cell>
          <cell r="CB181">
            <v>4</v>
          </cell>
          <cell r="CC181">
            <v>1.8069911864406778</v>
          </cell>
          <cell r="CD181">
            <v>0.31</v>
          </cell>
          <cell r="CE181">
            <v>0.23</v>
          </cell>
          <cell r="CF181">
            <v>0</v>
          </cell>
          <cell r="CG181">
            <v>0</v>
          </cell>
          <cell r="CH181">
            <v>3.5178722711864401</v>
          </cell>
          <cell r="CI181" t="str">
            <v>CARVER HALL</v>
          </cell>
          <cell r="CJ181" t="str">
            <v>SP-NF2</v>
          </cell>
          <cell r="CK181" t="str">
            <v>X</v>
          </cell>
          <cell r="CL181">
            <v>2</v>
          </cell>
          <cell r="CM181" t="str">
            <v>CF28 MAG</v>
          </cell>
          <cell r="CN181" t="str">
            <v>ADVANCE</v>
          </cell>
          <cell r="CO181" t="str">
            <v>LO-1Q28-TP</v>
          </cell>
          <cell r="CP181" t="str">
            <v>-</v>
          </cell>
          <cell r="CQ181">
            <v>0</v>
          </cell>
          <cell r="CR181" t="str">
            <v>N/A</v>
          </cell>
          <cell r="CS181" t="str">
            <v>-</v>
          </cell>
          <cell r="CT181" t="str">
            <v>-</v>
          </cell>
          <cell r="CU181" t="str">
            <v>-</v>
          </cell>
          <cell r="CV181" t="str">
            <v>X</v>
          </cell>
          <cell r="CW181">
            <v>2</v>
          </cell>
          <cell r="CX181" t="str">
            <v>CF26/DT/E/IN/841</v>
          </cell>
          <cell r="CY181" t="str">
            <v>SYLVANIA</v>
          </cell>
          <cell r="CZ181" t="str">
            <v>CF26DT/E/IN/841</v>
          </cell>
          <cell r="DA181">
            <v>20882</v>
          </cell>
          <cell r="DB181">
            <v>0</v>
          </cell>
          <cell r="DC181" t="str">
            <v>N/A</v>
          </cell>
          <cell r="DD181" t="str">
            <v>-</v>
          </cell>
          <cell r="DE181" t="str">
            <v>-</v>
          </cell>
          <cell r="DF181" t="str">
            <v>-</v>
          </cell>
          <cell r="DG181">
            <v>1</v>
          </cell>
          <cell r="DH181" t="str">
            <v>DECORATIVE PENDANT LANTERN</v>
          </cell>
          <cell r="DI181" t="str">
            <v>SEAGULL LIGHTING</v>
          </cell>
          <cell r="DJ181" t="str">
            <v>69285PBLE-746</v>
          </cell>
          <cell r="DK181" t="str">
            <v>-</v>
          </cell>
          <cell r="DL181">
            <v>0</v>
          </cell>
          <cell r="DM181" t="str">
            <v>No Sensor</v>
          </cell>
          <cell r="DN181" t="str">
            <v>No Sensor</v>
          </cell>
          <cell r="DO181" t="str">
            <v>No Sensor</v>
          </cell>
          <cell r="DP181" t="str">
            <v>No Sensor</v>
          </cell>
          <cell r="DQ181" t="str">
            <v>No Sensor</v>
          </cell>
          <cell r="DR181">
            <v>0</v>
          </cell>
          <cell r="DS181" t="str">
            <v>No Add Wk.</v>
          </cell>
          <cell r="DT181" t="str">
            <v>No Add. Wk.</v>
          </cell>
          <cell r="DU181" t="str">
            <v>No Add. Wk.</v>
          </cell>
          <cell r="DV181" t="str">
            <v>No Add. Wk.</v>
          </cell>
          <cell r="DW181" t="str">
            <v>No Add. Wk.</v>
          </cell>
        </row>
        <row r="182">
          <cell r="E182">
            <v>10</v>
          </cell>
          <cell r="F182" t="str">
            <v>CARVER HALL</v>
          </cell>
          <cell r="G182">
            <v>1</v>
          </cell>
          <cell r="I182" t="str">
            <v>CORRIDOR</v>
          </cell>
          <cell r="J182" t="str">
            <v>COR</v>
          </cell>
          <cell r="L182">
            <v>2470</v>
          </cell>
          <cell r="M182">
            <v>1</v>
          </cell>
          <cell r="N182" t="str">
            <v>40X4</v>
          </cell>
          <cell r="O182" t="str">
            <v>PEND</v>
          </cell>
          <cell r="R182" t="str">
            <v>A4, A5</v>
          </cell>
          <cell r="S182" t="str">
            <v>INCANDESCENT</v>
          </cell>
          <cell r="T182">
            <v>160</v>
          </cell>
          <cell r="U182">
            <v>0.16</v>
          </cell>
          <cell r="V182">
            <v>395.2</v>
          </cell>
          <cell r="W182">
            <v>1</v>
          </cell>
          <cell r="X182" t="str">
            <v>EXTR</v>
          </cell>
          <cell r="Z182" t="str">
            <v>EXISTING TO REMAIN</v>
          </cell>
          <cell r="AA182" t="str">
            <v>X</v>
          </cell>
          <cell r="AB182">
            <v>160</v>
          </cell>
          <cell r="AC182">
            <v>0.16</v>
          </cell>
          <cell r="AD182">
            <v>395.2</v>
          </cell>
          <cell r="AJ182" t="str">
            <v>Y</v>
          </cell>
          <cell r="AK182">
            <v>0</v>
          </cell>
          <cell r="AL182">
            <v>0</v>
          </cell>
          <cell r="AM182">
            <v>0</v>
          </cell>
          <cell r="AN182">
            <v>0</v>
          </cell>
          <cell r="AO182">
            <v>0</v>
          </cell>
          <cell r="AP182">
            <v>0</v>
          </cell>
          <cell r="AQ182">
            <v>0</v>
          </cell>
          <cell r="AR182">
            <v>0</v>
          </cell>
          <cell r="AS182">
            <v>35.619199999999999</v>
          </cell>
          <cell r="AT182">
            <v>35.619199999999999</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9.8800000000000008</v>
          </cell>
          <cell r="BN182">
            <v>19.760000000000002</v>
          </cell>
          <cell r="BO182">
            <v>29.64</v>
          </cell>
          <cell r="BP182">
            <v>9.8800000000000008</v>
          </cell>
          <cell r="BQ182">
            <v>19.760000000000002</v>
          </cell>
          <cell r="BR182">
            <v>29.64</v>
          </cell>
          <cell r="BS182">
            <v>0</v>
          </cell>
          <cell r="BT182">
            <v>0</v>
          </cell>
          <cell r="BU182">
            <v>0</v>
          </cell>
          <cell r="BV182">
            <v>0</v>
          </cell>
          <cell r="BW182">
            <v>0</v>
          </cell>
          <cell r="BX182">
            <v>0</v>
          </cell>
          <cell r="BY182">
            <v>0.36</v>
          </cell>
          <cell r="BZ182">
            <v>2.95</v>
          </cell>
          <cell r="CA182">
            <v>0</v>
          </cell>
          <cell r="CB182">
            <v>4</v>
          </cell>
          <cell r="CC182">
            <v>0</v>
          </cell>
          <cell r="CD182">
            <v>0.31</v>
          </cell>
          <cell r="CE182">
            <v>0.23</v>
          </cell>
          <cell r="CF182">
            <v>0</v>
          </cell>
          <cell r="CG182">
            <v>0</v>
          </cell>
          <cell r="CH182">
            <v>0</v>
          </cell>
          <cell r="CI182" t="str">
            <v>CARVER HALL</v>
          </cell>
          <cell r="CJ182" t="str">
            <v>EXTR</v>
          </cell>
          <cell r="CK182">
            <v>0</v>
          </cell>
          <cell r="CL182">
            <v>0</v>
          </cell>
          <cell r="CM182" t="str">
            <v>N/A</v>
          </cell>
          <cell r="CN182" t="str">
            <v>-</v>
          </cell>
          <cell r="CO182" t="str">
            <v>-</v>
          </cell>
          <cell r="CP182" t="str">
            <v>-</v>
          </cell>
          <cell r="CQ182">
            <v>0</v>
          </cell>
          <cell r="CR182" t="str">
            <v>N/A</v>
          </cell>
          <cell r="CS182" t="str">
            <v>-</v>
          </cell>
          <cell r="CT182" t="str">
            <v>-</v>
          </cell>
          <cell r="CU182" t="str">
            <v>-</v>
          </cell>
          <cell r="CV182">
            <v>0</v>
          </cell>
          <cell r="CW182">
            <v>0</v>
          </cell>
          <cell r="CX182" t="str">
            <v>N/A</v>
          </cell>
          <cell r="CY182" t="str">
            <v>-</v>
          </cell>
          <cell r="CZ182" t="str">
            <v>-</v>
          </cell>
          <cell r="DA182" t="str">
            <v>-</v>
          </cell>
          <cell r="DB182">
            <v>0</v>
          </cell>
          <cell r="DC182" t="str">
            <v>N/A</v>
          </cell>
          <cell r="DD182" t="str">
            <v>-</v>
          </cell>
          <cell r="DE182" t="str">
            <v>-</v>
          </cell>
          <cell r="DF182" t="str">
            <v>-</v>
          </cell>
          <cell r="DG182">
            <v>1</v>
          </cell>
          <cell r="DH182" t="str">
            <v>EXTR</v>
          </cell>
          <cell r="DI182" t="str">
            <v>-</v>
          </cell>
          <cell r="DJ182" t="str">
            <v>-</v>
          </cell>
          <cell r="DK182" t="str">
            <v>-</v>
          </cell>
          <cell r="DL182">
            <v>0</v>
          </cell>
          <cell r="DM182" t="str">
            <v>No Sensor</v>
          </cell>
          <cell r="DN182" t="str">
            <v>No Sensor</v>
          </cell>
          <cell r="DO182" t="str">
            <v>No Sensor</v>
          </cell>
          <cell r="DP182" t="str">
            <v>No Sensor</v>
          </cell>
          <cell r="DQ182" t="str">
            <v>No Sensor</v>
          </cell>
          <cell r="DR182">
            <v>0</v>
          </cell>
          <cell r="DS182" t="str">
            <v>No Add Wk.</v>
          </cell>
          <cell r="DT182" t="str">
            <v>No Add. Wk.</v>
          </cell>
          <cell r="DU182" t="str">
            <v>No Add. Wk.</v>
          </cell>
          <cell r="DV182" t="str">
            <v>No Add. Wk.</v>
          </cell>
          <cell r="DW182" t="str">
            <v>No Add. Wk.</v>
          </cell>
        </row>
        <row r="183">
          <cell r="E183">
            <v>10</v>
          </cell>
          <cell r="F183" t="str">
            <v>CARVER HALL</v>
          </cell>
          <cell r="G183">
            <v>1</v>
          </cell>
          <cell r="I183" t="str">
            <v>WAITING</v>
          </cell>
          <cell r="J183" t="str">
            <v>OH</v>
          </cell>
          <cell r="L183">
            <v>2470</v>
          </cell>
          <cell r="M183">
            <v>1</v>
          </cell>
          <cell r="N183" t="str">
            <v>24EE</v>
          </cell>
          <cell r="O183" t="str">
            <v>WRP</v>
          </cell>
          <cell r="S183" t="str">
            <v>FLUORESCENT</v>
          </cell>
          <cell r="T183">
            <v>72</v>
          </cell>
          <cell r="U183">
            <v>7.1999999999999995E-2</v>
          </cell>
          <cell r="V183">
            <v>177.83999999999997</v>
          </cell>
          <cell r="W183">
            <v>1</v>
          </cell>
          <cell r="X183" t="str">
            <v>CR41LP</v>
          </cell>
          <cell r="Z183" t="str">
            <v>NEW LINEAR FLUORESCENT FIXTURE</v>
          </cell>
          <cell r="AA183" t="str">
            <v xml:space="preserve"> </v>
          </cell>
          <cell r="AB183">
            <v>22</v>
          </cell>
          <cell r="AC183">
            <v>2.1999999999999999E-2</v>
          </cell>
          <cell r="AD183">
            <v>54.339999999999996</v>
          </cell>
          <cell r="AJ183" t="str">
            <v>Y</v>
          </cell>
          <cell r="AK183">
            <v>4102.2</v>
          </cell>
          <cell r="AL183">
            <v>1996.8000000000002</v>
          </cell>
          <cell r="AM183">
            <v>-0.51323679976597913</v>
          </cell>
          <cell r="AN183">
            <v>4.9999999999999996E-2</v>
          </cell>
          <cell r="AO183">
            <v>123.49999999999997</v>
          </cell>
          <cell r="AP183">
            <v>11.131</v>
          </cell>
          <cell r="AQ183">
            <v>12.658924185691985</v>
          </cell>
          <cell r="AR183">
            <v>7.8995654396150888E-2</v>
          </cell>
          <cell r="AS183">
            <v>16.028639999999999</v>
          </cell>
          <cell r="AT183">
            <v>4.89764</v>
          </cell>
          <cell r="AU183">
            <v>43.13</v>
          </cell>
          <cell r="AV183">
            <v>59.734999999999999</v>
          </cell>
          <cell r="AW183">
            <v>1.1600000000000001</v>
          </cell>
          <cell r="AX183">
            <v>0</v>
          </cell>
          <cell r="AY183">
            <v>0</v>
          </cell>
          <cell r="AZ183">
            <v>0</v>
          </cell>
          <cell r="BA183">
            <v>0</v>
          </cell>
          <cell r="BB183">
            <v>43.13</v>
          </cell>
          <cell r="BC183">
            <v>0</v>
          </cell>
          <cell r="BD183">
            <v>0</v>
          </cell>
          <cell r="BE183">
            <v>43.13</v>
          </cell>
          <cell r="BF183">
            <v>59.734999999999999</v>
          </cell>
          <cell r="BG183">
            <v>0</v>
          </cell>
          <cell r="BH183">
            <v>0</v>
          </cell>
          <cell r="BI183">
            <v>59.734999999999999</v>
          </cell>
          <cell r="BJ183">
            <v>1.1600000000000001</v>
          </cell>
          <cell r="BK183">
            <v>139.33521356343749</v>
          </cell>
          <cell r="BL183">
            <v>140.9064851109375</v>
          </cell>
          <cell r="BM183">
            <v>1.1732499999999999</v>
          </cell>
          <cell r="BN183">
            <v>2.4700000000000002</v>
          </cell>
          <cell r="BO183">
            <v>3.6432500000000001</v>
          </cell>
          <cell r="BP183">
            <v>0.7973468749999999</v>
          </cell>
          <cell r="BQ183">
            <v>1.3379166666666666</v>
          </cell>
          <cell r="BR183">
            <v>0</v>
          </cell>
          <cell r="BS183">
            <v>2.1352635416666663</v>
          </cell>
          <cell r="BT183">
            <v>0.375903125</v>
          </cell>
          <cell r="BU183">
            <v>1.1320833333333336</v>
          </cell>
          <cell r="BV183">
            <v>1.5079864583333336</v>
          </cell>
          <cell r="BW183">
            <v>8.150999999999998</v>
          </cell>
          <cell r="BX183">
            <v>2.98</v>
          </cell>
          <cell r="BY183">
            <v>0.36</v>
          </cell>
          <cell r="BZ183">
            <v>2.95</v>
          </cell>
          <cell r="CA183">
            <v>0.99469830508474544</v>
          </cell>
          <cell r="CB183">
            <v>4</v>
          </cell>
          <cell r="CC183">
            <v>1.0505762711864406</v>
          </cell>
          <cell r="CD183">
            <v>0.31</v>
          </cell>
          <cell r="CE183">
            <v>0.23</v>
          </cell>
          <cell r="CF183">
            <v>0</v>
          </cell>
          <cell r="CG183">
            <v>0</v>
          </cell>
          <cell r="CH183">
            <v>2.0452745762711859</v>
          </cell>
          <cell r="CI183" t="str">
            <v>CARVER HALL</v>
          </cell>
          <cell r="CJ183" t="str">
            <v>CR41LP</v>
          </cell>
          <cell r="CK183" t="str">
            <v>X</v>
          </cell>
          <cell r="CL183">
            <v>1</v>
          </cell>
          <cell r="CM183" t="str">
            <v>1X32HELP</v>
          </cell>
          <cell r="CN183" t="str">
            <v>SYLVANIA</v>
          </cell>
          <cell r="CO183" t="str">
            <v>QHE1X32T8/UNV ISL-SC</v>
          </cell>
          <cell r="CP183">
            <v>49861</v>
          </cell>
          <cell r="CQ183">
            <v>0</v>
          </cell>
          <cell r="CR183" t="str">
            <v>N/A</v>
          </cell>
          <cell r="CS183" t="str">
            <v>-</v>
          </cell>
          <cell r="CT183" t="str">
            <v>-</v>
          </cell>
          <cell r="CU183" t="str">
            <v>-</v>
          </cell>
          <cell r="CV183">
            <v>0</v>
          </cell>
          <cell r="CW183">
            <v>1</v>
          </cell>
          <cell r="CX183" t="str">
            <v>FO28/ECO</v>
          </cell>
          <cell r="CY183" t="str">
            <v>SYLVANIA</v>
          </cell>
          <cell r="CZ183" t="str">
            <v>FO28/841/XP/SS/ECO</v>
          </cell>
          <cell r="DA183">
            <v>22179</v>
          </cell>
          <cell r="DB183">
            <v>0</v>
          </cell>
          <cell r="DC183" t="str">
            <v>N/A</v>
          </cell>
          <cell r="DD183" t="str">
            <v>-</v>
          </cell>
          <cell r="DE183" t="str">
            <v>-</v>
          </cell>
          <cell r="DF183" t="str">
            <v>-</v>
          </cell>
          <cell r="DG183">
            <v>1</v>
          </cell>
          <cell r="DH183" t="str">
            <v>4' 1-LAMP LOW POWER CLASSROOM FIXTURE</v>
          </cell>
          <cell r="DI183" t="str">
            <v>TRI-STAR</v>
          </cell>
          <cell r="DJ183" t="str">
            <v>WA438-4-132-T8-EB(*)LP- WREF</v>
          </cell>
          <cell r="DK183" t="str">
            <v>-</v>
          </cell>
          <cell r="DL183">
            <v>0</v>
          </cell>
          <cell r="DM183" t="str">
            <v>No Sensor</v>
          </cell>
          <cell r="DN183" t="str">
            <v>No Sensor</v>
          </cell>
          <cell r="DO183" t="str">
            <v>No Sensor</v>
          </cell>
          <cell r="DP183" t="str">
            <v>No Sensor</v>
          </cell>
          <cell r="DQ183" t="str">
            <v>No Sensor</v>
          </cell>
          <cell r="DR183">
            <v>0</v>
          </cell>
          <cell r="DS183" t="str">
            <v>No Add Wk.</v>
          </cell>
          <cell r="DT183" t="str">
            <v>No Add. Wk.</v>
          </cell>
          <cell r="DU183" t="str">
            <v>No Add. Wk.</v>
          </cell>
          <cell r="DV183" t="str">
            <v>No Add. Wk.</v>
          </cell>
          <cell r="DW183" t="str">
            <v>No Add. Wk.</v>
          </cell>
        </row>
        <row r="184">
          <cell r="E184">
            <v>10</v>
          </cell>
          <cell r="F184" t="str">
            <v>CARVER HALL</v>
          </cell>
          <cell r="G184">
            <v>1</v>
          </cell>
          <cell r="I184" t="str">
            <v>OFFICE</v>
          </cell>
          <cell r="J184" t="str">
            <v>OH</v>
          </cell>
          <cell r="L184">
            <v>2470</v>
          </cell>
          <cell r="M184">
            <v>2</v>
          </cell>
          <cell r="N184" t="str">
            <v>40X10</v>
          </cell>
          <cell r="O184" t="str">
            <v>PEND</v>
          </cell>
          <cell r="R184" t="str">
            <v>A4, A5</v>
          </cell>
          <cell r="S184" t="str">
            <v>INCANDESCENT</v>
          </cell>
          <cell r="T184">
            <v>400</v>
          </cell>
          <cell r="U184">
            <v>0.8</v>
          </cell>
          <cell r="V184">
            <v>1976</v>
          </cell>
          <cell r="W184">
            <v>2</v>
          </cell>
          <cell r="X184" t="str">
            <v>EXTR</v>
          </cell>
          <cell r="Z184" t="str">
            <v>EXISTING TO REMAIN</v>
          </cell>
          <cell r="AA184" t="str">
            <v>X</v>
          </cell>
          <cell r="AB184">
            <v>400</v>
          </cell>
          <cell r="AC184">
            <v>0.8</v>
          </cell>
          <cell r="AD184">
            <v>1976</v>
          </cell>
          <cell r="AJ184" t="str">
            <v>Y</v>
          </cell>
          <cell r="AK184">
            <v>0</v>
          </cell>
          <cell r="AL184">
            <v>0</v>
          </cell>
          <cell r="AM184">
            <v>0</v>
          </cell>
          <cell r="AN184">
            <v>0</v>
          </cell>
          <cell r="AO184">
            <v>0</v>
          </cell>
          <cell r="AP184">
            <v>0</v>
          </cell>
          <cell r="AQ184">
            <v>0</v>
          </cell>
          <cell r="AR184">
            <v>0</v>
          </cell>
          <cell r="AS184">
            <v>178.096</v>
          </cell>
          <cell r="AT184">
            <v>178.096</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49.4</v>
          </cell>
          <cell r="BN184">
            <v>98.8</v>
          </cell>
          <cell r="BO184">
            <v>148.19999999999999</v>
          </cell>
          <cell r="BP184">
            <v>49.4</v>
          </cell>
          <cell r="BQ184">
            <v>98.8</v>
          </cell>
          <cell r="BR184">
            <v>148.19999999999999</v>
          </cell>
          <cell r="BS184">
            <v>0</v>
          </cell>
          <cell r="BT184">
            <v>0</v>
          </cell>
          <cell r="BU184">
            <v>0</v>
          </cell>
          <cell r="BV184">
            <v>0</v>
          </cell>
          <cell r="BW184">
            <v>0</v>
          </cell>
          <cell r="BX184">
            <v>0</v>
          </cell>
          <cell r="BY184">
            <v>0.36</v>
          </cell>
          <cell r="BZ184">
            <v>2.95</v>
          </cell>
          <cell r="CA184">
            <v>0</v>
          </cell>
          <cell r="CB184">
            <v>4</v>
          </cell>
          <cell r="CC184">
            <v>0</v>
          </cell>
          <cell r="CD184">
            <v>0.31</v>
          </cell>
          <cell r="CE184">
            <v>0.23</v>
          </cell>
          <cell r="CF184">
            <v>0</v>
          </cell>
          <cell r="CG184">
            <v>0</v>
          </cell>
          <cell r="CH184">
            <v>0</v>
          </cell>
          <cell r="CI184" t="str">
            <v>CARVER HALL</v>
          </cell>
          <cell r="CJ184" t="str">
            <v>EXTR</v>
          </cell>
          <cell r="CK184">
            <v>0</v>
          </cell>
          <cell r="CL184">
            <v>0</v>
          </cell>
          <cell r="CM184" t="str">
            <v>N/A</v>
          </cell>
          <cell r="CN184" t="str">
            <v>-</v>
          </cell>
          <cell r="CO184" t="str">
            <v>-</v>
          </cell>
          <cell r="CP184" t="str">
            <v>-</v>
          </cell>
          <cell r="CQ184">
            <v>0</v>
          </cell>
          <cell r="CR184" t="str">
            <v>N/A</v>
          </cell>
          <cell r="CS184" t="str">
            <v>-</v>
          </cell>
          <cell r="CT184" t="str">
            <v>-</v>
          </cell>
          <cell r="CU184" t="str">
            <v>-</v>
          </cell>
          <cell r="CV184">
            <v>0</v>
          </cell>
          <cell r="CW184">
            <v>0</v>
          </cell>
          <cell r="CX184" t="str">
            <v>N/A</v>
          </cell>
          <cell r="CY184" t="str">
            <v>-</v>
          </cell>
          <cell r="CZ184" t="str">
            <v>-</v>
          </cell>
          <cell r="DA184" t="str">
            <v>-</v>
          </cell>
          <cell r="DB184">
            <v>0</v>
          </cell>
          <cell r="DC184" t="str">
            <v>N/A</v>
          </cell>
          <cell r="DD184" t="str">
            <v>-</v>
          </cell>
          <cell r="DE184" t="str">
            <v>-</v>
          </cell>
          <cell r="DF184" t="str">
            <v>-</v>
          </cell>
          <cell r="DG184">
            <v>2</v>
          </cell>
          <cell r="DH184" t="str">
            <v>EXTR</v>
          </cell>
          <cell r="DI184" t="str">
            <v>-</v>
          </cell>
          <cell r="DJ184" t="str">
            <v>-</v>
          </cell>
          <cell r="DK184" t="str">
            <v>-</v>
          </cell>
          <cell r="DL184">
            <v>0</v>
          </cell>
          <cell r="DM184" t="str">
            <v>No Sensor</v>
          </cell>
          <cell r="DN184" t="str">
            <v>No Sensor</v>
          </cell>
          <cell r="DO184" t="str">
            <v>No Sensor</v>
          </cell>
          <cell r="DP184" t="str">
            <v>No Sensor</v>
          </cell>
          <cell r="DQ184" t="str">
            <v>No Sensor</v>
          </cell>
          <cell r="DR184">
            <v>0</v>
          </cell>
          <cell r="DS184" t="str">
            <v>No Add Wk.</v>
          </cell>
          <cell r="DT184" t="str">
            <v>No Add. Wk.</v>
          </cell>
          <cell r="DU184" t="str">
            <v>No Add. Wk.</v>
          </cell>
          <cell r="DV184" t="str">
            <v>No Add. Wk.</v>
          </cell>
          <cell r="DW184" t="str">
            <v>No Add. Wk.</v>
          </cell>
        </row>
        <row r="185">
          <cell r="E185">
            <v>10</v>
          </cell>
          <cell r="F185" t="str">
            <v>CARVER HALL</v>
          </cell>
          <cell r="G185">
            <v>1</v>
          </cell>
          <cell r="I185" t="str">
            <v>OFFICE</v>
          </cell>
          <cell r="J185" t="str">
            <v>OH</v>
          </cell>
          <cell r="L185">
            <v>2470</v>
          </cell>
          <cell r="M185">
            <v>1</v>
          </cell>
          <cell r="N185" t="str">
            <v>EXCLUDE</v>
          </cell>
          <cell r="Q185" t="str">
            <v>13T8 UC</v>
          </cell>
          <cell r="S185" t="str">
            <v>MISCELLANEOUS</v>
          </cell>
          <cell r="T185">
            <v>0</v>
          </cell>
          <cell r="U185">
            <v>0</v>
          </cell>
          <cell r="V185">
            <v>0</v>
          </cell>
          <cell r="W185">
            <v>1</v>
          </cell>
          <cell r="X185" t="str">
            <v>EXCLUDE</v>
          </cell>
          <cell r="Z185" t="str">
            <v>MISCELLANEOUS</v>
          </cell>
          <cell r="AA185" t="str">
            <v xml:space="preserve"> </v>
          </cell>
          <cell r="AB185">
            <v>0</v>
          </cell>
          <cell r="AC185">
            <v>0</v>
          </cell>
          <cell r="AD185">
            <v>0</v>
          </cell>
          <cell r="AJ185" t="str">
            <v>Y</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0.36</v>
          </cell>
          <cell r="BZ185">
            <v>2.95</v>
          </cell>
          <cell r="CA185">
            <v>0</v>
          </cell>
          <cell r="CB185">
            <v>4</v>
          </cell>
          <cell r="CC185">
            <v>0</v>
          </cell>
          <cell r="CD185">
            <v>0.31</v>
          </cell>
          <cell r="CE185">
            <v>0.23</v>
          </cell>
          <cell r="CF185">
            <v>0</v>
          </cell>
          <cell r="CG185">
            <v>0</v>
          </cell>
          <cell r="CH185">
            <v>0</v>
          </cell>
          <cell r="CI185" t="str">
            <v>CARVER HALL</v>
          </cell>
          <cell r="CJ185" t="str">
            <v>EXCLUDE</v>
          </cell>
          <cell r="CK185">
            <v>0</v>
          </cell>
          <cell r="CL185">
            <v>0</v>
          </cell>
          <cell r="CM185" t="str">
            <v>N/A</v>
          </cell>
          <cell r="CN185" t="str">
            <v>-</v>
          </cell>
          <cell r="CO185" t="str">
            <v>-</v>
          </cell>
          <cell r="CP185" t="str">
            <v>-</v>
          </cell>
          <cell r="CQ185">
            <v>0</v>
          </cell>
          <cell r="CR185" t="str">
            <v>N/A</v>
          </cell>
          <cell r="CS185" t="str">
            <v>-</v>
          </cell>
          <cell r="CT185" t="str">
            <v>-</v>
          </cell>
          <cell r="CU185" t="str">
            <v>-</v>
          </cell>
          <cell r="CV185">
            <v>0</v>
          </cell>
          <cell r="CW185">
            <v>0</v>
          </cell>
          <cell r="CX185" t="str">
            <v>N/A</v>
          </cell>
          <cell r="CY185" t="str">
            <v>-</v>
          </cell>
          <cell r="CZ185" t="str">
            <v>-</v>
          </cell>
          <cell r="DA185" t="str">
            <v>-</v>
          </cell>
          <cell r="DB185">
            <v>0</v>
          </cell>
          <cell r="DC185" t="str">
            <v>N/A</v>
          </cell>
          <cell r="DD185" t="str">
            <v>-</v>
          </cell>
          <cell r="DE185" t="str">
            <v>-</v>
          </cell>
          <cell r="DF185" t="str">
            <v>-</v>
          </cell>
          <cell r="DG185">
            <v>1</v>
          </cell>
          <cell r="DH185" t="str">
            <v>EXCLUDE</v>
          </cell>
          <cell r="DI185" t="str">
            <v>-</v>
          </cell>
          <cell r="DJ185" t="str">
            <v>-</v>
          </cell>
          <cell r="DK185" t="str">
            <v>-</v>
          </cell>
          <cell r="DL185">
            <v>0</v>
          </cell>
          <cell r="DM185" t="str">
            <v>No Sensor</v>
          </cell>
          <cell r="DN185" t="str">
            <v>No Sensor</v>
          </cell>
          <cell r="DO185" t="str">
            <v>No Sensor</v>
          </cell>
          <cell r="DP185" t="str">
            <v>No Sensor</v>
          </cell>
          <cell r="DQ185" t="str">
            <v>No Sensor</v>
          </cell>
          <cell r="DR185">
            <v>0</v>
          </cell>
          <cell r="DS185" t="str">
            <v>No Add Wk.</v>
          </cell>
          <cell r="DT185" t="str">
            <v>No Add. Wk.</v>
          </cell>
          <cell r="DU185" t="str">
            <v>No Add. Wk.</v>
          </cell>
          <cell r="DV185" t="str">
            <v>No Add. Wk.</v>
          </cell>
          <cell r="DW185" t="str">
            <v>No Add. Wk.</v>
          </cell>
        </row>
        <row r="186">
          <cell r="E186">
            <v>10</v>
          </cell>
          <cell r="F186" t="str">
            <v>CARVER HALL</v>
          </cell>
          <cell r="G186">
            <v>1</v>
          </cell>
          <cell r="I186" t="str">
            <v>OFFICE</v>
          </cell>
          <cell r="J186" t="str">
            <v>OH</v>
          </cell>
          <cell r="K186">
            <v>80</v>
          </cell>
          <cell r="L186">
            <v>2470</v>
          </cell>
          <cell r="M186">
            <v>4</v>
          </cell>
          <cell r="N186" t="str">
            <v>44T8</v>
          </cell>
          <cell r="O186" t="str">
            <v>LYIN I/O</v>
          </cell>
          <cell r="Q186" t="str">
            <v>USE 2L</v>
          </cell>
          <cell r="S186" t="str">
            <v>FLUORESCENT</v>
          </cell>
          <cell r="T186">
            <v>114</v>
          </cell>
          <cell r="U186">
            <v>0.45600000000000002</v>
          </cell>
          <cell r="V186">
            <v>1126.32</v>
          </cell>
          <cell r="W186">
            <v>4</v>
          </cell>
          <cell r="X186" t="str">
            <v>NF5-242</v>
          </cell>
          <cell r="Z186" t="str">
            <v>NEW LINEAR FLUORESCENT FIXTURE</v>
          </cell>
          <cell r="AA186" t="str">
            <v xml:space="preserve"> </v>
          </cell>
          <cell r="AB186">
            <v>42</v>
          </cell>
          <cell r="AC186">
            <v>0.16800000000000001</v>
          </cell>
          <cell r="AD186">
            <v>414.96000000000004</v>
          </cell>
          <cell r="AJ186" t="str">
            <v>Y</v>
          </cell>
          <cell r="AK186">
            <v>35481.599999999999</v>
          </cell>
          <cell r="AL186">
            <v>15974.400000000001</v>
          </cell>
          <cell r="AM186">
            <v>-0.54978354978354971</v>
          </cell>
          <cell r="AN186">
            <v>0.28800000000000003</v>
          </cell>
          <cell r="AO186">
            <v>711.3599999999999</v>
          </cell>
          <cell r="AP186">
            <v>64.114559999999983</v>
          </cell>
          <cell r="AQ186">
            <v>10.163325570724497</v>
          </cell>
          <cell r="AR186">
            <v>9.8392990861229934E-2</v>
          </cell>
          <cell r="AS186">
            <v>101.51472</v>
          </cell>
          <cell r="AT186">
            <v>37.400160000000007</v>
          </cell>
          <cell r="AU186">
            <v>59.26</v>
          </cell>
          <cell r="AV186">
            <v>59.734999999999999</v>
          </cell>
          <cell r="AW186">
            <v>1.27</v>
          </cell>
          <cell r="AX186">
            <v>0</v>
          </cell>
          <cell r="AY186">
            <v>0</v>
          </cell>
          <cell r="AZ186">
            <v>0</v>
          </cell>
          <cell r="BA186">
            <v>0</v>
          </cell>
          <cell r="BB186">
            <v>237.04</v>
          </cell>
          <cell r="BC186">
            <v>0</v>
          </cell>
          <cell r="BD186">
            <v>0</v>
          </cell>
          <cell r="BE186">
            <v>237.04</v>
          </cell>
          <cell r="BF186">
            <v>238.94</v>
          </cell>
          <cell r="BG186">
            <v>0</v>
          </cell>
          <cell r="BH186">
            <v>0</v>
          </cell>
          <cell r="BI186">
            <v>238.94</v>
          </cell>
          <cell r="BJ186">
            <v>5.08</v>
          </cell>
          <cell r="BK186">
            <v>644.73606136124988</v>
          </cell>
          <cell r="BL186">
            <v>651.61714710374986</v>
          </cell>
          <cell r="BM186">
            <v>5.689233333333334</v>
          </cell>
          <cell r="BN186">
            <v>13.173333333333332</v>
          </cell>
          <cell r="BO186">
            <v>18.862566666666666</v>
          </cell>
          <cell r="BP186">
            <v>4.2175249999999993</v>
          </cell>
          <cell r="BQ186">
            <v>7.41</v>
          </cell>
          <cell r="BR186">
            <v>0</v>
          </cell>
          <cell r="BS186">
            <v>11.627524999999999</v>
          </cell>
          <cell r="BT186">
            <v>1.4717083333333347</v>
          </cell>
          <cell r="BU186">
            <v>5.7633333333333319</v>
          </cell>
          <cell r="BV186">
            <v>7.2350416666666666</v>
          </cell>
          <cell r="BW186">
            <v>46.949759999999998</v>
          </cell>
          <cell r="BX186">
            <v>17.164800000000003</v>
          </cell>
          <cell r="BY186">
            <v>0.36</v>
          </cell>
          <cell r="BZ186">
            <v>2.95</v>
          </cell>
          <cell r="CA186">
            <v>5.7294622372881348</v>
          </cell>
          <cell r="CB186">
            <v>4</v>
          </cell>
          <cell r="CC186">
            <v>6.0513193220338986</v>
          </cell>
          <cell r="CD186">
            <v>0.31</v>
          </cell>
          <cell r="CE186">
            <v>0.23</v>
          </cell>
          <cell r="CF186">
            <v>0</v>
          </cell>
          <cell r="CG186">
            <v>0</v>
          </cell>
          <cell r="CH186">
            <v>11.780781559322033</v>
          </cell>
          <cell r="CI186" t="str">
            <v>CARVER HALL</v>
          </cell>
          <cell r="CJ186" t="str">
            <v>NF5-242</v>
          </cell>
          <cell r="CK186" t="str">
            <v>X</v>
          </cell>
          <cell r="CL186">
            <v>4</v>
          </cell>
          <cell r="CM186" t="str">
            <v>2X32HELP</v>
          </cell>
          <cell r="CN186" t="str">
            <v>SYLVANIA</v>
          </cell>
          <cell r="CO186" t="str">
            <v>QHE2X32T8/UNV ISL-SC</v>
          </cell>
          <cell r="CP186">
            <v>49863</v>
          </cell>
          <cell r="CQ186">
            <v>0</v>
          </cell>
          <cell r="CR186" t="str">
            <v>N/A</v>
          </cell>
          <cell r="CS186" t="str">
            <v>-</v>
          </cell>
          <cell r="CT186" t="str">
            <v>-</v>
          </cell>
          <cell r="CU186" t="str">
            <v>-</v>
          </cell>
          <cell r="CV186">
            <v>0</v>
          </cell>
          <cell r="CW186">
            <v>8</v>
          </cell>
          <cell r="CX186" t="str">
            <v>FO28/ECO</v>
          </cell>
          <cell r="CY186" t="str">
            <v>SYLVANIA</v>
          </cell>
          <cell r="CZ186" t="str">
            <v>FO28/841/XP/SS/ECO</v>
          </cell>
          <cell r="DA186">
            <v>22179</v>
          </cell>
          <cell r="DB186">
            <v>0</v>
          </cell>
          <cell r="DC186" t="str">
            <v>N/A</v>
          </cell>
          <cell r="DD186" t="str">
            <v>-</v>
          </cell>
          <cell r="DE186" t="str">
            <v>-</v>
          </cell>
          <cell r="DF186" t="str">
            <v>-</v>
          </cell>
          <cell r="DG186">
            <v>4</v>
          </cell>
          <cell r="DH186" t="str">
            <v>2X4 2L 18 CELL PARABOLIC LOUVER</v>
          </cell>
          <cell r="DI186" t="str">
            <v>SIMKAR</v>
          </cell>
          <cell r="DJ186" t="str">
            <v>TEP-244-232-B11-18C</v>
          </cell>
          <cell r="DK186" t="str">
            <v>-</v>
          </cell>
          <cell r="DL186">
            <v>0</v>
          </cell>
          <cell r="DM186" t="str">
            <v>No Sensor</v>
          </cell>
          <cell r="DN186" t="str">
            <v>No Sensor</v>
          </cell>
          <cell r="DO186" t="str">
            <v>No Sensor</v>
          </cell>
          <cell r="DP186" t="str">
            <v>No Sensor</v>
          </cell>
          <cell r="DQ186" t="str">
            <v>No Sensor</v>
          </cell>
          <cell r="DR186">
            <v>0</v>
          </cell>
          <cell r="DS186" t="str">
            <v>No Add Wk.</v>
          </cell>
          <cell r="DT186" t="str">
            <v>No Add. Wk.</v>
          </cell>
          <cell r="DU186" t="str">
            <v>No Add. Wk.</v>
          </cell>
          <cell r="DV186" t="str">
            <v>No Add. Wk.</v>
          </cell>
          <cell r="DW186" t="str">
            <v>No Add. Wk.</v>
          </cell>
        </row>
        <row r="187">
          <cell r="E187">
            <v>10</v>
          </cell>
          <cell r="F187" t="str">
            <v>CARVER HALL</v>
          </cell>
          <cell r="G187">
            <v>1</v>
          </cell>
          <cell r="I187" t="str">
            <v>OFFICE</v>
          </cell>
          <cell r="J187" t="str">
            <v>OH</v>
          </cell>
          <cell r="L187">
            <v>2470</v>
          </cell>
          <cell r="M187">
            <v>2</v>
          </cell>
          <cell r="N187" t="str">
            <v>EXCLUDE</v>
          </cell>
          <cell r="O187" t="str">
            <v>13T8</v>
          </cell>
          <cell r="Q187" t="str">
            <v>13T8 MAG UC</v>
          </cell>
          <cell r="S187" t="str">
            <v>MISCELLANEOUS</v>
          </cell>
          <cell r="T187">
            <v>0</v>
          </cell>
          <cell r="U187">
            <v>0</v>
          </cell>
          <cell r="V187">
            <v>0</v>
          </cell>
          <cell r="W187">
            <v>2</v>
          </cell>
          <cell r="X187" t="str">
            <v>EXCLUDE</v>
          </cell>
          <cell r="Z187" t="str">
            <v>MISCELLANEOUS</v>
          </cell>
          <cell r="AA187" t="str">
            <v xml:space="preserve"> </v>
          </cell>
          <cell r="AB187">
            <v>0</v>
          </cell>
          <cell r="AC187">
            <v>0</v>
          </cell>
          <cell r="AD187">
            <v>0</v>
          </cell>
          <cell r="AJ187" t="str">
            <v>Y</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0.36</v>
          </cell>
          <cell r="BZ187">
            <v>2.95</v>
          </cell>
          <cell r="CA187">
            <v>0</v>
          </cell>
          <cell r="CB187">
            <v>4</v>
          </cell>
          <cell r="CC187">
            <v>0</v>
          </cell>
          <cell r="CD187">
            <v>0.31</v>
          </cell>
          <cell r="CE187">
            <v>0.23</v>
          </cell>
          <cell r="CF187">
            <v>0</v>
          </cell>
          <cell r="CG187">
            <v>0</v>
          </cell>
          <cell r="CH187">
            <v>0</v>
          </cell>
          <cell r="CI187" t="str">
            <v>CARVER HALL</v>
          </cell>
          <cell r="CJ187" t="str">
            <v>EXCLUDE</v>
          </cell>
          <cell r="CK187">
            <v>0</v>
          </cell>
          <cell r="CL187">
            <v>0</v>
          </cell>
          <cell r="CM187" t="str">
            <v>N/A</v>
          </cell>
          <cell r="CN187" t="str">
            <v>-</v>
          </cell>
          <cell r="CO187" t="str">
            <v>-</v>
          </cell>
          <cell r="CP187" t="str">
            <v>-</v>
          </cell>
          <cell r="CQ187">
            <v>0</v>
          </cell>
          <cell r="CR187" t="str">
            <v>N/A</v>
          </cell>
          <cell r="CS187" t="str">
            <v>-</v>
          </cell>
          <cell r="CT187" t="str">
            <v>-</v>
          </cell>
          <cell r="CU187" t="str">
            <v>-</v>
          </cell>
          <cell r="CV187">
            <v>0</v>
          </cell>
          <cell r="CW187">
            <v>0</v>
          </cell>
          <cell r="CX187" t="str">
            <v>N/A</v>
          </cell>
          <cell r="CY187" t="str">
            <v>-</v>
          </cell>
          <cell r="CZ187" t="str">
            <v>-</v>
          </cell>
          <cell r="DA187" t="str">
            <v>-</v>
          </cell>
          <cell r="DB187">
            <v>0</v>
          </cell>
          <cell r="DC187" t="str">
            <v>N/A</v>
          </cell>
          <cell r="DD187" t="str">
            <v>-</v>
          </cell>
          <cell r="DE187" t="str">
            <v>-</v>
          </cell>
          <cell r="DF187" t="str">
            <v>-</v>
          </cell>
          <cell r="DG187">
            <v>2</v>
          </cell>
          <cell r="DH187" t="str">
            <v>EXCLUDE</v>
          </cell>
          <cell r="DI187" t="str">
            <v>-</v>
          </cell>
          <cell r="DJ187" t="str">
            <v>-</v>
          </cell>
          <cell r="DK187" t="str">
            <v>-</v>
          </cell>
          <cell r="DL187">
            <v>0</v>
          </cell>
          <cell r="DM187" t="str">
            <v>No Sensor</v>
          </cell>
          <cell r="DN187" t="str">
            <v>No Sensor</v>
          </cell>
          <cell r="DO187" t="str">
            <v>No Sensor</v>
          </cell>
          <cell r="DP187" t="str">
            <v>No Sensor</v>
          </cell>
          <cell r="DQ187" t="str">
            <v>No Sensor</v>
          </cell>
          <cell r="DR187">
            <v>0</v>
          </cell>
          <cell r="DS187" t="str">
            <v>No Add Wk.</v>
          </cell>
          <cell r="DT187" t="str">
            <v>No Add. Wk.</v>
          </cell>
          <cell r="DU187" t="str">
            <v>No Add. Wk.</v>
          </cell>
          <cell r="DV187" t="str">
            <v>No Add. Wk.</v>
          </cell>
          <cell r="DW187" t="str">
            <v>No Add. Wk.</v>
          </cell>
        </row>
        <row r="188">
          <cell r="E188">
            <v>10</v>
          </cell>
          <cell r="F188" t="str">
            <v>CARVER HALL</v>
          </cell>
          <cell r="G188">
            <v>1</v>
          </cell>
          <cell r="I188" t="str">
            <v>OFFICE</v>
          </cell>
          <cell r="J188" t="str">
            <v>OH</v>
          </cell>
          <cell r="K188" t="str">
            <v>21/14</v>
          </cell>
          <cell r="L188">
            <v>2470</v>
          </cell>
          <cell r="M188">
            <v>1</v>
          </cell>
          <cell r="N188" t="str">
            <v>40X8</v>
          </cell>
          <cell r="O188" t="str">
            <v>PEND</v>
          </cell>
          <cell r="Q188" t="str">
            <v xml:space="preserve">ADD MS SW </v>
          </cell>
          <cell r="R188" t="str">
            <v>A4, A5</v>
          </cell>
          <cell r="S188" t="str">
            <v>INCANDESCENT</v>
          </cell>
          <cell r="T188">
            <v>320</v>
          </cell>
          <cell r="U188">
            <v>0.32</v>
          </cell>
          <cell r="V188">
            <v>790.4</v>
          </cell>
          <cell r="W188">
            <v>1</v>
          </cell>
          <cell r="X188" t="str">
            <v>EXTR</v>
          </cell>
          <cell r="Z188" t="str">
            <v>EXISTING TO REMAIN</v>
          </cell>
          <cell r="AA188" t="str">
            <v>X</v>
          </cell>
          <cell r="AB188">
            <v>320</v>
          </cell>
          <cell r="AC188">
            <v>0.32</v>
          </cell>
          <cell r="AD188">
            <v>790.4</v>
          </cell>
          <cell r="AJ188" t="str">
            <v>Y</v>
          </cell>
          <cell r="AK188">
            <v>0</v>
          </cell>
          <cell r="AL188">
            <v>0</v>
          </cell>
          <cell r="AM188">
            <v>0</v>
          </cell>
          <cell r="AN188">
            <v>0</v>
          </cell>
          <cell r="AO188">
            <v>0</v>
          </cell>
          <cell r="AP188">
            <v>0</v>
          </cell>
          <cell r="AQ188">
            <v>0</v>
          </cell>
          <cell r="AR188">
            <v>0</v>
          </cell>
          <cell r="AS188">
            <v>71.238399999999999</v>
          </cell>
          <cell r="AT188">
            <v>71.238399999999999</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19.760000000000002</v>
          </cell>
          <cell r="BN188">
            <v>39.520000000000003</v>
          </cell>
          <cell r="BO188">
            <v>59.28</v>
          </cell>
          <cell r="BP188">
            <v>19.760000000000002</v>
          </cell>
          <cell r="BQ188">
            <v>39.520000000000003</v>
          </cell>
          <cell r="BR188">
            <v>59.28</v>
          </cell>
          <cell r="BS188">
            <v>0</v>
          </cell>
          <cell r="BT188">
            <v>0</v>
          </cell>
          <cell r="BU188">
            <v>0</v>
          </cell>
          <cell r="BV188">
            <v>0</v>
          </cell>
          <cell r="BW188">
            <v>0</v>
          </cell>
          <cell r="BX188">
            <v>0</v>
          </cell>
          <cell r="BY188">
            <v>0.36</v>
          </cell>
          <cell r="BZ188">
            <v>2.95</v>
          </cell>
          <cell r="CA188">
            <v>0</v>
          </cell>
          <cell r="CB188">
            <v>4</v>
          </cell>
          <cell r="CC188">
            <v>0</v>
          </cell>
          <cell r="CD188">
            <v>0.31</v>
          </cell>
          <cell r="CE188">
            <v>0.23</v>
          </cell>
          <cell r="CF188">
            <v>0</v>
          </cell>
          <cell r="CG188">
            <v>0</v>
          </cell>
          <cell r="CH188">
            <v>0</v>
          </cell>
          <cell r="CI188" t="str">
            <v>CARVER HALL</v>
          </cell>
          <cell r="CJ188" t="str">
            <v>EXTR</v>
          </cell>
          <cell r="CK188">
            <v>0</v>
          </cell>
          <cell r="CL188">
            <v>0</v>
          </cell>
          <cell r="CM188" t="str">
            <v>N/A</v>
          </cell>
          <cell r="CN188" t="str">
            <v>-</v>
          </cell>
          <cell r="CO188" t="str">
            <v>-</v>
          </cell>
          <cell r="CP188" t="str">
            <v>-</v>
          </cell>
          <cell r="CQ188">
            <v>0</v>
          </cell>
          <cell r="CR188" t="str">
            <v>N/A</v>
          </cell>
          <cell r="CS188" t="str">
            <v>-</v>
          </cell>
          <cell r="CT188" t="str">
            <v>-</v>
          </cell>
          <cell r="CU188" t="str">
            <v>-</v>
          </cell>
          <cell r="CV188">
            <v>0</v>
          </cell>
          <cell r="CW188">
            <v>0</v>
          </cell>
          <cell r="CX188" t="str">
            <v>N/A</v>
          </cell>
          <cell r="CY188" t="str">
            <v>-</v>
          </cell>
          <cell r="CZ188" t="str">
            <v>-</v>
          </cell>
          <cell r="DA188" t="str">
            <v>-</v>
          </cell>
          <cell r="DB188">
            <v>0</v>
          </cell>
          <cell r="DC188" t="str">
            <v>N/A</v>
          </cell>
          <cell r="DD188" t="str">
            <v>-</v>
          </cell>
          <cell r="DE188" t="str">
            <v>-</v>
          </cell>
          <cell r="DF188" t="str">
            <v>-</v>
          </cell>
          <cell r="DG188">
            <v>1</v>
          </cell>
          <cell r="DH188" t="str">
            <v>EXTR</v>
          </cell>
          <cell r="DI188" t="str">
            <v>-</v>
          </cell>
          <cell r="DJ188" t="str">
            <v>-</v>
          </cell>
          <cell r="DK188" t="str">
            <v>-</v>
          </cell>
          <cell r="DL188">
            <v>0</v>
          </cell>
          <cell r="DM188" t="str">
            <v>No Sensor</v>
          </cell>
          <cell r="DN188" t="str">
            <v>No Sensor</v>
          </cell>
          <cell r="DO188" t="str">
            <v>No Sensor</v>
          </cell>
          <cell r="DP188" t="str">
            <v>No Sensor</v>
          </cell>
          <cell r="DQ188" t="str">
            <v>No Sensor</v>
          </cell>
          <cell r="DR188">
            <v>0</v>
          </cell>
          <cell r="DS188" t="str">
            <v>No Add Wk.</v>
          </cell>
          <cell r="DT188" t="str">
            <v>No Add. Wk.</v>
          </cell>
          <cell r="DU188" t="str">
            <v>No Add. Wk.</v>
          </cell>
          <cell r="DV188" t="str">
            <v>No Add. Wk.</v>
          </cell>
          <cell r="DW188" t="str">
            <v>No Add. Wk.</v>
          </cell>
        </row>
        <row r="189">
          <cell r="E189">
            <v>10</v>
          </cell>
          <cell r="F189" t="str">
            <v>CARVER HALL</v>
          </cell>
          <cell r="G189">
            <v>1</v>
          </cell>
          <cell r="I189" t="str">
            <v>OFFICE</v>
          </cell>
          <cell r="J189" t="str">
            <v>OH</v>
          </cell>
          <cell r="L189">
            <v>2470</v>
          </cell>
          <cell r="M189">
            <v>1</v>
          </cell>
          <cell r="N189" t="str">
            <v>EXCLUDE</v>
          </cell>
          <cell r="Q189" t="str">
            <v>16T8 UC</v>
          </cell>
          <cell r="S189" t="str">
            <v>MISCELLANEOUS</v>
          </cell>
          <cell r="T189">
            <v>0</v>
          </cell>
          <cell r="U189">
            <v>0</v>
          </cell>
          <cell r="V189">
            <v>0</v>
          </cell>
          <cell r="W189">
            <v>1</v>
          </cell>
          <cell r="X189" t="str">
            <v>EXCLUDE</v>
          </cell>
          <cell r="Z189" t="str">
            <v>MISCELLANEOUS</v>
          </cell>
          <cell r="AA189" t="str">
            <v xml:space="preserve"> </v>
          </cell>
          <cell r="AB189">
            <v>0</v>
          </cell>
          <cell r="AC189">
            <v>0</v>
          </cell>
          <cell r="AD189">
            <v>0</v>
          </cell>
          <cell r="AJ189" t="str">
            <v>Y</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0.36</v>
          </cell>
          <cell r="BZ189">
            <v>2.95</v>
          </cell>
          <cell r="CA189">
            <v>0</v>
          </cell>
          <cell r="CB189">
            <v>4</v>
          </cell>
          <cell r="CC189">
            <v>0</v>
          </cell>
          <cell r="CD189">
            <v>0.31</v>
          </cell>
          <cell r="CE189">
            <v>0.23</v>
          </cell>
          <cell r="CF189">
            <v>0</v>
          </cell>
          <cell r="CG189">
            <v>0</v>
          </cell>
          <cell r="CH189">
            <v>0</v>
          </cell>
          <cell r="CI189" t="str">
            <v>CARVER HALL</v>
          </cell>
          <cell r="CJ189" t="str">
            <v>EXCLUDE</v>
          </cell>
          <cell r="CK189">
            <v>0</v>
          </cell>
          <cell r="CL189">
            <v>0</v>
          </cell>
          <cell r="CM189" t="str">
            <v>N/A</v>
          </cell>
          <cell r="CN189" t="str">
            <v>-</v>
          </cell>
          <cell r="CO189" t="str">
            <v>-</v>
          </cell>
          <cell r="CP189" t="str">
            <v>-</v>
          </cell>
          <cell r="CQ189">
            <v>0</v>
          </cell>
          <cell r="CR189" t="str">
            <v>N/A</v>
          </cell>
          <cell r="CS189" t="str">
            <v>-</v>
          </cell>
          <cell r="CT189" t="str">
            <v>-</v>
          </cell>
          <cell r="CU189" t="str">
            <v>-</v>
          </cell>
          <cell r="CV189">
            <v>0</v>
          </cell>
          <cell r="CW189">
            <v>0</v>
          </cell>
          <cell r="CX189" t="str">
            <v>N/A</v>
          </cell>
          <cell r="CY189" t="str">
            <v>-</v>
          </cell>
          <cell r="CZ189" t="str">
            <v>-</v>
          </cell>
          <cell r="DA189" t="str">
            <v>-</v>
          </cell>
          <cell r="DB189">
            <v>0</v>
          </cell>
          <cell r="DC189" t="str">
            <v>N/A</v>
          </cell>
          <cell r="DD189" t="str">
            <v>-</v>
          </cell>
          <cell r="DE189" t="str">
            <v>-</v>
          </cell>
          <cell r="DF189" t="str">
            <v>-</v>
          </cell>
          <cell r="DG189">
            <v>1</v>
          </cell>
          <cell r="DH189" t="str">
            <v>EXCLUDE</v>
          </cell>
          <cell r="DI189" t="str">
            <v>-</v>
          </cell>
          <cell r="DJ189" t="str">
            <v>-</v>
          </cell>
          <cell r="DK189" t="str">
            <v>-</v>
          </cell>
          <cell r="DL189">
            <v>0</v>
          </cell>
          <cell r="DM189" t="str">
            <v>No Sensor</v>
          </cell>
          <cell r="DN189" t="str">
            <v>No Sensor</v>
          </cell>
          <cell r="DO189" t="str">
            <v>No Sensor</v>
          </cell>
          <cell r="DP189" t="str">
            <v>No Sensor</v>
          </cell>
          <cell r="DQ189" t="str">
            <v>No Sensor</v>
          </cell>
          <cell r="DR189">
            <v>0</v>
          </cell>
          <cell r="DS189" t="str">
            <v>No Add Wk.</v>
          </cell>
          <cell r="DT189" t="str">
            <v>No Add. Wk.</v>
          </cell>
          <cell r="DU189" t="str">
            <v>No Add. Wk.</v>
          </cell>
          <cell r="DV189" t="str">
            <v>No Add. Wk.</v>
          </cell>
          <cell r="DW189" t="str">
            <v>No Add. Wk.</v>
          </cell>
        </row>
        <row r="190">
          <cell r="E190">
            <v>10</v>
          </cell>
          <cell r="F190" t="str">
            <v>CARVER HALL</v>
          </cell>
          <cell r="G190">
            <v>1</v>
          </cell>
          <cell r="I190" t="str">
            <v>STORAGE</v>
          </cell>
          <cell r="J190" t="str">
            <v>SH</v>
          </cell>
          <cell r="K190">
            <v>62</v>
          </cell>
          <cell r="L190">
            <v>1000</v>
          </cell>
          <cell r="M190">
            <v>3</v>
          </cell>
          <cell r="N190" t="str">
            <v>44T8</v>
          </cell>
          <cell r="O190" t="str">
            <v>LYIN I/O</v>
          </cell>
          <cell r="Q190" t="str">
            <v>ADD MS SW 2 POLE</v>
          </cell>
          <cell r="S190" t="str">
            <v>FLUORESCENT</v>
          </cell>
          <cell r="T190">
            <v>114</v>
          </cell>
          <cell r="U190">
            <v>0.34200000000000003</v>
          </cell>
          <cell r="V190">
            <v>342</v>
          </cell>
          <cell r="W190">
            <v>3</v>
          </cell>
          <cell r="X190" t="str">
            <v>NF3-242</v>
          </cell>
          <cell r="Z190" t="str">
            <v>NEW LINEAR FLUORESCENT FIXTURE</v>
          </cell>
          <cell r="AA190" t="str">
            <v xml:space="preserve"> </v>
          </cell>
          <cell r="AB190">
            <v>42</v>
          </cell>
          <cell r="AC190">
            <v>0.126</v>
          </cell>
          <cell r="AD190">
            <v>126</v>
          </cell>
          <cell r="AJ190" t="str">
            <v>Y</v>
          </cell>
          <cell r="AK190">
            <v>26611.199999999997</v>
          </cell>
          <cell r="AL190">
            <v>11980.800000000001</v>
          </cell>
          <cell r="AM190">
            <v>-0.54978354978354971</v>
          </cell>
          <cell r="AN190">
            <v>0.21600000000000003</v>
          </cell>
          <cell r="AO190">
            <v>216</v>
          </cell>
          <cell r="AP190">
            <v>27.129600000000003</v>
          </cell>
          <cell r="AQ190">
            <v>16.216577486502285</v>
          </cell>
          <cell r="AR190">
            <v>6.1665292866657014E-2</v>
          </cell>
          <cell r="AS190">
            <v>42.955200000000005</v>
          </cell>
          <cell r="AT190">
            <v>15.825600000000001</v>
          </cell>
          <cell r="AU190">
            <v>47.26</v>
          </cell>
          <cell r="AV190">
            <v>59.734999999999999</v>
          </cell>
          <cell r="AW190">
            <v>1.27</v>
          </cell>
          <cell r="AX190">
            <v>0</v>
          </cell>
          <cell r="AY190">
            <v>0</v>
          </cell>
          <cell r="AZ190">
            <v>0</v>
          </cell>
          <cell r="BA190">
            <v>0</v>
          </cell>
          <cell r="BB190">
            <v>141.78</v>
          </cell>
          <cell r="BC190">
            <v>0</v>
          </cell>
          <cell r="BD190">
            <v>0</v>
          </cell>
          <cell r="BE190">
            <v>141.78</v>
          </cell>
          <cell r="BF190">
            <v>179.20499999999998</v>
          </cell>
          <cell r="BG190">
            <v>0</v>
          </cell>
          <cell r="BH190">
            <v>0</v>
          </cell>
          <cell r="BI190">
            <v>179.20499999999998</v>
          </cell>
          <cell r="BJ190">
            <v>3.81</v>
          </cell>
          <cell r="BK190">
            <v>434.78844627093741</v>
          </cell>
          <cell r="BL190">
            <v>439.94926057781242</v>
          </cell>
          <cell r="BM190">
            <v>1.7275</v>
          </cell>
          <cell r="BN190">
            <v>4</v>
          </cell>
          <cell r="BO190">
            <v>5.7275</v>
          </cell>
          <cell r="BP190">
            <v>1.2806249999999999</v>
          </cell>
          <cell r="BQ190">
            <v>2.2500000000000004</v>
          </cell>
          <cell r="BR190">
            <v>0</v>
          </cell>
          <cell r="BS190">
            <v>3.5306250000000006</v>
          </cell>
          <cell r="BT190">
            <v>0.44687500000000013</v>
          </cell>
          <cell r="BU190">
            <v>1.7499999999999996</v>
          </cell>
          <cell r="BV190">
            <v>2.1968749999999995</v>
          </cell>
          <cell r="BW190">
            <v>14.256</v>
          </cell>
          <cell r="BX190">
            <v>12.873600000000003</v>
          </cell>
          <cell r="BY190">
            <v>0.36</v>
          </cell>
          <cell r="BZ190">
            <v>2.95</v>
          </cell>
          <cell r="CA190">
            <v>1.739715254237288</v>
          </cell>
          <cell r="CB190">
            <v>4</v>
          </cell>
          <cell r="CC190">
            <v>4.5384894915254241</v>
          </cell>
          <cell r="CD190">
            <v>0.31</v>
          </cell>
          <cell r="CE190">
            <v>0.23</v>
          </cell>
          <cell r="CF190">
            <v>0</v>
          </cell>
          <cell r="CG190">
            <v>0</v>
          </cell>
          <cell r="CH190">
            <v>6.2782047457627126</v>
          </cell>
          <cell r="CI190" t="str">
            <v>CARVER HALL</v>
          </cell>
          <cell r="CJ190" t="str">
            <v>NF3-242</v>
          </cell>
          <cell r="CK190" t="str">
            <v>X</v>
          </cell>
          <cell r="CL190">
            <v>3</v>
          </cell>
          <cell r="CM190" t="str">
            <v>2X32HELP</v>
          </cell>
          <cell r="CN190" t="str">
            <v>SYLVANIA</v>
          </cell>
          <cell r="CO190" t="str">
            <v>QHE2X32T8/UNV ISL-SC</v>
          </cell>
          <cell r="CP190">
            <v>49863</v>
          </cell>
          <cell r="CQ190">
            <v>0</v>
          </cell>
          <cell r="CR190" t="str">
            <v>N/A</v>
          </cell>
          <cell r="CS190" t="str">
            <v>-</v>
          </cell>
          <cell r="CT190" t="str">
            <v>-</v>
          </cell>
          <cell r="CU190" t="str">
            <v>-</v>
          </cell>
          <cell r="CV190">
            <v>0</v>
          </cell>
          <cell r="CW190">
            <v>6</v>
          </cell>
          <cell r="CX190" t="str">
            <v>FO28/ECO</v>
          </cell>
          <cell r="CY190" t="str">
            <v>SYLVANIA</v>
          </cell>
          <cell r="CZ190" t="str">
            <v>FO28/841/XP/SS/ECO</v>
          </cell>
          <cell r="DA190">
            <v>22179</v>
          </cell>
          <cell r="DB190">
            <v>0</v>
          </cell>
          <cell r="DC190" t="str">
            <v>N/A</v>
          </cell>
          <cell r="DD190" t="str">
            <v>-</v>
          </cell>
          <cell r="DE190" t="str">
            <v>-</v>
          </cell>
          <cell r="DF190" t="str">
            <v>-</v>
          </cell>
          <cell r="DG190">
            <v>3</v>
          </cell>
          <cell r="DH190" t="str">
            <v>2x4-LENSES- 2 LAMP LAYIN</v>
          </cell>
          <cell r="DI190" t="str">
            <v>SIMKAR</v>
          </cell>
          <cell r="DJ190" t="str">
            <v>TK-244-232-B11</v>
          </cell>
          <cell r="DK190" t="str">
            <v>-</v>
          </cell>
          <cell r="DL190">
            <v>0</v>
          </cell>
          <cell r="DM190" t="str">
            <v>No Sensor</v>
          </cell>
          <cell r="DN190" t="str">
            <v>No Sensor</v>
          </cell>
          <cell r="DO190" t="str">
            <v>No Sensor</v>
          </cell>
          <cell r="DP190" t="str">
            <v>No Sensor</v>
          </cell>
          <cell r="DQ190" t="str">
            <v>No Sensor</v>
          </cell>
          <cell r="DR190">
            <v>0</v>
          </cell>
          <cell r="DS190" t="str">
            <v>No Add Wk.</v>
          </cell>
          <cell r="DT190" t="str">
            <v>No Add. Wk.</v>
          </cell>
          <cell r="DU190" t="str">
            <v>No Add. Wk.</v>
          </cell>
          <cell r="DV190" t="str">
            <v>No Add. Wk.</v>
          </cell>
          <cell r="DW190" t="str">
            <v>No Add. Wk.</v>
          </cell>
        </row>
        <row r="191">
          <cell r="E191">
            <v>10</v>
          </cell>
          <cell r="F191" t="str">
            <v>CARVER HALL</v>
          </cell>
          <cell r="G191">
            <v>1</v>
          </cell>
          <cell r="I191" t="str">
            <v>CONFERENCE ROOM</v>
          </cell>
          <cell r="J191" t="str">
            <v>OH</v>
          </cell>
          <cell r="L191">
            <v>2470</v>
          </cell>
          <cell r="M191">
            <v>1</v>
          </cell>
          <cell r="N191" t="str">
            <v>40X8</v>
          </cell>
          <cell r="O191" t="str">
            <v>PEND</v>
          </cell>
          <cell r="R191" t="str">
            <v>A4</v>
          </cell>
          <cell r="S191" t="str">
            <v>INCANDESCENT</v>
          </cell>
          <cell r="T191">
            <v>320</v>
          </cell>
          <cell r="U191">
            <v>0.32</v>
          </cell>
          <cell r="V191">
            <v>790.4</v>
          </cell>
          <cell r="W191">
            <v>1</v>
          </cell>
          <cell r="X191" t="str">
            <v>EXTR</v>
          </cell>
          <cell r="Z191" t="str">
            <v>EXISTING TO REMAIN</v>
          </cell>
          <cell r="AA191" t="str">
            <v>X</v>
          </cell>
          <cell r="AB191">
            <v>320</v>
          </cell>
          <cell r="AC191">
            <v>0.32</v>
          </cell>
          <cell r="AD191">
            <v>790.4</v>
          </cell>
          <cell r="AJ191" t="str">
            <v>Y</v>
          </cell>
          <cell r="AK191">
            <v>0</v>
          </cell>
          <cell r="AL191">
            <v>0</v>
          </cell>
          <cell r="AM191">
            <v>0</v>
          </cell>
          <cell r="AN191">
            <v>0</v>
          </cell>
          <cell r="AO191">
            <v>0</v>
          </cell>
          <cell r="AP191">
            <v>0</v>
          </cell>
          <cell r="AQ191">
            <v>0</v>
          </cell>
          <cell r="AR191">
            <v>0</v>
          </cell>
          <cell r="AS191">
            <v>71.238399999999999</v>
          </cell>
          <cell r="AT191">
            <v>71.238399999999999</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19.760000000000002</v>
          </cell>
          <cell r="BN191">
            <v>39.520000000000003</v>
          </cell>
          <cell r="BO191">
            <v>59.28</v>
          </cell>
          <cell r="BP191">
            <v>19.760000000000002</v>
          </cell>
          <cell r="BQ191">
            <v>39.520000000000003</v>
          </cell>
          <cell r="BR191">
            <v>59.28</v>
          </cell>
          <cell r="BS191">
            <v>0</v>
          </cell>
          <cell r="BT191">
            <v>0</v>
          </cell>
          <cell r="BU191">
            <v>0</v>
          </cell>
          <cell r="BV191">
            <v>0</v>
          </cell>
          <cell r="BW191">
            <v>0</v>
          </cell>
          <cell r="BX191">
            <v>0</v>
          </cell>
          <cell r="BY191">
            <v>0.36</v>
          </cell>
          <cell r="BZ191">
            <v>2.95</v>
          </cell>
          <cell r="CA191">
            <v>0</v>
          </cell>
          <cell r="CB191">
            <v>4</v>
          </cell>
          <cell r="CC191">
            <v>0</v>
          </cell>
          <cell r="CD191">
            <v>0.31</v>
          </cell>
          <cell r="CE191">
            <v>0.23</v>
          </cell>
          <cell r="CF191">
            <v>0</v>
          </cell>
          <cell r="CG191">
            <v>0</v>
          </cell>
          <cell r="CH191">
            <v>0</v>
          </cell>
          <cell r="CI191" t="str">
            <v>CARVER HALL</v>
          </cell>
          <cell r="CJ191" t="str">
            <v>EXTR</v>
          </cell>
          <cell r="CK191">
            <v>0</v>
          </cell>
          <cell r="CL191">
            <v>0</v>
          </cell>
          <cell r="CM191" t="str">
            <v>N/A</v>
          </cell>
          <cell r="CN191" t="str">
            <v>-</v>
          </cell>
          <cell r="CO191" t="str">
            <v>-</v>
          </cell>
          <cell r="CP191" t="str">
            <v>-</v>
          </cell>
          <cell r="CQ191">
            <v>0</v>
          </cell>
          <cell r="CR191" t="str">
            <v>N/A</v>
          </cell>
          <cell r="CS191" t="str">
            <v>-</v>
          </cell>
          <cell r="CT191" t="str">
            <v>-</v>
          </cell>
          <cell r="CU191" t="str">
            <v>-</v>
          </cell>
          <cell r="CV191">
            <v>0</v>
          </cell>
          <cell r="CW191">
            <v>0</v>
          </cell>
          <cell r="CX191" t="str">
            <v>N/A</v>
          </cell>
          <cell r="CY191" t="str">
            <v>-</v>
          </cell>
          <cell r="CZ191" t="str">
            <v>-</v>
          </cell>
          <cell r="DA191" t="str">
            <v>-</v>
          </cell>
          <cell r="DB191">
            <v>0</v>
          </cell>
          <cell r="DC191" t="str">
            <v>N/A</v>
          </cell>
          <cell r="DD191" t="str">
            <v>-</v>
          </cell>
          <cell r="DE191" t="str">
            <v>-</v>
          </cell>
          <cell r="DF191" t="str">
            <v>-</v>
          </cell>
          <cell r="DG191">
            <v>1</v>
          </cell>
          <cell r="DH191" t="str">
            <v>EXTR</v>
          </cell>
          <cell r="DI191" t="str">
            <v>-</v>
          </cell>
          <cell r="DJ191" t="str">
            <v>-</v>
          </cell>
          <cell r="DK191" t="str">
            <v>-</v>
          </cell>
          <cell r="DL191">
            <v>0</v>
          </cell>
          <cell r="DM191" t="str">
            <v>No Sensor</v>
          </cell>
          <cell r="DN191" t="str">
            <v>No Sensor</v>
          </cell>
          <cell r="DO191" t="str">
            <v>No Sensor</v>
          </cell>
          <cell r="DP191" t="str">
            <v>No Sensor</v>
          </cell>
          <cell r="DQ191" t="str">
            <v>No Sensor</v>
          </cell>
          <cell r="DR191">
            <v>0</v>
          </cell>
          <cell r="DS191" t="str">
            <v>No Add Wk.</v>
          </cell>
          <cell r="DT191" t="str">
            <v>No Add. Wk.</v>
          </cell>
          <cell r="DU191" t="str">
            <v>No Add. Wk.</v>
          </cell>
          <cell r="DV191" t="str">
            <v>No Add. Wk.</v>
          </cell>
          <cell r="DW191" t="str">
            <v>No Add. Wk.</v>
          </cell>
        </row>
        <row r="192">
          <cell r="E192">
            <v>10</v>
          </cell>
          <cell r="F192" t="str">
            <v>CARVER HALL</v>
          </cell>
          <cell r="G192">
            <v>1</v>
          </cell>
          <cell r="I192" t="str">
            <v>CONFERENCE ROOM</v>
          </cell>
          <cell r="J192" t="str">
            <v>OH</v>
          </cell>
          <cell r="K192" t="str">
            <v>24/3</v>
          </cell>
          <cell r="L192">
            <v>2470</v>
          </cell>
          <cell r="M192">
            <v>2</v>
          </cell>
          <cell r="N192">
            <v>75</v>
          </cell>
          <cell r="Q192" t="str">
            <v>RCO4FLOODS-1 PAR</v>
          </cell>
          <cell r="S192" t="str">
            <v>INCANDESCENT</v>
          </cell>
          <cell r="T192">
            <v>75</v>
          </cell>
          <cell r="U192">
            <v>0.15</v>
          </cell>
          <cell r="V192">
            <v>370.5</v>
          </cell>
          <cell r="W192">
            <v>2</v>
          </cell>
          <cell r="X192" t="str">
            <v>CF18R30</v>
          </cell>
          <cell r="Z192" t="str">
            <v>RELAMP COMPACT FLUORESCENT</v>
          </cell>
          <cell r="AA192" t="str">
            <v xml:space="preserve"> </v>
          </cell>
          <cell r="AB192">
            <v>18</v>
          </cell>
          <cell r="AC192">
            <v>3.5999999999999997E-2</v>
          </cell>
          <cell r="AD192">
            <v>88.919999999999987</v>
          </cell>
          <cell r="AJ192" t="str">
            <v>Y</v>
          </cell>
          <cell r="AK192">
            <v>0</v>
          </cell>
          <cell r="AL192">
            <v>0</v>
          </cell>
          <cell r="AM192">
            <v>0</v>
          </cell>
          <cell r="AN192">
            <v>0.11399999999999999</v>
          </cell>
          <cell r="AO192">
            <v>281.58000000000004</v>
          </cell>
          <cell r="AP192">
            <v>25.378680000000003</v>
          </cell>
          <cell r="AQ192">
            <v>2.0780235415520276</v>
          </cell>
          <cell r="AR192">
            <v>0.48122650201215872</v>
          </cell>
          <cell r="AS192">
            <v>33.393000000000001</v>
          </cell>
          <cell r="AT192">
            <v>8.0143199999999997</v>
          </cell>
          <cell r="AU192">
            <v>12</v>
          </cell>
          <cell r="AV192">
            <v>7.4668749999999999</v>
          </cell>
          <cell r="AW192">
            <v>0</v>
          </cell>
          <cell r="AX192">
            <v>0</v>
          </cell>
          <cell r="AY192">
            <v>0</v>
          </cell>
          <cell r="AZ192">
            <v>0</v>
          </cell>
          <cell r="BA192">
            <v>0</v>
          </cell>
          <cell r="BB192">
            <v>24</v>
          </cell>
          <cell r="BC192">
            <v>0</v>
          </cell>
          <cell r="BD192">
            <v>0</v>
          </cell>
          <cell r="BE192">
            <v>24</v>
          </cell>
          <cell r="BF192">
            <v>14.93375</v>
          </cell>
          <cell r="BG192">
            <v>0</v>
          </cell>
          <cell r="BH192">
            <v>0</v>
          </cell>
          <cell r="BI192">
            <v>14.93375</v>
          </cell>
          <cell r="BJ192">
            <v>0</v>
          </cell>
          <cell r="BK192">
            <v>52.737494493515619</v>
          </cell>
          <cell r="BL192">
            <v>52.737494493515619</v>
          </cell>
          <cell r="BM192">
            <v>4.9400000000000004</v>
          </cell>
          <cell r="BN192">
            <v>9.8800000000000008</v>
          </cell>
          <cell r="BO192">
            <v>14.82</v>
          </cell>
          <cell r="BP192">
            <v>7.41</v>
          </cell>
          <cell r="BQ192">
            <v>2.4700000000000002</v>
          </cell>
          <cell r="BR192">
            <v>0</v>
          </cell>
          <cell r="BS192">
            <v>9.8800000000000008</v>
          </cell>
          <cell r="BT192">
            <v>-2.4699999999999998</v>
          </cell>
          <cell r="BU192">
            <v>7.41</v>
          </cell>
          <cell r="BV192">
            <v>4.9400000000000004</v>
          </cell>
          <cell r="BW192">
            <v>18.584280000000003</v>
          </cell>
          <cell r="BX192">
            <v>6.7944000000000004</v>
          </cell>
          <cell r="BY192">
            <v>0.36</v>
          </cell>
          <cell r="BZ192">
            <v>2.95</v>
          </cell>
          <cell r="CA192">
            <v>2.2679121355932206</v>
          </cell>
          <cell r="CB192">
            <v>4</v>
          </cell>
          <cell r="CC192">
            <v>2.3953138983050848</v>
          </cell>
          <cell r="CD192">
            <v>0.31</v>
          </cell>
          <cell r="CE192">
            <v>0.23</v>
          </cell>
          <cell r="CF192">
            <v>0</v>
          </cell>
          <cell r="CG192">
            <v>0</v>
          </cell>
          <cell r="CH192">
            <v>4.6632260338983054</v>
          </cell>
          <cell r="CI192" t="str">
            <v>CARVER HALL</v>
          </cell>
          <cell r="CJ192" t="str">
            <v>CF18R30</v>
          </cell>
          <cell r="CK192">
            <v>0</v>
          </cell>
          <cell r="CL192">
            <v>0</v>
          </cell>
          <cell r="CM192" t="str">
            <v>N/A</v>
          </cell>
          <cell r="CN192" t="str">
            <v>-</v>
          </cell>
          <cell r="CO192" t="str">
            <v>-</v>
          </cell>
          <cell r="CP192" t="str">
            <v>-</v>
          </cell>
          <cell r="CQ192">
            <v>0</v>
          </cell>
          <cell r="CR192" t="str">
            <v>N/A</v>
          </cell>
          <cell r="CS192" t="str">
            <v>-</v>
          </cell>
          <cell r="CT192" t="str">
            <v>-</v>
          </cell>
          <cell r="CU192" t="str">
            <v>-</v>
          </cell>
          <cell r="CV192">
            <v>0</v>
          </cell>
          <cell r="CW192">
            <v>2</v>
          </cell>
          <cell r="CX192" t="str">
            <v>18 WATT COMPACT FL. (75) PAR30</v>
          </cell>
          <cell r="CY192" t="str">
            <v>TCP</v>
          </cell>
          <cell r="CZ192" t="str">
            <v>28918-41K W/201M30/18</v>
          </cell>
          <cell r="DA192" t="str">
            <v>-</v>
          </cell>
          <cell r="DB192">
            <v>0</v>
          </cell>
          <cell r="DC192" t="str">
            <v>N/A</v>
          </cell>
          <cell r="DD192" t="str">
            <v>-</v>
          </cell>
          <cell r="DE192" t="str">
            <v>-</v>
          </cell>
          <cell r="DF192" t="str">
            <v>-</v>
          </cell>
          <cell r="DG192">
            <v>0</v>
          </cell>
          <cell r="DH192" t="str">
            <v>N/A</v>
          </cell>
          <cell r="DI192" t="str">
            <v>-</v>
          </cell>
          <cell r="DJ192" t="str">
            <v>-</v>
          </cell>
          <cell r="DK192" t="str">
            <v>-</v>
          </cell>
          <cell r="DL192">
            <v>0</v>
          </cell>
          <cell r="DM192" t="str">
            <v>No Sensor</v>
          </cell>
          <cell r="DN192" t="str">
            <v>No Sensor</v>
          </cell>
          <cell r="DO192" t="str">
            <v>No Sensor</v>
          </cell>
          <cell r="DP192" t="str">
            <v>No Sensor</v>
          </cell>
          <cell r="DQ192" t="str">
            <v>No Sensor</v>
          </cell>
          <cell r="DR192">
            <v>0</v>
          </cell>
          <cell r="DS192" t="str">
            <v>No Add Wk.</v>
          </cell>
          <cell r="DT192" t="str">
            <v>No Add. Wk.</v>
          </cell>
          <cell r="DU192" t="str">
            <v>No Add. Wk.</v>
          </cell>
          <cell r="DV192" t="str">
            <v>No Add. Wk.</v>
          </cell>
          <cell r="DW192" t="str">
            <v>No Add. Wk.</v>
          </cell>
        </row>
        <row r="193">
          <cell r="E193">
            <v>10</v>
          </cell>
          <cell r="F193" t="str">
            <v>CARVER HALL</v>
          </cell>
          <cell r="G193">
            <v>1</v>
          </cell>
          <cell r="I193" t="str">
            <v>CONFERENCE ROOM</v>
          </cell>
          <cell r="J193" t="str">
            <v>OH</v>
          </cell>
          <cell r="L193">
            <v>2470</v>
          </cell>
          <cell r="M193">
            <v>3</v>
          </cell>
          <cell r="N193">
            <v>60</v>
          </cell>
          <cell r="Q193" t="str">
            <v>WW RCO FL</v>
          </cell>
          <cell r="S193" t="str">
            <v>INCANDESCENT</v>
          </cell>
          <cell r="T193">
            <v>60</v>
          </cell>
          <cell r="U193">
            <v>0.18</v>
          </cell>
          <cell r="V193">
            <v>444.59999999999997</v>
          </cell>
          <cell r="W193">
            <v>3</v>
          </cell>
          <cell r="X193" t="str">
            <v>CF13R30</v>
          </cell>
          <cell r="Z193" t="str">
            <v>RELAMP COMPACT FLUORESCENT</v>
          </cell>
          <cell r="AA193" t="str">
            <v xml:space="preserve"> </v>
          </cell>
          <cell r="AB193">
            <v>13</v>
          </cell>
          <cell r="AC193">
            <v>3.9E-2</v>
          </cell>
          <cell r="AD193">
            <v>96.33</v>
          </cell>
          <cell r="AJ193" t="str">
            <v>Y</v>
          </cell>
          <cell r="AK193">
            <v>0</v>
          </cell>
          <cell r="AL193">
            <v>0</v>
          </cell>
          <cell r="AM193">
            <v>0</v>
          </cell>
          <cell r="AN193">
            <v>0.14099999999999999</v>
          </cell>
          <cell r="AO193">
            <v>348.27</v>
          </cell>
          <cell r="AP193">
            <v>31.389419999999994</v>
          </cell>
          <cell r="AQ193">
            <v>2.5201562099673529</v>
          </cell>
          <cell r="AR193">
            <v>0.39680079990476236</v>
          </cell>
          <cell r="AS193">
            <v>40.071599999999997</v>
          </cell>
          <cell r="AT193">
            <v>8.6821800000000007</v>
          </cell>
          <cell r="AU193">
            <v>12</v>
          </cell>
          <cell r="AV193">
            <v>7.4668749999999999</v>
          </cell>
          <cell r="AW193">
            <v>0</v>
          </cell>
          <cell r="AX193">
            <v>0</v>
          </cell>
          <cell r="AY193">
            <v>0</v>
          </cell>
          <cell r="AZ193">
            <v>0</v>
          </cell>
          <cell r="BA193">
            <v>0</v>
          </cell>
          <cell r="BB193">
            <v>36</v>
          </cell>
          <cell r="BC193">
            <v>0</v>
          </cell>
          <cell r="BD193">
            <v>0</v>
          </cell>
          <cell r="BE193">
            <v>36</v>
          </cell>
          <cell r="BF193">
            <v>22.400624999999998</v>
          </cell>
          <cell r="BG193">
            <v>0</v>
          </cell>
          <cell r="BH193">
            <v>0</v>
          </cell>
          <cell r="BI193">
            <v>22.400624999999998</v>
          </cell>
          <cell r="BJ193">
            <v>0</v>
          </cell>
          <cell r="BK193">
            <v>79.106241740273418</v>
          </cell>
          <cell r="BL193">
            <v>79.106241740273418</v>
          </cell>
          <cell r="BM193">
            <v>7.41</v>
          </cell>
          <cell r="BN193">
            <v>14.82</v>
          </cell>
          <cell r="BO193">
            <v>22.23</v>
          </cell>
          <cell r="BP193">
            <v>11.115000000000002</v>
          </cell>
          <cell r="BQ193">
            <v>3.7050000000000001</v>
          </cell>
          <cell r="BR193">
            <v>0</v>
          </cell>
          <cell r="BS193">
            <v>14.820000000000002</v>
          </cell>
          <cell r="BT193">
            <v>-3.7050000000000018</v>
          </cell>
          <cell r="BU193">
            <v>11.115</v>
          </cell>
          <cell r="BV193">
            <v>7.4099999999999984</v>
          </cell>
          <cell r="BW193">
            <v>22.98582</v>
          </cell>
          <cell r="BX193">
            <v>8.4036000000000008</v>
          </cell>
          <cell r="BY193">
            <v>0.36</v>
          </cell>
          <cell r="BZ193">
            <v>2.95</v>
          </cell>
          <cell r="CA193">
            <v>2.805049220338983</v>
          </cell>
          <cell r="CB193">
            <v>4</v>
          </cell>
          <cell r="CC193">
            <v>2.9626250847457625</v>
          </cell>
          <cell r="CD193">
            <v>0.31</v>
          </cell>
          <cell r="CE193">
            <v>0.23</v>
          </cell>
          <cell r="CF193">
            <v>0</v>
          </cell>
          <cell r="CG193">
            <v>0</v>
          </cell>
          <cell r="CH193">
            <v>5.7676743050847454</v>
          </cell>
          <cell r="CI193" t="str">
            <v>CARVER HALL</v>
          </cell>
          <cell r="CJ193" t="str">
            <v>CF13R30</v>
          </cell>
          <cell r="CK193">
            <v>0</v>
          </cell>
          <cell r="CL193">
            <v>0</v>
          </cell>
          <cell r="CM193" t="str">
            <v>N/A</v>
          </cell>
          <cell r="CN193" t="str">
            <v>-</v>
          </cell>
          <cell r="CO193" t="str">
            <v>-</v>
          </cell>
          <cell r="CP193" t="str">
            <v>-</v>
          </cell>
          <cell r="CQ193">
            <v>0</v>
          </cell>
          <cell r="CR193" t="str">
            <v>N/A</v>
          </cell>
          <cell r="CS193" t="str">
            <v>-</v>
          </cell>
          <cell r="CT193" t="str">
            <v>-</v>
          </cell>
          <cell r="CU193" t="str">
            <v>-</v>
          </cell>
          <cell r="CV193">
            <v>0</v>
          </cell>
          <cell r="CW193">
            <v>3</v>
          </cell>
          <cell r="CX193" t="str">
            <v>13 WATT COMPACT FL. (60) PAR30</v>
          </cell>
          <cell r="CY193" t="str">
            <v>TCP</v>
          </cell>
          <cell r="CZ193" t="str">
            <v>28913-41K W/201M30</v>
          </cell>
          <cell r="DA193" t="str">
            <v>-</v>
          </cell>
          <cell r="DB193">
            <v>0</v>
          </cell>
          <cell r="DC193" t="str">
            <v>N/A</v>
          </cell>
          <cell r="DD193" t="str">
            <v>-</v>
          </cell>
          <cell r="DE193" t="str">
            <v>-</v>
          </cell>
          <cell r="DF193" t="str">
            <v>-</v>
          </cell>
          <cell r="DG193">
            <v>0</v>
          </cell>
          <cell r="DH193" t="str">
            <v>N/A</v>
          </cell>
          <cell r="DI193" t="str">
            <v>-</v>
          </cell>
          <cell r="DJ193" t="str">
            <v>-</v>
          </cell>
          <cell r="DK193" t="str">
            <v>-</v>
          </cell>
          <cell r="DL193">
            <v>0</v>
          </cell>
          <cell r="DM193" t="str">
            <v>No Sensor</v>
          </cell>
          <cell r="DN193" t="str">
            <v>No Sensor</v>
          </cell>
          <cell r="DO193" t="str">
            <v>No Sensor</v>
          </cell>
          <cell r="DP193" t="str">
            <v>No Sensor</v>
          </cell>
          <cell r="DQ193" t="str">
            <v>No Sensor</v>
          </cell>
          <cell r="DR193">
            <v>0</v>
          </cell>
          <cell r="DS193" t="str">
            <v>No Add Wk.</v>
          </cell>
          <cell r="DT193" t="str">
            <v>No Add. Wk.</v>
          </cell>
          <cell r="DU193" t="str">
            <v>No Add. Wk.</v>
          </cell>
          <cell r="DV193" t="str">
            <v>No Add. Wk.</v>
          </cell>
          <cell r="DW193" t="str">
            <v>No Add. Wk.</v>
          </cell>
        </row>
        <row r="194">
          <cell r="E194">
            <v>10</v>
          </cell>
          <cell r="F194" t="str">
            <v>CARVER HALL</v>
          </cell>
          <cell r="G194">
            <v>1</v>
          </cell>
          <cell r="I194" t="str">
            <v>PROVOST OFFICE</v>
          </cell>
          <cell r="J194" t="str">
            <v>OH</v>
          </cell>
          <cell r="L194">
            <v>2470</v>
          </cell>
          <cell r="M194">
            <v>4</v>
          </cell>
          <cell r="N194" t="str">
            <v>44EE</v>
          </cell>
          <cell r="O194" t="str">
            <v>LYIN PARA</v>
          </cell>
          <cell r="R194" t="str">
            <v>A2</v>
          </cell>
          <cell r="S194" t="str">
            <v>FLUORESCENT</v>
          </cell>
          <cell r="T194">
            <v>144</v>
          </cell>
          <cell r="U194">
            <v>0.57599999999999996</v>
          </cell>
          <cell r="V194">
            <v>1422.7199999999998</v>
          </cell>
          <cell r="W194">
            <v>4</v>
          </cell>
          <cell r="X194" t="str">
            <v>NF5-242HP</v>
          </cell>
          <cell r="Z194" t="str">
            <v>NEW LINEAR FLUORESCENT FIXTURE</v>
          </cell>
          <cell r="AA194" t="str">
            <v>X</v>
          </cell>
          <cell r="AB194">
            <v>65</v>
          </cell>
          <cell r="AC194">
            <v>0.26</v>
          </cell>
          <cell r="AD194">
            <v>642.20000000000005</v>
          </cell>
          <cell r="AJ194" t="str">
            <v>Y</v>
          </cell>
          <cell r="AK194">
            <v>32817.599999999999</v>
          </cell>
          <cell r="AL194">
            <v>24576</v>
          </cell>
          <cell r="AM194">
            <v>-0.25113353810150646</v>
          </cell>
          <cell r="AN194">
            <v>0.31599999999999995</v>
          </cell>
          <cell r="AO194">
            <v>780.51999999999975</v>
          </cell>
          <cell r="AP194">
            <v>70.347919999999988</v>
          </cell>
          <cell r="AQ194">
            <v>9.3436484510309619</v>
          </cell>
          <cell r="AR194">
            <v>0.10702457452684468</v>
          </cell>
          <cell r="AS194">
            <v>128.22911999999999</v>
          </cell>
          <cell r="AT194">
            <v>57.881200000000007</v>
          </cell>
          <cell r="AU194">
            <v>59.26</v>
          </cell>
          <cell r="AV194">
            <v>59.734999999999999</v>
          </cell>
          <cell r="AW194">
            <v>2.3200000000000003</v>
          </cell>
          <cell r="AX194">
            <v>0</v>
          </cell>
          <cell r="AY194">
            <v>0</v>
          </cell>
          <cell r="AZ194">
            <v>0</v>
          </cell>
          <cell r="BA194">
            <v>0</v>
          </cell>
          <cell r="BB194">
            <v>237.04</v>
          </cell>
          <cell r="BC194">
            <v>0</v>
          </cell>
          <cell r="BD194">
            <v>0</v>
          </cell>
          <cell r="BE194">
            <v>237.04</v>
          </cell>
          <cell r="BF194">
            <v>238.94</v>
          </cell>
          <cell r="BG194">
            <v>0</v>
          </cell>
          <cell r="BH194">
            <v>0</v>
          </cell>
          <cell r="BI194">
            <v>238.94</v>
          </cell>
          <cell r="BJ194">
            <v>9.2800000000000011</v>
          </cell>
          <cell r="BK194">
            <v>644.73606136124988</v>
          </cell>
          <cell r="BL194">
            <v>657.30623374124991</v>
          </cell>
          <cell r="BM194">
            <v>9.3859999999999992</v>
          </cell>
          <cell r="BN194">
            <v>19.760000000000002</v>
          </cell>
          <cell r="BO194">
            <v>29.146000000000001</v>
          </cell>
          <cell r="BP194">
            <v>4.935883333333333</v>
          </cell>
          <cell r="BQ194">
            <v>7.41</v>
          </cell>
          <cell r="BR194">
            <v>0</v>
          </cell>
          <cell r="BS194">
            <v>12.345883333333333</v>
          </cell>
          <cell r="BT194">
            <v>4.4501166666666663</v>
          </cell>
          <cell r="BU194">
            <v>12.350000000000001</v>
          </cell>
          <cell r="BV194">
            <v>16.800116666666668</v>
          </cell>
          <cell r="BW194">
            <v>51.514319999999984</v>
          </cell>
          <cell r="BX194">
            <v>18.833599999999997</v>
          </cell>
          <cell r="BY194">
            <v>0.36</v>
          </cell>
          <cell r="BZ194">
            <v>2.95</v>
          </cell>
          <cell r="CA194">
            <v>6.2864932881355911</v>
          </cell>
          <cell r="CB194">
            <v>4</v>
          </cell>
          <cell r="CC194">
            <v>6.6396420338983049</v>
          </cell>
          <cell r="CD194">
            <v>0.31</v>
          </cell>
          <cell r="CE194">
            <v>0.23</v>
          </cell>
          <cell r="CF194">
            <v>0</v>
          </cell>
          <cell r="CG194">
            <v>0</v>
          </cell>
          <cell r="CH194">
            <v>12.926135322033897</v>
          </cell>
          <cell r="CI194" t="str">
            <v>CARVER HALL</v>
          </cell>
          <cell r="CJ194" t="str">
            <v>NF5-242HP</v>
          </cell>
          <cell r="CK194" t="str">
            <v>X</v>
          </cell>
          <cell r="CL194">
            <v>4</v>
          </cell>
          <cell r="CM194" t="str">
            <v>2X32HEHP</v>
          </cell>
          <cell r="CN194" t="str">
            <v>SYLVANIA</v>
          </cell>
          <cell r="CO194" t="str">
            <v>QHE2X32T8/UNV ISH-SC</v>
          </cell>
          <cell r="CP194">
            <v>49873</v>
          </cell>
          <cell r="CQ194">
            <v>0</v>
          </cell>
          <cell r="CR194" t="str">
            <v>N/A</v>
          </cell>
          <cell r="CS194" t="str">
            <v>-</v>
          </cell>
          <cell r="CT194" t="str">
            <v>-</v>
          </cell>
          <cell r="CU194" t="str">
            <v>-</v>
          </cell>
          <cell r="CV194">
            <v>0</v>
          </cell>
          <cell r="CW194">
            <v>8</v>
          </cell>
          <cell r="CX194" t="str">
            <v>FO28/ECO</v>
          </cell>
          <cell r="CY194" t="str">
            <v>SYLVANIA</v>
          </cell>
          <cell r="CZ194" t="str">
            <v>FO28/841/XP/SS/ECO</v>
          </cell>
          <cell r="DA194">
            <v>22179</v>
          </cell>
          <cell r="DB194">
            <v>0</v>
          </cell>
          <cell r="DC194" t="str">
            <v>N/A</v>
          </cell>
          <cell r="DD194" t="str">
            <v>-</v>
          </cell>
          <cell r="DE194" t="str">
            <v>-</v>
          </cell>
          <cell r="DF194" t="str">
            <v>-</v>
          </cell>
          <cell r="DG194">
            <v>4</v>
          </cell>
          <cell r="DH194" t="str">
            <v>2X4 2L 18 CELL PARABOLIC LOUVER</v>
          </cell>
          <cell r="DI194" t="str">
            <v>SIMKAR</v>
          </cell>
          <cell r="DJ194" t="str">
            <v>TEP-244-232-B11-18C</v>
          </cell>
          <cell r="DK194" t="str">
            <v>-</v>
          </cell>
          <cell r="DL194">
            <v>0</v>
          </cell>
          <cell r="DM194" t="str">
            <v>No Sensor</v>
          </cell>
          <cell r="DN194" t="str">
            <v>No Sensor</v>
          </cell>
          <cell r="DO194" t="str">
            <v>No Sensor</v>
          </cell>
          <cell r="DP194" t="str">
            <v>No Sensor</v>
          </cell>
          <cell r="DQ194" t="str">
            <v>No Sensor</v>
          </cell>
          <cell r="DR194">
            <v>0</v>
          </cell>
          <cell r="DS194" t="str">
            <v>No Add Wk.</v>
          </cell>
          <cell r="DT194" t="str">
            <v>No Add. Wk.</v>
          </cell>
          <cell r="DU194" t="str">
            <v>No Add. Wk.</v>
          </cell>
          <cell r="DV194" t="str">
            <v>No Add. Wk.</v>
          </cell>
          <cell r="DW194" t="str">
            <v>No Add. Wk.</v>
          </cell>
        </row>
        <row r="195">
          <cell r="E195">
            <v>10</v>
          </cell>
          <cell r="F195" t="str">
            <v>CARVER HALL</v>
          </cell>
          <cell r="G195">
            <v>2</v>
          </cell>
          <cell r="I195" t="str">
            <v>STAIR</v>
          </cell>
          <cell r="J195" t="str">
            <v>ST</v>
          </cell>
          <cell r="L195">
            <v>2470</v>
          </cell>
          <cell r="M195">
            <v>2</v>
          </cell>
          <cell r="N195" t="str">
            <v>75X2</v>
          </cell>
          <cell r="Q195" t="str">
            <v>DRUM</v>
          </cell>
          <cell r="S195" t="str">
            <v>INCANDESCENT</v>
          </cell>
          <cell r="T195">
            <v>150</v>
          </cell>
          <cell r="U195">
            <v>0.3</v>
          </cell>
          <cell r="V195">
            <v>741</v>
          </cell>
          <cell r="W195">
            <v>2</v>
          </cell>
          <cell r="X195" t="str">
            <v>SP-NF2</v>
          </cell>
          <cell r="Z195" t="str">
            <v>NEW COMPACT FLUORESCENT FIXTURE</v>
          </cell>
          <cell r="AA195" t="str">
            <v xml:space="preserve"> </v>
          </cell>
          <cell r="AB195">
            <v>64</v>
          </cell>
          <cell r="AC195">
            <v>0.128</v>
          </cell>
          <cell r="AD195">
            <v>316.16000000000003</v>
          </cell>
          <cell r="AJ195" t="str">
            <v>Y</v>
          </cell>
          <cell r="AK195">
            <v>0</v>
          </cell>
          <cell r="AL195">
            <v>6006.24</v>
          </cell>
          <cell r="AM195">
            <v>0</v>
          </cell>
          <cell r="AN195">
            <v>0.17199999999999999</v>
          </cell>
          <cell r="AO195">
            <v>424.84</v>
          </cell>
          <cell r="AP195">
            <v>38.290639999999996</v>
          </cell>
          <cell r="AQ195">
            <v>26.857135573398285</v>
          </cell>
          <cell r="AR195">
            <v>3.7234052651187781E-2</v>
          </cell>
          <cell r="AS195">
            <v>66.786000000000001</v>
          </cell>
          <cell r="AT195">
            <v>28.495360000000005</v>
          </cell>
          <cell r="AU195">
            <v>290</v>
          </cell>
          <cell r="AV195">
            <v>89.602499999999992</v>
          </cell>
          <cell r="AW195">
            <v>0</v>
          </cell>
          <cell r="AX195">
            <v>0</v>
          </cell>
          <cell r="AY195">
            <v>0</v>
          </cell>
          <cell r="AZ195">
            <v>0</v>
          </cell>
          <cell r="BA195">
            <v>0</v>
          </cell>
          <cell r="BB195">
            <v>580</v>
          </cell>
          <cell r="BC195">
            <v>0</v>
          </cell>
          <cell r="BD195">
            <v>0</v>
          </cell>
          <cell r="BE195">
            <v>580</v>
          </cell>
          <cell r="BF195">
            <v>179.20499999999998</v>
          </cell>
          <cell r="BG195">
            <v>0</v>
          </cell>
          <cell r="BH195">
            <v>0</v>
          </cell>
          <cell r="BI195">
            <v>179.20499999999998</v>
          </cell>
          <cell r="BJ195">
            <v>0</v>
          </cell>
          <cell r="BK195">
            <v>1028.3769096721871</v>
          </cell>
          <cell r="BL195">
            <v>1028.3769096721871</v>
          </cell>
          <cell r="BM195">
            <v>9.8800000000000008</v>
          </cell>
          <cell r="BN195">
            <v>19.760000000000002</v>
          </cell>
          <cell r="BO195">
            <v>29.64</v>
          </cell>
          <cell r="BP195">
            <v>22.024166666666666</v>
          </cell>
          <cell r="BQ195">
            <v>8.2333333333333325</v>
          </cell>
          <cell r="BR195">
            <v>0</v>
          </cell>
          <cell r="BS195">
            <v>30.2575</v>
          </cell>
          <cell r="BT195">
            <v>-12.144166666666665</v>
          </cell>
          <cell r="BU195">
            <v>11.526666666666669</v>
          </cell>
          <cell r="BV195">
            <v>-0.61749999999999616</v>
          </cell>
          <cell r="BW195">
            <v>28.039439999999999</v>
          </cell>
          <cell r="BX195">
            <v>10.251200000000001</v>
          </cell>
          <cell r="BY195">
            <v>0.36</v>
          </cell>
          <cell r="BZ195">
            <v>2.95</v>
          </cell>
          <cell r="CA195">
            <v>3.421762169491525</v>
          </cell>
          <cell r="CB195">
            <v>4</v>
          </cell>
          <cell r="CC195">
            <v>3.6139823728813556</v>
          </cell>
          <cell r="CD195">
            <v>0.31</v>
          </cell>
          <cell r="CE195">
            <v>0.23</v>
          </cell>
          <cell r="CF195">
            <v>0</v>
          </cell>
          <cell r="CG195">
            <v>0</v>
          </cell>
          <cell r="CH195">
            <v>7.0357445423728802</v>
          </cell>
          <cell r="CI195" t="str">
            <v>CARVER HALL</v>
          </cell>
          <cell r="CJ195" t="str">
            <v>SP-NF2</v>
          </cell>
          <cell r="CK195" t="str">
            <v>X</v>
          </cell>
          <cell r="CL195">
            <v>4</v>
          </cell>
          <cell r="CM195" t="str">
            <v>CF28 MAG</v>
          </cell>
          <cell r="CN195" t="str">
            <v>ADVANCE</v>
          </cell>
          <cell r="CO195" t="str">
            <v>LO-1Q28-TP</v>
          </cell>
          <cell r="CP195" t="str">
            <v>-</v>
          </cell>
          <cell r="CQ195">
            <v>0</v>
          </cell>
          <cell r="CR195" t="str">
            <v>N/A</v>
          </cell>
          <cell r="CS195" t="str">
            <v>-</v>
          </cell>
          <cell r="CT195" t="str">
            <v>-</v>
          </cell>
          <cell r="CU195" t="str">
            <v>-</v>
          </cell>
          <cell r="CV195" t="str">
            <v>X</v>
          </cell>
          <cell r="CW195">
            <v>4</v>
          </cell>
          <cell r="CX195" t="str">
            <v>CF26/DT/E/IN/841</v>
          </cell>
          <cell r="CY195" t="str">
            <v>SYLVANIA</v>
          </cell>
          <cell r="CZ195" t="str">
            <v>CF26DT/E/IN/841</v>
          </cell>
          <cell r="DA195">
            <v>20882</v>
          </cell>
          <cell r="DB195">
            <v>0</v>
          </cell>
          <cell r="DC195" t="str">
            <v>N/A</v>
          </cell>
          <cell r="DD195" t="str">
            <v>-</v>
          </cell>
          <cell r="DE195" t="str">
            <v>-</v>
          </cell>
          <cell r="DF195" t="str">
            <v>-</v>
          </cell>
          <cell r="DG195">
            <v>2</v>
          </cell>
          <cell r="DH195" t="str">
            <v>DECORATIVE PENDANT LANTERN</v>
          </cell>
          <cell r="DI195" t="str">
            <v>SEAGULL LIGHTING</v>
          </cell>
          <cell r="DJ195" t="str">
            <v>69285PBLE-746</v>
          </cell>
          <cell r="DK195" t="str">
            <v>-</v>
          </cell>
          <cell r="DL195">
            <v>0</v>
          </cell>
          <cell r="DM195" t="str">
            <v>No Sensor</v>
          </cell>
          <cell r="DN195" t="str">
            <v>No Sensor</v>
          </cell>
          <cell r="DO195" t="str">
            <v>No Sensor</v>
          </cell>
          <cell r="DP195" t="str">
            <v>No Sensor</v>
          </cell>
          <cell r="DQ195" t="str">
            <v>No Sensor</v>
          </cell>
          <cell r="DR195">
            <v>0</v>
          </cell>
          <cell r="DS195" t="str">
            <v>No Add Wk.</v>
          </cell>
          <cell r="DT195" t="str">
            <v>No Add. Wk.</v>
          </cell>
          <cell r="DU195" t="str">
            <v>No Add. Wk.</v>
          </cell>
          <cell r="DV195" t="str">
            <v>No Add. Wk.</v>
          </cell>
          <cell r="DW195" t="str">
            <v>No Add. Wk.</v>
          </cell>
        </row>
        <row r="196">
          <cell r="E196">
            <v>10</v>
          </cell>
          <cell r="F196" t="str">
            <v>CARVER HALL</v>
          </cell>
          <cell r="G196">
            <v>3</v>
          </cell>
          <cell r="I196" t="str">
            <v>STAIR</v>
          </cell>
          <cell r="J196" t="str">
            <v>ST</v>
          </cell>
          <cell r="L196">
            <v>2470</v>
          </cell>
          <cell r="M196">
            <v>2</v>
          </cell>
          <cell r="N196" t="str">
            <v>75X2</v>
          </cell>
          <cell r="Q196" t="str">
            <v>DRUM</v>
          </cell>
          <cell r="S196" t="str">
            <v>INCANDESCENT</v>
          </cell>
          <cell r="T196">
            <v>150</v>
          </cell>
          <cell r="U196">
            <v>0.3</v>
          </cell>
          <cell r="V196">
            <v>741</v>
          </cell>
          <cell r="W196">
            <v>2</v>
          </cell>
          <cell r="X196" t="str">
            <v>SP-NF2</v>
          </cell>
          <cell r="Y196" t="str">
            <v>CHECK DOOR CLEARANCE</v>
          </cell>
          <cell r="Z196" t="str">
            <v>NEW COMPACT FLUORESCENT FIXTURE</v>
          </cell>
          <cell r="AA196" t="str">
            <v xml:space="preserve"> </v>
          </cell>
          <cell r="AB196">
            <v>64</v>
          </cell>
          <cell r="AC196">
            <v>0.128</v>
          </cell>
          <cell r="AD196">
            <v>316.16000000000003</v>
          </cell>
          <cell r="AJ196" t="str">
            <v>Y</v>
          </cell>
          <cell r="AK196">
            <v>0</v>
          </cell>
          <cell r="AL196">
            <v>6006.24</v>
          </cell>
          <cell r="AM196">
            <v>0</v>
          </cell>
          <cell r="AN196">
            <v>0.17199999999999999</v>
          </cell>
          <cell r="AO196">
            <v>424.84</v>
          </cell>
          <cell r="AP196">
            <v>38.290639999999996</v>
          </cell>
          <cell r="AQ196">
            <v>26.857135573398285</v>
          </cell>
          <cell r="AR196">
            <v>3.7234052651187781E-2</v>
          </cell>
          <cell r="AS196">
            <v>66.786000000000001</v>
          </cell>
          <cell r="AT196">
            <v>28.495360000000005</v>
          </cell>
          <cell r="AU196">
            <v>290</v>
          </cell>
          <cell r="AV196">
            <v>89.602499999999992</v>
          </cell>
          <cell r="AW196">
            <v>0</v>
          </cell>
          <cell r="AX196">
            <v>0</v>
          </cell>
          <cell r="AY196">
            <v>0</v>
          </cell>
          <cell r="AZ196">
            <v>0</v>
          </cell>
          <cell r="BA196">
            <v>0</v>
          </cell>
          <cell r="BB196">
            <v>580</v>
          </cell>
          <cell r="BC196">
            <v>0</v>
          </cell>
          <cell r="BD196">
            <v>0</v>
          </cell>
          <cell r="BE196">
            <v>580</v>
          </cell>
          <cell r="BF196">
            <v>179.20499999999998</v>
          </cell>
          <cell r="BG196">
            <v>0</v>
          </cell>
          <cell r="BH196">
            <v>0</v>
          </cell>
          <cell r="BI196">
            <v>179.20499999999998</v>
          </cell>
          <cell r="BJ196">
            <v>0</v>
          </cell>
          <cell r="BK196">
            <v>1028.3769096721871</v>
          </cell>
          <cell r="BL196">
            <v>1028.3769096721871</v>
          </cell>
          <cell r="BM196">
            <v>9.8800000000000008</v>
          </cell>
          <cell r="BN196">
            <v>19.760000000000002</v>
          </cell>
          <cell r="BO196">
            <v>29.64</v>
          </cell>
          <cell r="BP196">
            <v>22.024166666666666</v>
          </cell>
          <cell r="BQ196">
            <v>8.2333333333333325</v>
          </cell>
          <cell r="BR196">
            <v>0</v>
          </cell>
          <cell r="BS196">
            <v>30.2575</v>
          </cell>
          <cell r="BT196">
            <v>-12.144166666666665</v>
          </cell>
          <cell r="BU196">
            <v>11.526666666666669</v>
          </cell>
          <cell r="BV196">
            <v>-0.61749999999999616</v>
          </cell>
          <cell r="BW196">
            <v>28.039439999999999</v>
          </cell>
          <cell r="BX196">
            <v>10.251200000000001</v>
          </cell>
          <cell r="BY196">
            <v>0.36</v>
          </cell>
          <cell r="BZ196">
            <v>2.95</v>
          </cell>
          <cell r="CA196">
            <v>3.421762169491525</v>
          </cell>
          <cell r="CB196">
            <v>4</v>
          </cell>
          <cell r="CC196">
            <v>3.6139823728813556</v>
          </cell>
          <cell r="CD196">
            <v>0.31</v>
          </cell>
          <cell r="CE196">
            <v>0.23</v>
          </cell>
          <cell r="CF196">
            <v>0</v>
          </cell>
          <cell r="CG196">
            <v>0</v>
          </cell>
          <cell r="CH196">
            <v>7.0357445423728802</v>
          </cell>
          <cell r="CI196" t="str">
            <v>CARVER HALL</v>
          </cell>
          <cell r="CJ196" t="str">
            <v>SP-NF2</v>
          </cell>
          <cell r="CK196" t="str">
            <v>X</v>
          </cell>
          <cell r="CL196">
            <v>4</v>
          </cell>
          <cell r="CM196" t="str">
            <v>CF28 MAG</v>
          </cell>
          <cell r="CN196" t="str">
            <v>ADVANCE</v>
          </cell>
          <cell r="CO196" t="str">
            <v>LO-1Q28-TP</v>
          </cell>
          <cell r="CP196" t="str">
            <v>-</v>
          </cell>
          <cell r="CQ196">
            <v>0</v>
          </cell>
          <cell r="CR196" t="str">
            <v>N/A</v>
          </cell>
          <cell r="CS196" t="str">
            <v>-</v>
          </cell>
          <cell r="CT196" t="str">
            <v>-</v>
          </cell>
          <cell r="CU196" t="str">
            <v>-</v>
          </cell>
          <cell r="CV196" t="str">
            <v>X</v>
          </cell>
          <cell r="CW196">
            <v>4</v>
          </cell>
          <cell r="CX196" t="str">
            <v>CF26/DT/E/IN/841</v>
          </cell>
          <cell r="CY196" t="str">
            <v>SYLVANIA</v>
          </cell>
          <cell r="CZ196" t="str">
            <v>CF26DT/E/IN/841</v>
          </cell>
          <cell r="DA196">
            <v>20882</v>
          </cell>
          <cell r="DB196">
            <v>0</v>
          </cell>
          <cell r="DC196" t="str">
            <v>N/A</v>
          </cell>
          <cell r="DD196" t="str">
            <v>-</v>
          </cell>
          <cell r="DE196" t="str">
            <v>-</v>
          </cell>
          <cell r="DF196" t="str">
            <v>-</v>
          </cell>
          <cell r="DG196">
            <v>2</v>
          </cell>
          <cell r="DH196" t="str">
            <v>DECORATIVE PENDANT LANTERN</v>
          </cell>
          <cell r="DI196" t="str">
            <v>SEAGULL LIGHTING</v>
          </cell>
          <cell r="DJ196" t="str">
            <v>69285PBLE-746</v>
          </cell>
          <cell r="DK196" t="str">
            <v>-</v>
          </cell>
          <cell r="DL196">
            <v>0</v>
          </cell>
          <cell r="DM196" t="str">
            <v>No Sensor</v>
          </cell>
          <cell r="DN196" t="str">
            <v>No Sensor</v>
          </cell>
          <cell r="DO196" t="str">
            <v>No Sensor</v>
          </cell>
          <cell r="DP196" t="str">
            <v>No Sensor</v>
          </cell>
          <cell r="DQ196" t="str">
            <v>No Sensor</v>
          </cell>
          <cell r="DR196">
            <v>0</v>
          </cell>
          <cell r="DS196" t="str">
            <v>No Add Wk.</v>
          </cell>
          <cell r="DT196" t="str">
            <v>No Add. Wk.</v>
          </cell>
          <cell r="DU196" t="str">
            <v>No Add. Wk.</v>
          </cell>
          <cell r="DV196" t="str">
            <v>No Add. Wk.</v>
          </cell>
          <cell r="DW196" t="str">
            <v>No Add. Wk.</v>
          </cell>
        </row>
        <row r="197">
          <cell r="E197">
            <v>10</v>
          </cell>
          <cell r="F197" t="str">
            <v>CARVER HALL</v>
          </cell>
          <cell r="G197">
            <v>3</v>
          </cell>
          <cell r="I197" t="str">
            <v>AUDITORIUM</v>
          </cell>
          <cell r="J197" t="str">
            <v>AUD</v>
          </cell>
          <cell r="L197">
            <v>2470</v>
          </cell>
          <cell r="M197">
            <v>17</v>
          </cell>
          <cell r="N197" t="str">
            <v>175MH</v>
          </cell>
          <cell r="Q197" t="str">
            <v>REC SQU 10 X 10</v>
          </cell>
          <cell r="R197" t="str">
            <v>A3</v>
          </cell>
          <cell r="S197" t="str">
            <v>HIGH INTENSITY DISCHARGE</v>
          </cell>
          <cell r="T197">
            <v>210</v>
          </cell>
          <cell r="U197">
            <v>3.57</v>
          </cell>
          <cell r="V197">
            <v>8817.9</v>
          </cell>
          <cell r="W197">
            <v>17</v>
          </cell>
          <cell r="X197" t="str">
            <v>NF4-224</v>
          </cell>
          <cell r="Z197" t="str">
            <v>NEW LINEAR FLUORESCENT FIXTURE</v>
          </cell>
          <cell r="AA197" t="str">
            <v>X</v>
          </cell>
          <cell r="AB197">
            <v>49</v>
          </cell>
          <cell r="AC197">
            <v>0.83299999999999996</v>
          </cell>
          <cell r="AD197">
            <v>2057.5099999999998</v>
          </cell>
          <cell r="AJ197" t="str">
            <v>Y</v>
          </cell>
          <cell r="AK197">
            <v>142290</v>
          </cell>
          <cell r="AL197">
            <v>69217.200000000012</v>
          </cell>
          <cell r="AM197">
            <v>-0.51354838709677408</v>
          </cell>
          <cell r="AN197">
            <v>2.7370000000000001</v>
          </cell>
          <cell r="AO197">
            <v>6760.3899999999994</v>
          </cell>
          <cell r="AP197">
            <v>609.31094000000007</v>
          </cell>
          <cell r="AQ197">
            <v>5.2948887198233079</v>
          </cell>
          <cell r="AR197">
            <v>0.18886138178053538</v>
          </cell>
          <cell r="AS197">
            <v>794.75340000000006</v>
          </cell>
          <cell r="AT197">
            <v>185.44246000000001</v>
          </cell>
          <cell r="AU197">
            <v>75.12</v>
          </cell>
          <cell r="AV197">
            <v>59.734999999999999</v>
          </cell>
          <cell r="AW197">
            <v>5.25</v>
          </cell>
          <cell r="AX197">
            <v>0</v>
          </cell>
          <cell r="AY197">
            <v>0</v>
          </cell>
          <cell r="AZ197">
            <v>0</v>
          </cell>
          <cell r="BA197">
            <v>0</v>
          </cell>
          <cell r="BB197">
            <v>1277.04</v>
          </cell>
          <cell r="BC197">
            <v>0</v>
          </cell>
          <cell r="BD197">
            <v>0</v>
          </cell>
          <cell r="BE197">
            <v>1277.04</v>
          </cell>
          <cell r="BF197">
            <v>1015.495</v>
          </cell>
          <cell r="BG197">
            <v>0</v>
          </cell>
          <cell r="BH197">
            <v>0</v>
          </cell>
          <cell r="BI197">
            <v>1015.495</v>
          </cell>
          <cell r="BJ197">
            <v>89.25</v>
          </cell>
          <cell r="BK197">
            <v>3105.3405320240618</v>
          </cell>
          <cell r="BL197">
            <v>3226.2336230709366</v>
          </cell>
          <cell r="BM197">
            <v>93.987616666666682</v>
          </cell>
          <cell r="BN197">
            <v>111.97333333333333</v>
          </cell>
          <cell r="BO197">
            <v>205.96095000000003</v>
          </cell>
          <cell r="BP197">
            <v>30.687691666666666</v>
          </cell>
          <cell r="BQ197">
            <v>48.988333333333337</v>
          </cell>
          <cell r="BR197">
            <v>0</v>
          </cell>
          <cell r="BS197">
            <v>79.67602500000001</v>
          </cell>
          <cell r="BT197">
            <v>63.299925000000016</v>
          </cell>
          <cell r="BU197">
            <v>62.984999999999992</v>
          </cell>
          <cell r="BV197">
            <v>126.28492500000002</v>
          </cell>
          <cell r="BW197">
            <v>446.18574000000001</v>
          </cell>
          <cell r="BX197">
            <v>163.12520000000004</v>
          </cell>
          <cell r="BY197">
            <v>0.36</v>
          </cell>
          <cell r="BZ197">
            <v>2.95</v>
          </cell>
          <cell r="CA197">
            <v>54.449785220338974</v>
          </cell>
          <cell r="CB197">
            <v>4</v>
          </cell>
          <cell r="CC197">
            <v>57.508545084745769</v>
          </cell>
          <cell r="CD197">
            <v>0.31</v>
          </cell>
          <cell r="CE197">
            <v>0.23</v>
          </cell>
          <cell r="CF197">
            <v>0</v>
          </cell>
          <cell r="CG197">
            <v>0</v>
          </cell>
          <cell r="CH197">
            <v>111.95833030508474</v>
          </cell>
          <cell r="CI197" t="str">
            <v>CARVER HALL</v>
          </cell>
          <cell r="CJ197" t="str">
            <v>NF4-224</v>
          </cell>
          <cell r="CK197" t="str">
            <v>X</v>
          </cell>
          <cell r="CL197">
            <v>17</v>
          </cell>
          <cell r="CM197" t="str">
            <v>4X32HELP</v>
          </cell>
          <cell r="CN197" t="str">
            <v>SYLVANIA</v>
          </cell>
          <cell r="CO197" t="str">
            <v>QHE4X32T8/UNV ISL-SC</v>
          </cell>
          <cell r="CP197">
            <v>49867</v>
          </cell>
          <cell r="CQ197">
            <v>0</v>
          </cell>
          <cell r="CR197" t="str">
            <v>N/A</v>
          </cell>
          <cell r="CS197" t="str">
            <v>-</v>
          </cell>
          <cell r="CT197" t="str">
            <v>-</v>
          </cell>
          <cell r="CU197" t="str">
            <v>-</v>
          </cell>
          <cell r="CV197">
            <v>0</v>
          </cell>
          <cell r="CW197">
            <v>68</v>
          </cell>
          <cell r="CX197" t="str">
            <v>FO17/ECO</v>
          </cell>
          <cell r="CY197" t="str">
            <v>SYLVANIA</v>
          </cell>
          <cell r="CZ197" t="str">
            <v>FO17/841/XP/ECO</v>
          </cell>
          <cell r="DA197">
            <v>21907</v>
          </cell>
          <cell r="DB197">
            <v>0</v>
          </cell>
          <cell r="DC197" t="str">
            <v>N/A</v>
          </cell>
          <cell r="DD197" t="str">
            <v>-</v>
          </cell>
          <cell r="DE197" t="str">
            <v>-</v>
          </cell>
          <cell r="DF197" t="str">
            <v>-</v>
          </cell>
          <cell r="DG197">
            <v>17</v>
          </cell>
          <cell r="DH197" t="str">
            <v>2X2 4 2' LAMPS SURFACE MOUNT LENS</v>
          </cell>
          <cell r="DI197" t="str">
            <v>SIMKAR</v>
          </cell>
          <cell r="DJ197" t="str">
            <v>SY-242-417-B11</v>
          </cell>
          <cell r="DK197" t="str">
            <v>-</v>
          </cell>
          <cell r="DL197">
            <v>0</v>
          </cell>
          <cell r="DM197" t="str">
            <v>No Sensor</v>
          </cell>
          <cell r="DN197" t="str">
            <v>No Sensor</v>
          </cell>
          <cell r="DO197" t="str">
            <v>No Sensor</v>
          </cell>
          <cell r="DP197" t="str">
            <v>No Sensor</v>
          </cell>
          <cell r="DQ197" t="str">
            <v>No Sensor</v>
          </cell>
          <cell r="DR197">
            <v>0</v>
          </cell>
          <cell r="DS197" t="str">
            <v>No Add Wk.</v>
          </cell>
          <cell r="DT197" t="str">
            <v>No Add. Wk.</v>
          </cell>
          <cell r="DU197" t="str">
            <v>No Add. Wk.</v>
          </cell>
          <cell r="DV197" t="str">
            <v>No Add. Wk.</v>
          </cell>
          <cell r="DW197" t="str">
            <v>No Add. Wk.</v>
          </cell>
        </row>
        <row r="198">
          <cell r="E198">
            <v>10</v>
          </cell>
          <cell r="F198" t="str">
            <v>CARVER HALL</v>
          </cell>
          <cell r="G198">
            <v>3</v>
          </cell>
          <cell r="I198" t="str">
            <v>AUDITORIUM</v>
          </cell>
          <cell r="J198" t="str">
            <v>AUD</v>
          </cell>
          <cell r="L198">
            <v>2470</v>
          </cell>
          <cell r="M198">
            <v>6</v>
          </cell>
          <cell r="N198" t="str">
            <v>175MH</v>
          </cell>
          <cell r="Q198" t="str">
            <v>RCO</v>
          </cell>
          <cell r="S198" t="str">
            <v>HIGH INTENSITY DISCHARGE</v>
          </cell>
          <cell r="T198">
            <v>210</v>
          </cell>
          <cell r="U198">
            <v>1.26</v>
          </cell>
          <cell r="V198">
            <v>3112.2</v>
          </cell>
          <cell r="W198">
            <v>6</v>
          </cell>
          <cell r="X198" t="str">
            <v>NF4-224</v>
          </cell>
          <cell r="Z198" t="str">
            <v>NEW LINEAR FLUORESCENT FIXTURE</v>
          </cell>
          <cell r="AA198" t="str">
            <v xml:space="preserve"> </v>
          </cell>
          <cell r="AB198">
            <v>49</v>
          </cell>
          <cell r="AC198">
            <v>0.29399999999999998</v>
          </cell>
          <cell r="AD198">
            <v>726.18</v>
          </cell>
          <cell r="AJ198" t="str">
            <v>Y</v>
          </cell>
          <cell r="AK198">
            <v>50220</v>
          </cell>
          <cell r="AL198">
            <v>24429.600000000002</v>
          </cell>
          <cell r="AM198">
            <v>-0.51354838709677419</v>
          </cell>
          <cell r="AN198">
            <v>0.96599999999999997</v>
          </cell>
          <cell r="AO198">
            <v>2386.02</v>
          </cell>
          <cell r="AP198">
            <v>215.05092000000002</v>
          </cell>
          <cell r="AQ198">
            <v>5.2948887198233079</v>
          </cell>
          <cell r="AR198">
            <v>0.18886138178053538</v>
          </cell>
          <cell r="AS198">
            <v>280.50120000000004</v>
          </cell>
          <cell r="AT198">
            <v>65.450280000000006</v>
          </cell>
          <cell r="AU198">
            <v>75.12</v>
          </cell>
          <cell r="AV198">
            <v>59.734999999999999</v>
          </cell>
          <cell r="AW198">
            <v>5.25</v>
          </cell>
          <cell r="AX198">
            <v>0</v>
          </cell>
          <cell r="AY198">
            <v>0</v>
          </cell>
          <cell r="AZ198">
            <v>0</v>
          </cell>
          <cell r="BA198">
            <v>0</v>
          </cell>
          <cell r="BB198">
            <v>450.72</v>
          </cell>
          <cell r="BC198">
            <v>0</v>
          </cell>
          <cell r="BD198">
            <v>0</v>
          </cell>
          <cell r="BE198">
            <v>450.72</v>
          </cell>
          <cell r="BF198">
            <v>358.40999999999997</v>
          </cell>
          <cell r="BG198">
            <v>0</v>
          </cell>
          <cell r="BH198">
            <v>0</v>
          </cell>
          <cell r="BI198">
            <v>358.40999999999997</v>
          </cell>
          <cell r="BJ198">
            <v>31.5</v>
          </cell>
          <cell r="BK198">
            <v>1096.0025407143748</v>
          </cell>
          <cell r="BL198">
            <v>1138.6706904956247</v>
          </cell>
          <cell r="BM198">
            <v>33.1721</v>
          </cell>
          <cell r="BN198">
            <v>39.520000000000003</v>
          </cell>
          <cell r="BO198">
            <v>72.692100000000011</v>
          </cell>
          <cell r="BP198">
            <v>10.83095</v>
          </cell>
          <cell r="BQ198">
            <v>17.290000000000003</v>
          </cell>
          <cell r="BR198">
            <v>0</v>
          </cell>
          <cell r="BS198">
            <v>28.120950000000001</v>
          </cell>
          <cell r="BT198">
            <v>22.341149999999999</v>
          </cell>
          <cell r="BU198">
            <v>22.23</v>
          </cell>
          <cell r="BV198">
            <v>44.571150000000003</v>
          </cell>
          <cell r="BW198">
            <v>157.47732000000002</v>
          </cell>
          <cell r="BX198">
            <v>57.573599999999999</v>
          </cell>
          <cell r="BY198">
            <v>0.36</v>
          </cell>
          <cell r="BZ198">
            <v>2.95</v>
          </cell>
          <cell r="CA198">
            <v>19.217571254237289</v>
          </cell>
          <cell r="CB198">
            <v>4</v>
          </cell>
          <cell r="CC198">
            <v>20.297133559322031</v>
          </cell>
          <cell r="CD198">
            <v>0.31</v>
          </cell>
          <cell r="CE198">
            <v>0.23</v>
          </cell>
          <cell r="CF198">
            <v>0</v>
          </cell>
          <cell r="CG198">
            <v>0</v>
          </cell>
          <cell r="CH198">
            <v>39.51470481355932</v>
          </cell>
          <cell r="CI198" t="str">
            <v>CARVER HALL</v>
          </cell>
          <cell r="CJ198" t="str">
            <v>NF4-224</v>
          </cell>
          <cell r="CK198" t="str">
            <v>X</v>
          </cell>
          <cell r="CL198">
            <v>6</v>
          </cell>
          <cell r="CM198" t="str">
            <v>4X32HELP</v>
          </cell>
          <cell r="CN198" t="str">
            <v>SYLVANIA</v>
          </cell>
          <cell r="CO198" t="str">
            <v>QHE4X32T8/UNV ISL-SC</v>
          </cell>
          <cell r="CP198">
            <v>49867</v>
          </cell>
          <cell r="CQ198">
            <v>0</v>
          </cell>
          <cell r="CR198" t="str">
            <v>N/A</v>
          </cell>
          <cell r="CS198" t="str">
            <v>-</v>
          </cell>
          <cell r="CT198" t="str">
            <v>-</v>
          </cell>
          <cell r="CU198" t="str">
            <v>-</v>
          </cell>
          <cell r="CV198">
            <v>0</v>
          </cell>
          <cell r="CW198">
            <v>24</v>
          </cell>
          <cell r="CX198" t="str">
            <v>FO17/ECO</v>
          </cell>
          <cell r="CY198" t="str">
            <v>SYLVANIA</v>
          </cell>
          <cell r="CZ198" t="str">
            <v>FO17/841/XP/ECO</v>
          </cell>
          <cell r="DA198">
            <v>21907</v>
          </cell>
          <cell r="DB198">
            <v>0</v>
          </cell>
          <cell r="DC198" t="str">
            <v>N/A</v>
          </cell>
          <cell r="DD198" t="str">
            <v>-</v>
          </cell>
          <cell r="DE198" t="str">
            <v>-</v>
          </cell>
          <cell r="DF198" t="str">
            <v>-</v>
          </cell>
          <cell r="DG198">
            <v>6</v>
          </cell>
          <cell r="DH198" t="str">
            <v>2X2 4 2' LAMPS SURFACE MOUNT LENS</v>
          </cell>
          <cell r="DI198" t="str">
            <v>SIMKAR</v>
          </cell>
          <cell r="DJ198" t="str">
            <v>SY-242-417-B11</v>
          </cell>
          <cell r="DK198" t="str">
            <v>-</v>
          </cell>
          <cell r="DL198">
            <v>0</v>
          </cell>
          <cell r="DM198" t="str">
            <v>No Sensor</v>
          </cell>
          <cell r="DN198" t="str">
            <v>No Sensor</v>
          </cell>
          <cell r="DO198" t="str">
            <v>No Sensor</v>
          </cell>
          <cell r="DP198" t="str">
            <v>No Sensor</v>
          </cell>
          <cell r="DQ198" t="str">
            <v>No Sensor</v>
          </cell>
          <cell r="DR198">
            <v>0</v>
          </cell>
          <cell r="DS198" t="str">
            <v>No Add Wk.</v>
          </cell>
          <cell r="DT198" t="str">
            <v>No Add. Wk.</v>
          </cell>
          <cell r="DU198" t="str">
            <v>No Add. Wk.</v>
          </cell>
          <cell r="DV198" t="str">
            <v>No Add. Wk.</v>
          </cell>
          <cell r="DW198" t="str">
            <v>No Add. Wk.</v>
          </cell>
        </row>
        <row r="199">
          <cell r="E199">
            <v>10</v>
          </cell>
          <cell r="F199" t="str">
            <v>CARVER HALL</v>
          </cell>
          <cell r="G199">
            <v>3</v>
          </cell>
          <cell r="I199" t="str">
            <v>PROJECTION BOOTH</v>
          </cell>
          <cell r="J199" t="str">
            <v>AUD</v>
          </cell>
          <cell r="L199">
            <v>2470</v>
          </cell>
          <cell r="M199">
            <v>2</v>
          </cell>
          <cell r="N199" t="str">
            <v>75X2</v>
          </cell>
          <cell r="Q199" t="str">
            <v>DRUM</v>
          </cell>
          <cell r="S199" t="str">
            <v>INCANDESCENT</v>
          </cell>
          <cell r="T199">
            <v>150</v>
          </cell>
          <cell r="U199">
            <v>0.3</v>
          </cell>
          <cell r="V199">
            <v>741</v>
          </cell>
          <cell r="W199">
            <v>2</v>
          </cell>
          <cell r="X199" t="str">
            <v>NF2-2X13</v>
          </cell>
          <cell r="Z199" t="str">
            <v>NEW COMPACT FLUORESCENT FIXTURE</v>
          </cell>
          <cell r="AA199" t="str">
            <v xml:space="preserve"> </v>
          </cell>
          <cell r="AB199">
            <v>32</v>
          </cell>
          <cell r="AC199">
            <v>6.4000000000000001E-2</v>
          </cell>
          <cell r="AD199">
            <v>158.08000000000001</v>
          </cell>
          <cell r="AJ199" t="str">
            <v>Y</v>
          </cell>
          <cell r="AK199">
            <v>0</v>
          </cell>
          <cell r="AL199">
            <v>2559.36</v>
          </cell>
          <cell r="AM199">
            <v>0</v>
          </cell>
          <cell r="AN199">
            <v>0.23599999999999999</v>
          </cell>
          <cell r="AO199">
            <v>582.91999999999996</v>
          </cell>
          <cell r="AP199">
            <v>52.538319999999999</v>
          </cell>
          <cell r="AQ199">
            <v>4.5239724537846842</v>
          </cell>
          <cell r="AR199">
            <v>0.22104467041204365</v>
          </cell>
          <cell r="AS199">
            <v>66.786000000000001</v>
          </cell>
          <cell r="AT199">
            <v>14.247680000000003</v>
          </cell>
          <cell r="AU199">
            <v>28</v>
          </cell>
          <cell r="AV199">
            <v>59.734999999999999</v>
          </cell>
          <cell r="AW199">
            <v>0</v>
          </cell>
          <cell r="AX199">
            <v>0</v>
          </cell>
          <cell r="AY199">
            <v>0</v>
          </cell>
          <cell r="AZ199">
            <v>0</v>
          </cell>
          <cell r="BA199">
            <v>0</v>
          </cell>
          <cell r="BB199">
            <v>56</v>
          </cell>
          <cell r="BC199">
            <v>0</v>
          </cell>
          <cell r="BD199">
            <v>0</v>
          </cell>
          <cell r="BE199">
            <v>56</v>
          </cell>
          <cell r="BF199">
            <v>119.47</v>
          </cell>
          <cell r="BG199">
            <v>0</v>
          </cell>
          <cell r="BH199">
            <v>0</v>
          </cell>
          <cell r="BI199">
            <v>119.47</v>
          </cell>
          <cell r="BJ199">
            <v>0</v>
          </cell>
          <cell r="BK199">
            <v>237.68191244812496</v>
          </cell>
          <cell r="BL199">
            <v>237.68191244812496</v>
          </cell>
          <cell r="BM199">
            <v>9.8800000000000008</v>
          </cell>
          <cell r="BN199">
            <v>19.760000000000002</v>
          </cell>
          <cell r="BO199">
            <v>29.64</v>
          </cell>
          <cell r="BP199">
            <v>15.392216666666666</v>
          </cell>
          <cell r="BQ199">
            <v>8.2333333333333325</v>
          </cell>
          <cell r="BR199">
            <v>0</v>
          </cell>
          <cell r="BS199">
            <v>23.625549999999997</v>
          </cell>
          <cell r="BT199">
            <v>-5.5122166666666654</v>
          </cell>
          <cell r="BU199">
            <v>11.526666666666669</v>
          </cell>
          <cell r="BV199">
            <v>6.0144500000000036</v>
          </cell>
          <cell r="BW199">
            <v>38.472720000000002</v>
          </cell>
          <cell r="BX199">
            <v>14.0656</v>
          </cell>
          <cell r="BY199">
            <v>0.36</v>
          </cell>
          <cell r="BZ199">
            <v>2.95</v>
          </cell>
          <cell r="CA199">
            <v>4.6949759999999987</v>
          </cell>
          <cell r="CB199">
            <v>4</v>
          </cell>
          <cell r="CC199">
            <v>4.9587199999999996</v>
          </cell>
          <cell r="CD199">
            <v>0.31</v>
          </cell>
          <cell r="CE199">
            <v>0.23</v>
          </cell>
          <cell r="CF199">
            <v>0</v>
          </cell>
          <cell r="CG199">
            <v>0</v>
          </cell>
          <cell r="CH199">
            <v>9.6536959999999983</v>
          </cell>
          <cell r="CI199" t="str">
            <v>CARVER HALL</v>
          </cell>
          <cell r="CJ199" t="str">
            <v>NF2-2X13</v>
          </cell>
          <cell r="CK199" t="str">
            <v>X</v>
          </cell>
          <cell r="CL199">
            <v>4</v>
          </cell>
          <cell r="CM199" t="str">
            <v>CF13 MAG</v>
          </cell>
          <cell r="CN199" t="str">
            <v>ADVANCE</v>
          </cell>
          <cell r="CO199" t="str">
            <v>LC-13-TP</v>
          </cell>
          <cell r="CP199" t="str">
            <v>-</v>
          </cell>
          <cell r="CQ199">
            <v>0</v>
          </cell>
          <cell r="CR199" t="str">
            <v>N/A</v>
          </cell>
          <cell r="CS199" t="str">
            <v>-</v>
          </cell>
          <cell r="CT199" t="str">
            <v>-</v>
          </cell>
          <cell r="CU199" t="str">
            <v>-</v>
          </cell>
          <cell r="CV199" t="str">
            <v>X</v>
          </cell>
          <cell r="CW199">
            <v>4</v>
          </cell>
          <cell r="CX199" t="str">
            <v>CF13/DS/841</v>
          </cell>
          <cell r="CY199" t="str">
            <v>SYLVANIA</v>
          </cell>
          <cell r="CZ199" t="str">
            <v>CF13DS/841</v>
          </cell>
          <cell r="DA199">
            <v>20306</v>
          </cell>
          <cell r="DB199">
            <v>0</v>
          </cell>
          <cell r="DC199" t="str">
            <v>N/A</v>
          </cell>
          <cell r="DD199" t="str">
            <v>-</v>
          </cell>
          <cell r="DE199" t="str">
            <v>-</v>
          </cell>
          <cell r="DF199" t="str">
            <v>-</v>
          </cell>
          <cell r="DG199">
            <v>2</v>
          </cell>
          <cell r="DH199" t="str">
            <v>HOCKEY PUCK 2 @ 13W</v>
          </cell>
          <cell r="DI199" t="str">
            <v>ENERTRON</v>
          </cell>
          <cell r="DJ199" t="str">
            <v>1026-LP</v>
          </cell>
          <cell r="DK199" t="str">
            <v>-</v>
          </cell>
          <cell r="DL199">
            <v>0</v>
          </cell>
          <cell r="DM199" t="str">
            <v>No Sensor</v>
          </cell>
          <cell r="DN199" t="str">
            <v>No Sensor</v>
          </cell>
          <cell r="DO199" t="str">
            <v>No Sensor</v>
          </cell>
          <cell r="DP199" t="str">
            <v>No Sensor</v>
          </cell>
          <cell r="DQ199" t="str">
            <v>No Sensor</v>
          </cell>
          <cell r="DR199">
            <v>0</v>
          </cell>
          <cell r="DS199" t="str">
            <v>No Add Wk.</v>
          </cell>
          <cell r="DT199" t="str">
            <v>No Add. Wk.</v>
          </cell>
          <cell r="DU199" t="str">
            <v>No Add. Wk.</v>
          </cell>
          <cell r="DV199" t="str">
            <v>No Add. Wk.</v>
          </cell>
          <cell r="DW199" t="str">
            <v>No Add. Wk.</v>
          </cell>
        </row>
        <row r="200">
          <cell r="E200">
            <v>10</v>
          </cell>
          <cell r="F200" t="str">
            <v>CARVER HALL</v>
          </cell>
          <cell r="G200">
            <v>3</v>
          </cell>
          <cell r="I200" t="str">
            <v>STAIR REAR</v>
          </cell>
          <cell r="J200" t="str">
            <v>ST</v>
          </cell>
          <cell r="L200">
            <v>2470</v>
          </cell>
          <cell r="M200">
            <v>2</v>
          </cell>
          <cell r="N200" t="str">
            <v>75X2</v>
          </cell>
          <cell r="Q200" t="str">
            <v>DRUM</v>
          </cell>
          <cell r="S200" t="str">
            <v>INCANDESCENT</v>
          </cell>
          <cell r="T200">
            <v>150</v>
          </cell>
          <cell r="U200">
            <v>0.3</v>
          </cell>
          <cell r="V200">
            <v>741</v>
          </cell>
          <cell r="W200">
            <v>2</v>
          </cell>
          <cell r="X200" t="str">
            <v>SP-NF2</v>
          </cell>
          <cell r="Y200" t="str">
            <v>CHECK DOOR CLEARANCE</v>
          </cell>
          <cell r="Z200" t="str">
            <v>NEW COMPACT FLUORESCENT FIXTURE</v>
          </cell>
          <cell r="AA200" t="str">
            <v xml:space="preserve"> </v>
          </cell>
          <cell r="AB200">
            <v>64</v>
          </cell>
          <cell r="AC200">
            <v>0.128</v>
          </cell>
          <cell r="AD200">
            <v>316.16000000000003</v>
          </cell>
          <cell r="AJ200" t="str">
            <v>Y</v>
          </cell>
          <cell r="AK200">
            <v>0</v>
          </cell>
          <cell r="AL200">
            <v>6006.24</v>
          </cell>
          <cell r="AM200">
            <v>0</v>
          </cell>
          <cell r="AN200">
            <v>0.17199999999999999</v>
          </cell>
          <cell r="AO200">
            <v>424.84</v>
          </cell>
          <cell r="AP200">
            <v>38.290639999999996</v>
          </cell>
          <cell r="AQ200">
            <v>26.857135573398285</v>
          </cell>
          <cell r="AR200">
            <v>3.7234052651187781E-2</v>
          </cell>
          <cell r="AS200">
            <v>66.786000000000001</v>
          </cell>
          <cell r="AT200">
            <v>28.495360000000005</v>
          </cell>
          <cell r="AU200">
            <v>290</v>
          </cell>
          <cell r="AV200">
            <v>89.602499999999992</v>
          </cell>
          <cell r="AW200">
            <v>0</v>
          </cell>
          <cell r="AX200">
            <v>0</v>
          </cell>
          <cell r="AY200">
            <v>0</v>
          </cell>
          <cell r="AZ200">
            <v>0</v>
          </cell>
          <cell r="BA200">
            <v>0</v>
          </cell>
          <cell r="BB200">
            <v>580</v>
          </cell>
          <cell r="BC200">
            <v>0</v>
          </cell>
          <cell r="BD200">
            <v>0</v>
          </cell>
          <cell r="BE200">
            <v>580</v>
          </cell>
          <cell r="BF200">
            <v>179.20499999999998</v>
          </cell>
          <cell r="BG200">
            <v>0</v>
          </cell>
          <cell r="BH200">
            <v>0</v>
          </cell>
          <cell r="BI200">
            <v>179.20499999999998</v>
          </cell>
          <cell r="BJ200">
            <v>0</v>
          </cell>
          <cell r="BK200">
            <v>1028.3769096721871</v>
          </cell>
          <cell r="BL200">
            <v>1028.3769096721871</v>
          </cell>
          <cell r="BM200">
            <v>9.8800000000000008</v>
          </cell>
          <cell r="BN200">
            <v>19.760000000000002</v>
          </cell>
          <cell r="BO200">
            <v>29.64</v>
          </cell>
          <cell r="BP200">
            <v>22.024166666666666</v>
          </cell>
          <cell r="BQ200">
            <v>8.2333333333333325</v>
          </cell>
          <cell r="BR200">
            <v>0</v>
          </cell>
          <cell r="BS200">
            <v>30.2575</v>
          </cell>
          <cell r="BT200">
            <v>-12.144166666666665</v>
          </cell>
          <cell r="BU200">
            <v>11.526666666666669</v>
          </cell>
          <cell r="BV200">
            <v>-0.61749999999999616</v>
          </cell>
          <cell r="BW200">
            <v>28.039439999999999</v>
          </cell>
          <cell r="BX200">
            <v>10.251200000000001</v>
          </cell>
          <cell r="BY200">
            <v>0.36</v>
          </cell>
          <cell r="BZ200">
            <v>2.95</v>
          </cell>
          <cell r="CA200">
            <v>3.421762169491525</v>
          </cell>
          <cell r="CB200">
            <v>4</v>
          </cell>
          <cell r="CC200">
            <v>3.6139823728813556</v>
          </cell>
          <cell r="CD200">
            <v>0.31</v>
          </cell>
          <cell r="CE200">
            <v>0.23</v>
          </cell>
          <cell r="CF200">
            <v>0</v>
          </cell>
          <cell r="CG200">
            <v>0</v>
          </cell>
          <cell r="CH200">
            <v>7.0357445423728802</v>
          </cell>
          <cell r="CI200" t="str">
            <v>CARVER HALL</v>
          </cell>
          <cell r="CJ200" t="str">
            <v>SP-NF2</v>
          </cell>
          <cell r="CK200" t="str">
            <v>X</v>
          </cell>
          <cell r="CL200">
            <v>4</v>
          </cell>
          <cell r="CM200" t="str">
            <v>CF28 MAG</v>
          </cell>
          <cell r="CN200" t="str">
            <v>ADVANCE</v>
          </cell>
          <cell r="CO200" t="str">
            <v>LO-1Q28-TP</v>
          </cell>
          <cell r="CP200" t="str">
            <v>-</v>
          </cell>
          <cell r="CQ200">
            <v>0</v>
          </cell>
          <cell r="CR200" t="str">
            <v>N/A</v>
          </cell>
          <cell r="CS200" t="str">
            <v>-</v>
          </cell>
          <cell r="CT200" t="str">
            <v>-</v>
          </cell>
          <cell r="CU200" t="str">
            <v>-</v>
          </cell>
          <cell r="CV200" t="str">
            <v>X</v>
          </cell>
          <cell r="CW200">
            <v>4</v>
          </cell>
          <cell r="CX200" t="str">
            <v>CF26/DT/E/IN/841</v>
          </cell>
          <cell r="CY200" t="str">
            <v>SYLVANIA</v>
          </cell>
          <cell r="CZ200" t="str">
            <v>CF26DT/E/IN/841</v>
          </cell>
          <cell r="DA200">
            <v>20882</v>
          </cell>
          <cell r="DB200">
            <v>0</v>
          </cell>
          <cell r="DC200" t="str">
            <v>N/A</v>
          </cell>
          <cell r="DD200" t="str">
            <v>-</v>
          </cell>
          <cell r="DE200" t="str">
            <v>-</v>
          </cell>
          <cell r="DF200" t="str">
            <v>-</v>
          </cell>
          <cell r="DG200">
            <v>2</v>
          </cell>
          <cell r="DH200" t="str">
            <v>DECORATIVE PENDANT LANTERN</v>
          </cell>
          <cell r="DI200" t="str">
            <v>SEAGULL LIGHTING</v>
          </cell>
          <cell r="DJ200" t="str">
            <v>69285PBLE-746</v>
          </cell>
          <cell r="DK200" t="str">
            <v>-</v>
          </cell>
          <cell r="DL200">
            <v>0</v>
          </cell>
          <cell r="DM200" t="str">
            <v>No Sensor</v>
          </cell>
          <cell r="DN200" t="str">
            <v>No Sensor</v>
          </cell>
          <cell r="DO200" t="str">
            <v>No Sensor</v>
          </cell>
          <cell r="DP200" t="str">
            <v>No Sensor</v>
          </cell>
          <cell r="DQ200" t="str">
            <v>No Sensor</v>
          </cell>
          <cell r="DR200">
            <v>0</v>
          </cell>
          <cell r="DS200" t="str">
            <v>No Add Wk.</v>
          </cell>
          <cell r="DT200" t="str">
            <v>No Add. Wk.</v>
          </cell>
          <cell r="DU200" t="str">
            <v>No Add. Wk.</v>
          </cell>
          <cell r="DV200" t="str">
            <v>No Add. Wk.</v>
          </cell>
          <cell r="DW200" t="str">
            <v>No Add. Wk.</v>
          </cell>
        </row>
        <row r="201">
          <cell r="E201">
            <v>10</v>
          </cell>
          <cell r="F201" t="str">
            <v>CARVER HALL</v>
          </cell>
          <cell r="G201">
            <v>2</v>
          </cell>
          <cell r="I201" t="str">
            <v>STAIR REAR</v>
          </cell>
          <cell r="J201" t="str">
            <v>ST</v>
          </cell>
          <cell r="L201">
            <v>2470</v>
          </cell>
          <cell r="M201">
            <v>1</v>
          </cell>
          <cell r="N201" t="str">
            <v>75X2</v>
          </cell>
          <cell r="Q201" t="str">
            <v>DRUM</v>
          </cell>
          <cell r="S201" t="str">
            <v>INCANDESCENT</v>
          </cell>
          <cell r="T201">
            <v>150</v>
          </cell>
          <cell r="U201">
            <v>0.15</v>
          </cell>
          <cell r="V201">
            <v>370.5</v>
          </cell>
          <cell r="W201">
            <v>1</v>
          </cell>
          <cell r="X201" t="str">
            <v>SP-NF2</v>
          </cell>
          <cell r="Z201" t="str">
            <v>NEW COMPACT FLUORESCENT FIXTURE</v>
          </cell>
          <cell r="AA201" t="str">
            <v xml:space="preserve"> </v>
          </cell>
          <cell r="AB201">
            <v>64</v>
          </cell>
          <cell r="AC201">
            <v>6.4000000000000001E-2</v>
          </cell>
          <cell r="AD201">
            <v>158.08000000000001</v>
          </cell>
          <cell r="AJ201" t="str">
            <v>Y</v>
          </cell>
          <cell r="AK201">
            <v>0</v>
          </cell>
          <cell r="AL201">
            <v>3003.12</v>
          </cell>
          <cell r="AM201">
            <v>0</v>
          </cell>
          <cell r="AN201">
            <v>8.5999999999999993E-2</v>
          </cell>
          <cell r="AO201">
            <v>212.42</v>
          </cell>
          <cell r="AP201">
            <v>19.145319999999998</v>
          </cell>
          <cell r="AQ201">
            <v>26.857135573398285</v>
          </cell>
          <cell r="AR201">
            <v>3.7234052651187781E-2</v>
          </cell>
          <cell r="AS201">
            <v>33.393000000000001</v>
          </cell>
          <cell r="AT201">
            <v>14.247680000000003</v>
          </cell>
          <cell r="AU201">
            <v>290</v>
          </cell>
          <cell r="AV201">
            <v>89.602499999999992</v>
          </cell>
          <cell r="AW201">
            <v>0</v>
          </cell>
          <cell r="AX201">
            <v>0</v>
          </cell>
          <cell r="AY201">
            <v>0</v>
          </cell>
          <cell r="AZ201">
            <v>0</v>
          </cell>
          <cell r="BA201">
            <v>0</v>
          </cell>
          <cell r="BB201">
            <v>290</v>
          </cell>
          <cell r="BC201">
            <v>0</v>
          </cell>
          <cell r="BD201">
            <v>0</v>
          </cell>
          <cell r="BE201">
            <v>290</v>
          </cell>
          <cell r="BF201">
            <v>89.602499999999992</v>
          </cell>
          <cell r="BG201">
            <v>0</v>
          </cell>
          <cell r="BH201">
            <v>0</v>
          </cell>
          <cell r="BI201">
            <v>89.602499999999992</v>
          </cell>
          <cell r="BJ201">
            <v>0</v>
          </cell>
          <cell r="BK201">
            <v>514.18845483609357</v>
          </cell>
          <cell r="BL201">
            <v>514.18845483609357</v>
          </cell>
          <cell r="BM201">
            <v>4.9400000000000004</v>
          </cell>
          <cell r="BN201">
            <v>9.8800000000000008</v>
          </cell>
          <cell r="BO201">
            <v>14.82</v>
          </cell>
          <cell r="BP201">
            <v>11.012083333333333</v>
          </cell>
          <cell r="BQ201">
            <v>4.1166666666666663</v>
          </cell>
          <cell r="BR201">
            <v>0</v>
          </cell>
          <cell r="BS201">
            <v>15.12875</v>
          </cell>
          <cell r="BT201">
            <v>-6.0720833333333326</v>
          </cell>
          <cell r="BU201">
            <v>5.7633333333333345</v>
          </cell>
          <cell r="BV201">
            <v>-0.30874999999999808</v>
          </cell>
          <cell r="BW201">
            <v>14.01972</v>
          </cell>
          <cell r="BX201">
            <v>5.1256000000000004</v>
          </cell>
          <cell r="BY201">
            <v>0.36</v>
          </cell>
          <cell r="BZ201">
            <v>2.95</v>
          </cell>
          <cell r="CA201">
            <v>1.7108810847457625</v>
          </cell>
          <cell r="CB201">
            <v>4</v>
          </cell>
          <cell r="CC201">
            <v>1.8069911864406778</v>
          </cell>
          <cell r="CD201">
            <v>0.31</v>
          </cell>
          <cell r="CE201">
            <v>0.23</v>
          </cell>
          <cell r="CF201">
            <v>0</v>
          </cell>
          <cell r="CG201">
            <v>0</v>
          </cell>
          <cell r="CH201">
            <v>3.5178722711864401</v>
          </cell>
          <cell r="CI201" t="str">
            <v>CARVER HALL</v>
          </cell>
          <cell r="CJ201" t="str">
            <v>SP-NF2</v>
          </cell>
          <cell r="CK201" t="str">
            <v>X</v>
          </cell>
          <cell r="CL201">
            <v>2</v>
          </cell>
          <cell r="CM201" t="str">
            <v>CF28 MAG</v>
          </cell>
          <cell r="CN201" t="str">
            <v>ADVANCE</v>
          </cell>
          <cell r="CO201" t="str">
            <v>LO-1Q28-TP</v>
          </cell>
          <cell r="CP201" t="str">
            <v>-</v>
          </cell>
          <cell r="CQ201">
            <v>0</v>
          </cell>
          <cell r="CR201" t="str">
            <v>N/A</v>
          </cell>
          <cell r="CS201" t="str">
            <v>-</v>
          </cell>
          <cell r="CT201" t="str">
            <v>-</v>
          </cell>
          <cell r="CU201" t="str">
            <v>-</v>
          </cell>
          <cell r="CV201" t="str">
            <v>X</v>
          </cell>
          <cell r="CW201">
            <v>2</v>
          </cell>
          <cell r="CX201" t="str">
            <v>CF26/DT/E/IN/841</v>
          </cell>
          <cell r="CY201" t="str">
            <v>SYLVANIA</v>
          </cell>
          <cell r="CZ201" t="str">
            <v>CF26DT/E/IN/841</v>
          </cell>
          <cell r="DA201">
            <v>20882</v>
          </cell>
          <cell r="DB201">
            <v>0</v>
          </cell>
          <cell r="DC201" t="str">
            <v>N/A</v>
          </cell>
          <cell r="DD201" t="str">
            <v>-</v>
          </cell>
          <cell r="DE201" t="str">
            <v>-</v>
          </cell>
          <cell r="DF201" t="str">
            <v>-</v>
          </cell>
          <cell r="DG201">
            <v>1</v>
          </cell>
          <cell r="DH201" t="str">
            <v>DECORATIVE PENDANT LANTERN</v>
          </cell>
          <cell r="DI201" t="str">
            <v>SEAGULL LIGHTING</v>
          </cell>
          <cell r="DJ201" t="str">
            <v>69285PBLE-746</v>
          </cell>
          <cell r="DK201" t="str">
            <v>-</v>
          </cell>
          <cell r="DL201">
            <v>0</v>
          </cell>
          <cell r="DM201" t="str">
            <v>No Sensor</v>
          </cell>
          <cell r="DN201" t="str">
            <v>No Sensor</v>
          </cell>
          <cell r="DO201" t="str">
            <v>No Sensor</v>
          </cell>
          <cell r="DP201" t="str">
            <v>No Sensor</v>
          </cell>
          <cell r="DQ201" t="str">
            <v>No Sensor</v>
          </cell>
          <cell r="DR201">
            <v>0</v>
          </cell>
          <cell r="DS201" t="str">
            <v>No Add Wk.</v>
          </cell>
          <cell r="DT201" t="str">
            <v>No Add. Wk.</v>
          </cell>
          <cell r="DU201" t="str">
            <v>No Add. Wk.</v>
          </cell>
          <cell r="DV201" t="str">
            <v>No Add. Wk.</v>
          </cell>
          <cell r="DW201" t="str">
            <v>No Add. Wk.</v>
          </cell>
        </row>
        <row r="202">
          <cell r="E202">
            <v>10</v>
          </cell>
          <cell r="F202" t="str">
            <v>CARVER HALL</v>
          </cell>
          <cell r="G202">
            <v>2</v>
          </cell>
          <cell r="I202" t="str">
            <v>STAIR REAR</v>
          </cell>
          <cell r="J202" t="str">
            <v>ST</v>
          </cell>
          <cell r="L202">
            <v>2470</v>
          </cell>
          <cell r="M202">
            <v>1</v>
          </cell>
          <cell r="N202" t="str">
            <v>75X2</v>
          </cell>
          <cell r="Q202" t="str">
            <v>DRUM</v>
          </cell>
          <cell r="S202" t="str">
            <v>INCANDESCENT</v>
          </cell>
          <cell r="T202">
            <v>150</v>
          </cell>
          <cell r="U202">
            <v>0.15</v>
          </cell>
          <cell r="V202">
            <v>370.5</v>
          </cell>
          <cell r="W202">
            <v>1</v>
          </cell>
          <cell r="X202" t="str">
            <v>SP-NF2</v>
          </cell>
          <cell r="Z202" t="str">
            <v>NEW COMPACT FLUORESCENT FIXTURE</v>
          </cell>
          <cell r="AA202" t="str">
            <v xml:space="preserve"> </v>
          </cell>
          <cell r="AB202">
            <v>64</v>
          </cell>
          <cell r="AC202">
            <v>6.4000000000000001E-2</v>
          </cell>
          <cell r="AD202">
            <v>158.08000000000001</v>
          </cell>
          <cell r="AJ202" t="str">
            <v>Y</v>
          </cell>
          <cell r="AK202">
            <v>0</v>
          </cell>
          <cell r="AL202">
            <v>3003.12</v>
          </cell>
          <cell r="AM202">
            <v>0</v>
          </cell>
          <cell r="AN202">
            <v>8.5999999999999993E-2</v>
          </cell>
          <cell r="AO202">
            <v>212.42</v>
          </cell>
          <cell r="AP202">
            <v>19.145319999999998</v>
          </cell>
          <cell r="AQ202">
            <v>26.857135573398285</v>
          </cell>
          <cell r="AR202">
            <v>3.7234052651187781E-2</v>
          </cell>
          <cell r="AS202">
            <v>33.393000000000001</v>
          </cell>
          <cell r="AT202">
            <v>14.247680000000003</v>
          </cell>
          <cell r="AU202">
            <v>290</v>
          </cell>
          <cell r="AV202">
            <v>89.602499999999992</v>
          </cell>
          <cell r="AW202">
            <v>0</v>
          </cell>
          <cell r="AX202">
            <v>0</v>
          </cell>
          <cell r="AY202">
            <v>0</v>
          </cell>
          <cell r="AZ202">
            <v>0</v>
          </cell>
          <cell r="BA202">
            <v>0</v>
          </cell>
          <cell r="BB202">
            <v>290</v>
          </cell>
          <cell r="BC202">
            <v>0</v>
          </cell>
          <cell r="BD202">
            <v>0</v>
          </cell>
          <cell r="BE202">
            <v>290</v>
          </cell>
          <cell r="BF202">
            <v>89.602499999999992</v>
          </cell>
          <cell r="BG202">
            <v>0</v>
          </cell>
          <cell r="BH202">
            <v>0</v>
          </cell>
          <cell r="BI202">
            <v>89.602499999999992</v>
          </cell>
          <cell r="BJ202">
            <v>0</v>
          </cell>
          <cell r="BK202">
            <v>514.18845483609357</v>
          </cell>
          <cell r="BL202">
            <v>514.18845483609357</v>
          </cell>
          <cell r="BM202">
            <v>4.9400000000000004</v>
          </cell>
          <cell r="BN202">
            <v>9.8800000000000008</v>
          </cell>
          <cell r="BO202">
            <v>14.82</v>
          </cell>
          <cell r="BP202">
            <v>11.012083333333333</v>
          </cell>
          <cell r="BQ202">
            <v>4.1166666666666663</v>
          </cell>
          <cell r="BR202">
            <v>0</v>
          </cell>
          <cell r="BS202">
            <v>15.12875</v>
          </cell>
          <cell r="BT202">
            <v>-6.0720833333333326</v>
          </cell>
          <cell r="BU202">
            <v>5.7633333333333345</v>
          </cell>
          <cell r="BV202">
            <v>-0.30874999999999808</v>
          </cell>
          <cell r="BW202">
            <v>14.01972</v>
          </cell>
          <cell r="BX202">
            <v>5.1256000000000004</v>
          </cell>
          <cell r="BY202">
            <v>0.36</v>
          </cell>
          <cell r="BZ202">
            <v>2.95</v>
          </cell>
          <cell r="CA202">
            <v>1.7108810847457625</v>
          </cell>
          <cell r="CB202">
            <v>4</v>
          </cell>
          <cell r="CC202">
            <v>1.8069911864406778</v>
          </cell>
          <cell r="CD202">
            <v>0.31</v>
          </cell>
          <cell r="CE202">
            <v>0.23</v>
          </cell>
          <cell r="CF202">
            <v>0</v>
          </cell>
          <cell r="CG202">
            <v>0</v>
          </cell>
          <cell r="CH202">
            <v>3.5178722711864401</v>
          </cell>
          <cell r="CI202" t="str">
            <v>CARVER HALL</v>
          </cell>
          <cell r="CJ202" t="str">
            <v>SP-NF2</v>
          </cell>
          <cell r="CK202" t="str">
            <v>X</v>
          </cell>
          <cell r="CL202">
            <v>2</v>
          </cell>
          <cell r="CM202" t="str">
            <v>CF28 MAG</v>
          </cell>
          <cell r="CN202" t="str">
            <v>ADVANCE</v>
          </cell>
          <cell r="CO202" t="str">
            <v>LO-1Q28-TP</v>
          </cell>
          <cell r="CP202" t="str">
            <v>-</v>
          </cell>
          <cell r="CQ202">
            <v>0</v>
          </cell>
          <cell r="CR202" t="str">
            <v>N/A</v>
          </cell>
          <cell r="CS202" t="str">
            <v>-</v>
          </cell>
          <cell r="CT202" t="str">
            <v>-</v>
          </cell>
          <cell r="CU202" t="str">
            <v>-</v>
          </cell>
          <cell r="CV202" t="str">
            <v>X</v>
          </cell>
          <cell r="CW202">
            <v>2</v>
          </cell>
          <cell r="CX202" t="str">
            <v>CF26/DT/E/IN/841</v>
          </cell>
          <cell r="CY202" t="str">
            <v>SYLVANIA</v>
          </cell>
          <cell r="CZ202" t="str">
            <v>CF26DT/E/IN/841</v>
          </cell>
          <cell r="DA202">
            <v>20882</v>
          </cell>
          <cell r="DB202">
            <v>0</v>
          </cell>
          <cell r="DC202" t="str">
            <v>N/A</v>
          </cell>
          <cell r="DD202" t="str">
            <v>-</v>
          </cell>
          <cell r="DE202" t="str">
            <v>-</v>
          </cell>
          <cell r="DF202" t="str">
            <v>-</v>
          </cell>
          <cell r="DG202">
            <v>1</v>
          </cell>
          <cell r="DH202" t="str">
            <v>DECORATIVE PENDANT LANTERN</v>
          </cell>
          <cell r="DI202" t="str">
            <v>SEAGULL LIGHTING</v>
          </cell>
          <cell r="DJ202" t="str">
            <v>69285PBLE-746</v>
          </cell>
          <cell r="DK202" t="str">
            <v>-</v>
          </cell>
          <cell r="DL202">
            <v>0</v>
          </cell>
          <cell r="DM202" t="str">
            <v>No Sensor</v>
          </cell>
          <cell r="DN202" t="str">
            <v>No Sensor</v>
          </cell>
          <cell r="DO202" t="str">
            <v>No Sensor</v>
          </cell>
          <cell r="DP202" t="str">
            <v>No Sensor</v>
          </cell>
          <cell r="DQ202" t="str">
            <v>No Sensor</v>
          </cell>
          <cell r="DR202">
            <v>0</v>
          </cell>
          <cell r="DS202" t="str">
            <v>No Add Wk.</v>
          </cell>
          <cell r="DT202" t="str">
            <v>No Add. Wk.</v>
          </cell>
          <cell r="DU202" t="str">
            <v>No Add. Wk.</v>
          </cell>
          <cell r="DV202" t="str">
            <v>No Add. Wk.</v>
          </cell>
          <cell r="DW202" t="str">
            <v>No Add. Wk.</v>
          </cell>
        </row>
        <row r="203">
          <cell r="E203">
            <v>10</v>
          </cell>
          <cell r="F203" t="str">
            <v>CARVER HALL</v>
          </cell>
          <cell r="G203">
            <v>1</v>
          </cell>
          <cell r="I203" t="str">
            <v>STAIR REAR</v>
          </cell>
          <cell r="J203" t="str">
            <v>ST</v>
          </cell>
          <cell r="L203">
            <v>2470</v>
          </cell>
          <cell r="M203">
            <v>2</v>
          </cell>
          <cell r="N203" t="str">
            <v>75X2</v>
          </cell>
          <cell r="Q203" t="str">
            <v>DRUM</v>
          </cell>
          <cell r="S203" t="str">
            <v>INCANDESCENT</v>
          </cell>
          <cell r="T203">
            <v>150</v>
          </cell>
          <cell r="U203">
            <v>0.3</v>
          </cell>
          <cell r="V203">
            <v>741</v>
          </cell>
          <cell r="W203">
            <v>2</v>
          </cell>
          <cell r="X203" t="str">
            <v>SP-NF2</v>
          </cell>
          <cell r="Z203" t="str">
            <v>NEW COMPACT FLUORESCENT FIXTURE</v>
          </cell>
          <cell r="AA203" t="str">
            <v xml:space="preserve"> </v>
          </cell>
          <cell r="AB203">
            <v>64</v>
          </cell>
          <cell r="AC203">
            <v>0.128</v>
          </cell>
          <cell r="AD203">
            <v>316.16000000000003</v>
          </cell>
          <cell r="AJ203" t="str">
            <v>Y</v>
          </cell>
          <cell r="AK203">
            <v>0</v>
          </cell>
          <cell r="AL203">
            <v>6006.24</v>
          </cell>
          <cell r="AM203">
            <v>0</v>
          </cell>
          <cell r="AN203">
            <v>0.17199999999999999</v>
          </cell>
          <cell r="AO203">
            <v>424.84</v>
          </cell>
          <cell r="AP203">
            <v>38.290639999999996</v>
          </cell>
          <cell r="AQ203">
            <v>26.857135573398285</v>
          </cell>
          <cell r="AR203">
            <v>3.7234052651187781E-2</v>
          </cell>
          <cell r="AS203">
            <v>66.786000000000001</v>
          </cell>
          <cell r="AT203">
            <v>28.495360000000005</v>
          </cell>
          <cell r="AU203">
            <v>290</v>
          </cell>
          <cell r="AV203">
            <v>89.602499999999992</v>
          </cell>
          <cell r="AW203">
            <v>0</v>
          </cell>
          <cell r="AX203">
            <v>0</v>
          </cell>
          <cell r="AY203">
            <v>0</v>
          </cell>
          <cell r="AZ203">
            <v>0</v>
          </cell>
          <cell r="BA203">
            <v>0</v>
          </cell>
          <cell r="BB203">
            <v>580</v>
          </cell>
          <cell r="BC203">
            <v>0</v>
          </cell>
          <cell r="BD203">
            <v>0</v>
          </cell>
          <cell r="BE203">
            <v>580</v>
          </cell>
          <cell r="BF203">
            <v>179.20499999999998</v>
          </cell>
          <cell r="BG203">
            <v>0</v>
          </cell>
          <cell r="BH203">
            <v>0</v>
          </cell>
          <cell r="BI203">
            <v>179.20499999999998</v>
          </cell>
          <cell r="BJ203">
            <v>0</v>
          </cell>
          <cell r="BK203">
            <v>1028.3769096721871</v>
          </cell>
          <cell r="BL203">
            <v>1028.3769096721871</v>
          </cell>
          <cell r="BM203">
            <v>9.8800000000000008</v>
          </cell>
          <cell r="BN203">
            <v>19.760000000000002</v>
          </cell>
          <cell r="BO203">
            <v>29.64</v>
          </cell>
          <cell r="BP203">
            <v>22.024166666666666</v>
          </cell>
          <cell r="BQ203">
            <v>8.2333333333333325</v>
          </cell>
          <cell r="BR203">
            <v>0</v>
          </cell>
          <cell r="BS203">
            <v>30.2575</v>
          </cell>
          <cell r="BT203">
            <v>-12.144166666666665</v>
          </cell>
          <cell r="BU203">
            <v>11.526666666666669</v>
          </cell>
          <cell r="BV203">
            <v>-0.61749999999999616</v>
          </cell>
          <cell r="BW203">
            <v>28.039439999999999</v>
          </cell>
          <cell r="BX203">
            <v>10.251200000000001</v>
          </cell>
          <cell r="BY203">
            <v>0.36</v>
          </cell>
          <cell r="BZ203">
            <v>2.95</v>
          </cell>
          <cell r="CA203">
            <v>3.421762169491525</v>
          </cell>
          <cell r="CB203">
            <v>4</v>
          </cell>
          <cell r="CC203">
            <v>3.6139823728813556</v>
          </cell>
          <cell r="CD203">
            <v>0.31</v>
          </cell>
          <cell r="CE203">
            <v>0.23</v>
          </cell>
          <cell r="CF203">
            <v>0</v>
          </cell>
          <cell r="CG203">
            <v>0</v>
          </cell>
          <cell r="CH203">
            <v>7.0357445423728802</v>
          </cell>
          <cell r="CI203" t="str">
            <v>CARVER HALL</v>
          </cell>
          <cell r="CJ203" t="str">
            <v>SP-NF2</v>
          </cell>
          <cell r="CK203" t="str">
            <v>X</v>
          </cell>
          <cell r="CL203">
            <v>4</v>
          </cell>
          <cell r="CM203" t="str">
            <v>CF28 MAG</v>
          </cell>
          <cell r="CN203" t="str">
            <v>ADVANCE</v>
          </cell>
          <cell r="CO203" t="str">
            <v>LO-1Q28-TP</v>
          </cell>
          <cell r="CP203" t="str">
            <v>-</v>
          </cell>
          <cell r="CQ203">
            <v>0</v>
          </cell>
          <cell r="CR203" t="str">
            <v>N/A</v>
          </cell>
          <cell r="CS203" t="str">
            <v>-</v>
          </cell>
          <cell r="CT203" t="str">
            <v>-</v>
          </cell>
          <cell r="CU203" t="str">
            <v>-</v>
          </cell>
          <cell r="CV203" t="str">
            <v>X</v>
          </cell>
          <cell r="CW203">
            <v>4</v>
          </cell>
          <cell r="CX203" t="str">
            <v>CF26/DT/E/IN/841</v>
          </cell>
          <cell r="CY203" t="str">
            <v>SYLVANIA</v>
          </cell>
          <cell r="CZ203" t="str">
            <v>CF26DT/E/IN/841</v>
          </cell>
          <cell r="DA203">
            <v>20882</v>
          </cell>
          <cell r="DB203">
            <v>0</v>
          </cell>
          <cell r="DC203" t="str">
            <v>N/A</v>
          </cell>
          <cell r="DD203" t="str">
            <v>-</v>
          </cell>
          <cell r="DE203" t="str">
            <v>-</v>
          </cell>
          <cell r="DF203" t="str">
            <v>-</v>
          </cell>
          <cell r="DG203">
            <v>2</v>
          </cell>
          <cell r="DH203" t="str">
            <v>DECORATIVE PENDANT LANTERN</v>
          </cell>
          <cell r="DI203" t="str">
            <v>SEAGULL LIGHTING</v>
          </cell>
          <cell r="DJ203" t="str">
            <v>69285PBLE-746</v>
          </cell>
          <cell r="DK203" t="str">
            <v>-</v>
          </cell>
          <cell r="DL203">
            <v>0</v>
          </cell>
          <cell r="DM203" t="str">
            <v>No Sensor</v>
          </cell>
          <cell r="DN203" t="str">
            <v>No Sensor</v>
          </cell>
          <cell r="DO203" t="str">
            <v>No Sensor</v>
          </cell>
          <cell r="DP203" t="str">
            <v>No Sensor</v>
          </cell>
          <cell r="DQ203" t="str">
            <v>No Sensor</v>
          </cell>
          <cell r="DR203">
            <v>0</v>
          </cell>
          <cell r="DS203" t="str">
            <v>No Add Wk.</v>
          </cell>
          <cell r="DT203" t="str">
            <v>No Add. Wk.</v>
          </cell>
          <cell r="DU203" t="str">
            <v>No Add. Wk.</v>
          </cell>
          <cell r="DV203" t="str">
            <v>No Add. Wk.</v>
          </cell>
          <cell r="DW203" t="str">
            <v>No Add. Wk.</v>
          </cell>
        </row>
        <row r="204">
          <cell r="E204">
            <v>10</v>
          </cell>
          <cell r="F204" t="str">
            <v>CARVER HALL</v>
          </cell>
          <cell r="G204">
            <v>2</v>
          </cell>
          <cell r="I204" t="str">
            <v>STAIR SIDE</v>
          </cell>
          <cell r="J204" t="str">
            <v>ST</v>
          </cell>
          <cell r="L204">
            <v>2470</v>
          </cell>
          <cell r="M204">
            <v>2</v>
          </cell>
          <cell r="N204" t="str">
            <v>75X2</v>
          </cell>
          <cell r="Q204" t="str">
            <v>DRUM</v>
          </cell>
          <cell r="S204" t="str">
            <v>INCANDESCENT</v>
          </cell>
          <cell r="T204">
            <v>150</v>
          </cell>
          <cell r="U204">
            <v>0.3</v>
          </cell>
          <cell r="V204">
            <v>741</v>
          </cell>
          <cell r="W204">
            <v>2</v>
          </cell>
          <cell r="X204" t="str">
            <v>SP-NF2</v>
          </cell>
          <cell r="Z204" t="str">
            <v>NEW COMPACT FLUORESCENT FIXTURE</v>
          </cell>
          <cell r="AA204" t="str">
            <v xml:space="preserve"> </v>
          </cell>
          <cell r="AB204">
            <v>64</v>
          </cell>
          <cell r="AC204">
            <v>0.128</v>
          </cell>
          <cell r="AD204">
            <v>316.16000000000003</v>
          </cell>
          <cell r="AJ204" t="str">
            <v>Y</v>
          </cell>
          <cell r="AK204">
            <v>0</v>
          </cell>
          <cell r="AL204">
            <v>6006.24</v>
          </cell>
          <cell r="AM204">
            <v>0</v>
          </cell>
          <cell r="AN204">
            <v>0.17199999999999999</v>
          </cell>
          <cell r="AO204">
            <v>424.84</v>
          </cell>
          <cell r="AP204">
            <v>38.290639999999996</v>
          </cell>
          <cell r="AQ204">
            <v>26.857135573398285</v>
          </cell>
          <cell r="AR204">
            <v>3.7234052651187781E-2</v>
          </cell>
          <cell r="AS204">
            <v>66.786000000000001</v>
          </cell>
          <cell r="AT204">
            <v>28.495360000000005</v>
          </cell>
          <cell r="AU204">
            <v>290</v>
          </cell>
          <cell r="AV204">
            <v>89.602499999999992</v>
          </cell>
          <cell r="AW204">
            <v>0</v>
          </cell>
          <cell r="AX204">
            <v>0</v>
          </cell>
          <cell r="AY204">
            <v>0</v>
          </cell>
          <cell r="AZ204">
            <v>0</v>
          </cell>
          <cell r="BA204">
            <v>0</v>
          </cell>
          <cell r="BB204">
            <v>580</v>
          </cell>
          <cell r="BC204">
            <v>0</v>
          </cell>
          <cell r="BD204">
            <v>0</v>
          </cell>
          <cell r="BE204">
            <v>580</v>
          </cell>
          <cell r="BF204">
            <v>179.20499999999998</v>
          </cell>
          <cell r="BG204">
            <v>0</v>
          </cell>
          <cell r="BH204">
            <v>0</v>
          </cell>
          <cell r="BI204">
            <v>179.20499999999998</v>
          </cell>
          <cell r="BJ204">
            <v>0</v>
          </cell>
          <cell r="BK204">
            <v>1028.3769096721871</v>
          </cell>
          <cell r="BL204">
            <v>1028.3769096721871</v>
          </cell>
          <cell r="BM204">
            <v>9.8800000000000008</v>
          </cell>
          <cell r="BN204">
            <v>19.760000000000002</v>
          </cell>
          <cell r="BO204">
            <v>29.64</v>
          </cell>
          <cell r="BP204">
            <v>22.024166666666666</v>
          </cell>
          <cell r="BQ204">
            <v>8.2333333333333325</v>
          </cell>
          <cell r="BR204">
            <v>0</v>
          </cell>
          <cell r="BS204">
            <v>30.2575</v>
          </cell>
          <cell r="BT204">
            <v>-12.144166666666665</v>
          </cell>
          <cell r="BU204">
            <v>11.526666666666669</v>
          </cell>
          <cell r="BV204">
            <v>-0.61749999999999616</v>
          </cell>
          <cell r="BW204">
            <v>28.039439999999999</v>
          </cell>
          <cell r="BX204">
            <v>10.251200000000001</v>
          </cell>
          <cell r="BY204">
            <v>0.36</v>
          </cell>
          <cell r="BZ204">
            <v>2.95</v>
          </cell>
          <cell r="CA204">
            <v>3.421762169491525</v>
          </cell>
          <cell r="CB204">
            <v>4</v>
          </cell>
          <cell r="CC204">
            <v>3.6139823728813556</v>
          </cell>
          <cell r="CD204">
            <v>0.31</v>
          </cell>
          <cell r="CE204">
            <v>0.23</v>
          </cell>
          <cell r="CF204">
            <v>0</v>
          </cell>
          <cell r="CG204">
            <v>0</v>
          </cell>
          <cell r="CH204">
            <v>7.0357445423728802</v>
          </cell>
          <cell r="CI204" t="str">
            <v>CARVER HALL</v>
          </cell>
          <cell r="CJ204" t="str">
            <v>SP-NF2</v>
          </cell>
          <cell r="CK204" t="str">
            <v>X</v>
          </cell>
          <cell r="CL204">
            <v>4</v>
          </cell>
          <cell r="CM204" t="str">
            <v>CF28 MAG</v>
          </cell>
          <cell r="CN204" t="str">
            <v>ADVANCE</v>
          </cell>
          <cell r="CO204" t="str">
            <v>LO-1Q28-TP</v>
          </cell>
          <cell r="CP204" t="str">
            <v>-</v>
          </cell>
          <cell r="CQ204">
            <v>0</v>
          </cell>
          <cell r="CR204" t="str">
            <v>N/A</v>
          </cell>
          <cell r="CS204" t="str">
            <v>-</v>
          </cell>
          <cell r="CT204" t="str">
            <v>-</v>
          </cell>
          <cell r="CU204" t="str">
            <v>-</v>
          </cell>
          <cell r="CV204" t="str">
            <v>X</v>
          </cell>
          <cell r="CW204">
            <v>4</v>
          </cell>
          <cell r="CX204" t="str">
            <v>CF26/DT/E/IN/841</v>
          </cell>
          <cell r="CY204" t="str">
            <v>SYLVANIA</v>
          </cell>
          <cell r="CZ204" t="str">
            <v>CF26DT/E/IN/841</v>
          </cell>
          <cell r="DA204">
            <v>20882</v>
          </cell>
          <cell r="DB204">
            <v>0</v>
          </cell>
          <cell r="DC204" t="str">
            <v>N/A</v>
          </cell>
          <cell r="DD204" t="str">
            <v>-</v>
          </cell>
          <cell r="DE204" t="str">
            <v>-</v>
          </cell>
          <cell r="DF204" t="str">
            <v>-</v>
          </cell>
          <cell r="DG204">
            <v>2</v>
          </cell>
          <cell r="DH204" t="str">
            <v>DECORATIVE PENDANT LANTERN</v>
          </cell>
          <cell r="DI204" t="str">
            <v>SEAGULL LIGHTING</v>
          </cell>
          <cell r="DJ204" t="str">
            <v>69285PBLE-746</v>
          </cell>
          <cell r="DK204" t="str">
            <v>-</v>
          </cell>
          <cell r="DL204">
            <v>0</v>
          </cell>
          <cell r="DM204" t="str">
            <v>No Sensor</v>
          </cell>
          <cell r="DN204" t="str">
            <v>No Sensor</v>
          </cell>
          <cell r="DO204" t="str">
            <v>No Sensor</v>
          </cell>
          <cell r="DP204" t="str">
            <v>No Sensor</v>
          </cell>
          <cell r="DQ204" t="str">
            <v>No Sensor</v>
          </cell>
          <cell r="DR204">
            <v>0</v>
          </cell>
          <cell r="DS204" t="str">
            <v>No Add Wk.</v>
          </cell>
          <cell r="DT204" t="str">
            <v>No Add. Wk.</v>
          </cell>
          <cell r="DU204" t="str">
            <v>No Add. Wk.</v>
          </cell>
          <cell r="DV204" t="str">
            <v>No Add. Wk.</v>
          </cell>
          <cell r="DW204" t="str">
            <v>No Add. Wk.</v>
          </cell>
        </row>
        <row r="205">
          <cell r="E205">
            <v>10</v>
          </cell>
          <cell r="F205" t="str">
            <v>CARVER HALL</v>
          </cell>
          <cell r="G205">
            <v>3</v>
          </cell>
          <cell r="I205" t="str">
            <v>STAIR SIDE</v>
          </cell>
          <cell r="J205" t="str">
            <v>ST</v>
          </cell>
          <cell r="L205">
            <v>2470</v>
          </cell>
          <cell r="M205">
            <v>1</v>
          </cell>
          <cell r="N205" t="str">
            <v>75X2</v>
          </cell>
          <cell r="Q205" t="str">
            <v>DRUM</v>
          </cell>
          <cell r="S205" t="str">
            <v>INCANDESCENT</v>
          </cell>
          <cell r="T205">
            <v>150</v>
          </cell>
          <cell r="U205">
            <v>0.15</v>
          </cell>
          <cell r="V205">
            <v>370.5</v>
          </cell>
          <cell r="W205">
            <v>1</v>
          </cell>
          <cell r="X205" t="str">
            <v>SP-NF2</v>
          </cell>
          <cell r="Y205" t="str">
            <v>CHECK DOOR CLEARANCE</v>
          </cell>
          <cell r="Z205" t="str">
            <v>NEW COMPACT FLUORESCENT FIXTURE</v>
          </cell>
          <cell r="AA205" t="str">
            <v xml:space="preserve"> </v>
          </cell>
          <cell r="AB205">
            <v>64</v>
          </cell>
          <cell r="AC205">
            <v>6.4000000000000001E-2</v>
          </cell>
          <cell r="AD205">
            <v>158.08000000000001</v>
          </cell>
          <cell r="AJ205" t="str">
            <v>Y</v>
          </cell>
          <cell r="AK205">
            <v>0</v>
          </cell>
          <cell r="AL205">
            <v>3003.12</v>
          </cell>
          <cell r="AM205">
            <v>0</v>
          </cell>
          <cell r="AN205">
            <v>8.5999999999999993E-2</v>
          </cell>
          <cell r="AO205">
            <v>212.42</v>
          </cell>
          <cell r="AP205">
            <v>19.145319999999998</v>
          </cell>
          <cell r="AQ205">
            <v>26.857135573398285</v>
          </cell>
          <cell r="AR205">
            <v>3.7234052651187781E-2</v>
          </cell>
          <cell r="AS205">
            <v>33.393000000000001</v>
          </cell>
          <cell r="AT205">
            <v>14.247680000000003</v>
          </cell>
          <cell r="AU205">
            <v>290</v>
          </cell>
          <cell r="AV205">
            <v>89.602499999999992</v>
          </cell>
          <cell r="AW205">
            <v>0</v>
          </cell>
          <cell r="AX205">
            <v>0</v>
          </cell>
          <cell r="AY205">
            <v>0</v>
          </cell>
          <cell r="AZ205">
            <v>0</v>
          </cell>
          <cell r="BA205">
            <v>0</v>
          </cell>
          <cell r="BB205">
            <v>290</v>
          </cell>
          <cell r="BC205">
            <v>0</v>
          </cell>
          <cell r="BD205">
            <v>0</v>
          </cell>
          <cell r="BE205">
            <v>290</v>
          </cell>
          <cell r="BF205">
            <v>89.602499999999992</v>
          </cell>
          <cell r="BG205">
            <v>0</v>
          </cell>
          <cell r="BH205">
            <v>0</v>
          </cell>
          <cell r="BI205">
            <v>89.602499999999992</v>
          </cell>
          <cell r="BJ205">
            <v>0</v>
          </cell>
          <cell r="BK205">
            <v>514.18845483609357</v>
          </cell>
          <cell r="BL205">
            <v>514.18845483609357</v>
          </cell>
          <cell r="BM205">
            <v>4.9400000000000004</v>
          </cell>
          <cell r="BN205">
            <v>9.8800000000000008</v>
          </cell>
          <cell r="BO205">
            <v>14.82</v>
          </cell>
          <cell r="BP205">
            <v>11.012083333333333</v>
          </cell>
          <cell r="BQ205">
            <v>4.1166666666666663</v>
          </cell>
          <cell r="BR205">
            <v>0</v>
          </cell>
          <cell r="BS205">
            <v>15.12875</v>
          </cell>
          <cell r="BT205">
            <v>-6.0720833333333326</v>
          </cell>
          <cell r="BU205">
            <v>5.7633333333333345</v>
          </cell>
          <cell r="BV205">
            <v>-0.30874999999999808</v>
          </cell>
          <cell r="BW205">
            <v>14.01972</v>
          </cell>
          <cell r="BX205">
            <v>5.1256000000000004</v>
          </cell>
          <cell r="BY205">
            <v>0.36</v>
          </cell>
          <cell r="BZ205">
            <v>2.95</v>
          </cell>
          <cell r="CA205">
            <v>1.7108810847457625</v>
          </cell>
          <cell r="CB205">
            <v>4</v>
          </cell>
          <cell r="CC205">
            <v>1.8069911864406778</v>
          </cell>
          <cell r="CD205">
            <v>0.31</v>
          </cell>
          <cell r="CE205">
            <v>0.23</v>
          </cell>
          <cell r="CF205">
            <v>0</v>
          </cell>
          <cell r="CG205">
            <v>0</v>
          </cell>
          <cell r="CH205">
            <v>3.5178722711864401</v>
          </cell>
          <cell r="CI205" t="str">
            <v>CARVER HALL</v>
          </cell>
          <cell r="CJ205" t="str">
            <v>SP-NF2</v>
          </cell>
          <cell r="CK205" t="str">
            <v>X</v>
          </cell>
          <cell r="CL205">
            <v>2</v>
          </cell>
          <cell r="CM205" t="str">
            <v>CF28 MAG</v>
          </cell>
          <cell r="CN205" t="str">
            <v>ADVANCE</v>
          </cell>
          <cell r="CO205" t="str">
            <v>LO-1Q28-TP</v>
          </cell>
          <cell r="CP205" t="str">
            <v>-</v>
          </cell>
          <cell r="CQ205">
            <v>0</v>
          </cell>
          <cell r="CR205" t="str">
            <v>N/A</v>
          </cell>
          <cell r="CS205" t="str">
            <v>-</v>
          </cell>
          <cell r="CT205" t="str">
            <v>-</v>
          </cell>
          <cell r="CU205" t="str">
            <v>-</v>
          </cell>
          <cell r="CV205" t="str">
            <v>X</v>
          </cell>
          <cell r="CW205">
            <v>2</v>
          </cell>
          <cell r="CX205" t="str">
            <v>CF26/DT/E/IN/841</v>
          </cell>
          <cell r="CY205" t="str">
            <v>SYLVANIA</v>
          </cell>
          <cell r="CZ205" t="str">
            <v>CF26DT/E/IN/841</v>
          </cell>
          <cell r="DA205">
            <v>20882</v>
          </cell>
          <cell r="DB205">
            <v>0</v>
          </cell>
          <cell r="DC205" t="str">
            <v>N/A</v>
          </cell>
          <cell r="DD205" t="str">
            <v>-</v>
          </cell>
          <cell r="DE205" t="str">
            <v>-</v>
          </cell>
          <cell r="DF205" t="str">
            <v>-</v>
          </cell>
          <cell r="DG205">
            <v>1</v>
          </cell>
          <cell r="DH205" t="str">
            <v>DECORATIVE PENDANT LANTERN</v>
          </cell>
          <cell r="DI205" t="str">
            <v>SEAGULL LIGHTING</v>
          </cell>
          <cell r="DJ205" t="str">
            <v>69285PBLE-746</v>
          </cell>
          <cell r="DK205" t="str">
            <v>-</v>
          </cell>
          <cell r="DL205">
            <v>0</v>
          </cell>
          <cell r="DM205" t="str">
            <v>No Sensor</v>
          </cell>
          <cell r="DN205" t="str">
            <v>No Sensor</v>
          </cell>
          <cell r="DO205" t="str">
            <v>No Sensor</v>
          </cell>
          <cell r="DP205" t="str">
            <v>No Sensor</v>
          </cell>
          <cell r="DQ205" t="str">
            <v>No Sensor</v>
          </cell>
          <cell r="DR205">
            <v>0</v>
          </cell>
          <cell r="DS205" t="str">
            <v>No Add Wk.</v>
          </cell>
          <cell r="DT205" t="str">
            <v>No Add. Wk.</v>
          </cell>
          <cell r="DU205" t="str">
            <v>No Add. Wk.</v>
          </cell>
          <cell r="DV205" t="str">
            <v>No Add. Wk.</v>
          </cell>
          <cell r="DW205" t="str">
            <v>No Add. Wk.</v>
          </cell>
        </row>
        <row r="206">
          <cell r="E206">
            <v>10</v>
          </cell>
          <cell r="F206" t="str">
            <v>CARVER HALL</v>
          </cell>
          <cell r="G206">
            <v>3</v>
          </cell>
          <cell r="I206" t="str">
            <v>STAIR SIDE</v>
          </cell>
          <cell r="J206" t="str">
            <v>ST</v>
          </cell>
          <cell r="L206">
            <v>2470</v>
          </cell>
          <cell r="M206">
            <v>1</v>
          </cell>
          <cell r="N206" t="str">
            <v>75X2</v>
          </cell>
          <cell r="Q206" t="str">
            <v>DRUM</v>
          </cell>
          <cell r="S206" t="str">
            <v>INCANDESCENT</v>
          </cell>
          <cell r="T206">
            <v>150</v>
          </cell>
          <cell r="U206">
            <v>0.15</v>
          </cell>
          <cell r="V206">
            <v>370.5</v>
          </cell>
          <cell r="W206">
            <v>1</v>
          </cell>
          <cell r="X206" t="str">
            <v>SP-NF2</v>
          </cell>
          <cell r="Y206" t="str">
            <v>CHECK DOOR CLEARANCE</v>
          </cell>
          <cell r="Z206" t="str">
            <v>NEW COMPACT FLUORESCENT FIXTURE</v>
          </cell>
          <cell r="AA206" t="str">
            <v xml:space="preserve"> </v>
          </cell>
          <cell r="AB206">
            <v>64</v>
          </cell>
          <cell r="AC206">
            <v>6.4000000000000001E-2</v>
          </cell>
          <cell r="AD206">
            <v>158.08000000000001</v>
          </cell>
          <cell r="AJ206" t="str">
            <v>Y</v>
          </cell>
          <cell r="AK206">
            <v>0</v>
          </cell>
          <cell r="AL206">
            <v>3003.12</v>
          </cell>
          <cell r="AM206">
            <v>0</v>
          </cell>
          <cell r="AN206">
            <v>8.5999999999999993E-2</v>
          </cell>
          <cell r="AO206">
            <v>212.42</v>
          </cell>
          <cell r="AP206">
            <v>19.145319999999998</v>
          </cell>
          <cell r="AQ206">
            <v>26.857135573398285</v>
          </cell>
          <cell r="AR206">
            <v>3.7234052651187781E-2</v>
          </cell>
          <cell r="AS206">
            <v>33.393000000000001</v>
          </cell>
          <cell r="AT206">
            <v>14.247680000000003</v>
          </cell>
          <cell r="AU206">
            <v>290</v>
          </cell>
          <cell r="AV206">
            <v>89.602499999999992</v>
          </cell>
          <cell r="AW206">
            <v>0</v>
          </cell>
          <cell r="AX206">
            <v>0</v>
          </cell>
          <cell r="AY206">
            <v>0</v>
          </cell>
          <cell r="AZ206">
            <v>0</v>
          </cell>
          <cell r="BA206">
            <v>0</v>
          </cell>
          <cell r="BB206">
            <v>290</v>
          </cell>
          <cell r="BC206">
            <v>0</v>
          </cell>
          <cell r="BD206">
            <v>0</v>
          </cell>
          <cell r="BE206">
            <v>290</v>
          </cell>
          <cell r="BF206">
            <v>89.602499999999992</v>
          </cell>
          <cell r="BG206">
            <v>0</v>
          </cell>
          <cell r="BH206">
            <v>0</v>
          </cell>
          <cell r="BI206">
            <v>89.602499999999992</v>
          </cell>
          <cell r="BJ206">
            <v>0</v>
          </cell>
          <cell r="BK206">
            <v>514.18845483609357</v>
          </cell>
          <cell r="BL206">
            <v>514.18845483609357</v>
          </cell>
          <cell r="BM206">
            <v>4.9400000000000004</v>
          </cell>
          <cell r="BN206">
            <v>9.8800000000000008</v>
          </cell>
          <cell r="BO206">
            <v>14.82</v>
          </cell>
          <cell r="BP206">
            <v>11.012083333333333</v>
          </cell>
          <cell r="BQ206">
            <v>4.1166666666666663</v>
          </cell>
          <cell r="BR206">
            <v>0</v>
          </cell>
          <cell r="BS206">
            <v>15.12875</v>
          </cell>
          <cell r="BT206">
            <v>-6.0720833333333326</v>
          </cell>
          <cell r="BU206">
            <v>5.7633333333333345</v>
          </cell>
          <cell r="BV206">
            <v>-0.30874999999999808</v>
          </cell>
          <cell r="BW206">
            <v>14.01972</v>
          </cell>
          <cell r="BX206">
            <v>5.1256000000000004</v>
          </cell>
          <cell r="BY206">
            <v>0.36</v>
          </cell>
          <cell r="BZ206">
            <v>2.95</v>
          </cell>
          <cell r="CA206">
            <v>1.7108810847457625</v>
          </cell>
          <cell r="CB206">
            <v>4</v>
          </cell>
          <cell r="CC206">
            <v>1.8069911864406778</v>
          </cell>
          <cell r="CD206">
            <v>0.31</v>
          </cell>
          <cell r="CE206">
            <v>0.23</v>
          </cell>
          <cell r="CF206">
            <v>0</v>
          </cell>
          <cell r="CG206">
            <v>0</v>
          </cell>
          <cell r="CH206">
            <v>3.5178722711864401</v>
          </cell>
          <cell r="CI206" t="str">
            <v>CARVER HALL</v>
          </cell>
          <cell r="CJ206" t="str">
            <v>SP-NF2</v>
          </cell>
          <cell r="CK206" t="str">
            <v>X</v>
          </cell>
          <cell r="CL206">
            <v>2</v>
          </cell>
          <cell r="CM206" t="str">
            <v>CF28 MAG</v>
          </cell>
          <cell r="CN206" t="str">
            <v>ADVANCE</v>
          </cell>
          <cell r="CO206" t="str">
            <v>LO-1Q28-TP</v>
          </cell>
          <cell r="CP206" t="str">
            <v>-</v>
          </cell>
          <cell r="CQ206">
            <v>0</v>
          </cell>
          <cell r="CR206" t="str">
            <v>N/A</v>
          </cell>
          <cell r="CS206" t="str">
            <v>-</v>
          </cell>
          <cell r="CT206" t="str">
            <v>-</v>
          </cell>
          <cell r="CU206" t="str">
            <v>-</v>
          </cell>
          <cell r="CV206" t="str">
            <v>X</v>
          </cell>
          <cell r="CW206">
            <v>2</v>
          </cell>
          <cell r="CX206" t="str">
            <v>CF26/DT/E/IN/841</v>
          </cell>
          <cell r="CY206" t="str">
            <v>SYLVANIA</v>
          </cell>
          <cell r="CZ206" t="str">
            <v>CF26DT/E/IN/841</v>
          </cell>
          <cell r="DA206">
            <v>20882</v>
          </cell>
          <cell r="DB206">
            <v>0</v>
          </cell>
          <cell r="DC206" t="str">
            <v>N/A</v>
          </cell>
          <cell r="DD206" t="str">
            <v>-</v>
          </cell>
          <cell r="DE206" t="str">
            <v>-</v>
          </cell>
          <cell r="DF206" t="str">
            <v>-</v>
          </cell>
          <cell r="DG206">
            <v>1</v>
          </cell>
          <cell r="DH206" t="str">
            <v>DECORATIVE PENDANT LANTERN</v>
          </cell>
          <cell r="DI206" t="str">
            <v>SEAGULL LIGHTING</v>
          </cell>
          <cell r="DJ206" t="str">
            <v>69285PBLE-746</v>
          </cell>
          <cell r="DK206" t="str">
            <v>-</v>
          </cell>
          <cell r="DL206">
            <v>0</v>
          </cell>
          <cell r="DM206" t="str">
            <v>No Sensor</v>
          </cell>
          <cell r="DN206" t="str">
            <v>No Sensor</v>
          </cell>
          <cell r="DO206" t="str">
            <v>No Sensor</v>
          </cell>
          <cell r="DP206" t="str">
            <v>No Sensor</v>
          </cell>
          <cell r="DQ206" t="str">
            <v>No Sensor</v>
          </cell>
          <cell r="DR206">
            <v>0</v>
          </cell>
          <cell r="DS206" t="str">
            <v>No Add Wk.</v>
          </cell>
          <cell r="DT206" t="str">
            <v>No Add. Wk.</v>
          </cell>
          <cell r="DU206" t="str">
            <v>No Add. Wk.</v>
          </cell>
          <cell r="DV206" t="str">
            <v>No Add. Wk.</v>
          </cell>
          <cell r="DW206" t="str">
            <v>No Add. Wk.</v>
          </cell>
        </row>
        <row r="207">
          <cell r="E207">
            <v>10</v>
          </cell>
          <cell r="F207" t="str">
            <v>CARVER HALL</v>
          </cell>
          <cell r="I207" t="str">
            <v>BUILDING EXTERIOR</v>
          </cell>
          <cell r="J207" t="str">
            <v>EXT</v>
          </cell>
          <cell r="L207">
            <v>4000</v>
          </cell>
          <cell r="M207">
            <v>1</v>
          </cell>
          <cell r="N207">
            <v>100</v>
          </cell>
          <cell r="Q207" t="str">
            <v>WALL LANTERN</v>
          </cell>
          <cell r="S207" t="str">
            <v>INCANDESCENT</v>
          </cell>
          <cell r="T207">
            <v>100</v>
          </cell>
          <cell r="U207">
            <v>0.1</v>
          </cell>
          <cell r="V207">
            <v>400</v>
          </cell>
          <cell r="W207">
            <v>1</v>
          </cell>
          <cell r="X207" t="str">
            <v>SP-DEC-WALL</v>
          </cell>
          <cell r="Z207" t="str">
            <v>NEW COMPACT FLUORESCENT FIXTURE</v>
          </cell>
          <cell r="AA207" t="str">
            <v xml:space="preserve"> </v>
          </cell>
          <cell r="AB207">
            <v>32</v>
          </cell>
          <cell r="AC207">
            <v>3.2000000000000001E-2</v>
          </cell>
          <cell r="AD207">
            <v>128</v>
          </cell>
          <cell r="AJ207" t="str">
            <v>Y</v>
          </cell>
          <cell r="AK207">
            <v>0</v>
          </cell>
          <cell r="AL207">
            <v>1501.56</v>
          </cell>
          <cell r="AM207">
            <v>0</v>
          </cell>
          <cell r="AN207">
            <v>6.8000000000000005E-2</v>
          </cell>
          <cell r="AO207">
            <v>272</v>
          </cell>
          <cell r="AP207">
            <v>22.004799999999999</v>
          </cell>
          <cell r="AQ207">
            <v>22.443752648221917</v>
          </cell>
          <cell r="AR207">
            <v>4.4555828772209538E-2</v>
          </cell>
          <cell r="AS207">
            <v>32.36</v>
          </cell>
          <cell r="AT207">
            <v>10.3552</v>
          </cell>
          <cell r="AU207">
            <v>275</v>
          </cell>
          <cell r="AV207">
            <v>89.602499999999992</v>
          </cell>
          <cell r="AW207">
            <v>0</v>
          </cell>
          <cell r="AX207">
            <v>0</v>
          </cell>
          <cell r="AY207">
            <v>0</v>
          </cell>
          <cell r="AZ207">
            <v>0</v>
          </cell>
          <cell r="BA207">
            <v>0</v>
          </cell>
          <cell r="BB207">
            <v>275</v>
          </cell>
          <cell r="BC207">
            <v>0</v>
          </cell>
          <cell r="BD207">
            <v>0</v>
          </cell>
          <cell r="BE207">
            <v>275</v>
          </cell>
          <cell r="BF207">
            <v>89.602499999999992</v>
          </cell>
          <cell r="BG207">
            <v>0</v>
          </cell>
          <cell r="BH207">
            <v>0</v>
          </cell>
          <cell r="BI207">
            <v>89.602499999999992</v>
          </cell>
          <cell r="BJ207">
            <v>0</v>
          </cell>
          <cell r="BK207">
            <v>493.87028827359359</v>
          </cell>
          <cell r="BL207">
            <v>493.87028827359359</v>
          </cell>
          <cell r="BM207">
            <v>4</v>
          </cell>
          <cell r="BN207">
            <v>8</v>
          </cell>
          <cell r="BO207">
            <v>12</v>
          </cell>
          <cell r="BP207">
            <v>8.9166666666666661</v>
          </cell>
          <cell r="BQ207">
            <v>3.333333333333333</v>
          </cell>
          <cell r="BR207">
            <v>0</v>
          </cell>
          <cell r="BS207">
            <v>12.25</v>
          </cell>
          <cell r="BT207">
            <v>-4.9166666666666661</v>
          </cell>
          <cell r="BU207">
            <v>4.666666666666667</v>
          </cell>
          <cell r="BV207">
            <v>-0.24999999999999911</v>
          </cell>
          <cell r="BW207">
            <v>17.952000000000002</v>
          </cell>
          <cell r="BX207">
            <v>4.0528000000000013</v>
          </cell>
          <cell r="BY207">
            <v>0.36</v>
          </cell>
          <cell r="BZ207">
            <v>2.95</v>
          </cell>
          <cell r="CA207">
            <v>2.1907525423728811</v>
          </cell>
          <cell r="CB207">
            <v>4</v>
          </cell>
          <cell r="CC207">
            <v>1.4287837288135594</v>
          </cell>
          <cell r="CD207">
            <v>0.31</v>
          </cell>
          <cell r="CE207">
            <v>0.23</v>
          </cell>
          <cell r="CF207">
            <v>0</v>
          </cell>
          <cell r="CG207">
            <v>0</v>
          </cell>
          <cell r="CH207">
            <v>3.6195362711864405</v>
          </cell>
          <cell r="CI207" t="str">
            <v>CARVER HALL</v>
          </cell>
          <cell r="CJ207" t="str">
            <v>SP-DEC-WALL</v>
          </cell>
          <cell r="CK207" t="str">
            <v>X</v>
          </cell>
          <cell r="CL207">
            <v>1</v>
          </cell>
          <cell r="CM207" t="str">
            <v>CF28 MAG</v>
          </cell>
          <cell r="CN207" t="str">
            <v>ADVANCE</v>
          </cell>
          <cell r="CO207" t="str">
            <v>LO-1Q28-TP</v>
          </cell>
          <cell r="CP207" t="str">
            <v>-</v>
          </cell>
          <cell r="CQ207">
            <v>0</v>
          </cell>
          <cell r="CR207" t="str">
            <v>N/A</v>
          </cell>
          <cell r="CS207" t="str">
            <v>-</v>
          </cell>
          <cell r="CT207" t="str">
            <v>-</v>
          </cell>
          <cell r="CU207" t="str">
            <v>-</v>
          </cell>
          <cell r="CV207" t="str">
            <v>X</v>
          </cell>
          <cell r="CW207">
            <v>1</v>
          </cell>
          <cell r="CX207" t="str">
            <v>CF26/DT/E/IN/841</v>
          </cell>
          <cell r="CY207" t="str">
            <v>SYLVANIA</v>
          </cell>
          <cell r="CZ207" t="str">
            <v>CF26DT/E/IN/841</v>
          </cell>
          <cell r="DA207">
            <v>20882</v>
          </cell>
          <cell r="DB207">
            <v>0</v>
          </cell>
          <cell r="DC207" t="str">
            <v>N/A</v>
          </cell>
          <cell r="DD207" t="str">
            <v>-</v>
          </cell>
          <cell r="DE207" t="str">
            <v>-</v>
          </cell>
          <cell r="DF207" t="str">
            <v>-</v>
          </cell>
          <cell r="DG207">
            <v>1</v>
          </cell>
          <cell r="DH207" t="str">
            <v>DECORATIVE WALL MOUNTED LANTERN - EXTERIOR</v>
          </cell>
          <cell r="DI207" t="str">
            <v>SEAGULL LIGHTING</v>
          </cell>
          <cell r="DJ207" t="str">
            <v>89290PBLE-746</v>
          </cell>
          <cell r="DK207" t="str">
            <v>-</v>
          </cell>
          <cell r="DL207">
            <v>0</v>
          </cell>
          <cell r="DM207" t="str">
            <v>No Sensor</v>
          </cell>
          <cell r="DN207" t="str">
            <v>No Sensor</v>
          </cell>
          <cell r="DO207" t="str">
            <v>No Sensor</v>
          </cell>
          <cell r="DP207" t="str">
            <v>No Sensor</v>
          </cell>
          <cell r="DQ207" t="str">
            <v>No Sensor</v>
          </cell>
          <cell r="DR207">
            <v>0</v>
          </cell>
          <cell r="DS207" t="str">
            <v>No Add Wk.</v>
          </cell>
          <cell r="DT207" t="str">
            <v>No Add. Wk.</v>
          </cell>
          <cell r="DU207" t="str">
            <v>No Add. Wk.</v>
          </cell>
          <cell r="DV207" t="str">
            <v>No Add. Wk.</v>
          </cell>
          <cell r="DW207" t="str">
            <v>No Add. Wk.</v>
          </cell>
        </row>
        <row r="208">
          <cell r="E208">
            <v>10</v>
          </cell>
          <cell r="F208" t="str">
            <v>CARVER HALL</v>
          </cell>
          <cell r="I208" t="str">
            <v>BUILDING EXTERIOR</v>
          </cell>
          <cell r="J208" t="str">
            <v>EXT</v>
          </cell>
          <cell r="L208">
            <v>4000</v>
          </cell>
          <cell r="M208">
            <v>1</v>
          </cell>
          <cell r="N208">
            <v>100</v>
          </cell>
          <cell r="S208" t="str">
            <v>INCANDESCENT</v>
          </cell>
          <cell r="T208">
            <v>100</v>
          </cell>
          <cell r="U208">
            <v>0.1</v>
          </cell>
          <cell r="V208">
            <v>400</v>
          </cell>
          <cell r="W208">
            <v>1</v>
          </cell>
          <cell r="X208" t="str">
            <v>SP-DEC-WALL</v>
          </cell>
          <cell r="Z208" t="str">
            <v>NEW COMPACT FLUORESCENT FIXTURE</v>
          </cell>
          <cell r="AA208" t="str">
            <v xml:space="preserve"> </v>
          </cell>
          <cell r="AB208">
            <v>32</v>
          </cell>
          <cell r="AC208">
            <v>3.2000000000000001E-2</v>
          </cell>
          <cell r="AD208">
            <v>128</v>
          </cell>
          <cell r="AJ208" t="str">
            <v>Y</v>
          </cell>
          <cell r="AK208">
            <v>0</v>
          </cell>
          <cell r="AL208">
            <v>1501.56</v>
          </cell>
          <cell r="AM208">
            <v>0</v>
          </cell>
          <cell r="AN208">
            <v>6.8000000000000005E-2</v>
          </cell>
          <cell r="AO208">
            <v>272</v>
          </cell>
          <cell r="AP208">
            <v>22.004799999999999</v>
          </cell>
          <cell r="AQ208">
            <v>22.443752648221917</v>
          </cell>
          <cell r="AR208">
            <v>4.4555828772209538E-2</v>
          </cell>
          <cell r="AS208">
            <v>32.36</v>
          </cell>
          <cell r="AT208">
            <v>10.3552</v>
          </cell>
          <cell r="AU208">
            <v>275</v>
          </cell>
          <cell r="AV208">
            <v>89.602499999999992</v>
          </cell>
          <cell r="AW208">
            <v>0</v>
          </cell>
          <cell r="AX208">
            <v>0</v>
          </cell>
          <cell r="AY208">
            <v>0</v>
          </cell>
          <cell r="AZ208">
            <v>0</v>
          </cell>
          <cell r="BA208">
            <v>0</v>
          </cell>
          <cell r="BB208">
            <v>275</v>
          </cell>
          <cell r="BC208">
            <v>0</v>
          </cell>
          <cell r="BD208">
            <v>0</v>
          </cell>
          <cell r="BE208">
            <v>275</v>
          </cell>
          <cell r="BF208">
            <v>89.602499999999992</v>
          </cell>
          <cell r="BG208">
            <v>0</v>
          </cell>
          <cell r="BH208">
            <v>0</v>
          </cell>
          <cell r="BI208">
            <v>89.602499999999992</v>
          </cell>
          <cell r="BJ208">
            <v>0</v>
          </cell>
          <cell r="BK208">
            <v>493.87028827359359</v>
          </cell>
          <cell r="BL208">
            <v>493.87028827359359</v>
          </cell>
          <cell r="BM208">
            <v>4</v>
          </cell>
          <cell r="BN208">
            <v>8</v>
          </cell>
          <cell r="BO208">
            <v>12</v>
          </cell>
          <cell r="BP208">
            <v>8.9166666666666661</v>
          </cell>
          <cell r="BQ208">
            <v>3.333333333333333</v>
          </cell>
          <cell r="BR208">
            <v>0</v>
          </cell>
          <cell r="BS208">
            <v>12.25</v>
          </cell>
          <cell r="BT208">
            <v>-4.9166666666666661</v>
          </cell>
          <cell r="BU208">
            <v>4.666666666666667</v>
          </cell>
          <cell r="BV208">
            <v>-0.24999999999999911</v>
          </cell>
          <cell r="BW208">
            <v>17.952000000000002</v>
          </cell>
          <cell r="BX208">
            <v>4.0528000000000013</v>
          </cell>
          <cell r="BY208">
            <v>0.36</v>
          </cell>
          <cell r="BZ208">
            <v>2.95</v>
          </cell>
          <cell r="CA208">
            <v>2.1907525423728811</v>
          </cell>
          <cell r="CB208">
            <v>4</v>
          </cell>
          <cell r="CC208">
            <v>1.4287837288135594</v>
          </cell>
          <cell r="CD208">
            <v>0.31</v>
          </cell>
          <cell r="CE208">
            <v>0.23</v>
          </cell>
          <cell r="CF208">
            <v>0</v>
          </cell>
          <cell r="CG208">
            <v>0</v>
          </cell>
          <cell r="CH208">
            <v>3.6195362711864405</v>
          </cell>
          <cell r="CI208" t="str">
            <v>CARVER HALL</v>
          </cell>
          <cell r="CJ208" t="str">
            <v>SP-DEC-WALL</v>
          </cell>
          <cell r="CK208" t="str">
            <v>X</v>
          </cell>
          <cell r="CL208">
            <v>1</v>
          </cell>
          <cell r="CM208" t="str">
            <v>CF28 MAG</v>
          </cell>
          <cell r="CN208" t="str">
            <v>ADVANCE</v>
          </cell>
          <cell r="CO208" t="str">
            <v>LO-1Q28-TP</v>
          </cell>
          <cell r="CP208" t="str">
            <v>-</v>
          </cell>
          <cell r="CQ208">
            <v>0</v>
          </cell>
          <cell r="CR208" t="str">
            <v>N/A</v>
          </cell>
          <cell r="CS208" t="str">
            <v>-</v>
          </cell>
          <cell r="CT208" t="str">
            <v>-</v>
          </cell>
          <cell r="CU208" t="str">
            <v>-</v>
          </cell>
          <cell r="CV208" t="str">
            <v>X</v>
          </cell>
          <cell r="CW208">
            <v>1</v>
          </cell>
          <cell r="CX208" t="str">
            <v>CF26/DT/E/IN/841</v>
          </cell>
          <cell r="CY208" t="str">
            <v>SYLVANIA</v>
          </cell>
          <cell r="CZ208" t="str">
            <v>CF26DT/E/IN/841</v>
          </cell>
          <cell r="DA208">
            <v>20882</v>
          </cell>
          <cell r="DB208">
            <v>0</v>
          </cell>
          <cell r="DC208" t="str">
            <v>N/A</v>
          </cell>
          <cell r="DD208" t="str">
            <v>-</v>
          </cell>
          <cell r="DE208" t="str">
            <v>-</v>
          </cell>
          <cell r="DF208" t="str">
            <v>-</v>
          </cell>
          <cell r="DG208">
            <v>1</v>
          </cell>
          <cell r="DH208" t="str">
            <v>DECORATIVE WALL MOUNTED LANTERN - EXTERIOR</v>
          </cell>
          <cell r="DI208" t="str">
            <v>SEAGULL LIGHTING</v>
          </cell>
          <cell r="DJ208" t="str">
            <v>89290PBLE-746</v>
          </cell>
          <cell r="DK208" t="str">
            <v>-</v>
          </cell>
          <cell r="DL208">
            <v>0</v>
          </cell>
          <cell r="DM208" t="str">
            <v>No Sensor</v>
          </cell>
          <cell r="DN208" t="str">
            <v>No Sensor</v>
          </cell>
          <cell r="DO208" t="str">
            <v>No Sensor</v>
          </cell>
          <cell r="DP208" t="str">
            <v>No Sensor</v>
          </cell>
          <cell r="DQ208" t="str">
            <v>No Sensor</v>
          </cell>
          <cell r="DR208">
            <v>0</v>
          </cell>
          <cell r="DS208" t="str">
            <v>No Add Wk.</v>
          </cell>
          <cell r="DT208" t="str">
            <v>No Add. Wk.</v>
          </cell>
          <cell r="DU208" t="str">
            <v>No Add. Wk.</v>
          </cell>
          <cell r="DV208" t="str">
            <v>No Add. Wk.</v>
          </cell>
          <cell r="DW208" t="str">
            <v>No Add. Wk.</v>
          </cell>
        </row>
        <row r="209">
          <cell r="E209">
            <v>10</v>
          </cell>
          <cell r="F209" t="str">
            <v>CARVER HALL</v>
          </cell>
          <cell r="I209" t="str">
            <v>BUILDING EXTERIOR</v>
          </cell>
          <cell r="J209" t="str">
            <v>EXT</v>
          </cell>
          <cell r="L209">
            <v>4000</v>
          </cell>
          <cell r="M209">
            <v>2</v>
          </cell>
          <cell r="N209" t="str">
            <v>40X3</v>
          </cell>
          <cell r="Q209" t="str">
            <v>WALL LANTERN</v>
          </cell>
          <cell r="S209" t="str">
            <v>INCANDESCENT</v>
          </cell>
          <cell r="T209">
            <v>120</v>
          </cell>
          <cell r="U209">
            <v>0.24</v>
          </cell>
          <cell r="V209">
            <v>960</v>
          </cell>
          <cell r="W209">
            <v>2</v>
          </cell>
          <cell r="X209" t="str">
            <v>SP-DEC-WALL</v>
          </cell>
          <cell r="Z209" t="str">
            <v>NEW COMPACT FLUORESCENT FIXTURE</v>
          </cell>
          <cell r="AA209" t="str">
            <v xml:space="preserve"> </v>
          </cell>
          <cell r="AB209">
            <v>32</v>
          </cell>
          <cell r="AC209">
            <v>6.4000000000000001E-2</v>
          </cell>
          <cell r="AD209">
            <v>256</v>
          </cell>
          <cell r="AJ209" t="str">
            <v>Y</v>
          </cell>
          <cell r="AK209">
            <v>0</v>
          </cell>
          <cell r="AL209">
            <v>3003.12</v>
          </cell>
          <cell r="AM209">
            <v>0</v>
          </cell>
          <cell r="AN209">
            <v>0.17599999999999999</v>
          </cell>
          <cell r="AO209">
            <v>704</v>
          </cell>
          <cell r="AP209">
            <v>56.953600000000002</v>
          </cell>
          <cell r="AQ209">
            <v>17.342899773626023</v>
          </cell>
          <cell r="AR209">
            <v>5.7660484293447639E-2</v>
          </cell>
          <cell r="AS209">
            <v>77.664000000000001</v>
          </cell>
          <cell r="AT209">
            <v>20.7104</v>
          </cell>
          <cell r="AU209">
            <v>275</v>
          </cell>
          <cell r="AV209">
            <v>89.602499999999992</v>
          </cell>
          <cell r="AW209">
            <v>0</v>
          </cell>
          <cell r="AX209">
            <v>0</v>
          </cell>
          <cell r="AY209">
            <v>0</v>
          </cell>
          <cell r="AZ209">
            <v>0</v>
          </cell>
          <cell r="BA209">
            <v>0</v>
          </cell>
          <cell r="BB209">
            <v>550</v>
          </cell>
          <cell r="BC209">
            <v>0</v>
          </cell>
          <cell r="BD209">
            <v>0</v>
          </cell>
          <cell r="BE209">
            <v>550</v>
          </cell>
          <cell r="BF209">
            <v>179.20499999999998</v>
          </cell>
          <cell r="BG209">
            <v>0</v>
          </cell>
          <cell r="BH209">
            <v>0</v>
          </cell>
          <cell r="BI209">
            <v>179.20499999999998</v>
          </cell>
          <cell r="BJ209">
            <v>0</v>
          </cell>
          <cell r="BK209">
            <v>987.74057654718717</v>
          </cell>
          <cell r="BL209">
            <v>987.74057654718717</v>
          </cell>
          <cell r="BM209">
            <v>24</v>
          </cell>
          <cell r="BN209">
            <v>48</v>
          </cell>
          <cell r="BO209">
            <v>72</v>
          </cell>
          <cell r="BP209">
            <v>17.833333333333332</v>
          </cell>
          <cell r="BQ209">
            <v>6.6666666666666661</v>
          </cell>
          <cell r="BR209">
            <v>0</v>
          </cell>
          <cell r="BS209">
            <v>24.5</v>
          </cell>
          <cell r="BT209">
            <v>6.1666666666666679</v>
          </cell>
          <cell r="BU209">
            <v>41.333333333333336</v>
          </cell>
          <cell r="BV209">
            <v>47.5</v>
          </cell>
          <cell r="BW209">
            <v>46.463999999999999</v>
          </cell>
          <cell r="BX209">
            <v>10.489599999999999</v>
          </cell>
          <cell r="BY209">
            <v>0.36</v>
          </cell>
          <cell r="BZ209">
            <v>2.95</v>
          </cell>
          <cell r="CA209">
            <v>5.6701830508474576</v>
          </cell>
          <cell r="CB209">
            <v>4</v>
          </cell>
          <cell r="CC209">
            <v>3.698028474576271</v>
          </cell>
          <cell r="CD209">
            <v>0.31</v>
          </cell>
          <cell r="CE209">
            <v>0.23</v>
          </cell>
          <cell r="CF209">
            <v>0</v>
          </cell>
          <cell r="CG209">
            <v>0</v>
          </cell>
          <cell r="CH209">
            <v>9.3682115254237281</v>
          </cell>
          <cell r="CI209" t="str">
            <v>CARVER HALL</v>
          </cell>
          <cell r="CJ209" t="str">
            <v>SP-DEC-WALL</v>
          </cell>
          <cell r="CK209" t="str">
            <v>X</v>
          </cell>
          <cell r="CL209">
            <v>2</v>
          </cell>
          <cell r="CM209" t="str">
            <v>CF28 MAG</v>
          </cell>
          <cell r="CN209" t="str">
            <v>ADVANCE</v>
          </cell>
          <cell r="CO209" t="str">
            <v>LO-1Q28-TP</v>
          </cell>
          <cell r="CP209" t="str">
            <v>-</v>
          </cell>
          <cell r="CQ209">
            <v>0</v>
          </cell>
          <cell r="CR209" t="str">
            <v>N/A</v>
          </cell>
          <cell r="CS209" t="str">
            <v>-</v>
          </cell>
          <cell r="CT209" t="str">
            <v>-</v>
          </cell>
          <cell r="CU209" t="str">
            <v>-</v>
          </cell>
          <cell r="CV209" t="str">
            <v>X</v>
          </cell>
          <cell r="CW209">
            <v>2</v>
          </cell>
          <cell r="CX209" t="str">
            <v>CF26/DT/E/IN/841</v>
          </cell>
          <cell r="CY209" t="str">
            <v>SYLVANIA</v>
          </cell>
          <cell r="CZ209" t="str">
            <v>CF26DT/E/IN/841</v>
          </cell>
          <cell r="DA209">
            <v>20882</v>
          </cell>
          <cell r="DB209">
            <v>0</v>
          </cell>
          <cell r="DC209" t="str">
            <v>N/A</v>
          </cell>
          <cell r="DD209" t="str">
            <v>-</v>
          </cell>
          <cell r="DE209" t="str">
            <v>-</v>
          </cell>
          <cell r="DF209" t="str">
            <v>-</v>
          </cell>
          <cell r="DG209">
            <v>2</v>
          </cell>
          <cell r="DH209" t="str">
            <v>DECORATIVE WALL MOUNTED LANTERN - EXTERIOR</v>
          </cell>
          <cell r="DI209" t="str">
            <v>SEAGULL LIGHTING</v>
          </cell>
          <cell r="DJ209" t="str">
            <v>89290PBLE-746</v>
          </cell>
          <cell r="DK209" t="str">
            <v>-</v>
          </cell>
          <cell r="DL209">
            <v>0</v>
          </cell>
          <cell r="DM209" t="str">
            <v>No Sensor</v>
          </cell>
          <cell r="DN209" t="str">
            <v>No Sensor</v>
          </cell>
          <cell r="DO209" t="str">
            <v>No Sensor</v>
          </cell>
          <cell r="DP209" t="str">
            <v>No Sensor</v>
          </cell>
          <cell r="DQ209" t="str">
            <v>No Sensor</v>
          </cell>
          <cell r="DR209">
            <v>0</v>
          </cell>
          <cell r="DS209" t="str">
            <v>No Add Wk.</v>
          </cell>
          <cell r="DT209" t="str">
            <v>No Add. Wk.</v>
          </cell>
          <cell r="DU209" t="str">
            <v>No Add. Wk.</v>
          </cell>
          <cell r="DV209" t="str">
            <v>No Add. Wk.</v>
          </cell>
          <cell r="DW209" t="str">
            <v>No Add. Wk.</v>
          </cell>
        </row>
        <row r="210">
          <cell r="E210">
            <v>10</v>
          </cell>
          <cell r="F210" t="str">
            <v>CARVER HALL</v>
          </cell>
          <cell r="I210" t="str">
            <v>BUILDING EXTERIOR MAIN</v>
          </cell>
          <cell r="J210" t="str">
            <v>EXT</v>
          </cell>
          <cell r="L210">
            <v>4000</v>
          </cell>
          <cell r="M210">
            <v>2</v>
          </cell>
          <cell r="N210">
            <v>75</v>
          </cell>
          <cell r="Q210" t="str">
            <v>WALL LANTERN</v>
          </cell>
          <cell r="S210" t="str">
            <v>INCANDESCENT</v>
          </cell>
          <cell r="T210">
            <v>75</v>
          </cell>
          <cell r="U210">
            <v>0.15</v>
          </cell>
          <cell r="V210">
            <v>600</v>
          </cell>
          <cell r="W210">
            <v>2</v>
          </cell>
          <cell r="X210" t="str">
            <v>SP-DEC-WALL</v>
          </cell>
          <cell r="Z210" t="str">
            <v>NEW COMPACT FLUORESCENT FIXTURE</v>
          </cell>
          <cell r="AA210" t="str">
            <v xml:space="preserve"> </v>
          </cell>
          <cell r="AB210">
            <v>32</v>
          </cell>
          <cell r="AC210">
            <v>6.4000000000000001E-2</v>
          </cell>
          <cell r="AD210">
            <v>256</v>
          </cell>
          <cell r="AJ210" t="str">
            <v>Y</v>
          </cell>
          <cell r="AK210">
            <v>0</v>
          </cell>
          <cell r="AL210">
            <v>3003.12</v>
          </cell>
          <cell r="AM210">
            <v>0</v>
          </cell>
          <cell r="AN210">
            <v>8.5999999999999993E-2</v>
          </cell>
          <cell r="AO210">
            <v>344</v>
          </cell>
          <cell r="AP210">
            <v>27.829599999999999</v>
          </cell>
          <cell r="AQ210">
            <v>35.492446048350935</v>
          </cell>
          <cell r="AR210">
            <v>2.8175009370661912E-2</v>
          </cell>
          <cell r="AS210">
            <v>48.54</v>
          </cell>
          <cell r="AT210">
            <v>20.7104</v>
          </cell>
          <cell r="AU210">
            <v>275</v>
          </cell>
          <cell r="AV210">
            <v>89.602499999999992</v>
          </cell>
          <cell r="AW210">
            <v>0</v>
          </cell>
          <cell r="AX210">
            <v>0</v>
          </cell>
          <cell r="AY210">
            <v>0</v>
          </cell>
          <cell r="AZ210">
            <v>0</v>
          </cell>
          <cell r="BA210">
            <v>0</v>
          </cell>
          <cell r="BB210">
            <v>550</v>
          </cell>
          <cell r="BC210">
            <v>0</v>
          </cell>
          <cell r="BD210">
            <v>0</v>
          </cell>
          <cell r="BE210">
            <v>550</v>
          </cell>
          <cell r="BF210">
            <v>179.20499999999998</v>
          </cell>
          <cell r="BG210">
            <v>0</v>
          </cell>
          <cell r="BH210">
            <v>0</v>
          </cell>
          <cell r="BI210">
            <v>179.20499999999998</v>
          </cell>
          <cell r="BJ210">
            <v>0</v>
          </cell>
          <cell r="BK210">
            <v>987.74057654718717</v>
          </cell>
          <cell r="BL210">
            <v>987.74057654718717</v>
          </cell>
          <cell r="BM210">
            <v>8</v>
          </cell>
          <cell r="BN210">
            <v>16</v>
          </cell>
          <cell r="BO210">
            <v>24</v>
          </cell>
          <cell r="BP210">
            <v>17.833333333333332</v>
          </cell>
          <cell r="BQ210">
            <v>6.6666666666666661</v>
          </cell>
          <cell r="BR210">
            <v>0</v>
          </cell>
          <cell r="BS210">
            <v>24.5</v>
          </cell>
          <cell r="BT210">
            <v>-9.8333333333333321</v>
          </cell>
          <cell r="BU210">
            <v>9.3333333333333339</v>
          </cell>
          <cell r="BV210">
            <v>-0.49999999999999822</v>
          </cell>
          <cell r="BW210">
            <v>22.704000000000001</v>
          </cell>
          <cell r="BX210">
            <v>5.1256000000000004</v>
          </cell>
          <cell r="BY210">
            <v>0.36</v>
          </cell>
          <cell r="BZ210">
            <v>2.95</v>
          </cell>
          <cell r="CA210">
            <v>2.7706576271186436</v>
          </cell>
          <cell r="CB210">
            <v>4</v>
          </cell>
          <cell r="CC210">
            <v>1.8069911864406778</v>
          </cell>
          <cell r="CD210">
            <v>0.31</v>
          </cell>
          <cell r="CE210">
            <v>0.23</v>
          </cell>
          <cell r="CF210">
            <v>0</v>
          </cell>
          <cell r="CG210">
            <v>0</v>
          </cell>
          <cell r="CH210">
            <v>4.5776488135593212</v>
          </cell>
          <cell r="CI210" t="str">
            <v>CARVER HALL</v>
          </cell>
          <cell r="CJ210" t="str">
            <v>SP-DEC-WALL</v>
          </cell>
          <cell r="CK210" t="str">
            <v>X</v>
          </cell>
          <cell r="CL210">
            <v>2</v>
          </cell>
          <cell r="CM210" t="str">
            <v>CF28 MAG</v>
          </cell>
          <cell r="CN210" t="str">
            <v>ADVANCE</v>
          </cell>
          <cell r="CO210" t="str">
            <v>LO-1Q28-TP</v>
          </cell>
          <cell r="CP210" t="str">
            <v>-</v>
          </cell>
          <cell r="CQ210">
            <v>0</v>
          </cell>
          <cell r="CR210" t="str">
            <v>N/A</v>
          </cell>
          <cell r="CS210" t="str">
            <v>-</v>
          </cell>
          <cell r="CT210" t="str">
            <v>-</v>
          </cell>
          <cell r="CU210" t="str">
            <v>-</v>
          </cell>
          <cell r="CV210" t="str">
            <v>X</v>
          </cell>
          <cell r="CW210">
            <v>2</v>
          </cell>
          <cell r="CX210" t="str">
            <v>CF26/DT/E/IN/841</v>
          </cell>
          <cell r="CY210" t="str">
            <v>SYLVANIA</v>
          </cell>
          <cell r="CZ210" t="str">
            <v>CF26DT/E/IN/841</v>
          </cell>
          <cell r="DA210">
            <v>20882</v>
          </cell>
          <cell r="DB210">
            <v>0</v>
          </cell>
          <cell r="DC210" t="str">
            <v>N/A</v>
          </cell>
          <cell r="DD210" t="str">
            <v>-</v>
          </cell>
          <cell r="DE210" t="str">
            <v>-</v>
          </cell>
          <cell r="DF210" t="str">
            <v>-</v>
          </cell>
          <cell r="DG210">
            <v>2</v>
          </cell>
          <cell r="DH210" t="str">
            <v>DECORATIVE WALL MOUNTED LANTERN - EXTERIOR</v>
          </cell>
          <cell r="DI210" t="str">
            <v>SEAGULL LIGHTING</v>
          </cell>
          <cell r="DJ210" t="str">
            <v>89290PBLE-746</v>
          </cell>
          <cell r="DK210" t="str">
            <v>-</v>
          </cell>
          <cell r="DL210">
            <v>0</v>
          </cell>
          <cell r="DM210" t="str">
            <v>No Sensor</v>
          </cell>
          <cell r="DN210" t="str">
            <v>No Sensor</v>
          </cell>
          <cell r="DO210" t="str">
            <v>No Sensor</v>
          </cell>
          <cell r="DP210" t="str">
            <v>No Sensor</v>
          </cell>
          <cell r="DQ210" t="str">
            <v>No Sensor</v>
          </cell>
          <cell r="DR210">
            <v>0</v>
          </cell>
          <cell r="DS210" t="str">
            <v>No Add Wk.</v>
          </cell>
          <cell r="DT210" t="str">
            <v>No Add. Wk.</v>
          </cell>
          <cell r="DU210" t="str">
            <v>No Add. Wk.</v>
          </cell>
          <cell r="DV210" t="str">
            <v>No Add. Wk.</v>
          </cell>
          <cell r="DW210" t="str">
            <v>No Add. Wk.</v>
          </cell>
        </row>
        <row r="211">
          <cell r="E211">
            <v>10</v>
          </cell>
          <cell r="F211" t="str">
            <v>CARVER HALL</v>
          </cell>
          <cell r="I211" t="str">
            <v>BUILDING EXTERIOR MAIN</v>
          </cell>
          <cell r="J211" t="str">
            <v>EXT</v>
          </cell>
          <cell r="L211">
            <v>4000</v>
          </cell>
          <cell r="M211">
            <v>1</v>
          </cell>
          <cell r="N211" t="str">
            <v>75X2</v>
          </cell>
          <cell r="Q211" t="str">
            <v>DRUM</v>
          </cell>
          <cell r="S211" t="str">
            <v>INCANDESCENT</v>
          </cell>
          <cell r="T211">
            <v>150</v>
          </cell>
          <cell r="U211">
            <v>0.15</v>
          </cell>
          <cell r="V211">
            <v>600</v>
          </cell>
          <cell r="W211">
            <v>1</v>
          </cell>
          <cell r="X211" t="str">
            <v>SP-NF2</v>
          </cell>
          <cell r="Z211" t="str">
            <v>NEW COMPACT FLUORESCENT FIXTURE</v>
          </cell>
          <cell r="AA211" t="str">
            <v xml:space="preserve"> </v>
          </cell>
          <cell r="AB211">
            <v>64</v>
          </cell>
          <cell r="AC211">
            <v>6.4000000000000001E-2</v>
          </cell>
          <cell r="AD211">
            <v>256</v>
          </cell>
          <cell r="AJ211" t="str">
            <v>Y</v>
          </cell>
          <cell r="AK211">
            <v>0</v>
          </cell>
          <cell r="AL211">
            <v>3003.12</v>
          </cell>
          <cell r="AM211">
            <v>0</v>
          </cell>
          <cell r="AN211">
            <v>8.5999999999999993E-2</v>
          </cell>
          <cell r="AO211">
            <v>344</v>
          </cell>
          <cell r="AP211">
            <v>27.829599999999999</v>
          </cell>
          <cell r="AQ211">
            <v>18.476314960908297</v>
          </cell>
          <cell r="AR211">
            <v>5.4123346680102269E-2</v>
          </cell>
          <cell r="AS211">
            <v>48.54</v>
          </cell>
          <cell r="AT211">
            <v>20.7104</v>
          </cell>
          <cell r="AU211">
            <v>290</v>
          </cell>
          <cell r="AV211">
            <v>89.602499999999992</v>
          </cell>
          <cell r="AW211">
            <v>0</v>
          </cell>
          <cell r="AX211">
            <v>0</v>
          </cell>
          <cell r="AY211">
            <v>0</v>
          </cell>
          <cell r="AZ211">
            <v>0</v>
          </cell>
          <cell r="BA211">
            <v>0</v>
          </cell>
          <cell r="BB211">
            <v>290</v>
          </cell>
          <cell r="BC211">
            <v>0</v>
          </cell>
          <cell r="BD211">
            <v>0</v>
          </cell>
          <cell r="BE211">
            <v>290</v>
          </cell>
          <cell r="BF211">
            <v>89.602499999999992</v>
          </cell>
          <cell r="BG211">
            <v>0</v>
          </cell>
          <cell r="BH211">
            <v>0</v>
          </cell>
          <cell r="BI211">
            <v>89.602499999999992</v>
          </cell>
          <cell r="BJ211">
            <v>0</v>
          </cell>
          <cell r="BK211">
            <v>514.18845483609357</v>
          </cell>
          <cell r="BL211">
            <v>514.18845483609357</v>
          </cell>
          <cell r="BM211">
            <v>8</v>
          </cell>
          <cell r="BN211">
            <v>16</v>
          </cell>
          <cell r="BO211">
            <v>24</v>
          </cell>
          <cell r="BP211">
            <v>17.833333333333332</v>
          </cell>
          <cell r="BQ211">
            <v>6.6666666666666661</v>
          </cell>
          <cell r="BR211">
            <v>0</v>
          </cell>
          <cell r="BS211">
            <v>24.5</v>
          </cell>
          <cell r="BT211">
            <v>-9.8333333333333321</v>
          </cell>
          <cell r="BU211">
            <v>9.3333333333333339</v>
          </cell>
          <cell r="BV211">
            <v>-0.49999999999999822</v>
          </cell>
          <cell r="BW211">
            <v>22.704000000000001</v>
          </cell>
          <cell r="BX211">
            <v>5.1256000000000004</v>
          </cell>
          <cell r="BY211">
            <v>0.36</v>
          </cell>
          <cell r="BZ211">
            <v>2.95</v>
          </cell>
          <cell r="CA211">
            <v>2.7706576271186436</v>
          </cell>
          <cell r="CB211">
            <v>4</v>
          </cell>
          <cell r="CC211">
            <v>1.8069911864406778</v>
          </cell>
          <cell r="CD211">
            <v>0.31</v>
          </cell>
          <cell r="CE211">
            <v>0.23</v>
          </cell>
          <cell r="CF211">
            <v>0</v>
          </cell>
          <cell r="CG211">
            <v>0</v>
          </cell>
          <cell r="CH211">
            <v>4.5776488135593212</v>
          </cell>
          <cell r="CI211" t="str">
            <v>CARVER HALL</v>
          </cell>
          <cell r="CJ211" t="str">
            <v>SP-NF2</v>
          </cell>
          <cell r="CK211" t="str">
            <v>X</v>
          </cell>
          <cell r="CL211">
            <v>2</v>
          </cell>
          <cell r="CM211" t="str">
            <v>CF28 MAG</v>
          </cell>
          <cell r="CN211" t="str">
            <v>ADVANCE</v>
          </cell>
          <cell r="CO211" t="str">
            <v>LO-1Q28-TP</v>
          </cell>
          <cell r="CP211" t="str">
            <v>-</v>
          </cell>
          <cell r="CQ211">
            <v>0</v>
          </cell>
          <cell r="CR211" t="str">
            <v>N/A</v>
          </cell>
          <cell r="CS211" t="str">
            <v>-</v>
          </cell>
          <cell r="CT211" t="str">
            <v>-</v>
          </cell>
          <cell r="CU211" t="str">
            <v>-</v>
          </cell>
          <cell r="CV211" t="str">
            <v>X</v>
          </cell>
          <cell r="CW211">
            <v>2</v>
          </cell>
          <cell r="CX211" t="str">
            <v>CF26/DT/E/IN/841</v>
          </cell>
          <cell r="CY211" t="str">
            <v>SYLVANIA</v>
          </cell>
          <cell r="CZ211" t="str">
            <v>CF26DT/E/IN/841</v>
          </cell>
          <cell r="DA211">
            <v>20882</v>
          </cell>
          <cell r="DB211">
            <v>0</v>
          </cell>
          <cell r="DC211" t="str">
            <v>N/A</v>
          </cell>
          <cell r="DD211" t="str">
            <v>-</v>
          </cell>
          <cell r="DE211" t="str">
            <v>-</v>
          </cell>
          <cell r="DF211" t="str">
            <v>-</v>
          </cell>
          <cell r="DG211">
            <v>1</v>
          </cell>
          <cell r="DH211" t="str">
            <v>DECORATIVE PENDANT LANTERN</v>
          </cell>
          <cell r="DI211" t="str">
            <v>SEAGULL LIGHTING</v>
          </cell>
          <cell r="DJ211" t="str">
            <v>69285PBLE-746</v>
          </cell>
          <cell r="DK211" t="str">
            <v>-</v>
          </cell>
          <cell r="DL211">
            <v>0</v>
          </cell>
          <cell r="DM211" t="str">
            <v>No Sensor</v>
          </cell>
          <cell r="DN211" t="str">
            <v>No Sensor</v>
          </cell>
          <cell r="DO211" t="str">
            <v>No Sensor</v>
          </cell>
          <cell r="DP211" t="str">
            <v>No Sensor</v>
          </cell>
          <cell r="DQ211" t="str">
            <v>No Sensor</v>
          </cell>
          <cell r="DR211">
            <v>0</v>
          </cell>
          <cell r="DS211" t="str">
            <v>No Add Wk.</v>
          </cell>
          <cell r="DT211" t="str">
            <v>No Add. Wk.</v>
          </cell>
          <cell r="DU211" t="str">
            <v>No Add. Wk.</v>
          </cell>
          <cell r="DV211" t="str">
            <v>No Add. Wk.</v>
          </cell>
          <cell r="DW211" t="str">
            <v>No Add. Wk.</v>
          </cell>
        </row>
        <row r="212">
          <cell r="E212">
            <v>10</v>
          </cell>
          <cell r="F212" t="str">
            <v>CARVER HALL</v>
          </cell>
          <cell r="I212" t="str">
            <v>BUILDING EXTERIOR</v>
          </cell>
          <cell r="J212" t="str">
            <v>EXT</v>
          </cell>
          <cell r="L212">
            <v>4000</v>
          </cell>
          <cell r="M212">
            <v>2</v>
          </cell>
          <cell r="N212">
            <v>75</v>
          </cell>
          <cell r="Q212" t="str">
            <v>VANDEL SURF</v>
          </cell>
          <cell r="S212" t="str">
            <v>INCANDESCENT</v>
          </cell>
          <cell r="T212">
            <v>75</v>
          </cell>
          <cell r="U212">
            <v>0.15</v>
          </cell>
          <cell r="V212">
            <v>600</v>
          </cell>
          <cell r="W212">
            <v>2</v>
          </cell>
          <cell r="X212" t="str">
            <v>SP-DEC-WALL</v>
          </cell>
          <cell r="Z212" t="str">
            <v>NEW COMPACT FLUORESCENT FIXTURE</v>
          </cell>
          <cell r="AA212" t="str">
            <v xml:space="preserve"> </v>
          </cell>
          <cell r="AB212">
            <v>32</v>
          </cell>
          <cell r="AC212">
            <v>6.4000000000000001E-2</v>
          </cell>
          <cell r="AD212">
            <v>256</v>
          </cell>
          <cell r="AJ212" t="str">
            <v>Y</v>
          </cell>
          <cell r="AK212">
            <v>0</v>
          </cell>
          <cell r="AL212">
            <v>3003.12</v>
          </cell>
          <cell r="AM212">
            <v>0</v>
          </cell>
          <cell r="AN212">
            <v>8.5999999999999993E-2</v>
          </cell>
          <cell r="AO212">
            <v>344</v>
          </cell>
          <cell r="AP212">
            <v>27.829599999999999</v>
          </cell>
          <cell r="AQ212">
            <v>35.492446048350935</v>
          </cell>
          <cell r="AR212">
            <v>2.8175009370661912E-2</v>
          </cell>
          <cell r="AS212">
            <v>48.54</v>
          </cell>
          <cell r="AT212">
            <v>20.7104</v>
          </cell>
          <cell r="AU212">
            <v>275</v>
          </cell>
          <cell r="AV212">
            <v>89.602499999999992</v>
          </cell>
          <cell r="AW212">
            <v>0</v>
          </cell>
          <cell r="AX212">
            <v>0</v>
          </cell>
          <cell r="AY212">
            <v>0</v>
          </cell>
          <cell r="AZ212">
            <v>0</v>
          </cell>
          <cell r="BA212">
            <v>0</v>
          </cell>
          <cell r="BB212">
            <v>550</v>
          </cell>
          <cell r="BC212">
            <v>0</v>
          </cell>
          <cell r="BD212">
            <v>0</v>
          </cell>
          <cell r="BE212">
            <v>550</v>
          </cell>
          <cell r="BF212">
            <v>179.20499999999998</v>
          </cell>
          <cell r="BG212">
            <v>0</v>
          </cell>
          <cell r="BH212">
            <v>0</v>
          </cell>
          <cell r="BI212">
            <v>179.20499999999998</v>
          </cell>
          <cell r="BJ212">
            <v>0</v>
          </cell>
          <cell r="BK212">
            <v>987.74057654718717</v>
          </cell>
          <cell r="BL212">
            <v>987.74057654718717</v>
          </cell>
          <cell r="BM212">
            <v>8</v>
          </cell>
          <cell r="BN212">
            <v>16</v>
          </cell>
          <cell r="BO212">
            <v>24</v>
          </cell>
          <cell r="BP212">
            <v>17.833333333333332</v>
          </cell>
          <cell r="BQ212">
            <v>6.6666666666666661</v>
          </cell>
          <cell r="BR212">
            <v>0</v>
          </cell>
          <cell r="BS212">
            <v>24.5</v>
          </cell>
          <cell r="BT212">
            <v>-9.8333333333333321</v>
          </cell>
          <cell r="BU212">
            <v>9.3333333333333339</v>
          </cell>
          <cell r="BV212">
            <v>-0.49999999999999822</v>
          </cell>
          <cell r="BW212">
            <v>22.704000000000001</v>
          </cell>
          <cell r="BX212">
            <v>5.1256000000000004</v>
          </cell>
          <cell r="BY212">
            <v>0.36</v>
          </cell>
          <cell r="BZ212">
            <v>2.95</v>
          </cell>
          <cell r="CA212">
            <v>2.7706576271186436</v>
          </cell>
          <cell r="CB212">
            <v>4</v>
          </cell>
          <cell r="CC212">
            <v>1.8069911864406778</v>
          </cell>
          <cell r="CD212">
            <v>0.31</v>
          </cell>
          <cell r="CE212">
            <v>0.23</v>
          </cell>
          <cell r="CF212">
            <v>0</v>
          </cell>
          <cell r="CG212">
            <v>0</v>
          </cell>
          <cell r="CH212">
            <v>4.5776488135593212</v>
          </cell>
          <cell r="CI212" t="str">
            <v>CARVER HALL</v>
          </cell>
          <cell r="CJ212" t="str">
            <v>SP-DEC-WALL</v>
          </cell>
          <cell r="CK212" t="str">
            <v>X</v>
          </cell>
          <cell r="CL212">
            <v>2</v>
          </cell>
          <cell r="CM212" t="str">
            <v>CF28 MAG</v>
          </cell>
          <cell r="CN212" t="str">
            <v>ADVANCE</v>
          </cell>
          <cell r="CO212" t="str">
            <v>LO-1Q28-TP</v>
          </cell>
          <cell r="CP212" t="str">
            <v>-</v>
          </cell>
          <cell r="CQ212">
            <v>0</v>
          </cell>
          <cell r="CR212" t="str">
            <v>N/A</v>
          </cell>
          <cell r="CS212" t="str">
            <v>-</v>
          </cell>
          <cell r="CT212" t="str">
            <v>-</v>
          </cell>
          <cell r="CU212" t="str">
            <v>-</v>
          </cell>
          <cell r="CV212" t="str">
            <v>X</v>
          </cell>
          <cell r="CW212">
            <v>2</v>
          </cell>
          <cell r="CX212" t="str">
            <v>CF26/DT/E/IN/841</v>
          </cell>
          <cell r="CY212" t="str">
            <v>SYLVANIA</v>
          </cell>
          <cell r="CZ212" t="str">
            <v>CF26DT/E/IN/841</v>
          </cell>
          <cell r="DA212">
            <v>20882</v>
          </cell>
          <cell r="DB212">
            <v>0</v>
          </cell>
          <cell r="DC212" t="str">
            <v>N/A</v>
          </cell>
          <cell r="DD212" t="str">
            <v>-</v>
          </cell>
          <cell r="DE212" t="str">
            <v>-</v>
          </cell>
          <cell r="DF212" t="str">
            <v>-</v>
          </cell>
          <cell r="DG212">
            <v>2</v>
          </cell>
          <cell r="DH212" t="str">
            <v>DECORATIVE WALL MOUNTED LANTERN - EXTERIOR</v>
          </cell>
          <cell r="DI212" t="str">
            <v>SEAGULL LIGHTING</v>
          </cell>
          <cell r="DJ212" t="str">
            <v>89290PBLE-746</v>
          </cell>
          <cell r="DK212" t="str">
            <v>-</v>
          </cell>
          <cell r="DL212">
            <v>0</v>
          </cell>
          <cell r="DM212" t="str">
            <v>No Sensor</v>
          </cell>
          <cell r="DN212" t="str">
            <v>No Sensor</v>
          </cell>
          <cell r="DO212" t="str">
            <v>No Sensor</v>
          </cell>
          <cell r="DP212" t="str">
            <v>No Sensor</v>
          </cell>
          <cell r="DQ212" t="str">
            <v>No Sensor</v>
          </cell>
          <cell r="DR212">
            <v>0</v>
          </cell>
          <cell r="DS212" t="str">
            <v>No Add Wk.</v>
          </cell>
          <cell r="DT212" t="str">
            <v>No Add. Wk.</v>
          </cell>
          <cell r="DU212" t="str">
            <v>No Add. Wk.</v>
          </cell>
          <cell r="DV212" t="str">
            <v>No Add. Wk.</v>
          </cell>
          <cell r="DW212" t="str">
            <v>No Add. Wk.</v>
          </cell>
        </row>
        <row r="213">
          <cell r="E213">
            <v>10</v>
          </cell>
          <cell r="F213" t="str">
            <v>CARVER HALL</v>
          </cell>
          <cell r="I213" t="str">
            <v>BUILDING EXTERIOR</v>
          </cell>
          <cell r="J213" t="str">
            <v>EXT</v>
          </cell>
          <cell r="L213">
            <v>4000</v>
          </cell>
          <cell r="M213">
            <v>1</v>
          </cell>
          <cell r="N213">
            <v>100</v>
          </cell>
          <cell r="Q213" t="str">
            <v>WALL LANTERN CHEAP</v>
          </cell>
          <cell r="S213" t="str">
            <v>INCANDESCENT</v>
          </cell>
          <cell r="T213">
            <v>100</v>
          </cell>
          <cell r="U213">
            <v>0.1</v>
          </cell>
          <cell r="V213">
            <v>400</v>
          </cell>
          <cell r="W213">
            <v>1</v>
          </cell>
          <cell r="X213" t="str">
            <v>SP-DEC-WALL</v>
          </cell>
          <cell r="Z213" t="str">
            <v>NEW COMPACT FLUORESCENT FIXTURE</v>
          </cell>
          <cell r="AA213" t="str">
            <v xml:space="preserve"> </v>
          </cell>
          <cell r="AB213">
            <v>32</v>
          </cell>
          <cell r="AC213">
            <v>3.2000000000000001E-2</v>
          </cell>
          <cell r="AD213">
            <v>128</v>
          </cell>
          <cell r="AJ213" t="str">
            <v>Y</v>
          </cell>
          <cell r="AK213">
            <v>0</v>
          </cell>
          <cell r="AL213">
            <v>1501.56</v>
          </cell>
          <cell r="AM213">
            <v>0</v>
          </cell>
          <cell r="AN213">
            <v>6.8000000000000005E-2</v>
          </cell>
          <cell r="AO213">
            <v>272</v>
          </cell>
          <cell r="AP213">
            <v>22.004799999999999</v>
          </cell>
          <cell r="AQ213">
            <v>22.443752648221917</v>
          </cell>
          <cell r="AR213">
            <v>4.4555828772209538E-2</v>
          </cell>
          <cell r="AS213">
            <v>32.36</v>
          </cell>
          <cell r="AT213">
            <v>10.3552</v>
          </cell>
          <cell r="AU213">
            <v>275</v>
          </cell>
          <cell r="AV213">
            <v>89.602499999999992</v>
          </cell>
          <cell r="AW213">
            <v>0</v>
          </cell>
          <cell r="AX213">
            <v>0</v>
          </cell>
          <cell r="AY213">
            <v>0</v>
          </cell>
          <cell r="AZ213">
            <v>0</v>
          </cell>
          <cell r="BA213">
            <v>0</v>
          </cell>
          <cell r="BB213">
            <v>275</v>
          </cell>
          <cell r="BC213">
            <v>0</v>
          </cell>
          <cell r="BD213">
            <v>0</v>
          </cell>
          <cell r="BE213">
            <v>275</v>
          </cell>
          <cell r="BF213">
            <v>89.602499999999992</v>
          </cell>
          <cell r="BG213">
            <v>0</v>
          </cell>
          <cell r="BH213">
            <v>0</v>
          </cell>
          <cell r="BI213">
            <v>89.602499999999992</v>
          </cell>
          <cell r="BJ213">
            <v>0</v>
          </cell>
          <cell r="BK213">
            <v>493.87028827359359</v>
          </cell>
          <cell r="BL213">
            <v>493.87028827359359</v>
          </cell>
          <cell r="BM213">
            <v>4</v>
          </cell>
          <cell r="BN213">
            <v>8</v>
          </cell>
          <cell r="BO213">
            <v>12</v>
          </cell>
          <cell r="BP213">
            <v>8.9166666666666661</v>
          </cell>
          <cell r="BQ213">
            <v>3.333333333333333</v>
          </cell>
          <cell r="BR213">
            <v>0</v>
          </cell>
          <cell r="BS213">
            <v>12.25</v>
          </cell>
          <cell r="BT213">
            <v>-4.9166666666666661</v>
          </cell>
          <cell r="BU213">
            <v>4.666666666666667</v>
          </cell>
          <cell r="BV213">
            <v>-0.24999999999999911</v>
          </cell>
          <cell r="BW213">
            <v>17.952000000000002</v>
          </cell>
          <cell r="BX213">
            <v>4.0528000000000013</v>
          </cell>
          <cell r="BY213">
            <v>0.36</v>
          </cell>
          <cell r="BZ213">
            <v>2.95</v>
          </cell>
          <cell r="CA213">
            <v>2.1907525423728811</v>
          </cell>
          <cell r="CB213">
            <v>4</v>
          </cell>
          <cell r="CC213">
            <v>1.4287837288135594</v>
          </cell>
          <cell r="CD213">
            <v>0.31</v>
          </cell>
          <cell r="CE213">
            <v>0.23</v>
          </cell>
          <cell r="CF213">
            <v>0</v>
          </cell>
          <cell r="CG213">
            <v>0</v>
          </cell>
          <cell r="CH213">
            <v>3.6195362711864405</v>
          </cell>
          <cell r="CI213" t="str">
            <v>CARVER HALL</v>
          </cell>
          <cell r="CJ213" t="str">
            <v>SP-DEC-WALL</v>
          </cell>
          <cell r="CK213" t="str">
            <v>X</v>
          </cell>
          <cell r="CL213">
            <v>1</v>
          </cell>
          <cell r="CM213" t="str">
            <v>CF28 MAG</v>
          </cell>
          <cell r="CN213" t="str">
            <v>ADVANCE</v>
          </cell>
          <cell r="CO213" t="str">
            <v>LO-1Q28-TP</v>
          </cell>
          <cell r="CP213" t="str">
            <v>-</v>
          </cell>
          <cell r="CQ213">
            <v>0</v>
          </cell>
          <cell r="CR213" t="str">
            <v>N/A</v>
          </cell>
          <cell r="CS213" t="str">
            <v>-</v>
          </cell>
          <cell r="CT213" t="str">
            <v>-</v>
          </cell>
          <cell r="CU213" t="str">
            <v>-</v>
          </cell>
          <cell r="CV213" t="str">
            <v>X</v>
          </cell>
          <cell r="CW213">
            <v>1</v>
          </cell>
          <cell r="CX213" t="str">
            <v>CF26/DT/E/IN/841</v>
          </cell>
          <cell r="CY213" t="str">
            <v>SYLVANIA</v>
          </cell>
          <cell r="CZ213" t="str">
            <v>CF26DT/E/IN/841</v>
          </cell>
          <cell r="DA213">
            <v>20882</v>
          </cell>
          <cell r="DB213">
            <v>0</v>
          </cell>
          <cell r="DC213" t="str">
            <v>N/A</v>
          </cell>
          <cell r="DD213" t="str">
            <v>-</v>
          </cell>
          <cell r="DE213" t="str">
            <v>-</v>
          </cell>
          <cell r="DF213" t="str">
            <v>-</v>
          </cell>
          <cell r="DG213">
            <v>1</v>
          </cell>
          <cell r="DH213" t="str">
            <v>DECORATIVE WALL MOUNTED LANTERN - EXTERIOR</v>
          </cell>
          <cell r="DI213" t="str">
            <v>SEAGULL LIGHTING</v>
          </cell>
          <cell r="DJ213" t="str">
            <v>89290PBLE-746</v>
          </cell>
          <cell r="DK213" t="str">
            <v>-</v>
          </cell>
          <cell r="DL213">
            <v>0</v>
          </cell>
          <cell r="DM213" t="str">
            <v>No Sensor</v>
          </cell>
          <cell r="DN213" t="str">
            <v>No Sensor</v>
          </cell>
          <cell r="DO213" t="str">
            <v>No Sensor</v>
          </cell>
          <cell r="DP213" t="str">
            <v>No Sensor</v>
          </cell>
          <cell r="DQ213" t="str">
            <v>No Sensor</v>
          </cell>
          <cell r="DR213">
            <v>0</v>
          </cell>
          <cell r="DS213" t="str">
            <v>No Add Wk.</v>
          </cell>
          <cell r="DT213" t="str">
            <v>No Add. Wk.</v>
          </cell>
          <cell r="DU213" t="str">
            <v>No Add. Wk.</v>
          </cell>
          <cell r="DV213" t="str">
            <v>No Add. Wk.</v>
          </cell>
          <cell r="DW213" t="str">
            <v>No Add. Wk.</v>
          </cell>
        </row>
        <row r="214">
          <cell r="E214">
            <v>10</v>
          </cell>
          <cell r="F214" t="str">
            <v>CARVER HALL</v>
          </cell>
          <cell r="I214" t="str">
            <v>MECHANICAL ROOM</v>
          </cell>
          <cell r="J214" t="str">
            <v>MRH</v>
          </cell>
          <cell r="L214">
            <v>1000</v>
          </cell>
          <cell r="M214">
            <v>2</v>
          </cell>
          <cell r="N214" t="str">
            <v>24EE</v>
          </cell>
          <cell r="O214" t="str">
            <v>IND</v>
          </cell>
          <cell r="Q214" t="str">
            <v>1R2 CHAIN</v>
          </cell>
          <cell r="S214" t="str">
            <v>FLUORESCENT</v>
          </cell>
          <cell r="T214">
            <v>72</v>
          </cell>
          <cell r="U214">
            <v>0.14399999999999999</v>
          </cell>
          <cell r="V214">
            <v>144</v>
          </cell>
          <cell r="W214">
            <v>2</v>
          </cell>
          <cell r="X214" t="str">
            <v>NF7-IND P</v>
          </cell>
          <cell r="Z214" t="str">
            <v>NEW LINEAR FLUORESCENT FIXTURE</v>
          </cell>
          <cell r="AA214" t="str">
            <v xml:space="preserve"> </v>
          </cell>
          <cell r="AB214">
            <v>84</v>
          </cell>
          <cell r="AC214">
            <v>0.16800000000000001</v>
          </cell>
          <cell r="AD214">
            <v>168</v>
          </cell>
          <cell r="AJ214" t="str">
            <v>Y</v>
          </cell>
          <cell r="AK214">
            <v>8204.4</v>
          </cell>
          <cell r="AL214">
            <v>15974.400000000001</v>
          </cell>
          <cell r="AM214">
            <v>0.94705280093608335</v>
          </cell>
          <cell r="AN214">
            <v>-2.4000000000000021E-2</v>
          </cell>
          <cell r="AO214">
            <v>-24</v>
          </cell>
          <cell r="AP214">
            <v>-3.014400000000002</v>
          </cell>
          <cell r="AQ214">
            <v>-140.51309024852571</v>
          </cell>
          <cell r="AR214">
            <v>-7.1167746594377685E-3</v>
          </cell>
          <cell r="AS214">
            <v>18.086400000000001</v>
          </cell>
          <cell r="AT214">
            <v>21.100800000000003</v>
          </cell>
          <cell r="AU214">
            <v>80.52</v>
          </cell>
          <cell r="AV214">
            <v>74.668750000000003</v>
          </cell>
          <cell r="AW214">
            <v>1.1600000000000001</v>
          </cell>
          <cell r="AX214">
            <v>0</v>
          </cell>
          <cell r="AY214">
            <v>0</v>
          </cell>
          <cell r="AZ214">
            <v>0</v>
          </cell>
          <cell r="BA214">
            <v>0</v>
          </cell>
          <cell r="BB214">
            <v>161.04</v>
          </cell>
          <cell r="BC214">
            <v>0</v>
          </cell>
          <cell r="BD214">
            <v>0</v>
          </cell>
          <cell r="BE214">
            <v>161.04</v>
          </cell>
          <cell r="BF214">
            <v>149.33750000000001</v>
          </cell>
          <cell r="BG214">
            <v>0</v>
          </cell>
          <cell r="BH214">
            <v>0</v>
          </cell>
          <cell r="BI214">
            <v>149.33750000000001</v>
          </cell>
          <cell r="BJ214">
            <v>2.3200000000000003</v>
          </cell>
          <cell r="BK214">
            <v>420.42011615015616</v>
          </cell>
          <cell r="BL214">
            <v>423.56265924515617</v>
          </cell>
          <cell r="BM214">
            <v>0.94999999999999984</v>
          </cell>
          <cell r="BN214">
            <v>2</v>
          </cell>
          <cell r="BO214">
            <v>2.9499999999999997</v>
          </cell>
          <cell r="BP214">
            <v>1.3991666666666667</v>
          </cell>
          <cell r="BQ214">
            <v>2.3333333333333335</v>
          </cell>
          <cell r="BR214">
            <v>0</v>
          </cell>
          <cell r="BS214">
            <v>3.7324999999999999</v>
          </cell>
          <cell r="BT214">
            <v>-0.44916666666666683</v>
          </cell>
          <cell r="BU214">
            <v>-0.33333333333333348</v>
          </cell>
          <cell r="BV214">
            <v>-0.78250000000000031</v>
          </cell>
          <cell r="BW214">
            <v>-1.5840000000000001</v>
          </cell>
          <cell r="BX214">
            <v>-1.4304000000000014</v>
          </cell>
          <cell r="BY214">
            <v>0.36</v>
          </cell>
          <cell r="BZ214">
            <v>2.95</v>
          </cell>
          <cell r="CA214">
            <v>-0.19330169491525426</v>
          </cell>
          <cell r="CB214">
            <v>4</v>
          </cell>
          <cell r="CC214">
            <v>-0.50427661016949199</v>
          </cell>
          <cell r="CD214">
            <v>0.31</v>
          </cell>
          <cell r="CE214">
            <v>0.23</v>
          </cell>
          <cell r="CF214">
            <v>0</v>
          </cell>
          <cell r="CG214">
            <v>0</v>
          </cell>
          <cell r="CH214">
            <v>-0.69757830508474628</v>
          </cell>
          <cell r="CI214" t="str">
            <v>CARVER HALL</v>
          </cell>
          <cell r="CJ214" t="str">
            <v>NF7-IND P</v>
          </cell>
          <cell r="CK214" t="str">
            <v>X</v>
          </cell>
          <cell r="CL214">
            <v>2</v>
          </cell>
          <cell r="CM214" t="str">
            <v>4X32HELP</v>
          </cell>
          <cell r="CN214" t="str">
            <v>SYLVANIA</v>
          </cell>
          <cell r="CO214" t="str">
            <v>QHE4X32T8/UNV ISL-SC</v>
          </cell>
          <cell r="CP214">
            <v>49867</v>
          </cell>
          <cell r="CQ214">
            <v>0</v>
          </cell>
          <cell r="CR214" t="str">
            <v>N/A</v>
          </cell>
          <cell r="CS214" t="str">
            <v>-</v>
          </cell>
          <cell r="CT214" t="str">
            <v>-</v>
          </cell>
          <cell r="CU214" t="str">
            <v>-</v>
          </cell>
          <cell r="CV214">
            <v>0</v>
          </cell>
          <cell r="CW214">
            <v>8</v>
          </cell>
          <cell r="CX214" t="str">
            <v>FO28/ECO</v>
          </cell>
          <cell r="CY214" t="str">
            <v>SYLVANIA</v>
          </cell>
          <cell r="CZ214" t="str">
            <v>FO28/841/XP/SS/ECO</v>
          </cell>
          <cell r="DA214">
            <v>22179</v>
          </cell>
          <cell r="DB214">
            <v>0</v>
          </cell>
          <cell r="DC214" t="str">
            <v>N/A</v>
          </cell>
          <cell r="DD214" t="str">
            <v>-</v>
          </cell>
          <cell r="DE214" t="str">
            <v>-</v>
          </cell>
          <cell r="DF214" t="str">
            <v>-</v>
          </cell>
          <cell r="DG214">
            <v>2</v>
          </cell>
          <cell r="DH214" t="str">
            <v>4 LAMP 8' STRIP INDUSTRIAL PREMIUM GRADE</v>
          </cell>
          <cell r="DI214" t="str">
            <v>SIMKAR</v>
          </cell>
          <cell r="DJ214" t="str">
            <v>IF-2232-B11-*</v>
          </cell>
          <cell r="DK214" t="str">
            <v>-</v>
          </cell>
          <cell r="DL214">
            <v>0</v>
          </cell>
          <cell r="DM214" t="str">
            <v>No Sensor</v>
          </cell>
          <cell r="DN214" t="str">
            <v>No Sensor</v>
          </cell>
          <cell r="DO214" t="str">
            <v>No Sensor</v>
          </cell>
          <cell r="DP214" t="str">
            <v>No Sensor</v>
          </cell>
          <cell r="DQ214" t="str">
            <v>No Sensor</v>
          </cell>
          <cell r="DR214">
            <v>0</v>
          </cell>
          <cell r="DS214" t="str">
            <v>No Add Wk.</v>
          </cell>
          <cell r="DT214" t="str">
            <v>No Add. Wk.</v>
          </cell>
          <cell r="DU214" t="str">
            <v>No Add. Wk.</v>
          </cell>
          <cell r="DV214" t="str">
            <v>No Add. Wk.</v>
          </cell>
          <cell r="DW214" t="str">
            <v>No Add. Wk.</v>
          </cell>
        </row>
        <row r="215">
          <cell r="E215">
            <v>11</v>
          </cell>
          <cell r="F215" t="str">
            <v>OLD SCIENCE HALL</v>
          </cell>
          <cell r="G215" t="str">
            <v>B</v>
          </cell>
          <cell r="I215" t="str">
            <v>STAIR #2</v>
          </cell>
          <cell r="J215" t="str">
            <v>24/7</v>
          </cell>
          <cell r="L215">
            <v>8760</v>
          </cell>
          <cell r="M215">
            <v>1</v>
          </cell>
          <cell r="N215" t="str">
            <v>24EE</v>
          </cell>
          <cell r="S215" t="str">
            <v>FLUORESCENT</v>
          </cell>
          <cell r="T215">
            <v>72</v>
          </cell>
          <cell r="U215">
            <v>7.1999999999999995E-2</v>
          </cell>
          <cell r="V215">
            <v>630.71999999999991</v>
          </cell>
          <cell r="W215">
            <v>1</v>
          </cell>
          <cell r="X215" t="str">
            <v>CR41LP</v>
          </cell>
          <cell r="Z215" t="str">
            <v>NEW LINEAR FLUORESCENT FIXTURE</v>
          </cell>
          <cell r="AA215" t="str">
            <v xml:space="preserve"> </v>
          </cell>
          <cell r="AB215">
            <v>22</v>
          </cell>
          <cell r="AC215">
            <v>2.1999999999999999E-2</v>
          </cell>
          <cell r="AD215">
            <v>192.72</v>
          </cell>
          <cell r="AJ215" t="str">
            <v>Y</v>
          </cell>
          <cell r="AK215">
            <v>4102.2</v>
          </cell>
          <cell r="AL215">
            <v>1996.8000000000002</v>
          </cell>
          <cell r="AM215">
            <v>-0.51323679976597913</v>
          </cell>
          <cell r="AN215">
            <v>4.9999999999999996E-2</v>
          </cell>
          <cell r="AO215">
            <v>437.99999999999989</v>
          </cell>
          <cell r="AP215">
            <v>31.887999999999991</v>
          </cell>
          <cell r="AQ215">
            <v>4.4187934367454069</v>
          </cell>
          <cell r="AR215">
            <v>0.2263061205088904</v>
          </cell>
          <cell r="AS215">
            <v>45.918719999999993</v>
          </cell>
          <cell r="AT215">
            <v>14.030720000000001</v>
          </cell>
          <cell r="AU215">
            <v>43.13</v>
          </cell>
          <cell r="AV215">
            <v>59.734999999999999</v>
          </cell>
          <cell r="AW215">
            <v>1.1600000000000001</v>
          </cell>
          <cell r="AX215">
            <v>0</v>
          </cell>
          <cell r="AY215">
            <v>0</v>
          </cell>
          <cell r="AZ215">
            <v>0</v>
          </cell>
          <cell r="BA215">
            <v>0</v>
          </cell>
          <cell r="BB215">
            <v>43.13</v>
          </cell>
          <cell r="BC215">
            <v>0</v>
          </cell>
          <cell r="BD215">
            <v>0</v>
          </cell>
          <cell r="BE215">
            <v>43.13</v>
          </cell>
          <cell r="BF215">
            <v>59.734999999999999</v>
          </cell>
          <cell r="BG215">
            <v>0</v>
          </cell>
          <cell r="BH215">
            <v>0</v>
          </cell>
          <cell r="BI215">
            <v>59.734999999999999</v>
          </cell>
          <cell r="BJ215">
            <v>1.1600000000000001</v>
          </cell>
          <cell r="BK215">
            <v>139.33521356343749</v>
          </cell>
          <cell r="BL215">
            <v>140.9064851109375</v>
          </cell>
          <cell r="BM215">
            <v>4.1609999999999996</v>
          </cell>
          <cell r="BN215">
            <v>8.76</v>
          </cell>
          <cell r="BO215">
            <v>12.920999999999999</v>
          </cell>
          <cell r="BP215">
            <v>2.8278374999999998</v>
          </cell>
          <cell r="BQ215">
            <v>4.7450000000000001</v>
          </cell>
          <cell r="BR215">
            <v>0</v>
          </cell>
          <cell r="BS215">
            <v>7.5728375000000003</v>
          </cell>
          <cell r="BT215">
            <v>1.3331624999999998</v>
          </cell>
          <cell r="BU215">
            <v>4.0149999999999997</v>
          </cell>
          <cell r="BV215">
            <v>5.348162499999999</v>
          </cell>
          <cell r="BW215">
            <v>28.907999999999994</v>
          </cell>
          <cell r="BX215">
            <v>2.98</v>
          </cell>
          <cell r="BY215">
            <v>0.36</v>
          </cell>
          <cell r="BZ215">
            <v>2.95</v>
          </cell>
          <cell r="CA215">
            <v>3.5277559322033887</v>
          </cell>
          <cell r="CB215">
            <v>4</v>
          </cell>
          <cell r="CC215">
            <v>1.0505762711864406</v>
          </cell>
          <cell r="CD215">
            <v>0.31</v>
          </cell>
          <cell r="CE215">
            <v>0.23</v>
          </cell>
          <cell r="CF215">
            <v>0</v>
          </cell>
          <cell r="CG215">
            <v>0</v>
          </cell>
          <cell r="CH215">
            <v>4.578332203389829</v>
          </cell>
          <cell r="CI215" t="str">
            <v>OLD SCIENCE HALL</v>
          </cell>
          <cell r="CJ215" t="str">
            <v>CR41LP</v>
          </cell>
          <cell r="CK215" t="str">
            <v>X</v>
          </cell>
          <cell r="CL215">
            <v>1</v>
          </cell>
          <cell r="CM215" t="str">
            <v>1X32HELP</v>
          </cell>
          <cell r="CN215" t="str">
            <v>SYLVANIA</v>
          </cell>
          <cell r="CO215" t="str">
            <v>QHE1X32T8/UNV ISL-SC</v>
          </cell>
          <cell r="CP215">
            <v>49861</v>
          </cell>
          <cell r="CQ215">
            <v>0</v>
          </cell>
          <cell r="CR215" t="str">
            <v>N/A</v>
          </cell>
          <cell r="CS215" t="str">
            <v>-</v>
          </cell>
          <cell r="CT215" t="str">
            <v>-</v>
          </cell>
          <cell r="CU215" t="str">
            <v>-</v>
          </cell>
          <cell r="CV215">
            <v>0</v>
          </cell>
          <cell r="CW215">
            <v>1</v>
          </cell>
          <cell r="CX215" t="str">
            <v>FO28/ECO</v>
          </cell>
          <cell r="CY215" t="str">
            <v>SYLVANIA</v>
          </cell>
          <cell r="CZ215" t="str">
            <v>FO28/841/XP/SS/ECO</v>
          </cell>
          <cell r="DA215">
            <v>22179</v>
          </cell>
          <cell r="DB215">
            <v>0</v>
          </cell>
          <cell r="DC215" t="str">
            <v>N/A</v>
          </cell>
          <cell r="DD215" t="str">
            <v>-</v>
          </cell>
          <cell r="DE215" t="str">
            <v>-</v>
          </cell>
          <cell r="DF215" t="str">
            <v>-</v>
          </cell>
          <cell r="DG215">
            <v>1</v>
          </cell>
          <cell r="DH215" t="str">
            <v>4' 1-LAMP LOW POWER CLASSROOM FIXTURE</v>
          </cell>
          <cell r="DI215" t="str">
            <v>TRI-STAR</v>
          </cell>
          <cell r="DJ215" t="str">
            <v>WA438-4-132-T8-EB(*)LP- WREF</v>
          </cell>
          <cell r="DK215" t="str">
            <v>-</v>
          </cell>
          <cell r="DL215">
            <v>0</v>
          </cell>
          <cell r="DM215" t="str">
            <v>No Sensor</v>
          </cell>
          <cell r="DN215" t="str">
            <v>No Sensor</v>
          </cell>
          <cell r="DO215" t="str">
            <v>No Sensor</v>
          </cell>
          <cell r="DP215" t="str">
            <v>No Sensor</v>
          </cell>
          <cell r="DQ215" t="str">
            <v>No Sensor</v>
          </cell>
          <cell r="DR215">
            <v>0</v>
          </cell>
          <cell r="DS215" t="str">
            <v>No Add Wk.</v>
          </cell>
          <cell r="DT215" t="str">
            <v>No Add. Wk.</v>
          </cell>
          <cell r="DU215" t="str">
            <v>No Add. Wk.</v>
          </cell>
          <cell r="DV215" t="str">
            <v>No Add. Wk.</v>
          </cell>
          <cell r="DW215" t="str">
            <v>No Add. Wk.</v>
          </cell>
        </row>
        <row r="216">
          <cell r="E216">
            <v>11</v>
          </cell>
          <cell r="F216" t="str">
            <v>OLD SCIENCE HALL</v>
          </cell>
          <cell r="G216" t="str">
            <v>B</v>
          </cell>
          <cell r="I216" t="str">
            <v>STAIR #2</v>
          </cell>
          <cell r="J216" t="str">
            <v>ST</v>
          </cell>
          <cell r="L216">
            <v>2470</v>
          </cell>
          <cell r="M216">
            <v>1</v>
          </cell>
          <cell r="N216" t="str">
            <v>EXCLUDE</v>
          </cell>
          <cell r="Q216" t="str">
            <v>CF</v>
          </cell>
          <cell r="S216" t="str">
            <v>MISCELLANEOUS</v>
          </cell>
          <cell r="T216">
            <v>0</v>
          </cell>
          <cell r="U216">
            <v>0</v>
          </cell>
          <cell r="V216">
            <v>0</v>
          </cell>
          <cell r="W216">
            <v>1</v>
          </cell>
          <cell r="X216" t="str">
            <v>EXCLUDE</v>
          </cell>
          <cell r="Z216" t="str">
            <v>MISCELLANEOUS</v>
          </cell>
          <cell r="AA216" t="str">
            <v xml:space="preserve"> </v>
          </cell>
          <cell r="AB216">
            <v>0</v>
          </cell>
          <cell r="AC216">
            <v>0</v>
          </cell>
          <cell r="AD216">
            <v>0</v>
          </cell>
          <cell r="AJ216" t="str">
            <v>Y</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0.36</v>
          </cell>
          <cell r="BZ216">
            <v>2.95</v>
          </cell>
          <cell r="CA216">
            <v>0</v>
          </cell>
          <cell r="CB216">
            <v>4</v>
          </cell>
          <cell r="CC216">
            <v>0</v>
          </cell>
          <cell r="CD216">
            <v>0.31</v>
          </cell>
          <cell r="CE216">
            <v>0.23</v>
          </cell>
          <cell r="CF216">
            <v>0</v>
          </cell>
          <cell r="CG216">
            <v>0</v>
          </cell>
          <cell r="CH216">
            <v>0</v>
          </cell>
          <cell r="CI216" t="str">
            <v>OLD SCIENCE HALL</v>
          </cell>
          <cell r="CJ216" t="str">
            <v>EXCLUDE</v>
          </cell>
          <cell r="CK216">
            <v>0</v>
          </cell>
          <cell r="CL216">
            <v>0</v>
          </cell>
          <cell r="CM216" t="str">
            <v>N/A</v>
          </cell>
          <cell r="CN216" t="str">
            <v>-</v>
          </cell>
          <cell r="CO216" t="str">
            <v>-</v>
          </cell>
          <cell r="CP216" t="str">
            <v>-</v>
          </cell>
          <cell r="CQ216">
            <v>0</v>
          </cell>
          <cell r="CR216" t="str">
            <v>N/A</v>
          </cell>
          <cell r="CS216" t="str">
            <v>-</v>
          </cell>
          <cell r="CT216" t="str">
            <v>-</v>
          </cell>
          <cell r="CU216" t="str">
            <v>-</v>
          </cell>
          <cell r="CV216">
            <v>0</v>
          </cell>
          <cell r="CW216">
            <v>0</v>
          </cell>
          <cell r="CX216" t="str">
            <v>N/A</v>
          </cell>
          <cell r="CY216" t="str">
            <v>-</v>
          </cell>
          <cell r="CZ216" t="str">
            <v>-</v>
          </cell>
          <cell r="DA216" t="str">
            <v>-</v>
          </cell>
          <cell r="DB216">
            <v>0</v>
          </cell>
          <cell r="DC216" t="str">
            <v>N/A</v>
          </cell>
          <cell r="DD216" t="str">
            <v>-</v>
          </cell>
          <cell r="DE216" t="str">
            <v>-</v>
          </cell>
          <cell r="DF216" t="str">
            <v>-</v>
          </cell>
          <cell r="DG216">
            <v>1</v>
          </cell>
          <cell r="DH216" t="str">
            <v>EXCLUDE</v>
          </cell>
          <cell r="DI216" t="str">
            <v>-</v>
          </cell>
          <cell r="DJ216" t="str">
            <v>-</v>
          </cell>
          <cell r="DK216" t="str">
            <v>-</v>
          </cell>
          <cell r="DL216">
            <v>0</v>
          </cell>
          <cell r="DM216" t="str">
            <v>No Sensor</v>
          </cell>
          <cell r="DN216" t="str">
            <v>No Sensor</v>
          </cell>
          <cell r="DO216" t="str">
            <v>No Sensor</v>
          </cell>
          <cell r="DP216" t="str">
            <v>No Sensor</v>
          </cell>
          <cell r="DQ216" t="str">
            <v>No Sensor</v>
          </cell>
          <cell r="DR216">
            <v>0</v>
          </cell>
          <cell r="DS216" t="str">
            <v>No Add Wk.</v>
          </cell>
          <cell r="DT216" t="str">
            <v>No Add. Wk.</v>
          </cell>
          <cell r="DU216" t="str">
            <v>No Add. Wk.</v>
          </cell>
          <cell r="DV216" t="str">
            <v>No Add. Wk.</v>
          </cell>
          <cell r="DW216" t="str">
            <v>No Add. Wk.</v>
          </cell>
        </row>
        <row r="217">
          <cell r="E217">
            <v>11</v>
          </cell>
          <cell r="F217" t="str">
            <v>OLD SCIENCE HALL</v>
          </cell>
          <cell r="G217" t="str">
            <v>B</v>
          </cell>
          <cell r="H217" t="str">
            <v>B01</v>
          </cell>
          <cell r="I217" t="str">
            <v>CORRIDOR</v>
          </cell>
          <cell r="J217" t="str">
            <v>E</v>
          </cell>
          <cell r="L217">
            <v>8760</v>
          </cell>
          <cell r="M217">
            <v>1</v>
          </cell>
          <cell r="N217" t="str">
            <v>EXIT PL7</v>
          </cell>
          <cell r="S217" t="str">
            <v>EXIT SIGN</v>
          </cell>
          <cell r="T217">
            <v>22</v>
          </cell>
          <cell r="U217">
            <v>2.1999999999999999E-2</v>
          </cell>
          <cell r="V217">
            <v>192.72</v>
          </cell>
          <cell r="W217">
            <v>1</v>
          </cell>
          <cell r="X217" t="str">
            <v>NF1-2CKT</v>
          </cell>
          <cell r="Z217" t="str">
            <v>NEW EXIT SIGN</v>
          </cell>
          <cell r="AA217" t="str">
            <v xml:space="preserve"> </v>
          </cell>
          <cell r="AB217">
            <v>4</v>
          </cell>
          <cell r="AC217">
            <v>4.0000000000000001E-3</v>
          </cell>
          <cell r="AD217">
            <v>35.04</v>
          </cell>
          <cell r="AJ217" t="str">
            <v>Y</v>
          </cell>
          <cell r="AK217">
            <v>619.20000000000005</v>
          </cell>
          <cell r="AL217">
            <v>0</v>
          </cell>
          <cell r="AM217">
            <v>-1</v>
          </cell>
          <cell r="AN217">
            <v>1.7999999999999999E-2</v>
          </cell>
          <cell r="AO217">
            <v>157.68</v>
          </cell>
          <cell r="AP217">
            <v>11.47968</v>
          </cell>
          <cell r="AQ217">
            <v>11.784747109267199</v>
          </cell>
          <cell r="AR217">
            <v>8.4855448379849208E-2</v>
          </cell>
          <cell r="AS217">
            <v>14.030720000000001</v>
          </cell>
          <cell r="AT217">
            <v>2.55104</v>
          </cell>
          <cell r="AU217">
            <v>40</v>
          </cell>
          <cell r="AV217">
            <v>59.734999999999999</v>
          </cell>
          <cell r="AW217">
            <v>0.14000000000000001</v>
          </cell>
          <cell r="AX217">
            <v>0</v>
          </cell>
          <cell r="AY217">
            <v>0</v>
          </cell>
          <cell r="AZ217">
            <v>0</v>
          </cell>
          <cell r="BA217">
            <v>0</v>
          </cell>
          <cell r="BB217">
            <v>40</v>
          </cell>
          <cell r="BC217">
            <v>0</v>
          </cell>
          <cell r="BD217">
            <v>0</v>
          </cell>
          <cell r="BE217">
            <v>40</v>
          </cell>
          <cell r="BF217">
            <v>59.734999999999999</v>
          </cell>
          <cell r="BG217">
            <v>0</v>
          </cell>
          <cell r="BH217">
            <v>0</v>
          </cell>
          <cell r="BI217">
            <v>59.734999999999999</v>
          </cell>
          <cell r="BJ217">
            <v>0.14000000000000001</v>
          </cell>
          <cell r="BK217">
            <v>135.09548947406248</v>
          </cell>
          <cell r="BL217">
            <v>135.28512569531247</v>
          </cell>
          <cell r="BM217">
            <v>10.950000000000001</v>
          </cell>
          <cell r="BN217">
            <v>13.14</v>
          </cell>
          <cell r="BO217">
            <v>24.090000000000003</v>
          </cell>
          <cell r="BP217">
            <v>0</v>
          </cell>
          <cell r="BQ217">
            <v>0</v>
          </cell>
          <cell r="BR217">
            <v>0</v>
          </cell>
          <cell r="BS217">
            <v>0</v>
          </cell>
          <cell r="BT217">
            <v>10.950000000000001</v>
          </cell>
          <cell r="BU217">
            <v>13.14</v>
          </cell>
          <cell r="BV217">
            <v>24.090000000000003</v>
          </cell>
          <cell r="BW217">
            <v>10.406880000000001</v>
          </cell>
          <cell r="BX217">
            <v>1.0728</v>
          </cell>
          <cell r="BY217">
            <v>0.36</v>
          </cell>
          <cell r="BZ217">
            <v>2.95</v>
          </cell>
          <cell r="CA217">
            <v>1.2699921355932204</v>
          </cell>
          <cell r="CB217">
            <v>4</v>
          </cell>
          <cell r="CC217">
            <v>0.3782074576271186</v>
          </cell>
          <cell r="CD217">
            <v>0.31</v>
          </cell>
          <cell r="CE217">
            <v>0.23</v>
          </cell>
          <cell r="CF217">
            <v>0</v>
          </cell>
          <cell r="CG217">
            <v>0</v>
          </cell>
          <cell r="CH217">
            <v>1.648199593220339</v>
          </cell>
          <cell r="CI217" t="str">
            <v>OLD SCIENCE HALL</v>
          </cell>
          <cell r="CJ217" t="str">
            <v>NF1-2CKT</v>
          </cell>
          <cell r="CK217">
            <v>0</v>
          </cell>
          <cell r="CL217">
            <v>0</v>
          </cell>
          <cell r="CM217" t="str">
            <v>N/A</v>
          </cell>
          <cell r="CN217" t="str">
            <v>-</v>
          </cell>
          <cell r="CO217" t="str">
            <v>-</v>
          </cell>
          <cell r="CP217" t="str">
            <v>-</v>
          </cell>
          <cell r="CQ217">
            <v>0</v>
          </cell>
          <cell r="CR217" t="str">
            <v>N/A</v>
          </cell>
          <cell r="CS217" t="str">
            <v>-</v>
          </cell>
          <cell r="CT217" t="str">
            <v>-</v>
          </cell>
          <cell r="CU217" t="str">
            <v>-</v>
          </cell>
          <cell r="CV217">
            <v>0</v>
          </cell>
          <cell r="CW217">
            <v>0</v>
          </cell>
          <cell r="CX217" t="str">
            <v>N/A</v>
          </cell>
          <cell r="CY217" t="str">
            <v>-</v>
          </cell>
          <cell r="CZ217" t="str">
            <v>-</v>
          </cell>
          <cell r="DA217" t="str">
            <v>-</v>
          </cell>
          <cell r="DB217">
            <v>0</v>
          </cell>
          <cell r="DC217" t="str">
            <v>N/A</v>
          </cell>
          <cell r="DD217" t="str">
            <v>-</v>
          </cell>
          <cell r="DE217" t="str">
            <v>-</v>
          </cell>
          <cell r="DF217" t="str">
            <v>-</v>
          </cell>
          <cell r="DG217">
            <v>1</v>
          </cell>
          <cell r="DH217" t="str">
            <v>LED EXIT 2 CIRCUIT</v>
          </cell>
          <cell r="DI217" t="str">
            <v>BEST</v>
          </cell>
          <cell r="DJ217" t="str">
            <v>EZXTEU2RW-DC</v>
          </cell>
          <cell r="DK217" t="str">
            <v>-</v>
          </cell>
          <cell r="DL217">
            <v>0</v>
          </cell>
          <cell r="DM217" t="str">
            <v>No Sensor</v>
          </cell>
          <cell r="DN217" t="str">
            <v>No Sensor</v>
          </cell>
          <cell r="DO217" t="str">
            <v>No Sensor</v>
          </cell>
          <cell r="DP217" t="str">
            <v>No Sensor</v>
          </cell>
          <cell r="DQ217" t="str">
            <v>No Sensor</v>
          </cell>
          <cell r="DR217">
            <v>0</v>
          </cell>
          <cell r="DS217" t="str">
            <v>No Add Wk.</v>
          </cell>
          <cell r="DT217" t="str">
            <v>No Add. Wk.</v>
          </cell>
          <cell r="DU217" t="str">
            <v>No Add. Wk.</v>
          </cell>
          <cell r="DV217" t="str">
            <v>No Add. Wk.</v>
          </cell>
          <cell r="DW217" t="str">
            <v>No Add. Wk.</v>
          </cell>
        </row>
        <row r="218">
          <cell r="E218">
            <v>11</v>
          </cell>
          <cell r="F218" t="str">
            <v>OLD SCIENCE HALL</v>
          </cell>
          <cell r="G218" t="str">
            <v>B</v>
          </cell>
          <cell r="H218" t="str">
            <v>B01</v>
          </cell>
          <cell r="I218" t="str">
            <v>CORRIDOR</v>
          </cell>
          <cell r="J218" t="str">
            <v>COR</v>
          </cell>
          <cell r="L218">
            <v>2470</v>
          </cell>
          <cell r="M218">
            <v>5</v>
          </cell>
          <cell r="N218" t="str">
            <v>EXCLUDE</v>
          </cell>
          <cell r="Q218" t="str">
            <v>CF</v>
          </cell>
          <cell r="S218" t="str">
            <v>MISCELLANEOUS</v>
          </cell>
          <cell r="T218">
            <v>0</v>
          </cell>
          <cell r="U218">
            <v>0</v>
          </cell>
          <cell r="V218">
            <v>0</v>
          </cell>
          <cell r="W218">
            <v>5</v>
          </cell>
          <cell r="X218" t="str">
            <v>EXCLUDE</v>
          </cell>
          <cell r="Z218" t="str">
            <v>MISCELLANEOUS</v>
          </cell>
          <cell r="AA218" t="str">
            <v xml:space="preserve"> </v>
          </cell>
          <cell r="AB218">
            <v>0</v>
          </cell>
          <cell r="AC218">
            <v>0</v>
          </cell>
          <cell r="AD218">
            <v>0</v>
          </cell>
          <cell r="AJ218" t="str">
            <v>Y</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0.36</v>
          </cell>
          <cell r="BZ218">
            <v>2.95</v>
          </cell>
          <cell r="CA218">
            <v>0</v>
          </cell>
          <cell r="CB218">
            <v>4</v>
          </cell>
          <cell r="CC218">
            <v>0</v>
          </cell>
          <cell r="CD218">
            <v>0.31</v>
          </cell>
          <cell r="CE218">
            <v>0.23</v>
          </cell>
          <cell r="CF218">
            <v>0</v>
          </cell>
          <cell r="CG218">
            <v>0</v>
          </cell>
          <cell r="CH218">
            <v>0</v>
          </cell>
          <cell r="CI218" t="str">
            <v>OLD SCIENCE HALL</v>
          </cell>
          <cell r="CJ218" t="str">
            <v>EXCLUDE</v>
          </cell>
          <cell r="CK218">
            <v>0</v>
          </cell>
          <cell r="CL218">
            <v>0</v>
          </cell>
          <cell r="CM218" t="str">
            <v>N/A</v>
          </cell>
          <cell r="CN218" t="str">
            <v>-</v>
          </cell>
          <cell r="CO218" t="str">
            <v>-</v>
          </cell>
          <cell r="CP218" t="str">
            <v>-</v>
          </cell>
          <cell r="CQ218">
            <v>0</v>
          </cell>
          <cell r="CR218" t="str">
            <v>N/A</v>
          </cell>
          <cell r="CS218" t="str">
            <v>-</v>
          </cell>
          <cell r="CT218" t="str">
            <v>-</v>
          </cell>
          <cell r="CU218" t="str">
            <v>-</v>
          </cell>
          <cell r="CV218">
            <v>0</v>
          </cell>
          <cell r="CW218">
            <v>0</v>
          </cell>
          <cell r="CX218" t="str">
            <v>N/A</v>
          </cell>
          <cell r="CY218" t="str">
            <v>-</v>
          </cell>
          <cell r="CZ218" t="str">
            <v>-</v>
          </cell>
          <cell r="DA218" t="str">
            <v>-</v>
          </cell>
          <cell r="DB218">
            <v>0</v>
          </cell>
          <cell r="DC218" t="str">
            <v>N/A</v>
          </cell>
          <cell r="DD218" t="str">
            <v>-</v>
          </cell>
          <cell r="DE218" t="str">
            <v>-</v>
          </cell>
          <cell r="DF218" t="str">
            <v>-</v>
          </cell>
          <cell r="DG218">
            <v>5</v>
          </cell>
          <cell r="DH218" t="str">
            <v>EXCLUDE</v>
          </cell>
          <cell r="DI218" t="str">
            <v>-</v>
          </cell>
          <cell r="DJ218" t="str">
            <v>-</v>
          </cell>
          <cell r="DK218" t="str">
            <v>-</v>
          </cell>
          <cell r="DL218">
            <v>0</v>
          </cell>
          <cell r="DM218" t="str">
            <v>No Sensor</v>
          </cell>
          <cell r="DN218" t="str">
            <v>No Sensor</v>
          </cell>
          <cell r="DO218" t="str">
            <v>No Sensor</v>
          </cell>
          <cell r="DP218" t="str">
            <v>No Sensor</v>
          </cell>
          <cell r="DQ218" t="str">
            <v>No Sensor</v>
          </cell>
          <cell r="DR218">
            <v>0</v>
          </cell>
          <cell r="DS218" t="str">
            <v>No Add Wk.</v>
          </cell>
          <cell r="DT218" t="str">
            <v>No Add. Wk.</v>
          </cell>
          <cell r="DU218" t="str">
            <v>No Add. Wk.</v>
          </cell>
          <cell r="DV218" t="str">
            <v>No Add. Wk.</v>
          </cell>
          <cell r="DW218" t="str">
            <v>No Add. Wk.</v>
          </cell>
        </row>
        <row r="219">
          <cell r="E219">
            <v>11</v>
          </cell>
          <cell r="F219" t="str">
            <v>OLD SCIENCE HALL</v>
          </cell>
          <cell r="G219" t="str">
            <v>B</v>
          </cell>
          <cell r="H219" t="str">
            <v>B01</v>
          </cell>
          <cell r="I219" t="str">
            <v>CORRIDOR</v>
          </cell>
          <cell r="J219" t="str">
            <v>COR</v>
          </cell>
          <cell r="L219">
            <v>2470</v>
          </cell>
          <cell r="M219">
            <v>1</v>
          </cell>
          <cell r="N219" t="str">
            <v>EXCLUDE</v>
          </cell>
          <cell r="Q219" t="str">
            <v>CF</v>
          </cell>
          <cell r="S219" t="str">
            <v>MISCELLANEOUS</v>
          </cell>
          <cell r="T219">
            <v>0</v>
          </cell>
          <cell r="U219">
            <v>0</v>
          </cell>
          <cell r="V219">
            <v>0</v>
          </cell>
          <cell r="W219">
            <v>1</v>
          </cell>
          <cell r="X219" t="str">
            <v>EXCLUDE</v>
          </cell>
          <cell r="Z219" t="str">
            <v>MISCELLANEOUS</v>
          </cell>
          <cell r="AA219" t="str">
            <v xml:space="preserve"> </v>
          </cell>
          <cell r="AB219">
            <v>0</v>
          </cell>
          <cell r="AC219">
            <v>0</v>
          </cell>
          <cell r="AD219">
            <v>0</v>
          </cell>
          <cell r="AJ219" t="str">
            <v>Y</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0.36</v>
          </cell>
          <cell r="BZ219">
            <v>2.95</v>
          </cell>
          <cell r="CA219">
            <v>0</v>
          </cell>
          <cell r="CB219">
            <v>4</v>
          </cell>
          <cell r="CC219">
            <v>0</v>
          </cell>
          <cell r="CD219">
            <v>0.31</v>
          </cell>
          <cell r="CE219">
            <v>0.23</v>
          </cell>
          <cell r="CF219">
            <v>0</v>
          </cell>
          <cell r="CG219">
            <v>0</v>
          </cell>
          <cell r="CH219">
            <v>0</v>
          </cell>
          <cell r="CI219" t="str">
            <v>OLD SCIENCE HALL</v>
          </cell>
          <cell r="CJ219" t="str">
            <v>EXCLUDE</v>
          </cell>
          <cell r="CK219">
            <v>0</v>
          </cell>
          <cell r="CL219">
            <v>0</v>
          </cell>
          <cell r="CM219" t="str">
            <v>N/A</v>
          </cell>
          <cell r="CN219" t="str">
            <v>-</v>
          </cell>
          <cell r="CO219" t="str">
            <v>-</v>
          </cell>
          <cell r="CP219" t="str">
            <v>-</v>
          </cell>
          <cell r="CQ219">
            <v>0</v>
          </cell>
          <cell r="CR219" t="str">
            <v>N/A</v>
          </cell>
          <cell r="CS219" t="str">
            <v>-</v>
          </cell>
          <cell r="CT219" t="str">
            <v>-</v>
          </cell>
          <cell r="CU219" t="str">
            <v>-</v>
          </cell>
          <cell r="CV219">
            <v>0</v>
          </cell>
          <cell r="CW219">
            <v>0</v>
          </cell>
          <cell r="CX219" t="str">
            <v>N/A</v>
          </cell>
          <cell r="CY219" t="str">
            <v>-</v>
          </cell>
          <cell r="CZ219" t="str">
            <v>-</v>
          </cell>
          <cell r="DA219" t="str">
            <v>-</v>
          </cell>
          <cell r="DB219">
            <v>0</v>
          </cell>
          <cell r="DC219" t="str">
            <v>N/A</v>
          </cell>
          <cell r="DD219" t="str">
            <v>-</v>
          </cell>
          <cell r="DE219" t="str">
            <v>-</v>
          </cell>
          <cell r="DF219" t="str">
            <v>-</v>
          </cell>
          <cell r="DG219">
            <v>1</v>
          </cell>
          <cell r="DH219" t="str">
            <v>EXCLUDE</v>
          </cell>
          <cell r="DI219" t="str">
            <v>-</v>
          </cell>
          <cell r="DJ219" t="str">
            <v>-</v>
          </cell>
          <cell r="DK219" t="str">
            <v>-</v>
          </cell>
          <cell r="DL219">
            <v>0</v>
          </cell>
          <cell r="DM219" t="str">
            <v>No Sensor</v>
          </cell>
          <cell r="DN219" t="str">
            <v>No Sensor</v>
          </cell>
          <cell r="DO219" t="str">
            <v>No Sensor</v>
          </cell>
          <cell r="DP219" t="str">
            <v>No Sensor</v>
          </cell>
          <cell r="DQ219" t="str">
            <v>No Sensor</v>
          </cell>
          <cell r="DR219">
            <v>0</v>
          </cell>
          <cell r="DS219" t="str">
            <v>No Add Wk.</v>
          </cell>
          <cell r="DT219" t="str">
            <v>No Add. Wk.</v>
          </cell>
          <cell r="DU219" t="str">
            <v>No Add. Wk.</v>
          </cell>
          <cell r="DV219" t="str">
            <v>No Add. Wk.</v>
          </cell>
          <cell r="DW219" t="str">
            <v>No Add. Wk.</v>
          </cell>
        </row>
        <row r="220">
          <cell r="E220">
            <v>11</v>
          </cell>
          <cell r="F220" t="str">
            <v>OLD SCIENCE HALL</v>
          </cell>
          <cell r="G220" t="str">
            <v>B</v>
          </cell>
          <cell r="I220" t="str">
            <v>STAIR #3</v>
          </cell>
          <cell r="J220" t="str">
            <v>ST</v>
          </cell>
          <cell r="L220">
            <v>2470</v>
          </cell>
          <cell r="M220">
            <v>3</v>
          </cell>
          <cell r="N220" t="str">
            <v>EXCLUDE</v>
          </cell>
          <cell r="Q220" t="str">
            <v>CF</v>
          </cell>
          <cell r="S220" t="str">
            <v>MISCELLANEOUS</v>
          </cell>
          <cell r="T220">
            <v>0</v>
          </cell>
          <cell r="U220">
            <v>0</v>
          </cell>
          <cell r="V220">
            <v>0</v>
          </cell>
          <cell r="W220">
            <v>3</v>
          </cell>
          <cell r="X220" t="str">
            <v>EXCLUDE</v>
          </cell>
          <cell r="Z220" t="str">
            <v>MISCELLANEOUS</v>
          </cell>
          <cell r="AA220" t="str">
            <v xml:space="preserve"> </v>
          </cell>
          <cell r="AB220">
            <v>0</v>
          </cell>
          <cell r="AC220">
            <v>0</v>
          </cell>
          <cell r="AD220">
            <v>0</v>
          </cell>
          <cell r="AJ220" t="str">
            <v>Y</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0.36</v>
          </cell>
          <cell r="BZ220">
            <v>2.95</v>
          </cell>
          <cell r="CA220">
            <v>0</v>
          </cell>
          <cell r="CB220">
            <v>4</v>
          </cell>
          <cell r="CC220">
            <v>0</v>
          </cell>
          <cell r="CD220">
            <v>0.31</v>
          </cell>
          <cell r="CE220">
            <v>0.23</v>
          </cell>
          <cell r="CF220">
            <v>0</v>
          </cell>
          <cell r="CG220">
            <v>0</v>
          </cell>
          <cell r="CH220">
            <v>0</v>
          </cell>
          <cell r="CI220" t="str">
            <v>OLD SCIENCE HALL</v>
          </cell>
          <cell r="CJ220" t="str">
            <v>EXCLUDE</v>
          </cell>
          <cell r="CK220">
            <v>0</v>
          </cell>
          <cell r="CL220">
            <v>0</v>
          </cell>
          <cell r="CM220" t="str">
            <v>N/A</v>
          </cell>
          <cell r="CN220" t="str">
            <v>-</v>
          </cell>
          <cell r="CO220" t="str">
            <v>-</v>
          </cell>
          <cell r="CP220" t="str">
            <v>-</v>
          </cell>
          <cell r="CQ220">
            <v>0</v>
          </cell>
          <cell r="CR220" t="str">
            <v>N/A</v>
          </cell>
          <cell r="CS220" t="str">
            <v>-</v>
          </cell>
          <cell r="CT220" t="str">
            <v>-</v>
          </cell>
          <cell r="CU220" t="str">
            <v>-</v>
          </cell>
          <cell r="CV220">
            <v>0</v>
          </cell>
          <cell r="CW220">
            <v>0</v>
          </cell>
          <cell r="CX220" t="str">
            <v>N/A</v>
          </cell>
          <cell r="CY220" t="str">
            <v>-</v>
          </cell>
          <cell r="CZ220" t="str">
            <v>-</v>
          </cell>
          <cell r="DA220" t="str">
            <v>-</v>
          </cell>
          <cell r="DB220">
            <v>0</v>
          </cell>
          <cell r="DC220" t="str">
            <v>N/A</v>
          </cell>
          <cell r="DD220" t="str">
            <v>-</v>
          </cell>
          <cell r="DE220" t="str">
            <v>-</v>
          </cell>
          <cell r="DF220" t="str">
            <v>-</v>
          </cell>
          <cell r="DG220">
            <v>3</v>
          </cell>
          <cell r="DH220" t="str">
            <v>EXCLUDE</v>
          </cell>
          <cell r="DI220" t="str">
            <v>-</v>
          </cell>
          <cell r="DJ220" t="str">
            <v>-</v>
          </cell>
          <cell r="DK220" t="str">
            <v>-</v>
          </cell>
          <cell r="DL220">
            <v>0</v>
          </cell>
          <cell r="DM220" t="str">
            <v>No Sensor</v>
          </cell>
          <cell r="DN220" t="str">
            <v>No Sensor</v>
          </cell>
          <cell r="DO220" t="str">
            <v>No Sensor</v>
          </cell>
          <cell r="DP220" t="str">
            <v>No Sensor</v>
          </cell>
          <cell r="DQ220" t="str">
            <v>No Sensor</v>
          </cell>
          <cell r="DR220">
            <v>0</v>
          </cell>
          <cell r="DS220" t="str">
            <v>No Add Wk.</v>
          </cell>
          <cell r="DT220" t="str">
            <v>No Add. Wk.</v>
          </cell>
          <cell r="DU220" t="str">
            <v>No Add. Wk.</v>
          </cell>
          <cell r="DV220" t="str">
            <v>No Add. Wk.</v>
          </cell>
          <cell r="DW220" t="str">
            <v>No Add. Wk.</v>
          </cell>
        </row>
        <row r="221">
          <cell r="E221">
            <v>11</v>
          </cell>
          <cell r="F221" t="str">
            <v>OLD SCIENCE HALL</v>
          </cell>
          <cell r="G221" t="str">
            <v>B</v>
          </cell>
          <cell r="H221" t="str">
            <v>B09</v>
          </cell>
          <cell r="I221" t="str">
            <v>PHOTOGRAPHY WHITE LIGHT AREA</v>
          </cell>
          <cell r="J221" t="str">
            <v>CR</v>
          </cell>
          <cell r="L221">
            <v>2470</v>
          </cell>
          <cell r="M221">
            <v>2</v>
          </cell>
          <cell r="N221" t="str">
            <v>24EE</v>
          </cell>
          <cell r="O221" t="str">
            <v>WRP</v>
          </cell>
          <cell r="Q221" t="str">
            <v>1R2</v>
          </cell>
          <cell r="S221" t="str">
            <v>FLUORESCENT</v>
          </cell>
          <cell r="T221">
            <v>72</v>
          </cell>
          <cell r="U221">
            <v>0.14399999999999999</v>
          </cell>
          <cell r="V221">
            <v>355.67999999999995</v>
          </cell>
          <cell r="W221">
            <v>1</v>
          </cell>
          <cell r="X221" t="str">
            <v>CR82LP</v>
          </cell>
          <cell r="Z221" t="str">
            <v>NEW LINEAR FLUORESCENT FIXTURE</v>
          </cell>
          <cell r="AA221" t="str">
            <v xml:space="preserve"> </v>
          </cell>
          <cell r="AB221">
            <v>42</v>
          </cell>
          <cell r="AC221">
            <v>4.2000000000000003E-2</v>
          </cell>
          <cell r="AD221">
            <v>103.74000000000001</v>
          </cell>
          <cell r="AJ221" t="str">
            <v>Y</v>
          </cell>
          <cell r="AK221">
            <v>8204.4</v>
          </cell>
          <cell r="AL221">
            <v>3993.6000000000004</v>
          </cell>
          <cell r="AM221">
            <v>-0.51323679976597913</v>
          </cell>
          <cell r="AN221">
            <v>0.10199999999999998</v>
          </cell>
          <cell r="AO221">
            <v>251.93999999999994</v>
          </cell>
          <cell r="AP221">
            <v>22.707239999999999</v>
          </cell>
          <cell r="AQ221">
            <v>9.2570295717288271</v>
          </cell>
          <cell r="AR221">
            <v>0.10802601333952978</v>
          </cell>
          <cell r="AS221">
            <v>32.057279999999999</v>
          </cell>
          <cell r="AT221">
            <v>9.3500400000000017</v>
          </cell>
          <cell r="AU221">
            <v>63.26</v>
          </cell>
          <cell r="AV221">
            <v>89.602499999999992</v>
          </cell>
          <cell r="AW221">
            <v>1.1600000000000001</v>
          </cell>
          <cell r="AX221">
            <v>0</v>
          </cell>
          <cell r="AY221">
            <v>0</v>
          </cell>
          <cell r="AZ221">
            <v>0</v>
          </cell>
          <cell r="BA221">
            <v>0</v>
          </cell>
          <cell r="BB221">
            <v>63.26</v>
          </cell>
          <cell r="BC221">
            <v>0</v>
          </cell>
          <cell r="BD221">
            <v>0</v>
          </cell>
          <cell r="BE221">
            <v>63.26</v>
          </cell>
          <cell r="BF221">
            <v>89.602499999999992</v>
          </cell>
          <cell r="BG221">
            <v>0</v>
          </cell>
          <cell r="BH221">
            <v>0</v>
          </cell>
          <cell r="BI221">
            <v>89.602499999999992</v>
          </cell>
          <cell r="BJ221">
            <v>2.3200000000000003</v>
          </cell>
          <cell r="BK221">
            <v>207.0590490773437</v>
          </cell>
          <cell r="BL221">
            <v>210.20159217234368</v>
          </cell>
          <cell r="BM221">
            <v>2.3464999999999998</v>
          </cell>
          <cell r="BN221">
            <v>4.9400000000000004</v>
          </cell>
          <cell r="BO221">
            <v>7.2865000000000002</v>
          </cell>
          <cell r="BP221">
            <v>1.0543812499999998</v>
          </cell>
          <cell r="BQ221">
            <v>1.8525</v>
          </cell>
          <cell r="BR221">
            <v>0</v>
          </cell>
          <cell r="BS221">
            <v>2.9068812499999996</v>
          </cell>
          <cell r="BT221">
            <v>1.29211875</v>
          </cell>
          <cell r="BU221">
            <v>3.0875000000000004</v>
          </cell>
          <cell r="BV221">
            <v>4.3796187500000006</v>
          </cell>
          <cell r="BW221">
            <v>16.628039999999999</v>
          </cell>
          <cell r="BX221">
            <v>6.0792000000000002</v>
          </cell>
          <cell r="BY221">
            <v>0.36</v>
          </cell>
          <cell r="BZ221">
            <v>2.95</v>
          </cell>
          <cell r="CA221">
            <v>2.0291845423728807</v>
          </cell>
          <cell r="CB221">
            <v>4</v>
          </cell>
          <cell r="CC221">
            <v>2.1431755932203385</v>
          </cell>
          <cell r="CD221">
            <v>0.31</v>
          </cell>
          <cell r="CE221">
            <v>0.23</v>
          </cell>
          <cell r="CF221">
            <v>0</v>
          </cell>
          <cell r="CG221">
            <v>0</v>
          </cell>
          <cell r="CH221">
            <v>4.1723601355932196</v>
          </cell>
          <cell r="CI221" t="str">
            <v>OLD SCIENCE HALL</v>
          </cell>
          <cell r="CJ221" t="str">
            <v>CR82LP</v>
          </cell>
          <cell r="CK221" t="str">
            <v>X</v>
          </cell>
          <cell r="CL221">
            <v>1</v>
          </cell>
          <cell r="CM221" t="str">
            <v>2X32HELP</v>
          </cell>
          <cell r="CN221" t="str">
            <v>SYLVANIA</v>
          </cell>
          <cell r="CO221" t="str">
            <v>QHE2X32T8/UNV ISL-SC</v>
          </cell>
          <cell r="CP221">
            <v>49863</v>
          </cell>
          <cell r="CQ221">
            <v>0</v>
          </cell>
          <cell r="CR221" t="str">
            <v>N/A</v>
          </cell>
          <cell r="CS221" t="str">
            <v>-</v>
          </cell>
          <cell r="CT221" t="str">
            <v>-</v>
          </cell>
          <cell r="CU221" t="str">
            <v>-</v>
          </cell>
          <cell r="CV221">
            <v>0</v>
          </cell>
          <cell r="CW221">
            <v>2</v>
          </cell>
          <cell r="CX221" t="str">
            <v>FO28/ECO</v>
          </cell>
          <cell r="CY221" t="str">
            <v>SYLVANIA</v>
          </cell>
          <cell r="CZ221" t="str">
            <v>FO28/841/XP/SS/ECO</v>
          </cell>
          <cell r="DA221">
            <v>22179</v>
          </cell>
          <cell r="DB221">
            <v>0</v>
          </cell>
          <cell r="DC221" t="str">
            <v>N/A</v>
          </cell>
          <cell r="DD221" t="str">
            <v>-</v>
          </cell>
          <cell r="DE221" t="str">
            <v>-</v>
          </cell>
          <cell r="DF221" t="str">
            <v>-</v>
          </cell>
          <cell r="DG221">
            <v>1</v>
          </cell>
          <cell r="DH221" t="str">
            <v>8' 2-LAMP LOW POWER CLASSROOM FIXTURE</v>
          </cell>
          <cell r="DI221" t="str">
            <v>TRI-STAR</v>
          </cell>
          <cell r="DJ221" t="str">
            <v>WA438-8-232-T8-EB(*)LP-WREF</v>
          </cell>
          <cell r="DK221" t="str">
            <v>-</v>
          </cell>
          <cell r="DL221">
            <v>0</v>
          </cell>
          <cell r="DM221" t="str">
            <v>No Sensor</v>
          </cell>
          <cell r="DN221" t="str">
            <v>No Sensor</v>
          </cell>
          <cell r="DO221" t="str">
            <v>No Sensor</v>
          </cell>
          <cell r="DP221" t="str">
            <v>No Sensor</v>
          </cell>
          <cell r="DQ221" t="str">
            <v>No Sensor</v>
          </cell>
          <cell r="DR221">
            <v>0</v>
          </cell>
          <cell r="DS221" t="str">
            <v>No Add Wk.</v>
          </cell>
          <cell r="DT221" t="str">
            <v>No Add. Wk.</v>
          </cell>
          <cell r="DU221" t="str">
            <v>No Add. Wk.</v>
          </cell>
          <cell r="DV221" t="str">
            <v>No Add. Wk.</v>
          </cell>
          <cell r="DW221" t="str">
            <v>No Add. Wk.</v>
          </cell>
        </row>
        <row r="222">
          <cell r="E222">
            <v>11</v>
          </cell>
          <cell r="F222" t="str">
            <v>OLD SCIENCE HALL</v>
          </cell>
          <cell r="G222" t="str">
            <v>B</v>
          </cell>
          <cell r="H222" t="str">
            <v>B09</v>
          </cell>
          <cell r="I222" t="str">
            <v>PHOTOGRAPHY WHITE LIGHT AREA</v>
          </cell>
          <cell r="J222" t="str">
            <v>CR</v>
          </cell>
          <cell r="L222">
            <v>2470</v>
          </cell>
          <cell r="M222">
            <v>2</v>
          </cell>
          <cell r="N222" t="str">
            <v>24EE</v>
          </cell>
          <cell r="O222" t="str">
            <v>WRP</v>
          </cell>
          <cell r="S222" t="str">
            <v>FLUORESCENT</v>
          </cell>
          <cell r="T222">
            <v>72</v>
          </cell>
          <cell r="U222">
            <v>0.14399999999999999</v>
          </cell>
          <cell r="V222">
            <v>355.67999999999995</v>
          </cell>
          <cell r="W222">
            <v>2</v>
          </cell>
          <cell r="X222" t="str">
            <v>CR41LP</v>
          </cell>
          <cell r="Z222" t="str">
            <v>NEW LINEAR FLUORESCENT FIXTURE</v>
          </cell>
          <cell r="AA222" t="str">
            <v xml:space="preserve"> </v>
          </cell>
          <cell r="AB222">
            <v>22</v>
          </cell>
          <cell r="AC222">
            <v>4.3999999999999997E-2</v>
          </cell>
          <cell r="AD222">
            <v>108.67999999999999</v>
          </cell>
          <cell r="AJ222" t="str">
            <v>Y</v>
          </cell>
          <cell r="AK222">
            <v>8204.4</v>
          </cell>
          <cell r="AL222">
            <v>3993.6000000000004</v>
          </cell>
          <cell r="AM222">
            <v>-0.51323679976597913</v>
          </cell>
          <cell r="AN222">
            <v>9.9999999999999992E-2</v>
          </cell>
          <cell r="AO222">
            <v>246.99999999999994</v>
          </cell>
          <cell r="AP222">
            <v>22.262</v>
          </cell>
          <cell r="AQ222">
            <v>12.658924185691985</v>
          </cell>
          <cell r="AR222">
            <v>7.8995654396150888E-2</v>
          </cell>
          <cell r="AS222">
            <v>32.057279999999999</v>
          </cell>
          <cell r="AT222">
            <v>9.79528</v>
          </cell>
          <cell r="AU222">
            <v>43.13</v>
          </cell>
          <cell r="AV222">
            <v>59.734999999999999</v>
          </cell>
          <cell r="AW222">
            <v>1.1600000000000001</v>
          </cell>
          <cell r="AX222">
            <v>0</v>
          </cell>
          <cell r="AY222">
            <v>0</v>
          </cell>
          <cell r="AZ222">
            <v>0</v>
          </cell>
          <cell r="BA222">
            <v>0</v>
          </cell>
          <cell r="BB222">
            <v>86.26</v>
          </cell>
          <cell r="BC222">
            <v>0</v>
          </cell>
          <cell r="BD222">
            <v>0</v>
          </cell>
          <cell r="BE222">
            <v>86.26</v>
          </cell>
          <cell r="BF222">
            <v>119.47</v>
          </cell>
          <cell r="BG222">
            <v>0</v>
          </cell>
          <cell r="BH222">
            <v>0</v>
          </cell>
          <cell r="BI222">
            <v>119.47</v>
          </cell>
          <cell r="BJ222">
            <v>2.3200000000000003</v>
          </cell>
          <cell r="BK222">
            <v>278.67042712687498</v>
          </cell>
          <cell r="BL222">
            <v>281.81297022187499</v>
          </cell>
          <cell r="BM222">
            <v>2.3464999999999998</v>
          </cell>
          <cell r="BN222">
            <v>4.9400000000000004</v>
          </cell>
          <cell r="BO222">
            <v>7.2865000000000002</v>
          </cell>
          <cell r="BP222">
            <v>1.5946937499999998</v>
          </cell>
          <cell r="BQ222">
            <v>2.6758333333333333</v>
          </cell>
          <cell r="BR222">
            <v>0</v>
          </cell>
          <cell r="BS222">
            <v>4.2705270833333326</v>
          </cell>
          <cell r="BT222">
            <v>0.75180625000000001</v>
          </cell>
          <cell r="BU222">
            <v>2.2641666666666671</v>
          </cell>
          <cell r="BV222">
            <v>3.0159729166666671</v>
          </cell>
          <cell r="BW222">
            <v>16.301999999999996</v>
          </cell>
          <cell r="BX222">
            <v>5.96</v>
          </cell>
          <cell r="BY222">
            <v>0.36</v>
          </cell>
          <cell r="BZ222">
            <v>2.95</v>
          </cell>
          <cell r="CA222">
            <v>1.9893966101694909</v>
          </cell>
          <cell r="CB222">
            <v>4</v>
          </cell>
          <cell r="CC222">
            <v>2.1011525423728812</v>
          </cell>
          <cell r="CD222">
            <v>0.31</v>
          </cell>
          <cell r="CE222">
            <v>0.23</v>
          </cell>
          <cell r="CF222">
            <v>0</v>
          </cell>
          <cell r="CG222">
            <v>0</v>
          </cell>
          <cell r="CH222">
            <v>4.0905491525423718</v>
          </cell>
          <cell r="CI222" t="str">
            <v>OLD SCIENCE HALL</v>
          </cell>
          <cell r="CJ222" t="str">
            <v>CR41LP</v>
          </cell>
          <cell r="CK222" t="str">
            <v>X</v>
          </cell>
          <cell r="CL222">
            <v>2</v>
          </cell>
          <cell r="CM222" t="str">
            <v>1X32HELP</v>
          </cell>
          <cell r="CN222" t="str">
            <v>SYLVANIA</v>
          </cell>
          <cell r="CO222" t="str">
            <v>QHE1X32T8/UNV ISL-SC</v>
          </cell>
          <cell r="CP222">
            <v>49861</v>
          </cell>
          <cell r="CQ222">
            <v>0</v>
          </cell>
          <cell r="CR222" t="str">
            <v>N/A</v>
          </cell>
          <cell r="CS222" t="str">
            <v>-</v>
          </cell>
          <cell r="CT222" t="str">
            <v>-</v>
          </cell>
          <cell r="CU222" t="str">
            <v>-</v>
          </cell>
          <cell r="CV222">
            <v>0</v>
          </cell>
          <cell r="CW222">
            <v>2</v>
          </cell>
          <cell r="CX222" t="str">
            <v>FO28/ECO</v>
          </cell>
          <cell r="CY222" t="str">
            <v>SYLVANIA</v>
          </cell>
          <cell r="CZ222" t="str">
            <v>FO28/841/XP/SS/ECO</v>
          </cell>
          <cell r="DA222">
            <v>22179</v>
          </cell>
          <cell r="DB222">
            <v>0</v>
          </cell>
          <cell r="DC222" t="str">
            <v>N/A</v>
          </cell>
          <cell r="DD222" t="str">
            <v>-</v>
          </cell>
          <cell r="DE222" t="str">
            <v>-</v>
          </cell>
          <cell r="DF222" t="str">
            <v>-</v>
          </cell>
          <cell r="DG222">
            <v>2</v>
          </cell>
          <cell r="DH222" t="str">
            <v>4' 1-LAMP LOW POWER CLASSROOM FIXTURE</v>
          </cell>
          <cell r="DI222" t="str">
            <v>TRI-STAR</v>
          </cell>
          <cell r="DJ222" t="str">
            <v>WA438-4-132-T8-EB(*)LP- WREF</v>
          </cell>
          <cell r="DK222" t="str">
            <v>-</v>
          </cell>
          <cell r="DL222">
            <v>0</v>
          </cell>
          <cell r="DM222" t="str">
            <v>No Sensor</v>
          </cell>
          <cell r="DN222" t="str">
            <v>No Sensor</v>
          </cell>
          <cell r="DO222" t="str">
            <v>No Sensor</v>
          </cell>
          <cell r="DP222" t="str">
            <v>No Sensor</v>
          </cell>
          <cell r="DQ222" t="str">
            <v>No Sensor</v>
          </cell>
          <cell r="DR222">
            <v>0</v>
          </cell>
          <cell r="DS222" t="str">
            <v>No Add Wk.</v>
          </cell>
          <cell r="DT222" t="str">
            <v>No Add. Wk.</v>
          </cell>
          <cell r="DU222" t="str">
            <v>No Add. Wk.</v>
          </cell>
          <cell r="DV222" t="str">
            <v>No Add. Wk.</v>
          </cell>
          <cell r="DW222" t="str">
            <v>No Add. Wk.</v>
          </cell>
        </row>
        <row r="223">
          <cell r="E223">
            <v>11</v>
          </cell>
          <cell r="F223" t="str">
            <v>OLD SCIENCE HALL</v>
          </cell>
          <cell r="G223" t="str">
            <v>B</v>
          </cell>
          <cell r="H223" t="str">
            <v>B09</v>
          </cell>
          <cell r="I223" t="str">
            <v>PHOTOGRAPHY WHITE LIGHT AREA</v>
          </cell>
          <cell r="J223" t="str">
            <v>CR</v>
          </cell>
          <cell r="L223">
            <v>2470</v>
          </cell>
          <cell r="M223">
            <v>5</v>
          </cell>
          <cell r="N223" t="str">
            <v>14EE</v>
          </cell>
          <cell r="O223" t="str">
            <v>SURF PARA</v>
          </cell>
          <cell r="S223" t="str">
            <v>FLUORESCENT</v>
          </cell>
          <cell r="T223">
            <v>43</v>
          </cell>
          <cell r="U223">
            <v>0.215</v>
          </cell>
          <cell r="V223">
            <v>531.04999999999995</v>
          </cell>
          <cell r="W223">
            <v>5</v>
          </cell>
          <cell r="X223" t="str">
            <v>SP-NF4-141</v>
          </cell>
          <cell r="Z223" t="str">
            <v>NEW LINEAR FLUORESCENT FIXTURE</v>
          </cell>
          <cell r="AA223" t="str">
            <v xml:space="preserve"> </v>
          </cell>
          <cell r="AB223">
            <v>22</v>
          </cell>
          <cell r="AC223">
            <v>0.11</v>
          </cell>
          <cell r="AD223">
            <v>271.7</v>
          </cell>
          <cell r="AJ223" t="str">
            <v>Y</v>
          </cell>
          <cell r="AK223">
            <v>10255.5</v>
          </cell>
          <cell r="AL223">
            <v>9984</v>
          </cell>
          <cell r="AM223">
            <v>-2.647359953195846E-2</v>
          </cell>
          <cell r="AN223">
            <v>0.105</v>
          </cell>
          <cell r="AO223">
            <v>259.34999999999997</v>
          </cell>
          <cell r="AP223">
            <v>23.375099999999993</v>
          </cell>
          <cell r="AQ223">
            <v>48.602584944756934</v>
          </cell>
          <cell r="AR223">
            <v>2.0575037338788221E-2</v>
          </cell>
          <cell r="AS223">
            <v>47.863299999999995</v>
          </cell>
          <cell r="AT223">
            <v>24.488200000000003</v>
          </cell>
          <cell r="AU223">
            <v>107.13</v>
          </cell>
          <cell r="AV223">
            <v>59.734999999999999</v>
          </cell>
          <cell r="AW223">
            <v>0.88</v>
          </cell>
          <cell r="AX223">
            <v>0</v>
          </cell>
          <cell r="AY223">
            <v>0</v>
          </cell>
          <cell r="AZ223">
            <v>0</v>
          </cell>
          <cell r="BA223">
            <v>0</v>
          </cell>
          <cell r="BB223">
            <v>535.65</v>
          </cell>
          <cell r="BC223">
            <v>0</v>
          </cell>
          <cell r="BD223">
            <v>0</v>
          </cell>
          <cell r="BE223">
            <v>535.65</v>
          </cell>
          <cell r="BF223">
            <v>298.67500000000001</v>
          </cell>
          <cell r="BG223">
            <v>0</v>
          </cell>
          <cell r="BH223">
            <v>0</v>
          </cell>
          <cell r="BI223">
            <v>298.67500000000001</v>
          </cell>
          <cell r="BJ223">
            <v>4.4000000000000004</v>
          </cell>
          <cell r="BK223">
            <v>1130.1302878171873</v>
          </cell>
          <cell r="BL223">
            <v>1136.0902833421874</v>
          </cell>
          <cell r="BM223">
            <v>4.7856249999999996</v>
          </cell>
          <cell r="BN223">
            <v>9.2624999999999993</v>
          </cell>
          <cell r="BO223">
            <v>14.048124999999999</v>
          </cell>
          <cell r="BP223">
            <v>3.9867343749999997</v>
          </cell>
          <cell r="BQ223">
            <v>6.6895833333333332</v>
          </cell>
          <cell r="BR223">
            <v>0</v>
          </cell>
          <cell r="BS223">
            <v>10.676317708333332</v>
          </cell>
          <cell r="BT223">
            <v>0.79889062499999985</v>
          </cell>
          <cell r="BU223">
            <v>2.5729166666666661</v>
          </cell>
          <cell r="BV223">
            <v>3.3718072916666659</v>
          </cell>
          <cell r="BW223">
            <v>17.117099999999997</v>
          </cell>
          <cell r="BX223">
            <v>6.258</v>
          </cell>
          <cell r="BY223">
            <v>0.36</v>
          </cell>
          <cell r="BZ223">
            <v>2.95</v>
          </cell>
          <cell r="CA223">
            <v>2.088866440677966</v>
          </cell>
          <cell r="CB223">
            <v>4</v>
          </cell>
          <cell r="CC223">
            <v>2.2062101694915253</v>
          </cell>
          <cell r="CD223">
            <v>0.31</v>
          </cell>
          <cell r="CE223">
            <v>0.23</v>
          </cell>
          <cell r="CF223">
            <v>0</v>
          </cell>
          <cell r="CG223">
            <v>0</v>
          </cell>
          <cell r="CH223">
            <v>4.2950766101694917</v>
          </cell>
          <cell r="CI223" t="str">
            <v>OLD SCIENCE HALL</v>
          </cell>
          <cell r="CJ223" t="str">
            <v>SP-NF4-141</v>
          </cell>
          <cell r="CK223" t="str">
            <v>X</v>
          </cell>
          <cell r="CL223">
            <v>5</v>
          </cell>
          <cell r="CM223" t="str">
            <v>1X32HELP</v>
          </cell>
          <cell r="CN223" t="str">
            <v>SYLVANIA</v>
          </cell>
          <cell r="CO223" t="str">
            <v>QHE1X32T8/UNV ISL-SC</v>
          </cell>
          <cell r="CP223">
            <v>49861</v>
          </cell>
          <cell r="CQ223">
            <v>0</v>
          </cell>
          <cell r="CR223" t="str">
            <v>N/A</v>
          </cell>
          <cell r="CS223" t="str">
            <v>-</v>
          </cell>
          <cell r="CT223" t="str">
            <v>-</v>
          </cell>
          <cell r="CU223" t="str">
            <v>-</v>
          </cell>
          <cell r="CV223">
            <v>0</v>
          </cell>
          <cell r="CW223">
            <v>5</v>
          </cell>
          <cell r="CX223" t="str">
            <v>FO28/ECO</v>
          </cell>
          <cell r="CY223" t="str">
            <v>SYLVANIA</v>
          </cell>
          <cell r="CZ223" t="str">
            <v>FO28/841/XP/SS/ECO</v>
          </cell>
          <cell r="DA223">
            <v>22179</v>
          </cell>
          <cell r="DB223">
            <v>0</v>
          </cell>
          <cell r="DC223" t="str">
            <v>N/A</v>
          </cell>
          <cell r="DD223" t="str">
            <v>-</v>
          </cell>
          <cell r="DE223" t="str">
            <v>-</v>
          </cell>
          <cell r="DF223" t="str">
            <v>-</v>
          </cell>
          <cell r="DG223">
            <v>5</v>
          </cell>
          <cell r="DH223" t="str">
            <v>1X4-1 LAMP HP SURFACE MOUNT PARABOLIC</v>
          </cell>
          <cell r="DI223" t="str">
            <v>SELECT</v>
          </cell>
          <cell r="DJ223" t="str">
            <v>SELECT</v>
          </cell>
          <cell r="DK223" t="str">
            <v>-</v>
          </cell>
          <cell r="DL223">
            <v>0</v>
          </cell>
          <cell r="DM223" t="str">
            <v>No Sensor</v>
          </cell>
          <cell r="DN223" t="str">
            <v>No Sensor</v>
          </cell>
          <cell r="DO223" t="str">
            <v>No Sensor</v>
          </cell>
          <cell r="DP223" t="str">
            <v>No Sensor</v>
          </cell>
          <cell r="DQ223" t="str">
            <v>No Sensor</v>
          </cell>
          <cell r="DR223">
            <v>0</v>
          </cell>
          <cell r="DS223" t="str">
            <v>No Add Wk.</v>
          </cell>
          <cell r="DT223" t="str">
            <v>No Add. Wk.</v>
          </cell>
          <cell r="DU223" t="str">
            <v>No Add. Wk.</v>
          </cell>
          <cell r="DV223" t="str">
            <v>No Add. Wk.</v>
          </cell>
          <cell r="DW223" t="str">
            <v>No Add. Wk.</v>
          </cell>
        </row>
        <row r="224">
          <cell r="E224">
            <v>11</v>
          </cell>
          <cell r="F224" t="str">
            <v>OLD SCIENCE HALL</v>
          </cell>
          <cell r="G224" t="str">
            <v>B</v>
          </cell>
          <cell r="H224" t="str">
            <v>B09</v>
          </cell>
          <cell r="I224" t="str">
            <v>PHOTOGRAPHY WHITE LIGHT AREA</v>
          </cell>
          <cell r="J224" t="str">
            <v>CR</v>
          </cell>
          <cell r="L224">
            <v>2470</v>
          </cell>
          <cell r="M224">
            <v>3</v>
          </cell>
          <cell r="N224" t="str">
            <v>EXCLUDE</v>
          </cell>
          <cell r="O224" t="str">
            <v>BB</v>
          </cell>
          <cell r="S224" t="str">
            <v>MISCELLANEOUS</v>
          </cell>
          <cell r="T224">
            <v>0</v>
          </cell>
          <cell r="U224">
            <v>0</v>
          </cell>
          <cell r="V224">
            <v>0</v>
          </cell>
          <cell r="W224">
            <v>3</v>
          </cell>
          <cell r="X224" t="str">
            <v>EXCLUDE</v>
          </cell>
          <cell r="Z224" t="str">
            <v>MISCELLANEOUS</v>
          </cell>
          <cell r="AA224" t="str">
            <v xml:space="preserve"> </v>
          </cell>
          <cell r="AB224">
            <v>0</v>
          </cell>
          <cell r="AC224">
            <v>0</v>
          </cell>
          <cell r="AD224">
            <v>0</v>
          </cell>
          <cell r="AJ224" t="str">
            <v>Y</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0.36</v>
          </cell>
          <cell r="BZ224">
            <v>2.95</v>
          </cell>
          <cell r="CA224">
            <v>0</v>
          </cell>
          <cell r="CB224">
            <v>4</v>
          </cell>
          <cell r="CC224">
            <v>0</v>
          </cell>
          <cell r="CD224">
            <v>0.31</v>
          </cell>
          <cell r="CE224">
            <v>0.23</v>
          </cell>
          <cell r="CF224">
            <v>0</v>
          </cell>
          <cell r="CG224">
            <v>0</v>
          </cell>
          <cell r="CH224">
            <v>0</v>
          </cell>
          <cell r="CI224" t="str">
            <v>OLD SCIENCE HALL</v>
          </cell>
          <cell r="CJ224" t="str">
            <v>EXCLUDE</v>
          </cell>
          <cell r="CK224">
            <v>0</v>
          </cell>
          <cell r="CL224">
            <v>0</v>
          </cell>
          <cell r="CM224" t="str">
            <v>N/A</v>
          </cell>
          <cell r="CN224" t="str">
            <v>-</v>
          </cell>
          <cell r="CO224" t="str">
            <v>-</v>
          </cell>
          <cell r="CP224" t="str">
            <v>-</v>
          </cell>
          <cell r="CQ224">
            <v>0</v>
          </cell>
          <cell r="CR224" t="str">
            <v>N/A</v>
          </cell>
          <cell r="CS224" t="str">
            <v>-</v>
          </cell>
          <cell r="CT224" t="str">
            <v>-</v>
          </cell>
          <cell r="CU224" t="str">
            <v>-</v>
          </cell>
          <cell r="CV224">
            <v>0</v>
          </cell>
          <cell r="CW224">
            <v>0</v>
          </cell>
          <cell r="CX224" t="str">
            <v>N/A</v>
          </cell>
          <cell r="CY224" t="str">
            <v>-</v>
          </cell>
          <cell r="CZ224" t="str">
            <v>-</v>
          </cell>
          <cell r="DA224" t="str">
            <v>-</v>
          </cell>
          <cell r="DB224">
            <v>0</v>
          </cell>
          <cell r="DC224" t="str">
            <v>N/A</v>
          </cell>
          <cell r="DD224" t="str">
            <v>-</v>
          </cell>
          <cell r="DE224" t="str">
            <v>-</v>
          </cell>
          <cell r="DF224" t="str">
            <v>-</v>
          </cell>
          <cell r="DG224">
            <v>3</v>
          </cell>
          <cell r="DH224" t="str">
            <v>EXCLUDE</v>
          </cell>
          <cell r="DI224" t="str">
            <v>-</v>
          </cell>
          <cell r="DJ224" t="str">
            <v>-</v>
          </cell>
          <cell r="DK224" t="str">
            <v>-</v>
          </cell>
          <cell r="DL224">
            <v>0</v>
          </cell>
          <cell r="DM224" t="str">
            <v>No Sensor</v>
          </cell>
          <cell r="DN224" t="str">
            <v>No Sensor</v>
          </cell>
          <cell r="DO224" t="str">
            <v>No Sensor</v>
          </cell>
          <cell r="DP224" t="str">
            <v>No Sensor</v>
          </cell>
          <cell r="DQ224" t="str">
            <v>No Sensor</v>
          </cell>
          <cell r="DR224">
            <v>0</v>
          </cell>
          <cell r="DS224" t="str">
            <v>No Add Wk.</v>
          </cell>
          <cell r="DT224" t="str">
            <v>No Add. Wk.</v>
          </cell>
          <cell r="DU224" t="str">
            <v>No Add. Wk.</v>
          </cell>
          <cell r="DV224" t="str">
            <v>No Add. Wk.</v>
          </cell>
          <cell r="DW224" t="str">
            <v>No Add. Wk.</v>
          </cell>
        </row>
        <row r="225">
          <cell r="E225">
            <v>11</v>
          </cell>
          <cell r="F225" t="str">
            <v>OLD SCIENCE HALL</v>
          </cell>
          <cell r="G225" t="str">
            <v>B</v>
          </cell>
          <cell r="H225" t="str">
            <v>B07</v>
          </cell>
          <cell r="I225" t="str">
            <v>PHOTOGRAPHY VESTIBULE</v>
          </cell>
          <cell r="J225" t="str">
            <v>CS</v>
          </cell>
          <cell r="L225">
            <v>2470</v>
          </cell>
          <cell r="M225">
            <v>1</v>
          </cell>
          <cell r="N225" t="str">
            <v>EXCLUDE</v>
          </cell>
          <cell r="O225" t="str">
            <v>BB</v>
          </cell>
          <cell r="S225" t="str">
            <v>MISCELLANEOUS</v>
          </cell>
          <cell r="T225">
            <v>0</v>
          </cell>
          <cell r="U225">
            <v>0</v>
          </cell>
          <cell r="V225">
            <v>0</v>
          </cell>
          <cell r="W225">
            <v>1</v>
          </cell>
          <cell r="X225" t="str">
            <v>EXCLUDE</v>
          </cell>
          <cell r="Z225" t="str">
            <v>MISCELLANEOUS</v>
          </cell>
          <cell r="AA225" t="str">
            <v xml:space="preserve"> </v>
          </cell>
          <cell r="AB225">
            <v>0</v>
          </cell>
          <cell r="AC225">
            <v>0</v>
          </cell>
          <cell r="AD225">
            <v>0</v>
          </cell>
          <cell r="AJ225" t="str">
            <v>Y</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0.36</v>
          </cell>
          <cell r="BZ225">
            <v>2.95</v>
          </cell>
          <cell r="CA225">
            <v>0</v>
          </cell>
          <cell r="CB225">
            <v>4</v>
          </cell>
          <cell r="CC225">
            <v>0</v>
          </cell>
          <cell r="CD225">
            <v>0.31</v>
          </cell>
          <cell r="CE225">
            <v>0.23</v>
          </cell>
          <cell r="CF225">
            <v>0</v>
          </cell>
          <cell r="CG225">
            <v>0</v>
          </cell>
          <cell r="CH225">
            <v>0</v>
          </cell>
          <cell r="CI225" t="str">
            <v>OLD SCIENCE HALL</v>
          </cell>
          <cell r="CJ225" t="str">
            <v>EXCLUDE</v>
          </cell>
          <cell r="CK225">
            <v>0</v>
          </cell>
          <cell r="CL225">
            <v>0</v>
          </cell>
          <cell r="CM225" t="str">
            <v>N/A</v>
          </cell>
          <cell r="CN225" t="str">
            <v>-</v>
          </cell>
          <cell r="CO225" t="str">
            <v>-</v>
          </cell>
          <cell r="CP225" t="str">
            <v>-</v>
          </cell>
          <cell r="CQ225">
            <v>0</v>
          </cell>
          <cell r="CR225" t="str">
            <v>N/A</v>
          </cell>
          <cell r="CS225" t="str">
            <v>-</v>
          </cell>
          <cell r="CT225" t="str">
            <v>-</v>
          </cell>
          <cell r="CU225" t="str">
            <v>-</v>
          </cell>
          <cell r="CV225">
            <v>0</v>
          </cell>
          <cell r="CW225">
            <v>0</v>
          </cell>
          <cell r="CX225" t="str">
            <v>N/A</v>
          </cell>
          <cell r="CY225" t="str">
            <v>-</v>
          </cell>
          <cell r="CZ225" t="str">
            <v>-</v>
          </cell>
          <cell r="DA225" t="str">
            <v>-</v>
          </cell>
          <cell r="DB225">
            <v>0</v>
          </cell>
          <cell r="DC225" t="str">
            <v>N/A</v>
          </cell>
          <cell r="DD225" t="str">
            <v>-</v>
          </cell>
          <cell r="DE225" t="str">
            <v>-</v>
          </cell>
          <cell r="DF225" t="str">
            <v>-</v>
          </cell>
          <cell r="DG225">
            <v>1</v>
          </cell>
          <cell r="DH225" t="str">
            <v>EXCLUDE</v>
          </cell>
          <cell r="DI225" t="str">
            <v>-</v>
          </cell>
          <cell r="DJ225" t="str">
            <v>-</v>
          </cell>
          <cell r="DK225" t="str">
            <v>-</v>
          </cell>
          <cell r="DL225">
            <v>0</v>
          </cell>
          <cell r="DM225" t="str">
            <v>No Sensor</v>
          </cell>
          <cell r="DN225" t="str">
            <v>No Sensor</v>
          </cell>
          <cell r="DO225" t="str">
            <v>No Sensor</v>
          </cell>
          <cell r="DP225" t="str">
            <v>No Sensor</v>
          </cell>
          <cell r="DQ225" t="str">
            <v>No Sensor</v>
          </cell>
          <cell r="DR225">
            <v>0</v>
          </cell>
          <cell r="DS225" t="str">
            <v>No Add Wk.</v>
          </cell>
          <cell r="DT225" t="str">
            <v>No Add. Wk.</v>
          </cell>
          <cell r="DU225" t="str">
            <v>No Add. Wk.</v>
          </cell>
          <cell r="DV225" t="str">
            <v>No Add. Wk.</v>
          </cell>
          <cell r="DW225" t="str">
            <v>No Add. Wk.</v>
          </cell>
        </row>
        <row r="226">
          <cell r="E226">
            <v>11</v>
          </cell>
          <cell r="F226" t="str">
            <v>OLD SCIENCE HALL</v>
          </cell>
          <cell r="G226" t="str">
            <v>B</v>
          </cell>
          <cell r="H226" t="str">
            <v>B07</v>
          </cell>
          <cell r="I226" t="str">
            <v>PHOTOGRAPHY VESTIBULE</v>
          </cell>
          <cell r="J226" t="str">
            <v>CS</v>
          </cell>
          <cell r="L226">
            <v>2470</v>
          </cell>
          <cell r="M226">
            <v>1</v>
          </cell>
          <cell r="N226" t="str">
            <v>1CSS</v>
          </cell>
          <cell r="O226" t="str">
            <v>SURF</v>
          </cell>
          <cell r="S226" t="str">
            <v>FLUORESCENT</v>
          </cell>
          <cell r="T226">
            <v>32</v>
          </cell>
          <cell r="U226">
            <v>3.2000000000000001E-2</v>
          </cell>
          <cell r="V226">
            <v>79.040000000000006</v>
          </cell>
          <cell r="W226">
            <v>1</v>
          </cell>
          <cell r="X226" t="str">
            <v>NF2-2X13</v>
          </cell>
          <cell r="Z226" t="str">
            <v>NEW COMPACT FLUORESCENT FIXTURE</v>
          </cell>
          <cell r="AA226" t="str">
            <v xml:space="preserve"> </v>
          </cell>
          <cell r="AB226">
            <v>32</v>
          </cell>
          <cell r="AC226">
            <v>3.2000000000000001E-2</v>
          </cell>
          <cell r="AD226">
            <v>79.040000000000006</v>
          </cell>
          <cell r="AJ226" t="str">
            <v>Y</v>
          </cell>
          <cell r="AK226">
            <v>1507.5</v>
          </cell>
          <cell r="AL226">
            <v>1279.68</v>
          </cell>
          <cell r="AM226">
            <v>-0.1511243781094527</v>
          </cell>
          <cell r="AN226">
            <v>0</v>
          </cell>
          <cell r="AO226">
            <v>0</v>
          </cell>
          <cell r="AP226">
            <v>0</v>
          </cell>
          <cell r="AQ226">
            <v>0</v>
          </cell>
          <cell r="AR226">
            <v>0</v>
          </cell>
          <cell r="AS226">
            <v>7.1238400000000013</v>
          </cell>
          <cell r="AT226">
            <v>7.1238400000000013</v>
          </cell>
          <cell r="AU226">
            <v>28</v>
          </cell>
          <cell r="AV226">
            <v>59.734999999999999</v>
          </cell>
          <cell r="AW226">
            <v>1.96</v>
          </cell>
          <cell r="AX226">
            <v>0</v>
          </cell>
          <cell r="AY226">
            <v>0</v>
          </cell>
          <cell r="AZ226">
            <v>0</v>
          </cell>
          <cell r="BA226">
            <v>0</v>
          </cell>
          <cell r="BB226">
            <v>28</v>
          </cell>
          <cell r="BC226">
            <v>0</v>
          </cell>
          <cell r="BD226">
            <v>0</v>
          </cell>
          <cell r="BE226">
            <v>28</v>
          </cell>
          <cell r="BF226">
            <v>59.734999999999999</v>
          </cell>
          <cell r="BG226">
            <v>0</v>
          </cell>
          <cell r="BH226">
            <v>0</v>
          </cell>
          <cell r="BI226">
            <v>59.734999999999999</v>
          </cell>
          <cell r="BJ226">
            <v>1.96</v>
          </cell>
          <cell r="BK226">
            <v>118.84095622406248</v>
          </cell>
          <cell r="BL226">
            <v>121.49586332156247</v>
          </cell>
          <cell r="BM226">
            <v>1.6054999999999999</v>
          </cell>
          <cell r="BN226">
            <v>2.0583333333333331</v>
          </cell>
          <cell r="BO226">
            <v>3.6638333333333328</v>
          </cell>
          <cell r="BP226">
            <v>7.6961083333333331</v>
          </cell>
          <cell r="BQ226">
            <v>4.1166666666666663</v>
          </cell>
          <cell r="BR226">
            <v>0</v>
          </cell>
          <cell r="BS226">
            <v>11.812774999999998</v>
          </cell>
          <cell r="BT226">
            <v>-6.090608333333333</v>
          </cell>
          <cell r="BU226">
            <v>-2.0583333333333331</v>
          </cell>
          <cell r="BV226">
            <v>-8.1489416666666656</v>
          </cell>
          <cell r="BW226">
            <v>0</v>
          </cell>
          <cell r="BX226">
            <v>0</v>
          </cell>
          <cell r="BY226">
            <v>0.36</v>
          </cell>
          <cell r="BZ226">
            <v>2.95</v>
          </cell>
          <cell r="CA226">
            <v>0</v>
          </cell>
          <cell r="CB226">
            <v>4</v>
          </cell>
          <cell r="CC226">
            <v>0</v>
          </cell>
          <cell r="CD226">
            <v>0.31</v>
          </cell>
          <cell r="CE226">
            <v>0.23</v>
          </cell>
          <cell r="CF226">
            <v>0</v>
          </cell>
          <cell r="CG226">
            <v>0</v>
          </cell>
          <cell r="CH226">
            <v>0</v>
          </cell>
          <cell r="CI226" t="str">
            <v>OLD SCIENCE HALL</v>
          </cell>
          <cell r="CJ226" t="str">
            <v>NF2-2X13</v>
          </cell>
          <cell r="CK226" t="str">
            <v>X</v>
          </cell>
          <cell r="CL226">
            <v>2</v>
          </cell>
          <cell r="CM226" t="str">
            <v>CF13 MAG</v>
          </cell>
          <cell r="CN226" t="str">
            <v>ADVANCE</v>
          </cell>
          <cell r="CO226" t="str">
            <v>LC-13-TP</v>
          </cell>
          <cell r="CP226" t="str">
            <v>-</v>
          </cell>
          <cell r="CQ226">
            <v>0</v>
          </cell>
          <cell r="CR226" t="str">
            <v>N/A</v>
          </cell>
          <cell r="CS226" t="str">
            <v>-</v>
          </cell>
          <cell r="CT226" t="str">
            <v>-</v>
          </cell>
          <cell r="CU226" t="str">
            <v>-</v>
          </cell>
          <cell r="CV226" t="str">
            <v>X</v>
          </cell>
          <cell r="CW226">
            <v>2</v>
          </cell>
          <cell r="CX226" t="str">
            <v>CF13/DS/841</v>
          </cell>
          <cell r="CY226" t="str">
            <v>SYLVANIA</v>
          </cell>
          <cell r="CZ226" t="str">
            <v>CF13DS/841</v>
          </cell>
          <cell r="DA226">
            <v>20306</v>
          </cell>
          <cell r="DB226">
            <v>0</v>
          </cell>
          <cell r="DC226" t="str">
            <v>N/A</v>
          </cell>
          <cell r="DD226" t="str">
            <v>-</v>
          </cell>
          <cell r="DE226" t="str">
            <v>-</v>
          </cell>
          <cell r="DF226" t="str">
            <v>-</v>
          </cell>
          <cell r="DG226">
            <v>1</v>
          </cell>
          <cell r="DH226" t="str">
            <v>HOCKEY PUCK 2 @ 13W</v>
          </cell>
          <cell r="DI226" t="str">
            <v>ENERTRON</v>
          </cell>
          <cell r="DJ226" t="str">
            <v>1026-LP</v>
          </cell>
          <cell r="DK226" t="str">
            <v>-</v>
          </cell>
          <cell r="DL226">
            <v>0</v>
          </cell>
          <cell r="DM226" t="str">
            <v>No Sensor</v>
          </cell>
          <cell r="DN226" t="str">
            <v>No Sensor</v>
          </cell>
          <cell r="DO226" t="str">
            <v>No Sensor</v>
          </cell>
          <cell r="DP226" t="str">
            <v>No Sensor</v>
          </cell>
          <cell r="DQ226" t="str">
            <v>No Sensor</v>
          </cell>
          <cell r="DR226">
            <v>0</v>
          </cell>
          <cell r="DS226" t="str">
            <v>No Add Wk.</v>
          </cell>
          <cell r="DT226" t="str">
            <v>No Add. Wk.</v>
          </cell>
          <cell r="DU226" t="str">
            <v>No Add. Wk.</v>
          </cell>
          <cell r="DV226" t="str">
            <v>No Add. Wk.</v>
          </cell>
          <cell r="DW226" t="str">
            <v>No Add. Wk.</v>
          </cell>
        </row>
        <row r="227">
          <cell r="E227">
            <v>11</v>
          </cell>
          <cell r="F227" t="str">
            <v>OLD SCIENCE HALL</v>
          </cell>
          <cell r="G227" t="str">
            <v>B</v>
          </cell>
          <cell r="H227" t="str">
            <v>B02</v>
          </cell>
          <cell r="I227" t="str">
            <v>FILM CLOSET</v>
          </cell>
          <cell r="J227" t="str">
            <v>SH</v>
          </cell>
          <cell r="L227">
            <v>1000</v>
          </cell>
          <cell r="M227">
            <v>1</v>
          </cell>
          <cell r="N227" t="str">
            <v>1CSS</v>
          </cell>
          <cell r="O227" t="str">
            <v>SURF</v>
          </cell>
          <cell r="S227" t="str">
            <v>FLUORESCENT</v>
          </cell>
          <cell r="T227">
            <v>32</v>
          </cell>
          <cell r="U227">
            <v>3.2000000000000001E-2</v>
          </cell>
          <cell r="V227">
            <v>32</v>
          </cell>
          <cell r="W227">
            <v>1</v>
          </cell>
          <cell r="X227" t="str">
            <v>NF2-2X13</v>
          </cell>
          <cell r="Z227" t="str">
            <v>NEW COMPACT FLUORESCENT FIXTURE</v>
          </cell>
          <cell r="AA227" t="str">
            <v xml:space="preserve"> </v>
          </cell>
          <cell r="AB227">
            <v>32</v>
          </cell>
          <cell r="AC227">
            <v>3.2000000000000001E-2</v>
          </cell>
          <cell r="AD227">
            <v>32</v>
          </cell>
          <cell r="AJ227" t="str">
            <v>Y</v>
          </cell>
          <cell r="AK227">
            <v>1507.5</v>
          </cell>
          <cell r="AL227">
            <v>1279.68</v>
          </cell>
          <cell r="AM227">
            <v>-0.1511243781094527</v>
          </cell>
          <cell r="AN227">
            <v>0</v>
          </cell>
          <cell r="AO227">
            <v>0</v>
          </cell>
          <cell r="AP227">
            <v>0</v>
          </cell>
          <cell r="AQ227">
            <v>0</v>
          </cell>
          <cell r="AR227">
            <v>0</v>
          </cell>
          <cell r="AS227">
            <v>4.0191999999999997</v>
          </cell>
          <cell r="AT227">
            <v>4.0191999999999997</v>
          </cell>
          <cell r="AU227">
            <v>28</v>
          </cell>
          <cell r="AV227">
            <v>59.734999999999999</v>
          </cell>
          <cell r="AW227">
            <v>1.96</v>
          </cell>
          <cell r="AX227">
            <v>0</v>
          </cell>
          <cell r="AY227">
            <v>0</v>
          </cell>
          <cell r="AZ227">
            <v>0</v>
          </cell>
          <cell r="BA227">
            <v>0</v>
          </cell>
          <cell r="BB227">
            <v>28</v>
          </cell>
          <cell r="BC227">
            <v>0</v>
          </cell>
          <cell r="BD227">
            <v>0</v>
          </cell>
          <cell r="BE227">
            <v>28</v>
          </cell>
          <cell r="BF227">
            <v>59.734999999999999</v>
          </cell>
          <cell r="BG227">
            <v>0</v>
          </cell>
          <cell r="BH227">
            <v>0</v>
          </cell>
          <cell r="BI227">
            <v>59.734999999999999</v>
          </cell>
          <cell r="BJ227">
            <v>1.96</v>
          </cell>
          <cell r="BK227">
            <v>118.84095622406248</v>
          </cell>
          <cell r="BL227">
            <v>121.49586332156247</v>
          </cell>
          <cell r="BM227">
            <v>0.65</v>
          </cell>
          <cell r="BN227">
            <v>0.83333333333333326</v>
          </cell>
          <cell r="BO227">
            <v>1.4833333333333334</v>
          </cell>
          <cell r="BP227">
            <v>3.1158333333333332</v>
          </cell>
          <cell r="BQ227">
            <v>1.6666666666666665</v>
          </cell>
          <cell r="BR227">
            <v>0</v>
          </cell>
          <cell r="BS227">
            <v>4.7824999999999998</v>
          </cell>
          <cell r="BT227">
            <v>-2.4658333333333333</v>
          </cell>
          <cell r="BU227">
            <v>-0.83333333333333326</v>
          </cell>
          <cell r="BV227">
            <v>-3.2991666666666664</v>
          </cell>
          <cell r="BW227">
            <v>0</v>
          </cell>
          <cell r="BX227">
            <v>0</v>
          </cell>
          <cell r="BY227">
            <v>0.36</v>
          </cell>
          <cell r="BZ227">
            <v>2.95</v>
          </cell>
          <cell r="CA227">
            <v>0</v>
          </cell>
          <cell r="CB227">
            <v>4</v>
          </cell>
          <cell r="CC227">
            <v>0</v>
          </cell>
          <cell r="CD227">
            <v>0.31</v>
          </cell>
          <cell r="CE227">
            <v>0.23</v>
          </cell>
          <cell r="CF227">
            <v>0</v>
          </cell>
          <cell r="CG227">
            <v>0</v>
          </cell>
          <cell r="CH227">
            <v>0</v>
          </cell>
          <cell r="CI227" t="str">
            <v>OLD SCIENCE HALL</v>
          </cell>
          <cell r="CJ227" t="str">
            <v>NF2-2X13</v>
          </cell>
          <cell r="CK227" t="str">
            <v>X</v>
          </cell>
          <cell r="CL227">
            <v>2</v>
          </cell>
          <cell r="CM227" t="str">
            <v>CF13 MAG</v>
          </cell>
          <cell r="CN227" t="str">
            <v>ADVANCE</v>
          </cell>
          <cell r="CO227" t="str">
            <v>LC-13-TP</v>
          </cell>
          <cell r="CP227" t="str">
            <v>-</v>
          </cell>
          <cell r="CQ227">
            <v>0</v>
          </cell>
          <cell r="CR227" t="str">
            <v>N/A</v>
          </cell>
          <cell r="CS227" t="str">
            <v>-</v>
          </cell>
          <cell r="CT227" t="str">
            <v>-</v>
          </cell>
          <cell r="CU227" t="str">
            <v>-</v>
          </cell>
          <cell r="CV227" t="str">
            <v>X</v>
          </cell>
          <cell r="CW227">
            <v>2</v>
          </cell>
          <cell r="CX227" t="str">
            <v>CF13/DS/841</v>
          </cell>
          <cell r="CY227" t="str">
            <v>SYLVANIA</v>
          </cell>
          <cell r="CZ227" t="str">
            <v>CF13DS/841</v>
          </cell>
          <cell r="DA227">
            <v>20306</v>
          </cell>
          <cell r="DB227">
            <v>0</v>
          </cell>
          <cell r="DC227" t="str">
            <v>N/A</v>
          </cell>
          <cell r="DD227" t="str">
            <v>-</v>
          </cell>
          <cell r="DE227" t="str">
            <v>-</v>
          </cell>
          <cell r="DF227" t="str">
            <v>-</v>
          </cell>
          <cell r="DG227">
            <v>1</v>
          </cell>
          <cell r="DH227" t="str">
            <v>HOCKEY PUCK 2 @ 13W</v>
          </cell>
          <cell r="DI227" t="str">
            <v>ENERTRON</v>
          </cell>
          <cell r="DJ227" t="str">
            <v>1026-LP</v>
          </cell>
          <cell r="DK227" t="str">
            <v>-</v>
          </cell>
          <cell r="DL227">
            <v>0</v>
          </cell>
          <cell r="DM227" t="str">
            <v>No Sensor</v>
          </cell>
          <cell r="DN227" t="str">
            <v>No Sensor</v>
          </cell>
          <cell r="DO227" t="str">
            <v>No Sensor</v>
          </cell>
          <cell r="DP227" t="str">
            <v>No Sensor</v>
          </cell>
          <cell r="DQ227" t="str">
            <v>No Sensor</v>
          </cell>
          <cell r="DR227">
            <v>0</v>
          </cell>
          <cell r="DS227" t="str">
            <v>No Add Wk.</v>
          </cell>
          <cell r="DT227" t="str">
            <v>No Add. Wk.</v>
          </cell>
          <cell r="DU227" t="str">
            <v>No Add. Wk.</v>
          </cell>
          <cell r="DV227" t="str">
            <v>No Add. Wk.</v>
          </cell>
          <cell r="DW227" t="str">
            <v>No Add. Wk.</v>
          </cell>
        </row>
        <row r="228">
          <cell r="E228">
            <v>11</v>
          </cell>
          <cell r="F228" t="str">
            <v>OLD SCIENCE HALL</v>
          </cell>
          <cell r="G228" t="str">
            <v>B</v>
          </cell>
          <cell r="H228" t="str">
            <v>B03</v>
          </cell>
          <cell r="I228" t="str">
            <v>PHOTOGRAPHY SAFE LIGHT AREA</v>
          </cell>
          <cell r="J228" t="str">
            <v>CR</v>
          </cell>
          <cell r="L228">
            <v>2470</v>
          </cell>
          <cell r="M228">
            <v>11</v>
          </cell>
          <cell r="N228" t="str">
            <v>EXCLUDE</v>
          </cell>
          <cell r="Q228" t="str">
            <v xml:space="preserve">DARKROOM </v>
          </cell>
          <cell r="S228" t="str">
            <v>MISCELLANEOUS</v>
          </cell>
          <cell r="T228">
            <v>0</v>
          </cell>
          <cell r="U228">
            <v>0</v>
          </cell>
          <cell r="V228">
            <v>0</v>
          </cell>
          <cell r="W228">
            <v>11</v>
          </cell>
          <cell r="X228" t="str">
            <v>EXCLUDE</v>
          </cell>
          <cell r="Z228" t="str">
            <v>MISCELLANEOUS</v>
          </cell>
          <cell r="AA228" t="str">
            <v xml:space="preserve"> </v>
          </cell>
          <cell r="AB228">
            <v>0</v>
          </cell>
          <cell r="AC228">
            <v>0</v>
          </cell>
          <cell r="AD228">
            <v>0</v>
          </cell>
          <cell r="AJ228" t="str">
            <v>Y</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0.36</v>
          </cell>
          <cell r="BZ228">
            <v>2.95</v>
          </cell>
          <cell r="CA228">
            <v>0</v>
          </cell>
          <cell r="CB228">
            <v>4</v>
          </cell>
          <cell r="CC228">
            <v>0</v>
          </cell>
          <cell r="CD228">
            <v>0.31</v>
          </cell>
          <cell r="CE228">
            <v>0.23</v>
          </cell>
          <cell r="CF228">
            <v>0</v>
          </cell>
          <cell r="CG228">
            <v>0</v>
          </cell>
          <cell r="CH228">
            <v>0</v>
          </cell>
          <cell r="CI228" t="str">
            <v>OLD SCIENCE HALL</v>
          </cell>
          <cell r="CJ228" t="str">
            <v>EXCLUDE</v>
          </cell>
          <cell r="CK228">
            <v>0</v>
          </cell>
          <cell r="CL228">
            <v>0</v>
          </cell>
          <cell r="CM228" t="str">
            <v>N/A</v>
          </cell>
          <cell r="CN228" t="str">
            <v>-</v>
          </cell>
          <cell r="CO228" t="str">
            <v>-</v>
          </cell>
          <cell r="CP228" t="str">
            <v>-</v>
          </cell>
          <cell r="CQ228">
            <v>0</v>
          </cell>
          <cell r="CR228" t="str">
            <v>N/A</v>
          </cell>
          <cell r="CS228" t="str">
            <v>-</v>
          </cell>
          <cell r="CT228" t="str">
            <v>-</v>
          </cell>
          <cell r="CU228" t="str">
            <v>-</v>
          </cell>
          <cell r="CV228">
            <v>0</v>
          </cell>
          <cell r="CW228">
            <v>0</v>
          </cell>
          <cell r="CX228" t="str">
            <v>N/A</v>
          </cell>
          <cell r="CY228" t="str">
            <v>-</v>
          </cell>
          <cell r="CZ228" t="str">
            <v>-</v>
          </cell>
          <cell r="DA228" t="str">
            <v>-</v>
          </cell>
          <cell r="DB228">
            <v>0</v>
          </cell>
          <cell r="DC228" t="str">
            <v>N/A</v>
          </cell>
          <cell r="DD228" t="str">
            <v>-</v>
          </cell>
          <cell r="DE228" t="str">
            <v>-</v>
          </cell>
          <cell r="DF228" t="str">
            <v>-</v>
          </cell>
          <cell r="DG228">
            <v>11</v>
          </cell>
          <cell r="DH228" t="str">
            <v>EXCLUDE</v>
          </cell>
          <cell r="DI228" t="str">
            <v>-</v>
          </cell>
          <cell r="DJ228" t="str">
            <v>-</v>
          </cell>
          <cell r="DK228" t="str">
            <v>-</v>
          </cell>
          <cell r="DL228">
            <v>0</v>
          </cell>
          <cell r="DM228" t="str">
            <v>No Sensor</v>
          </cell>
          <cell r="DN228" t="str">
            <v>No Sensor</v>
          </cell>
          <cell r="DO228" t="str">
            <v>No Sensor</v>
          </cell>
          <cell r="DP228" t="str">
            <v>No Sensor</v>
          </cell>
          <cell r="DQ228" t="str">
            <v>No Sensor</v>
          </cell>
          <cell r="DR228">
            <v>0</v>
          </cell>
          <cell r="DS228" t="str">
            <v>No Add Wk.</v>
          </cell>
          <cell r="DT228" t="str">
            <v>No Add. Wk.</v>
          </cell>
          <cell r="DU228" t="str">
            <v>No Add. Wk.</v>
          </cell>
          <cell r="DV228" t="str">
            <v>No Add. Wk.</v>
          </cell>
          <cell r="DW228" t="str">
            <v>No Add. Wk.</v>
          </cell>
        </row>
        <row r="229">
          <cell r="E229">
            <v>11</v>
          </cell>
          <cell r="F229" t="str">
            <v>OLD SCIENCE HALL</v>
          </cell>
          <cell r="G229" t="str">
            <v>B</v>
          </cell>
          <cell r="H229" t="str">
            <v>B06</v>
          </cell>
          <cell r="I229" t="str">
            <v>DARKROOM</v>
          </cell>
          <cell r="J229" t="str">
            <v>CR</v>
          </cell>
          <cell r="L229">
            <v>2470</v>
          </cell>
          <cell r="M229">
            <v>2</v>
          </cell>
          <cell r="N229" t="str">
            <v>EXCLUDE</v>
          </cell>
          <cell r="Q229" t="str">
            <v>DARKROOM</v>
          </cell>
          <cell r="S229" t="str">
            <v>MISCELLANEOUS</v>
          </cell>
          <cell r="T229">
            <v>0</v>
          </cell>
          <cell r="U229">
            <v>0</v>
          </cell>
          <cell r="V229">
            <v>0</v>
          </cell>
          <cell r="W229">
            <v>2</v>
          </cell>
          <cell r="X229" t="str">
            <v>EXCLUDE</v>
          </cell>
          <cell r="Z229" t="str">
            <v>MISCELLANEOUS</v>
          </cell>
          <cell r="AA229" t="str">
            <v xml:space="preserve"> </v>
          </cell>
          <cell r="AB229">
            <v>0</v>
          </cell>
          <cell r="AC229">
            <v>0</v>
          </cell>
          <cell r="AD229">
            <v>0</v>
          </cell>
          <cell r="AJ229" t="str">
            <v>Y</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0.36</v>
          </cell>
          <cell r="BZ229">
            <v>2.95</v>
          </cell>
          <cell r="CA229">
            <v>0</v>
          </cell>
          <cell r="CB229">
            <v>4</v>
          </cell>
          <cell r="CC229">
            <v>0</v>
          </cell>
          <cell r="CD229">
            <v>0.31</v>
          </cell>
          <cell r="CE229">
            <v>0.23</v>
          </cell>
          <cell r="CF229">
            <v>0</v>
          </cell>
          <cell r="CG229">
            <v>0</v>
          </cell>
          <cell r="CH229">
            <v>0</v>
          </cell>
          <cell r="CI229" t="str">
            <v>OLD SCIENCE HALL</v>
          </cell>
          <cell r="CJ229" t="str">
            <v>EXCLUDE</v>
          </cell>
          <cell r="CK229">
            <v>0</v>
          </cell>
          <cell r="CL229">
            <v>0</v>
          </cell>
          <cell r="CM229" t="str">
            <v>N/A</v>
          </cell>
          <cell r="CN229" t="str">
            <v>-</v>
          </cell>
          <cell r="CO229" t="str">
            <v>-</v>
          </cell>
          <cell r="CP229" t="str">
            <v>-</v>
          </cell>
          <cell r="CQ229">
            <v>0</v>
          </cell>
          <cell r="CR229" t="str">
            <v>N/A</v>
          </cell>
          <cell r="CS229" t="str">
            <v>-</v>
          </cell>
          <cell r="CT229" t="str">
            <v>-</v>
          </cell>
          <cell r="CU229" t="str">
            <v>-</v>
          </cell>
          <cell r="CV229">
            <v>0</v>
          </cell>
          <cell r="CW229">
            <v>0</v>
          </cell>
          <cell r="CX229" t="str">
            <v>N/A</v>
          </cell>
          <cell r="CY229" t="str">
            <v>-</v>
          </cell>
          <cell r="CZ229" t="str">
            <v>-</v>
          </cell>
          <cell r="DA229" t="str">
            <v>-</v>
          </cell>
          <cell r="DB229">
            <v>0</v>
          </cell>
          <cell r="DC229" t="str">
            <v>N/A</v>
          </cell>
          <cell r="DD229" t="str">
            <v>-</v>
          </cell>
          <cell r="DE229" t="str">
            <v>-</v>
          </cell>
          <cell r="DF229" t="str">
            <v>-</v>
          </cell>
          <cell r="DG229">
            <v>2</v>
          </cell>
          <cell r="DH229" t="str">
            <v>EXCLUDE</v>
          </cell>
          <cell r="DI229" t="str">
            <v>-</v>
          </cell>
          <cell r="DJ229" t="str">
            <v>-</v>
          </cell>
          <cell r="DK229" t="str">
            <v>-</v>
          </cell>
          <cell r="DL229">
            <v>0</v>
          </cell>
          <cell r="DM229" t="str">
            <v>No Sensor</v>
          </cell>
          <cell r="DN229" t="str">
            <v>No Sensor</v>
          </cell>
          <cell r="DO229" t="str">
            <v>No Sensor</v>
          </cell>
          <cell r="DP229" t="str">
            <v>No Sensor</v>
          </cell>
          <cell r="DQ229" t="str">
            <v>No Sensor</v>
          </cell>
          <cell r="DR229">
            <v>0</v>
          </cell>
          <cell r="DS229" t="str">
            <v>No Add Wk.</v>
          </cell>
          <cell r="DT229" t="str">
            <v>No Add. Wk.</v>
          </cell>
          <cell r="DU229" t="str">
            <v>No Add. Wk.</v>
          </cell>
          <cell r="DV229" t="str">
            <v>No Add. Wk.</v>
          </cell>
          <cell r="DW229" t="str">
            <v>No Add. Wk.</v>
          </cell>
        </row>
        <row r="230">
          <cell r="E230">
            <v>11</v>
          </cell>
          <cell r="F230" t="str">
            <v>OLD SCIENCE HALL</v>
          </cell>
          <cell r="G230" t="str">
            <v>B</v>
          </cell>
          <cell r="H230" t="str">
            <v>B05</v>
          </cell>
          <cell r="I230" t="str">
            <v>DARKROOM</v>
          </cell>
          <cell r="J230" t="str">
            <v>CR</v>
          </cell>
          <cell r="L230">
            <v>2470</v>
          </cell>
          <cell r="M230">
            <v>2</v>
          </cell>
          <cell r="N230" t="str">
            <v>EXCLUDE</v>
          </cell>
          <cell r="Q230" t="str">
            <v>DARKROOM</v>
          </cell>
          <cell r="S230" t="str">
            <v>MISCELLANEOUS</v>
          </cell>
          <cell r="T230">
            <v>0</v>
          </cell>
          <cell r="U230">
            <v>0</v>
          </cell>
          <cell r="V230">
            <v>0</v>
          </cell>
          <cell r="W230">
            <v>2</v>
          </cell>
          <cell r="X230" t="str">
            <v>EXCLUDE</v>
          </cell>
          <cell r="Z230" t="str">
            <v>MISCELLANEOUS</v>
          </cell>
          <cell r="AA230" t="str">
            <v xml:space="preserve"> </v>
          </cell>
          <cell r="AB230">
            <v>0</v>
          </cell>
          <cell r="AC230">
            <v>0</v>
          </cell>
          <cell r="AD230">
            <v>0</v>
          </cell>
          <cell r="AJ230" t="str">
            <v>Y</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0.36</v>
          </cell>
          <cell r="BZ230">
            <v>2.95</v>
          </cell>
          <cell r="CA230">
            <v>0</v>
          </cell>
          <cell r="CB230">
            <v>4</v>
          </cell>
          <cell r="CC230">
            <v>0</v>
          </cell>
          <cell r="CD230">
            <v>0.31</v>
          </cell>
          <cell r="CE230">
            <v>0.23</v>
          </cell>
          <cell r="CF230">
            <v>0</v>
          </cell>
          <cell r="CG230">
            <v>0</v>
          </cell>
          <cell r="CH230">
            <v>0</v>
          </cell>
          <cell r="CI230" t="str">
            <v>OLD SCIENCE HALL</v>
          </cell>
          <cell r="CJ230" t="str">
            <v>EXCLUDE</v>
          </cell>
          <cell r="CK230">
            <v>0</v>
          </cell>
          <cell r="CL230">
            <v>0</v>
          </cell>
          <cell r="CM230" t="str">
            <v>N/A</v>
          </cell>
          <cell r="CN230" t="str">
            <v>-</v>
          </cell>
          <cell r="CO230" t="str">
            <v>-</v>
          </cell>
          <cell r="CP230" t="str">
            <v>-</v>
          </cell>
          <cell r="CQ230">
            <v>0</v>
          </cell>
          <cell r="CR230" t="str">
            <v>N/A</v>
          </cell>
          <cell r="CS230" t="str">
            <v>-</v>
          </cell>
          <cell r="CT230" t="str">
            <v>-</v>
          </cell>
          <cell r="CU230" t="str">
            <v>-</v>
          </cell>
          <cell r="CV230">
            <v>0</v>
          </cell>
          <cell r="CW230">
            <v>0</v>
          </cell>
          <cell r="CX230" t="str">
            <v>N/A</v>
          </cell>
          <cell r="CY230" t="str">
            <v>-</v>
          </cell>
          <cell r="CZ230" t="str">
            <v>-</v>
          </cell>
          <cell r="DA230" t="str">
            <v>-</v>
          </cell>
          <cell r="DB230">
            <v>0</v>
          </cell>
          <cell r="DC230" t="str">
            <v>N/A</v>
          </cell>
          <cell r="DD230" t="str">
            <v>-</v>
          </cell>
          <cell r="DE230" t="str">
            <v>-</v>
          </cell>
          <cell r="DF230" t="str">
            <v>-</v>
          </cell>
          <cell r="DG230">
            <v>2</v>
          </cell>
          <cell r="DH230" t="str">
            <v>EXCLUDE</v>
          </cell>
          <cell r="DI230" t="str">
            <v>-</v>
          </cell>
          <cell r="DJ230" t="str">
            <v>-</v>
          </cell>
          <cell r="DK230" t="str">
            <v>-</v>
          </cell>
          <cell r="DL230">
            <v>0</v>
          </cell>
          <cell r="DM230" t="str">
            <v>No Sensor</v>
          </cell>
          <cell r="DN230" t="str">
            <v>No Sensor</v>
          </cell>
          <cell r="DO230" t="str">
            <v>No Sensor</v>
          </cell>
          <cell r="DP230" t="str">
            <v>No Sensor</v>
          </cell>
          <cell r="DQ230" t="str">
            <v>No Sensor</v>
          </cell>
          <cell r="DR230">
            <v>0</v>
          </cell>
          <cell r="DS230" t="str">
            <v>No Add Wk.</v>
          </cell>
          <cell r="DT230" t="str">
            <v>No Add. Wk.</v>
          </cell>
          <cell r="DU230" t="str">
            <v>No Add. Wk.</v>
          </cell>
          <cell r="DV230" t="str">
            <v>No Add. Wk.</v>
          </cell>
          <cell r="DW230" t="str">
            <v>No Add. Wk.</v>
          </cell>
        </row>
        <row r="231">
          <cell r="E231">
            <v>11</v>
          </cell>
          <cell r="F231" t="str">
            <v>OLD SCIENCE HALL</v>
          </cell>
          <cell r="G231" t="str">
            <v>B</v>
          </cell>
          <cell r="H231" t="str">
            <v>B04</v>
          </cell>
          <cell r="I231" t="str">
            <v>DARKROOM</v>
          </cell>
          <cell r="J231" t="str">
            <v>CR</v>
          </cell>
          <cell r="L231">
            <v>2470</v>
          </cell>
          <cell r="M231">
            <v>2</v>
          </cell>
          <cell r="N231" t="str">
            <v>EXCLUDE</v>
          </cell>
          <cell r="Q231" t="str">
            <v>DARKROOM</v>
          </cell>
          <cell r="S231" t="str">
            <v>MISCELLANEOUS</v>
          </cell>
          <cell r="T231">
            <v>0</v>
          </cell>
          <cell r="U231">
            <v>0</v>
          </cell>
          <cell r="V231">
            <v>0</v>
          </cell>
          <cell r="W231">
            <v>2</v>
          </cell>
          <cell r="X231" t="str">
            <v>EXCLUDE</v>
          </cell>
          <cell r="Z231" t="str">
            <v>MISCELLANEOUS</v>
          </cell>
          <cell r="AA231" t="str">
            <v xml:space="preserve"> </v>
          </cell>
          <cell r="AB231">
            <v>0</v>
          </cell>
          <cell r="AC231">
            <v>0</v>
          </cell>
          <cell r="AD231">
            <v>0</v>
          </cell>
          <cell r="AJ231" t="str">
            <v>Y</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0.36</v>
          </cell>
          <cell r="BZ231">
            <v>2.95</v>
          </cell>
          <cell r="CA231">
            <v>0</v>
          </cell>
          <cell r="CB231">
            <v>4</v>
          </cell>
          <cell r="CC231">
            <v>0</v>
          </cell>
          <cell r="CD231">
            <v>0.31</v>
          </cell>
          <cell r="CE231">
            <v>0.23</v>
          </cell>
          <cell r="CF231">
            <v>0</v>
          </cell>
          <cell r="CG231">
            <v>0</v>
          </cell>
          <cell r="CH231">
            <v>0</v>
          </cell>
          <cell r="CI231" t="str">
            <v>OLD SCIENCE HALL</v>
          </cell>
          <cell r="CJ231" t="str">
            <v>EXCLUDE</v>
          </cell>
          <cell r="CK231">
            <v>0</v>
          </cell>
          <cell r="CL231">
            <v>0</v>
          </cell>
          <cell r="CM231" t="str">
            <v>N/A</v>
          </cell>
          <cell r="CN231" t="str">
            <v>-</v>
          </cell>
          <cell r="CO231" t="str">
            <v>-</v>
          </cell>
          <cell r="CP231" t="str">
            <v>-</v>
          </cell>
          <cell r="CQ231">
            <v>0</v>
          </cell>
          <cell r="CR231" t="str">
            <v>N/A</v>
          </cell>
          <cell r="CS231" t="str">
            <v>-</v>
          </cell>
          <cell r="CT231" t="str">
            <v>-</v>
          </cell>
          <cell r="CU231" t="str">
            <v>-</v>
          </cell>
          <cell r="CV231">
            <v>0</v>
          </cell>
          <cell r="CW231">
            <v>0</v>
          </cell>
          <cell r="CX231" t="str">
            <v>N/A</v>
          </cell>
          <cell r="CY231" t="str">
            <v>-</v>
          </cell>
          <cell r="CZ231" t="str">
            <v>-</v>
          </cell>
          <cell r="DA231" t="str">
            <v>-</v>
          </cell>
          <cell r="DB231">
            <v>0</v>
          </cell>
          <cell r="DC231" t="str">
            <v>N/A</v>
          </cell>
          <cell r="DD231" t="str">
            <v>-</v>
          </cell>
          <cell r="DE231" t="str">
            <v>-</v>
          </cell>
          <cell r="DF231" t="str">
            <v>-</v>
          </cell>
          <cell r="DG231">
            <v>2</v>
          </cell>
          <cell r="DH231" t="str">
            <v>EXCLUDE</v>
          </cell>
          <cell r="DI231" t="str">
            <v>-</v>
          </cell>
          <cell r="DJ231" t="str">
            <v>-</v>
          </cell>
          <cell r="DK231" t="str">
            <v>-</v>
          </cell>
          <cell r="DL231">
            <v>0</v>
          </cell>
          <cell r="DM231" t="str">
            <v>No Sensor</v>
          </cell>
          <cell r="DN231" t="str">
            <v>No Sensor</v>
          </cell>
          <cell r="DO231" t="str">
            <v>No Sensor</v>
          </cell>
          <cell r="DP231" t="str">
            <v>No Sensor</v>
          </cell>
          <cell r="DQ231" t="str">
            <v>No Sensor</v>
          </cell>
          <cell r="DR231">
            <v>0</v>
          </cell>
          <cell r="DS231" t="str">
            <v>No Add Wk.</v>
          </cell>
          <cell r="DT231" t="str">
            <v>No Add. Wk.</v>
          </cell>
          <cell r="DU231" t="str">
            <v>No Add. Wk.</v>
          </cell>
          <cell r="DV231" t="str">
            <v>No Add. Wk.</v>
          </cell>
          <cell r="DW231" t="str">
            <v>No Add. Wk.</v>
          </cell>
        </row>
        <row r="232">
          <cell r="E232">
            <v>11</v>
          </cell>
          <cell r="F232" t="str">
            <v>OLD SCIENCE HALL</v>
          </cell>
          <cell r="G232" t="str">
            <v>B</v>
          </cell>
          <cell r="H232" t="str">
            <v>B10</v>
          </cell>
          <cell r="I232" t="str">
            <v>STORAGE</v>
          </cell>
          <cell r="J232" t="str">
            <v>SH</v>
          </cell>
          <cell r="L232">
            <v>1000</v>
          </cell>
          <cell r="M232">
            <v>1</v>
          </cell>
          <cell r="N232" t="str">
            <v>1CSS</v>
          </cell>
          <cell r="O232" t="str">
            <v>SURF</v>
          </cell>
          <cell r="S232" t="str">
            <v>FLUORESCENT</v>
          </cell>
          <cell r="T232">
            <v>32</v>
          </cell>
          <cell r="U232">
            <v>3.2000000000000001E-2</v>
          </cell>
          <cell r="V232">
            <v>32</v>
          </cell>
          <cell r="W232">
            <v>1</v>
          </cell>
          <cell r="X232" t="str">
            <v>NF2-2X13</v>
          </cell>
          <cell r="Z232" t="str">
            <v>NEW COMPACT FLUORESCENT FIXTURE</v>
          </cell>
          <cell r="AA232" t="str">
            <v xml:space="preserve"> </v>
          </cell>
          <cell r="AB232">
            <v>32</v>
          </cell>
          <cell r="AC232">
            <v>3.2000000000000001E-2</v>
          </cell>
          <cell r="AD232">
            <v>32</v>
          </cell>
          <cell r="AJ232" t="str">
            <v>Y</v>
          </cell>
          <cell r="AK232">
            <v>1507.5</v>
          </cell>
          <cell r="AL232">
            <v>1279.68</v>
          </cell>
          <cell r="AM232">
            <v>-0.1511243781094527</v>
          </cell>
          <cell r="AN232">
            <v>0</v>
          </cell>
          <cell r="AO232">
            <v>0</v>
          </cell>
          <cell r="AP232">
            <v>0</v>
          </cell>
          <cell r="AQ232">
            <v>0</v>
          </cell>
          <cell r="AR232">
            <v>0</v>
          </cell>
          <cell r="AS232">
            <v>4.0191999999999997</v>
          </cell>
          <cell r="AT232">
            <v>4.0191999999999997</v>
          </cell>
          <cell r="AU232">
            <v>28</v>
          </cell>
          <cell r="AV232">
            <v>59.734999999999999</v>
          </cell>
          <cell r="AW232">
            <v>1.96</v>
          </cell>
          <cell r="AX232">
            <v>0</v>
          </cell>
          <cell r="AY232">
            <v>0</v>
          </cell>
          <cell r="AZ232">
            <v>0</v>
          </cell>
          <cell r="BA232">
            <v>0</v>
          </cell>
          <cell r="BB232">
            <v>28</v>
          </cell>
          <cell r="BC232">
            <v>0</v>
          </cell>
          <cell r="BD232">
            <v>0</v>
          </cell>
          <cell r="BE232">
            <v>28</v>
          </cell>
          <cell r="BF232">
            <v>59.734999999999999</v>
          </cell>
          <cell r="BG232">
            <v>0</v>
          </cell>
          <cell r="BH232">
            <v>0</v>
          </cell>
          <cell r="BI232">
            <v>59.734999999999999</v>
          </cell>
          <cell r="BJ232">
            <v>1.96</v>
          </cell>
          <cell r="BK232">
            <v>118.84095622406248</v>
          </cell>
          <cell r="BL232">
            <v>121.49586332156247</v>
          </cell>
          <cell r="BM232">
            <v>0.65</v>
          </cell>
          <cell r="BN232">
            <v>0.83333333333333326</v>
          </cell>
          <cell r="BO232">
            <v>1.4833333333333334</v>
          </cell>
          <cell r="BP232">
            <v>3.1158333333333332</v>
          </cell>
          <cell r="BQ232">
            <v>1.6666666666666665</v>
          </cell>
          <cell r="BR232">
            <v>0</v>
          </cell>
          <cell r="BS232">
            <v>4.7824999999999998</v>
          </cell>
          <cell r="BT232">
            <v>-2.4658333333333333</v>
          </cell>
          <cell r="BU232">
            <v>-0.83333333333333326</v>
          </cell>
          <cell r="BV232">
            <v>-3.2991666666666664</v>
          </cell>
          <cell r="BW232">
            <v>0</v>
          </cell>
          <cell r="BX232">
            <v>0</v>
          </cell>
          <cell r="BY232">
            <v>0.36</v>
          </cell>
          <cell r="BZ232">
            <v>2.95</v>
          </cell>
          <cell r="CA232">
            <v>0</v>
          </cell>
          <cell r="CB232">
            <v>4</v>
          </cell>
          <cell r="CC232">
            <v>0</v>
          </cell>
          <cell r="CD232">
            <v>0.31</v>
          </cell>
          <cell r="CE232">
            <v>0.23</v>
          </cell>
          <cell r="CF232">
            <v>0</v>
          </cell>
          <cell r="CG232">
            <v>0</v>
          </cell>
          <cell r="CH232">
            <v>0</v>
          </cell>
          <cell r="CI232" t="str">
            <v>OLD SCIENCE HALL</v>
          </cell>
          <cell r="CJ232" t="str">
            <v>NF2-2X13</v>
          </cell>
          <cell r="CK232" t="str">
            <v>X</v>
          </cell>
          <cell r="CL232">
            <v>2</v>
          </cell>
          <cell r="CM232" t="str">
            <v>CF13 MAG</v>
          </cell>
          <cell r="CN232" t="str">
            <v>ADVANCE</v>
          </cell>
          <cell r="CO232" t="str">
            <v>LC-13-TP</v>
          </cell>
          <cell r="CP232" t="str">
            <v>-</v>
          </cell>
          <cell r="CQ232">
            <v>0</v>
          </cell>
          <cell r="CR232" t="str">
            <v>N/A</v>
          </cell>
          <cell r="CS232" t="str">
            <v>-</v>
          </cell>
          <cell r="CT232" t="str">
            <v>-</v>
          </cell>
          <cell r="CU232" t="str">
            <v>-</v>
          </cell>
          <cell r="CV232" t="str">
            <v>X</v>
          </cell>
          <cell r="CW232">
            <v>2</v>
          </cell>
          <cell r="CX232" t="str">
            <v>CF13/DS/841</v>
          </cell>
          <cell r="CY232" t="str">
            <v>SYLVANIA</v>
          </cell>
          <cell r="CZ232" t="str">
            <v>CF13DS/841</v>
          </cell>
          <cell r="DA232">
            <v>20306</v>
          </cell>
          <cell r="DB232">
            <v>0</v>
          </cell>
          <cell r="DC232" t="str">
            <v>N/A</v>
          </cell>
          <cell r="DD232" t="str">
            <v>-</v>
          </cell>
          <cell r="DE232" t="str">
            <v>-</v>
          </cell>
          <cell r="DF232" t="str">
            <v>-</v>
          </cell>
          <cell r="DG232">
            <v>1</v>
          </cell>
          <cell r="DH232" t="str">
            <v>HOCKEY PUCK 2 @ 13W</v>
          </cell>
          <cell r="DI232" t="str">
            <v>ENERTRON</v>
          </cell>
          <cell r="DJ232" t="str">
            <v>1026-LP</v>
          </cell>
          <cell r="DK232" t="str">
            <v>-</v>
          </cell>
          <cell r="DL232">
            <v>0</v>
          </cell>
          <cell r="DM232" t="str">
            <v>No Sensor</v>
          </cell>
          <cell r="DN232" t="str">
            <v>No Sensor</v>
          </cell>
          <cell r="DO232" t="str">
            <v>No Sensor</v>
          </cell>
          <cell r="DP232" t="str">
            <v>No Sensor</v>
          </cell>
          <cell r="DQ232" t="str">
            <v>No Sensor</v>
          </cell>
          <cell r="DR232">
            <v>0</v>
          </cell>
          <cell r="DS232" t="str">
            <v>No Add Wk.</v>
          </cell>
          <cell r="DT232" t="str">
            <v>No Add. Wk.</v>
          </cell>
          <cell r="DU232" t="str">
            <v>No Add. Wk.</v>
          </cell>
          <cell r="DV232" t="str">
            <v>No Add. Wk.</v>
          </cell>
          <cell r="DW232" t="str">
            <v>No Add. Wk.</v>
          </cell>
        </row>
        <row r="233">
          <cell r="E233">
            <v>11</v>
          </cell>
          <cell r="F233" t="str">
            <v>OLD SCIENCE HALL</v>
          </cell>
          <cell r="G233" t="str">
            <v>B</v>
          </cell>
          <cell r="H233" t="str">
            <v>B12</v>
          </cell>
          <cell r="I233" t="str">
            <v>VESTIBULE</v>
          </cell>
          <cell r="J233" t="str">
            <v>CS</v>
          </cell>
          <cell r="L233">
            <v>2470</v>
          </cell>
          <cell r="M233">
            <v>1</v>
          </cell>
          <cell r="N233" t="str">
            <v>EXCLUDE</v>
          </cell>
          <cell r="Q233" t="str">
            <v>CF</v>
          </cell>
          <cell r="S233" t="str">
            <v>MISCELLANEOUS</v>
          </cell>
          <cell r="T233">
            <v>0</v>
          </cell>
          <cell r="U233">
            <v>0</v>
          </cell>
          <cell r="V233">
            <v>0</v>
          </cell>
          <cell r="W233">
            <v>1</v>
          </cell>
          <cell r="X233" t="str">
            <v>EXCLUDE</v>
          </cell>
          <cell r="Z233" t="str">
            <v>MISCELLANEOUS</v>
          </cell>
          <cell r="AA233" t="str">
            <v xml:space="preserve"> </v>
          </cell>
          <cell r="AB233">
            <v>0</v>
          </cell>
          <cell r="AC233">
            <v>0</v>
          </cell>
          <cell r="AD233">
            <v>0</v>
          </cell>
          <cell r="AJ233" t="str">
            <v>Y</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0.36</v>
          </cell>
          <cell r="BZ233">
            <v>2.95</v>
          </cell>
          <cell r="CA233">
            <v>0</v>
          </cell>
          <cell r="CB233">
            <v>4</v>
          </cell>
          <cell r="CC233">
            <v>0</v>
          </cell>
          <cell r="CD233">
            <v>0.31</v>
          </cell>
          <cell r="CE233">
            <v>0.23</v>
          </cell>
          <cell r="CF233">
            <v>0</v>
          </cell>
          <cell r="CG233">
            <v>0</v>
          </cell>
          <cell r="CH233">
            <v>0</v>
          </cell>
          <cell r="CI233" t="str">
            <v>OLD SCIENCE HALL</v>
          </cell>
          <cell r="CJ233" t="str">
            <v>EXCLUDE</v>
          </cell>
          <cell r="CK233">
            <v>0</v>
          </cell>
          <cell r="CL233">
            <v>0</v>
          </cell>
          <cell r="CM233" t="str">
            <v>N/A</v>
          </cell>
          <cell r="CN233" t="str">
            <v>-</v>
          </cell>
          <cell r="CO233" t="str">
            <v>-</v>
          </cell>
          <cell r="CP233" t="str">
            <v>-</v>
          </cell>
          <cell r="CQ233">
            <v>0</v>
          </cell>
          <cell r="CR233" t="str">
            <v>N/A</v>
          </cell>
          <cell r="CS233" t="str">
            <v>-</v>
          </cell>
          <cell r="CT233" t="str">
            <v>-</v>
          </cell>
          <cell r="CU233" t="str">
            <v>-</v>
          </cell>
          <cell r="CV233">
            <v>0</v>
          </cell>
          <cell r="CW233">
            <v>0</v>
          </cell>
          <cell r="CX233" t="str">
            <v>N/A</v>
          </cell>
          <cell r="CY233" t="str">
            <v>-</v>
          </cell>
          <cell r="CZ233" t="str">
            <v>-</v>
          </cell>
          <cell r="DA233" t="str">
            <v>-</v>
          </cell>
          <cell r="DB233">
            <v>0</v>
          </cell>
          <cell r="DC233" t="str">
            <v>N/A</v>
          </cell>
          <cell r="DD233" t="str">
            <v>-</v>
          </cell>
          <cell r="DE233" t="str">
            <v>-</v>
          </cell>
          <cell r="DF233" t="str">
            <v>-</v>
          </cell>
          <cell r="DG233">
            <v>1</v>
          </cell>
          <cell r="DH233" t="str">
            <v>EXCLUDE</v>
          </cell>
          <cell r="DI233" t="str">
            <v>-</v>
          </cell>
          <cell r="DJ233" t="str">
            <v>-</v>
          </cell>
          <cell r="DK233" t="str">
            <v>-</v>
          </cell>
          <cell r="DL233">
            <v>0</v>
          </cell>
          <cell r="DM233" t="str">
            <v>No Sensor</v>
          </cell>
          <cell r="DN233" t="str">
            <v>No Sensor</v>
          </cell>
          <cell r="DO233" t="str">
            <v>No Sensor</v>
          </cell>
          <cell r="DP233" t="str">
            <v>No Sensor</v>
          </cell>
          <cell r="DQ233" t="str">
            <v>No Sensor</v>
          </cell>
          <cell r="DR233">
            <v>0</v>
          </cell>
          <cell r="DS233" t="str">
            <v>No Add Wk.</v>
          </cell>
          <cell r="DT233" t="str">
            <v>No Add. Wk.</v>
          </cell>
          <cell r="DU233" t="str">
            <v>No Add. Wk.</v>
          </cell>
          <cell r="DV233" t="str">
            <v>No Add. Wk.</v>
          </cell>
          <cell r="DW233" t="str">
            <v>No Add. Wk.</v>
          </cell>
        </row>
        <row r="234">
          <cell r="E234">
            <v>11</v>
          </cell>
          <cell r="F234" t="str">
            <v>OLD SCIENCE HALL</v>
          </cell>
          <cell r="G234" t="str">
            <v>B</v>
          </cell>
          <cell r="H234" t="str">
            <v>B12</v>
          </cell>
          <cell r="I234" t="str">
            <v>VESTIBULE</v>
          </cell>
          <cell r="J234" t="str">
            <v>E</v>
          </cell>
          <cell r="L234">
            <v>8760</v>
          </cell>
          <cell r="M234">
            <v>1</v>
          </cell>
          <cell r="N234" t="str">
            <v>EXIT PL7</v>
          </cell>
          <cell r="S234" t="str">
            <v>EXIT SIGN</v>
          </cell>
          <cell r="T234">
            <v>22</v>
          </cell>
          <cell r="U234">
            <v>2.1999999999999999E-2</v>
          </cell>
          <cell r="V234">
            <v>192.72</v>
          </cell>
          <cell r="W234">
            <v>1</v>
          </cell>
          <cell r="X234" t="str">
            <v>NF1-2CKT</v>
          </cell>
          <cell r="Z234" t="str">
            <v>NEW EXIT SIGN</v>
          </cell>
          <cell r="AA234" t="str">
            <v xml:space="preserve"> </v>
          </cell>
          <cell r="AB234">
            <v>4</v>
          </cell>
          <cell r="AC234">
            <v>4.0000000000000001E-3</v>
          </cell>
          <cell r="AD234">
            <v>35.04</v>
          </cell>
          <cell r="AJ234" t="str">
            <v>Y</v>
          </cell>
          <cell r="AK234">
            <v>619.20000000000005</v>
          </cell>
          <cell r="AL234">
            <v>0</v>
          </cell>
          <cell r="AM234">
            <v>-1</v>
          </cell>
          <cell r="AN234">
            <v>1.7999999999999999E-2</v>
          </cell>
          <cell r="AO234">
            <v>157.68</v>
          </cell>
          <cell r="AP234">
            <v>11.47968</v>
          </cell>
          <cell r="AQ234">
            <v>11.784747109267199</v>
          </cell>
          <cell r="AR234">
            <v>8.4855448379849208E-2</v>
          </cell>
          <cell r="AS234">
            <v>14.030720000000001</v>
          </cell>
          <cell r="AT234">
            <v>2.55104</v>
          </cell>
          <cell r="AU234">
            <v>40</v>
          </cell>
          <cell r="AV234">
            <v>59.734999999999999</v>
          </cell>
          <cell r="AW234">
            <v>0.14000000000000001</v>
          </cell>
          <cell r="AX234">
            <v>0</v>
          </cell>
          <cell r="AY234">
            <v>0</v>
          </cell>
          <cell r="AZ234">
            <v>0</v>
          </cell>
          <cell r="BA234">
            <v>0</v>
          </cell>
          <cell r="BB234">
            <v>40</v>
          </cell>
          <cell r="BC234">
            <v>0</v>
          </cell>
          <cell r="BD234">
            <v>0</v>
          </cell>
          <cell r="BE234">
            <v>40</v>
          </cell>
          <cell r="BF234">
            <v>59.734999999999999</v>
          </cell>
          <cell r="BG234">
            <v>0</v>
          </cell>
          <cell r="BH234">
            <v>0</v>
          </cell>
          <cell r="BI234">
            <v>59.734999999999999</v>
          </cell>
          <cell r="BJ234">
            <v>0.14000000000000001</v>
          </cell>
          <cell r="BK234">
            <v>135.09548947406248</v>
          </cell>
          <cell r="BL234">
            <v>135.28512569531247</v>
          </cell>
          <cell r="BM234">
            <v>10.950000000000001</v>
          </cell>
          <cell r="BN234">
            <v>13.14</v>
          </cell>
          <cell r="BO234">
            <v>24.090000000000003</v>
          </cell>
          <cell r="BP234">
            <v>0</v>
          </cell>
          <cell r="BQ234">
            <v>0</v>
          </cell>
          <cell r="BR234">
            <v>0</v>
          </cell>
          <cell r="BS234">
            <v>0</v>
          </cell>
          <cell r="BT234">
            <v>10.950000000000001</v>
          </cell>
          <cell r="BU234">
            <v>13.14</v>
          </cell>
          <cell r="BV234">
            <v>24.090000000000003</v>
          </cell>
          <cell r="BW234">
            <v>10.406880000000001</v>
          </cell>
          <cell r="BX234">
            <v>1.0728</v>
          </cell>
          <cell r="BY234">
            <v>0.36</v>
          </cell>
          <cell r="BZ234">
            <v>2.95</v>
          </cell>
          <cell r="CA234">
            <v>1.2699921355932204</v>
          </cell>
          <cell r="CB234">
            <v>4</v>
          </cell>
          <cell r="CC234">
            <v>0.3782074576271186</v>
          </cell>
          <cell r="CD234">
            <v>0.31</v>
          </cell>
          <cell r="CE234">
            <v>0.23</v>
          </cell>
          <cell r="CF234">
            <v>0</v>
          </cell>
          <cell r="CG234">
            <v>0</v>
          </cell>
          <cell r="CH234">
            <v>1.648199593220339</v>
          </cell>
          <cell r="CI234" t="str">
            <v>OLD SCIENCE HALL</v>
          </cell>
          <cell r="CJ234" t="str">
            <v>NF1-2CKT</v>
          </cell>
          <cell r="CK234">
            <v>0</v>
          </cell>
          <cell r="CL234">
            <v>0</v>
          </cell>
          <cell r="CM234" t="str">
            <v>N/A</v>
          </cell>
          <cell r="CN234" t="str">
            <v>-</v>
          </cell>
          <cell r="CO234" t="str">
            <v>-</v>
          </cell>
          <cell r="CP234" t="str">
            <v>-</v>
          </cell>
          <cell r="CQ234">
            <v>0</v>
          </cell>
          <cell r="CR234" t="str">
            <v>N/A</v>
          </cell>
          <cell r="CS234" t="str">
            <v>-</v>
          </cell>
          <cell r="CT234" t="str">
            <v>-</v>
          </cell>
          <cell r="CU234" t="str">
            <v>-</v>
          </cell>
          <cell r="CV234">
            <v>0</v>
          </cell>
          <cell r="CW234">
            <v>0</v>
          </cell>
          <cell r="CX234" t="str">
            <v>N/A</v>
          </cell>
          <cell r="CY234" t="str">
            <v>-</v>
          </cell>
          <cell r="CZ234" t="str">
            <v>-</v>
          </cell>
          <cell r="DA234" t="str">
            <v>-</v>
          </cell>
          <cell r="DB234">
            <v>0</v>
          </cell>
          <cell r="DC234" t="str">
            <v>N/A</v>
          </cell>
          <cell r="DD234" t="str">
            <v>-</v>
          </cell>
          <cell r="DE234" t="str">
            <v>-</v>
          </cell>
          <cell r="DF234" t="str">
            <v>-</v>
          </cell>
          <cell r="DG234">
            <v>1</v>
          </cell>
          <cell r="DH234" t="str">
            <v>LED EXIT 2 CIRCUIT</v>
          </cell>
          <cell r="DI234" t="str">
            <v>BEST</v>
          </cell>
          <cell r="DJ234" t="str">
            <v>EZXTEU2RW-DC</v>
          </cell>
          <cell r="DK234" t="str">
            <v>-</v>
          </cell>
          <cell r="DL234">
            <v>0</v>
          </cell>
          <cell r="DM234" t="str">
            <v>No Sensor</v>
          </cell>
          <cell r="DN234" t="str">
            <v>No Sensor</v>
          </cell>
          <cell r="DO234" t="str">
            <v>No Sensor</v>
          </cell>
          <cell r="DP234" t="str">
            <v>No Sensor</v>
          </cell>
          <cell r="DQ234" t="str">
            <v>No Sensor</v>
          </cell>
          <cell r="DR234">
            <v>0</v>
          </cell>
          <cell r="DS234" t="str">
            <v>No Add Wk.</v>
          </cell>
          <cell r="DT234" t="str">
            <v>No Add. Wk.</v>
          </cell>
          <cell r="DU234" t="str">
            <v>No Add. Wk.</v>
          </cell>
          <cell r="DV234" t="str">
            <v>No Add. Wk.</v>
          </cell>
          <cell r="DW234" t="str">
            <v>No Add. Wk.</v>
          </cell>
        </row>
        <row r="235">
          <cell r="E235">
            <v>11</v>
          </cell>
          <cell r="F235" t="str">
            <v>OLD SCIENCE HALL</v>
          </cell>
          <cell r="G235" t="str">
            <v>B</v>
          </cell>
          <cell r="H235" t="str">
            <v>B13</v>
          </cell>
          <cell r="I235" t="str">
            <v>PLENUM</v>
          </cell>
          <cell r="J235" t="str">
            <v>CS</v>
          </cell>
          <cell r="L235">
            <v>2470</v>
          </cell>
          <cell r="M235">
            <v>1</v>
          </cell>
          <cell r="N235" t="str">
            <v>24EE</v>
          </cell>
          <cell r="O235" t="str">
            <v>SURF</v>
          </cell>
          <cell r="S235" t="str">
            <v>FLUORESCENT</v>
          </cell>
          <cell r="T235">
            <v>72</v>
          </cell>
          <cell r="U235">
            <v>7.1999999999999995E-2</v>
          </cell>
          <cell r="V235">
            <v>177.83999999999997</v>
          </cell>
          <cell r="W235">
            <v>1</v>
          </cell>
          <cell r="X235" t="str">
            <v>CR41LP</v>
          </cell>
          <cell r="Z235" t="str">
            <v>NEW LINEAR FLUORESCENT FIXTURE</v>
          </cell>
          <cell r="AA235" t="str">
            <v xml:space="preserve"> </v>
          </cell>
          <cell r="AB235">
            <v>22</v>
          </cell>
          <cell r="AC235">
            <v>2.1999999999999999E-2</v>
          </cell>
          <cell r="AD235">
            <v>54.339999999999996</v>
          </cell>
          <cell r="AJ235" t="str">
            <v>Y</v>
          </cell>
          <cell r="AK235">
            <v>4102.2</v>
          </cell>
          <cell r="AL235">
            <v>1996.8000000000002</v>
          </cell>
          <cell r="AM235">
            <v>-0.51323679976597913</v>
          </cell>
          <cell r="AN235">
            <v>4.9999999999999996E-2</v>
          </cell>
          <cell r="AO235">
            <v>123.49999999999997</v>
          </cell>
          <cell r="AP235">
            <v>11.131</v>
          </cell>
          <cell r="AQ235">
            <v>12.658924185691985</v>
          </cell>
          <cell r="AR235">
            <v>7.8995654396150888E-2</v>
          </cell>
          <cell r="AS235">
            <v>16.028639999999999</v>
          </cell>
          <cell r="AT235">
            <v>4.89764</v>
          </cell>
          <cell r="AU235">
            <v>43.13</v>
          </cell>
          <cell r="AV235">
            <v>59.734999999999999</v>
          </cell>
          <cell r="AW235">
            <v>1.1600000000000001</v>
          </cell>
          <cell r="AX235">
            <v>0</v>
          </cell>
          <cell r="AY235">
            <v>0</v>
          </cell>
          <cell r="AZ235">
            <v>0</v>
          </cell>
          <cell r="BA235">
            <v>0</v>
          </cell>
          <cell r="BB235">
            <v>43.13</v>
          </cell>
          <cell r="BC235">
            <v>0</v>
          </cell>
          <cell r="BD235">
            <v>0</v>
          </cell>
          <cell r="BE235">
            <v>43.13</v>
          </cell>
          <cell r="BF235">
            <v>59.734999999999999</v>
          </cell>
          <cell r="BG235">
            <v>0</v>
          </cell>
          <cell r="BH235">
            <v>0</v>
          </cell>
          <cell r="BI235">
            <v>59.734999999999999</v>
          </cell>
          <cell r="BJ235">
            <v>1.1600000000000001</v>
          </cell>
          <cell r="BK235">
            <v>139.33521356343749</v>
          </cell>
          <cell r="BL235">
            <v>140.9064851109375</v>
          </cell>
          <cell r="BM235">
            <v>1.1732499999999999</v>
          </cell>
          <cell r="BN235">
            <v>2.4700000000000002</v>
          </cell>
          <cell r="BO235">
            <v>3.6432500000000001</v>
          </cell>
          <cell r="BP235">
            <v>0.7973468749999999</v>
          </cell>
          <cell r="BQ235">
            <v>1.3379166666666666</v>
          </cell>
          <cell r="BR235">
            <v>0</v>
          </cell>
          <cell r="BS235">
            <v>2.1352635416666663</v>
          </cell>
          <cell r="BT235">
            <v>0.375903125</v>
          </cell>
          <cell r="BU235">
            <v>1.1320833333333336</v>
          </cell>
          <cell r="BV235">
            <v>1.5079864583333336</v>
          </cell>
          <cell r="BW235">
            <v>8.150999999999998</v>
          </cell>
          <cell r="BX235">
            <v>2.98</v>
          </cell>
          <cell r="BY235">
            <v>0.36</v>
          </cell>
          <cell r="BZ235">
            <v>2.95</v>
          </cell>
          <cell r="CA235">
            <v>0.99469830508474544</v>
          </cell>
          <cell r="CB235">
            <v>4</v>
          </cell>
          <cell r="CC235">
            <v>1.0505762711864406</v>
          </cell>
          <cell r="CD235">
            <v>0.31</v>
          </cell>
          <cell r="CE235">
            <v>0.23</v>
          </cell>
          <cell r="CF235">
            <v>0</v>
          </cell>
          <cell r="CG235">
            <v>0</v>
          </cell>
          <cell r="CH235">
            <v>2.0452745762711859</v>
          </cell>
          <cell r="CI235" t="str">
            <v>OLD SCIENCE HALL</v>
          </cell>
          <cell r="CJ235" t="str">
            <v>CR41LP</v>
          </cell>
          <cell r="CK235" t="str">
            <v>X</v>
          </cell>
          <cell r="CL235">
            <v>1</v>
          </cell>
          <cell r="CM235" t="str">
            <v>1X32HELP</v>
          </cell>
          <cell r="CN235" t="str">
            <v>SYLVANIA</v>
          </cell>
          <cell r="CO235" t="str">
            <v>QHE1X32T8/UNV ISL-SC</v>
          </cell>
          <cell r="CP235">
            <v>49861</v>
          </cell>
          <cell r="CQ235">
            <v>0</v>
          </cell>
          <cell r="CR235" t="str">
            <v>N/A</v>
          </cell>
          <cell r="CS235" t="str">
            <v>-</v>
          </cell>
          <cell r="CT235" t="str">
            <v>-</v>
          </cell>
          <cell r="CU235" t="str">
            <v>-</v>
          </cell>
          <cell r="CV235">
            <v>0</v>
          </cell>
          <cell r="CW235">
            <v>1</v>
          </cell>
          <cell r="CX235" t="str">
            <v>FO28/ECO</v>
          </cell>
          <cell r="CY235" t="str">
            <v>SYLVANIA</v>
          </cell>
          <cell r="CZ235" t="str">
            <v>FO28/841/XP/SS/ECO</v>
          </cell>
          <cell r="DA235">
            <v>22179</v>
          </cell>
          <cell r="DB235">
            <v>0</v>
          </cell>
          <cell r="DC235" t="str">
            <v>N/A</v>
          </cell>
          <cell r="DD235" t="str">
            <v>-</v>
          </cell>
          <cell r="DE235" t="str">
            <v>-</v>
          </cell>
          <cell r="DF235" t="str">
            <v>-</v>
          </cell>
          <cell r="DG235">
            <v>1</v>
          </cell>
          <cell r="DH235" t="str">
            <v>4' 1-LAMP LOW POWER CLASSROOM FIXTURE</v>
          </cell>
          <cell r="DI235" t="str">
            <v>TRI-STAR</v>
          </cell>
          <cell r="DJ235" t="str">
            <v>WA438-4-132-T8-EB(*)LP- WREF</v>
          </cell>
          <cell r="DK235" t="str">
            <v>-</v>
          </cell>
          <cell r="DL235">
            <v>0</v>
          </cell>
          <cell r="DM235" t="str">
            <v>No Sensor</v>
          </cell>
          <cell r="DN235" t="str">
            <v>No Sensor</v>
          </cell>
          <cell r="DO235" t="str">
            <v>No Sensor</v>
          </cell>
          <cell r="DP235" t="str">
            <v>No Sensor</v>
          </cell>
          <cell r="DQ235" t="str">
            <v>No Sensor</v>
          </cell>
          <cell r="DR235">
            <v>0</v>
          </cell>
          <cell r="DS235" t="str">
            <v>No Add Wk.</v>
          </cell>
          <cell r="DT235" t="str">
            <v>No Add. Wk.</v>
          </cell>
          <cell r="DU235" t="str">
            <v>No Add. Wk.</v>
          </cell>
          <cell r="DV235" t="str">
            <v>No Add. Wk.</v>
          </cell>
          <cell r="DW235" t="str">
            <v>No Add. Wk.</v>
          </cell>
        </row>
        <row r="236">
          <cell r="E236">
            <v>11</v>
          </cell>
          <cell r="F236" t="str">
            <v>OLD SCIENCE HALL</v>
          </cell>
          <cell r="G236" t="str">
            <v>B</v>
          </cell>
          <cell r="I236" t="str">
            <v>STAIR #4</v>
          </cell>
          <cell r="J236" t="str">
            <v>ST</v>
          </cell>
          <cell r="L236">
            <v>2470</v>
          </cell>
          <cell r="M236">
            <v>1</v>
          </cell>
          <cell r="N236" t="str">
            <v>EXCLUDE</v>
          </cell>
          <cell r="Q236" t="str">
            <v>CF</v>
          </cell>
          <cell r="S236" t="str">
            <v>MISCELLANEOUS</v>
          </cell>
          <cell r="T236">
            <v>0</v>
          </cell>
          <cell r="U236">
            <v>0</v>
          </cell>
          <cell r="V236">
            <v>0</v>
          </cell>
          <cell r="W236">
            <v>1</v>
          </cell>
          <cell r="X236" t="str">
            <v>EXCLUDE</v>
          </cell>
          <cell r="Z236" t="str">
            <v>MISCELLANEOUS</v>
          </cell>
          <cell r="AA236" t="str">
            <v xml:space="preserve"> </v>
          </cell>
          <cell r="AB236">
            <v>0</v>
          </cell>
          <cell r="AC236">
            <v>0</v>
          </cell>
          <cell r="AD236">
            <v>0</v>
          </cell>
          <cell r="AJ236" t="str">
            <v>Y</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0.36</v>
          </cell>
          <cell r="BZ236">
            <v>2.95</v>
          </cell>
          <cell r="CA236">
            <v>0</v>
          </cell>
          <cell r="CB236">
            <v>4</v>
          </cell>
          <cell r="CC236">
            <v>0</v>
          </cell>
          <cell r="CD236">
            <v>0.31</v>
          </cell>
          <cell r="CE236">
            <v>0.23</v>
          </cell>
          <cell r="CF236">
            <v>0</v>
          </cell>
          <cell r="CG236">
            <v>0</v>
          </cell>
          <cell r="CH236">
            <v>0</v>
          </cell>
          <cell r="CI236" t="str">
            <v>OLD SCIENCE HALL</v>
          </cell>
          <cell r="CJ236" t="str">
            <v>EXCLUDE</v>
          </cell>
          <cell r="CK236">
            <v>0</v>
          </cell>
          <cell r="CL236">
            <v>0</v>
          </cell>
          <cell r="CM236" t="str">
            <v>N/A</v>
          </cell>
          <cell r="CN236" t="str">
            <v>-</v>
          </cell>
          <cell r="CO236" t="str">
            <v>-</v>
          </cell>
          <cell r="CP236" t="str">
            <v>-</v>
          </cell>
          <cell r="CQ236">
            <v>0</v>
          </cell>
          <cell r="CR236" t="str">
            <v>N/A</v>
          </cell>
          <cell r="CS236" t="str">
            <v>-</v>
          </cell>
          <cell r="CT236" t="str">
            <v>-</v>
          </cell>
          <cell r="CU236" t="str">
            <v>-</v>
          </cell>
          <cell r="CV236">
            <v>0</v>
          </cell>
          <cell r="CW236">
            <v>0</v>
          </cell>
          <cell r="CX236" t="str">
            <v>N/A</v>
          </cell>
          <cell r="CY236" t="str">
            <v>-</v>
          </cell>
          <cell r="CZ236" t="str">
            <v>-</v>
          </cell>
          <cell r="DA236" t="str">
            <v>-</v>
          </cell>
          <cell r="DB236">
            <v>0</v>
          </cell>
          <cell r="DC236" t="str">
            <v>N/A</v>
          </cell>
          <cell r="DD236" t="str">
            <v>-</v>
          </cell>
          <cell r="DE236" t="str">
            <v>-</v>
          </cell>
          <cell r="DF236" t="str">
            <v>-</v>
          </cell>
          <cell r="DG236">
            <v>1</v>
          </cell>
          <cell r="DH236" t="str">
            <v>EXCLUDE</v>
          </cell>
          <cell r="DI236" t="str">
            <v>-</v>
          </cell>
          <cell r="DJ236" t="str">
            <v>-</v>
          </cell>
          <cell r="DK236" t="str">
            <v>-</v>
          </cell>
          <cell r="DL236">
            <v>0</v>
          </cell>
          <cell r="DM236" t="str">
            <v>No Sensor</v>
          </cell>
          <cell r="DN236" t="str">
            <v>No Sensor</v>
          </cell>
          <cell r="DO236" t="str">
            <v>No Sensor</v>
          </cell>
          <cell r="DP236" t="str">
            <v>No Sensor</v>
          </cell>
          <cell r="DQ236" t="str">
            <v>No Sensor</v>
          </cell>
          <cell r="DR236">
            <v>0</v>
          </cell>
          <cell r="DS236" t="str">
            <v>No Add Wk.</v>
          </cell>
          <cell r="DT236" t="str">
            <v>No Add. Wk.</v>
          </cell>
          <cell r="DU236" t="str">
            <v>No Add. Wk.</v>
          </cell>
          <cell r="DV236" t="str">
            <v>No Add. Wk.</v>
          </cell>
          <cell r="DW236" t="str">
            <v>No Add. Wk.</v>
          </cell>
        </row>
        <row r="237">
          <cell r="E237">
            <v>11</v>
          </cell>
          <cell r="F237" t="str">
            <v>OLD SCIENCE HALL</v>
          </cell>
          <cell r="G237" t="str">
            <v>B</v>
          </cell>
          <cell r="H237" t="str">
            <v>B11</v>
          </cell>
          <cell r="I237" t="str">
            <v>SOLVENT STORAGE</v>
          </cell>
          <cell r="J237" t="str">
            <v>SH</v>
          </cell>
          <cell r="L237">
            <v>1000</v>
          </cell>
          <cell r="M237">
            <v>5</v>
          </cell>
          <cell r="N237" t="str">
            <v>EXCLUDE</v>
          </cell>
          <cell r="Q237" t="str">
            <v>CF</v>
          </cell>
          <cell r="S237" t="str">
            <v>MISCELLANEOUS</v>
          </cell>
          <cell r="T237">
            <v>0</v>
          </cell>
          <cell r="U237">
            <v>0</v>
          </cell>
          <cell r="V237">
            <v>0</v>
          </cell>
          <cell r="W237">
            <v>5</v>
          </cell>
          <cell r="X237" t="str">
            <v>EXCLUDE</v>
          </cell>
          <cell r="Z237" t="str">
            <v>MISCELLANEOUS</v>
          </cell>
          <cell r="AA237" t="str">
            <v xml:space="preserve"> </v>
          </cell>
          <cell r="AB237">
            <v>0</v>
          </cell>
          <cell r="AC237">
            <v>0</v>
          </cell>
          <cell r="AD237">
            <v>0</v>
          </cell>
          <cell r="AJ237" t="str">
            <v>Y</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0.36</v>
          </cell>
          <cell r="BZ237">
            <v>2.95</v>
          </cell>
          <cell r="CA237">
            <v>0</v>
          </cell>
          <cell r="CB237">
            <v>4</v>
          </cell>
          <cell r="CC237">
            <v>0</v>
          </cell>
          <cell r="CD237">
            <v>0.31</v>
          </cell>
          <cell r="CE237">
            <v>0.23</v>
          </cell>
          <cell r="CF237">
            <v>0</v>
          </cell>
          <cell r="CG237">
            <v>0</v>
          </cell>
          <cell r="CH237">
            <v>0</v>
          </cell>
          <cell r="CI237" t="str">
            <v>OLD SCIENCE HALL</v>
          </cell>
          <cell r="CJ237" t="str">
            <v>EXCLUDE</v>
          </cell>
          <cell r="CK237">
            <v>0</v>
          </cell>
          <cell r="CL237">
            <v>0</v>
          </cell>
          <cell r="CM237" t="str">
            <v>N/A</v>
          </cell>
          <cell r="CN237" t="str">
            <v>-</v>
          </cell>
          <cell r="CO237" t="str">
            <v>-</v>
          </cell>
          <cell r="CP237" t="str">
            <v>-</v>
          </cell>
          <cell r="CQ237">
            <v>0</v>
          </cell>
          <cell r="CR237" t="str">
            <v>N/A</v>
          </cell>
          <cell r="CS237" t="str">
            <v>-</v>
          </cell>
          <cell r="CT237" t="str">
            <v>-</v>
          </cell>
          <cell r="CU237" t="str">
            <v>-</v>
          </cell>
          <cell r="CV237">
            <v>0</v>
          </cell>
          <cell r="CW237">
            <v>0</v>
          </cell>
          <cell r="CX237" t="str">
            <v>N/A</v>
          </cell>
          <cell r="CY237" t="str">
            <v>-</v>
          </cell>
          <cell r="CZ237" t="str">
            <v>-</v>
          </cell>
          <cell r="DA237" t="str">
            <v>-</v>
          </cell>
          <cell r="DB237">
            <v>0</v>
          </cell>
          <cell r="DC237" t="str">
            <v>N/A</v>
          </cell>
          <cell r="DD237" t="str">
            <v>-</v>
          </cell>
          <cell r="DE237" t="str">
            <v>-</v>
          </cell>
          <cell r="DF237" t="str">
            <v>-</v>
          </cell>
          <cell r="DG237">
            <v>5</v>
          </cell>
          <cell r="DH237" t="str">
            <v>EXCLUDE</v>
          </cell>
          <cell r="DI237" t="str">
            <v>-</v>
          </cell>
          <cell r="DJ237" t="str">
            <v>-</v>
          </cell>
          <cell r="DK237" t="str">
            <v>-</v>
          </cell>
          <cell r="DL237">
            <v>0</v>
          </cell>
          <cell r="DM237" t="str">
            <v>No Sensor</v>
          </cell>
          <cell r="DN237" t="str">
            <v>No Sensor</v>
          </cell>
          <cell r="DO237" t="str">
            <v>No Sensor</v>
          </cell>
          <cell r="DP237" t="str">
            <v>No Sensor</v>
          </cell>
          <cell r="DQ237" t="str">
            <v>No Sensor</v>
          </cell>
          <cell r="DR237">
            <v>0</v>
          </cell>
          <cell r="DS237" t="str">
            <v>No Add Wk.</v>
          </cell>
          <cell r="DT237" t="str">
            <v>No Add. Wk.</v>
          </cell>
          <cell r="DU237" t="str">
            <v>No Add. Wk.</v>
          </cell>
          <cell r="DV237" t="str">
            <v>No Add. Wk.</v>
          </cell>
          <cell r="DW237" t="str">
            <v>No Add. Wk.</v>
          </cell>
        </row>
        <row r="238">
          <cell r="E238">
            <v>11</v>
          </cell>
          <cell r="F238" t="str">
            <v>OLD SCIENCE HALL</v>
          </cell>
          <cell r="G238" t="str">
            <v>B</v>
          </cell>
          <cell r="I238" t="str">
            <v>STAIR #5</v>
          </cell>
          <cell r="J238" t="str">
            <v>ST</v>
          </cell>
          <cell r="L238">
            <v>2470</v>
          </cell>
          <cell r="M238">
            <v>1</v>
          </cell>
          <cell r="N238" t="str">
            <v>EXCLUDE</v>
          </cell>
          <cell r="Q238" t="str">
            <v>CF</v>
          </cell>
          <cell r="S238" t="str">
            <v>MISCELLANEOUS</v>
          </cell>
          <cell r="T238">
            <v>0</v>
          </cell>
          <cell r="U238">
            <v>0</v>
          </cell>
          <cell r="V238">
            <v>0</v>
          </cell>
          <cell r="W238">
            <v>1</v>
          </cell>
          <cell r="X238" t="str">
            <v>EXCLUDE</v>
          </cell>
          <cell r="Z238" t="str">
            <v>MISCELLANEOUS</v>
          </cell>
          <cell r="AA238" t="str">
            <v xml:space="preserve"> </v>
          </cell>
          <cell r="AB238">
            <v>0</v>
          </cell>
          <cell r="AC238">
            <v>0</v>
          </cell>
          <cell r="AD238">
            <v>0</v>
          </cell>
          <cell r="AJ238" t="str">
            <v>Y</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0.36</v>
          </cell>
          <cell r="BZ238">
            <v>2.95</v>
          </cell>
          <cell r="CA238">
            <v>0</v>
          </cell>
          <cell r="CB238">
            <v>4</v>
          </cell>
          <cell r="CC238">
            <v>0</v>
          </cell>
          <cell r="CD238">
            <v>0.31</v>
          </cell>
          <cell r="CE238">
            <v>0.23</v>
          </cell>
          <cell r="CF238">
            <v>0</v>
          </cell>
          <cell r="CG238">
            <v>0</v>
          </cell>
          <cell r="CH238">
            <v>0</v>
          </cell>
          <cell r="CI238" t="str">
            <v>OLD SCIENCE HALL</v>
          </cell>
          <cell r="CJ238" t="str">
            <v>EXCLUDE</v>
          </cell>
          <cell r="CK238">
            <v>0</v>
          </cell>
          <cell r="CL238">
            <v>0</v>
          </cell>
          <cell r="CM238" t="str">
            <v>N/A</v>
          </cell>
          <cell r="CN238" t="str">
            <v>-</v>
          </cell>
          <cell r="CO238" t="str">
            <v>-</v>
          </cell>
          <cell r="CP238" t="str">
            <v>-</v>
          </cell>
          <cell r="CQ238">
            <v>0</v>
          </cell>
          <cell r="CR238" t="str">
            <v>N/A</v>
          </cell>
          <cell r="CS238" t="str">
            <v>-</v>
          </cell>
          <cell r="CT238" t="str">
            <v>-</v>
          </cell>
          <cell r="CU238" t="str">
            <v>-</v>
          </cell>
          <cell r="CV238">
            <v>0</v>
          </cell>
          <cell r="CW238">
            <v>0</v>
          </cell>
          <cell r="CX238" t="str">
            <v>N/A</v>
          </cell>
          <cell r="CY238" t="str">
            <v>-</v>
          </cell>
          <cell r="CZ238" t="str">
            <v>-</v>
          </cell>
          <cell r="DA238" t="str">
            <v>-</v>
          </cell>
          <cell r="DB238">
            <v>0</v>
          </cell>
          <cell r="DC238" t="str">
            <v>N/A</v>
          </cell>
          <cell r="DD238" t="str">
            <v>-</v>
          </cell>
          <cell r="DE238" t="str">
            <v>-</v>
          </cell>
          <cell r="DF238" t="str">
            <v>-</v>
          </cell>
          <cell r="DG238">
            <v>1</v>
          </cell>
          <cell r="DH238" t="str">
            <v>EXCLUDE</v>
          </cell>
          <cell r="DI238" t="str">
            <v>-</v>
          </cell>
          <cell r="DJ238" t="str">
            <v>-</v>
          </cell>
          <cell r="DK238" t="str">
            <v>-</v>
          </cell>
          <cell r="DL238">
            <v>0</v>
          </cell>
          <cell r="DM238" t="str">
            <v>No Sensor</v>
          </cell>
          <cell r="DN238" t="str">
            <v>No Sensor</v>
          </cell>
          <cell r="DO238" t="str">
            <v>No Sensor</v>
          </cell>
          <cell r="DP238" t="str">
            <v>No Sensor</v>
          </cell>
          <cell r="DQ238" t="str">
            <v>No Sensor</v>
          </cell>
          <cell r="DR238">
            <v>0</v>
          </cell>
          <cell r="DS238" t="str">
            <v>No Add Wk.</v>
          </cell>
          <cell r="DT238" t="str">
            <v>No Add. Wk.</v>
          </cell>
          <cell r="DU238" t="str">
            <v>No Add. Wk.</v>
          </cell>
          <cell r="DV238" t="str">
            <v>No Add. Wk.</v>
          </cell>
          <cell r="DW238" t="str">
            <v>No Add. Wk.</v>
          </cell>
        </row>
        <row r="239">
          <cell r="E239">
            <v>11</v>
          </cell>
          <cell r="F239" t="str">
            <v>OLD SCIENCE HALL</v>
          </cell>
          <cell r="G239" t="str">
            <v>B</v>
          </cell>
          <cell r="H239" t="str">
            <v>B14</v>
          </cell>
          <cell r="I239" t="str">
            <v>MECHANICAL ROOM</v>
          </cell>
          <cell r="J239" t="str">
            <v>MRH</v>
          </cell>
          <cell r="L239">
            <v>1000</v>
          </cell>
          <cell r="M239">
            <v>6</v>
          </cell>
          <cell r="N239" t="str">
            <v>24EE</v>
          </cell>
          <cell r="O239" t="str">
            <v>SURF</v>
          </cell>
          <cell r="S239" t="str">
            <v>FLUORESCENT</v>
          </cell>
          <cell r="T239">
            <v>72</v>
          </cell>
          <cell r="U239">
            <v>0.432</v>
          </cell>
          <cell r="V239">
            <v>432</v>
          </cell>
          <cell r="W239">
            <v>6</v>
          </cell>
          <cell r="X239" t="str">
            <v>CR41LP</v>
          </cell>
          <cell r="Z239" t="str">
            <v>NEW LINEAR FLUORESCENT FIXTURE</v>
          </cell>
          <cell r="AA239" t="str">
            <v xml:space="preserve"> </v>
          </cell>
          <cell r="AB239">
            <v>22</v>
          </cell>
          <cell r="AC239">
            <v>0.13200000000000001</v>
          </cell>
          <cell r="AD239">
            <v>132</v>
          </cell>
          <cell r="AJ239" t="str">
            <v>Y</v>
          </cell>
          <cell r="AK239">
            <v>24613.199999999997</v>
          </cell>
          <cell r="AL239">
            <v>11980.800000000001</v>
          </cell>
          <cell r="AM239">
            <v>-0.51323679976597913</v>
          </cell>
          <cell r="AN239">
            <v>0.3</v>
          </cell>
          <cell r="AO239">
            <v>300</v>
          </cell>
          <cell r="AP239">
            <v>37.68</v>
          </cell>
          <cell r="AQ239">
            <v>22.437338393461385</v>
          </cell>
          <cell r="AR239">
            <v>4.456856613132941E-2</v>
          </cell>
          <cell r="AS239">
            <v>54.2592</v>
          </cell>
          <cell r="AT239">
            <v>16.5792</v>
          </cell>
          <cell r="AU239">
            <v>43.13</v>
          </cell>
          <cell r="AV239">
            <v>59.734999999999999</v>
          </cell>
          <cell r="AW239">
            <v>1.1600000000000001</v>
          </cell>
          <cell r="AX239">
            <v>0</v>
          </cell>
          <cell r="AY239">
            <v>0</v>
          </cell>
          <cell r="AZ239">
            <v>0</v>
          </cell>
          <cell r="BA239">
            <v>0</v>
          </cell>
          <cell r="BB239">
            <v>258.78000000000003</v>
          </cell>
          <cell r="BC239">
            <v>0</v>
          </cell>
          <cell r="BD239">
            <v>0</v>
          </cell>
          <cell r="BE239">
            <v>258.78000000000003</v>
          </cell>
          <cell r="BF239">
            <v>358.40999999999997</v>
          </cell>
          <cell r="BG239">
            <v>0</v>
          </cell>
          <cell r="BH239">
            <v>0</v>
          </cell>
          <cell r="BI239">
            <v>358.40999999999997</v>
          </cell>
          <cell r="BJ239">
            <v>6.9600000000000009</v>
          </cell>
          <cell r="BK239">
            <v>836.01128138062495</v>
          </cell>
          <cell r="BL239">
            <v>845.43891066562492</v>
          </cell>
          <cell r="BM239">
            <v>2.8499999999999996</v>
          </cell>
          <cell r="BN239">
            <v>6</v>
          </cell>
          <cell r="BO239">
            <v>8.85</v>
          </cell>
          <cell r="BP239">
            <v>1.9368749999999999</v>
          </cell>
          <cell r="BQ239">
            <v>3.25</v>
          </cell>
          <cell r="BR239">
            <v>0</v>
          </cell>
          <cell r="BS239">
            <v>5.1868749999999997</v>
          </cell>
          <cell r="BT239">
            <v>0.91312499999999974</v>
          </cell>
          <cell r="BU239">
            <v>2.75</v>
          </cell>
          <cell r="BV239">
            <v>3.663125</v>
          </cell>
          <cell r="BW239">
            <v>19.8</v>
          </cell>
          <cell r="BX239">
            <v>17.88</v>
          </cell>
          <cell r="BY239">
            <v>0.36</v>
          </cell>
          <cell r="BZ239">
            <v>2.95</v>
          </cell>
          <cell r="CA239">
            <v>2.4162711864406776</v>
          </cell>
          <cell r="CB239">
            <v>4</v>
          </cell>
          <cell r="CC239">
            <v>6.303457627118644</v>
          </cell>
          <cell r="CD239">
            <v>0.31</v>
          </cell>
          <cell r="CE239">
            <v>0.23</v>
          </cell>
          <cell r="CF239">
            <v>0</v>
          </cell>
          <cell r="CG239">
            <v>0</v>
          </cell>
          <cell r="CH239">
            <v>8.7197288135593212</v>
          </cell>
          <cell r="CI239" t="str">
            <v>OLD SCIENCE HALL</v>
          </cell>
          <cell r="CJ239" t="str">
            <v>CR41LP</v>
          </cell>
          <cell r="CK239" t="str">
            <v>X</v>
          </cell>
          <cell r="CL239">
            <v>6</v>
          </cell>
          <cell r="CM239" t="str">
            <v>1X32HELP</v>
          </cell>
          <cell r="CN239" t="str">
            <v>SYLVANIA</v>
          </cell>
          <cell r="CO239" t="str">
            <v>QHE1X32T8/UNV ISL-SC</v>
          </cell>
          <cell r="CP239">
            <v>49861</v>
          </cell>
          <cell r="CQ239">
            <v>0</v>
          </cell>
          <cell r="CR239" t="str">
            <v>N/A</v>
          </cell>
          <cell r="CS239" t="str">
            <v>-</v>
          </cell>
          <cell r="CT239" t="str">
            <v>-</v>
          </cell>
          <cell r="CU239" t="str">
            <v>-</v>
          </cell>
          <cell r="CV239">
            <v>0</v>
          </cell>
          <cell r="CW239">
            <v>6</v>
          </cell>
          <cell r="CX239" t="str">
            <v>FO28/ECO</v>
          </cell>
          <cell r="CY239" t="str">
            <v>SYLVANIA</v>
          </cell>
          <cell r="CZ239" t="str">
            <v>FO28/841/XP/SS/ECO</v>
          </cell>
          <cell r="DA239">
            <v>22179</v>
          </cell>
          <cell r="DB239">
            <v>0</v>
          </cell>
          <cell r="DC239" t="str">
            <v>N/A</v>
          </cell>
          <cell r="DD239" t="str">
            <v>-</v>
          </cell>
          <cell r="DE239" t="str">
            <v>-</v>
          </cell>
          <cell r="DF239" t="str">
            <v>-</v>
          </cell>
          <cell r="DG239">
            <v>6</v>
          </cell>
          <cell r="DH239" t="str">
            <v>4' 1-LAMP LOW POWER CLASSROOM FIXTURE</v>
          </cell>
          <cell r="DI239" t="str">
            <v>TRI-STAR</v>
          </cell>
          <cell r="DJ239" t="str">
            <v>WA438-4-132-T8-EB(*)LP- WREF</v>
          </cell>
          <cell r="DK239" t="str">
            <v>-</v>
          </cell>
          <cell r="DL239">
            <v>0</v>
          </cell>
          <cell r="DM239" t="str">
            <v>No Sensor</v>
          </cell>
          <cell r="DN239" t="str">
            <v>No Sensor</v>
          </cell>
          <cell r="DO239" t="str">
            <v>No Sensor</v>
          </cell>
          <cell r="DP239" t="str">
            <v>No Sensor</v>
          </cell>
          <cell r="DQ239" t="str">
            <v>No Sensor</v>
          </cell>
          <cell r="DR239">
            <v>0</v>
          </cell>
          <cell r="DS239" t="str">
            <v>No Add Wk.</v>
          </cell>
          <cell r="DT239" t="str">
            <v>No Add. Wk.</v>
          </cell>
          <cell r="DU239" t="str">
            <v>No Add. Wk.</v>
          </cell>
          <cell r="DV239" t="str">
            <v>No Add. Wk.</v>
          </cell>
          <cell r="DW239" t="str">
            <v>No Add. Wk.</v>
          </cell>
        </row>
        <row r="240">
          <cell r="E240">
            <v>11</v>
          </cell>
          <cell r="F240" t="str">
            <v>OLD SCIENCE HALL</v>
          </cell>
          <cell r="G240" t="str">
            <v>B</v>
          </cell>
          <cell r="H240" t="str">
            <v>B14</v>
          </cell>
          <cell r="I240" t="str">
            <v>MECHANICAL ROOM</v>
          </cell>
          <cell r="J240" t="str">
            <v>MRH</v>
          </cell>
          <cell r="L240">
            <v>1000</v>
          </cell>
          <cell r="M240">
            <v>2</v>
          </cell>
          <cell r="N240" t="str">
            <v>24EE</v>
          </cell>
          <cell r="O240" t="str">
            <v>SURF</v>
          </cell>
          <cell r="S240" t="str">
            <v>FLUORESCENT</v>
          </cell>
          <cell r="T240">
            <v>72</v>
          </cell>
          <cell r="U240">
            <v>0.14399999999999999</v>
          </cell>
          <cell r="V240">
            <v>144</v>
          </cell>
          <cell r="W240">
            <v>2</v>
          </cell>
          <cell r="X240" t="str">
            <v>CR41LP</v>
          </cell>
          <cell r="Z240" t="str">
            <v>NEW LINEAR FLUORESCENT FIXTURE</v>
          </cell>
          <cell r="AA240" t="str">
            <v xml:space="preserve"> </v>
          </cell>
          <cell r="AB240">
            <v>22</v>
          </cell>
          <cell r="AC240">
            <v>4.3999999999999997E-2</v>
          </cell>
          <cell r="AD240">
            <v>44</v>
          </cell>
          <cell r="AJ240" t="str">
            <v>Y</v>
          </cell>
          <cell r="AK240">
            <v>8204.4</v>
          </cell>
          <cell r="AL240">
            <v>3993.6000000000004</v>
          </cell>
          <cell r="AM240">
            <v>-0.51323679976597913</v>
          </cell>
          <cell r="AN240">
            <v>9.9999999999999992E-2</v>
          </cell>
          <cell r="AO240">
            <v>100</v>
          </cell>
          <cell r="AP240">
            <v>12.560000000000002</v>
          </cell>
          <cell r="AQ240">
            <v>22.437338393461381</v>
          </cell>
          <cell r="AR240">
            <v>4.4568566131329417E-2</v>
          </cell>
          <cell r="AS240">
            <v>18.086400000000001</v>
          </cell>
          <cell r="AT240">
            <v>5.5263999999999998</v>
          </cell>
          <cell r="AU240">
            <v>43.13</v>
          </cell>
          <cell r="AV240">
            <v>59.734999999999999</v>
          </cell>
          <cell r="AW240">
            <v>1.1600000000000001</v>
          </cell>
          <cell r="AX240">
            <v>0</v>
          </cell>
          <cell r="AY240">
            <v>0</v>
          </cell>
          <cell r="AZ240">
            <v>0</v>
          </cell>
          <cell r="BA240">
            <v>0</v>
          </cell>
          <cell r="BB240">
            <v>86.26</v>
          </cell>
          <cell r="BC240">
            <v>0</v>
          </cell>
          <cell r="BD240">
            <v>0</v>
          </cell>
          <cell r="BE240">
            <v>86.26</v>
          </cell>
          <cell r="BF240">
            <v>119.47</v>
          </cell>
          <cell r="BG240">
            <v>0</v>
          </cell>
          <cell r="BH240">
            <v>0</v>
          </cell>
          <cell r="BI240">
            <v>119.47</v>
          </cell>
          <cell r="BJ240">
            <v>2.3200000000000003</v>
          </cell>
          <cell r="BK240">
            <v>278.67042712687498</v>
          </cell>
          <cell r="BL240">
            <v>281.81297022187499</v>
          </cell>
          <cell r="BM240">
            <v>0.94999999999999984</v>
          </cell>
          <cell r="BN240">
            <v>2</v>
          </cell>
          <cell r="BO240">
            <v>2.9499999999999997</v>
          </cell>
          <cell r="BP240">
            <v>0.64562499999999989</v>
          </cell>
          <cell r="BQ240">
            <v>1.0833333333333333</v>
          </cell>
          <cell r="BR240">
            <v>0</v>
          </cell>
          <cell r="BS240">
            <v>1.7289583333333332</v>
          </cell>
          <cell r="BT240">
            <v>0.30437499999999995</v>
          </cell>
          <cell r="BU240">
            <v>0.91666666666666674</v>
          </cell>
          <cell r="BV240">
            <v>1.2210416666666668</v>
          </cell>
          <cell r="BW240">
            <v>6.6000000000000005</v>
          </cell>
          <cell r="BX240">
            <v>5.96</v>
          </cell>
          <cell r="BY240">
            <v>0.36</v>
          </cell>
          <cell r="BZ240">
            <v>2.95</v>
          </cell>
          <cell r="CA240">
            <v>0.80542372881355928</v>
          </cell>
          <cell r="CB240">
            <v>4</v>
          </cell>
          <cell r="CC240">
            <v>2.1011525423728812</v>
          </cell>
          <cell r="CD240">
            <v>0.31</v>
          </cell>
          <cell r="CE240">
            <v>0.23</v>
          </cell>
          <cell r="CF240">
            <v>0</v>
          </cell>
          <cell r="CG240">
            <v>0</v>
          </cell>
          <cell r="CH240">
            <v>2.9065762711864407</v>
          </cell>
          <cell r="CI240" t="str">
            <v>OLD SCIENCE HALL</v>
          </cell>
          <cell r="CJ240" t="str">
            <v>CR41LP</v>
          </cell>
          <cell r="CK240" t="str">
            <v>X</v>
          </cell>
          <cell r="CL240">
            <v>2</v>
          </cell>
          <cell r="CM240" t="str">
            <v>1X32HELP</v>
          </cell>
          <cell r="CN240" t="str">
            <v>SYLVANIA</v>
          </cell>
          <cell r="CO240" t="str">
            <v>QHE1X32T8/UNV ISL-SC</v>
          </cell>
          <cell r="CP240">
            <v>49861</v>
          </cell>
          <cell r="CQ240">
            <v>0</v>
          </cell>
          <cell r="CR240" t="str">
            <v>N/A</v>
          </cell>
          <cell r="CS240" t="str">
            <v>-</v>
          </cell>
          <cell r="CT240" t="str">
            <v>-</v>
          </cell>
          <cell r="CU240" t="str">
            <v>-</v>
          </cell>
          <cell r="CV240">
            <v>0</v>
          </cell>
          <cell r="CW240">
            <v>2</v>
          </cell>
          <cell r="CX240" t="str">
            <v>FO28/ECO</v>
          </cell>
          <cell r="CY240" t="str">
            <v>SYLVANIA</v>
          </cell>
          <cell r="CZ240" t="str">
            <v>FO28/841/XP/SS/ECO</v>
          </cell>
          <cell r="DA240">
            <v>22179</v>
          </cell>
          <cell r="DB240">
            <v>0</v>
          </cell>
          <cell r="DC240" t="str">
            <v>N/A</v>
          </cell>
          <cell r="DD240" t="str">
            <v>-</v>
          </cell>
          <cell r="DE240" t="str">
            <v>-</v>
          </cell>
          <cell r="DF240" t="str">
            <v>-</v>
          </cell>
          <cell r="DG240">
            <v>2</v>
          </cell>
          <cell r="DH240" t="str">
            <v>4' 1-LAMP LOW POWER CLASSROOM FIXTURE</v>
          </cell>
          <cell r="DI240" t="str">
            <v>TRI-STAR</v>
          </cell>
          <cell r="DJ240" t="str">
            <v>WA438-4-132-T8-EB(*)LP- WREF</v>
          </cell>
          <cell r="DK240" t="str">
            <v>-</v>
          </cell>
          <cell r="DL240">
            <v>0</v>
          </cell>
          <cell r="DM240" t="str">
            <v>No Sensor</v>
          </cell>
          <cell r="DN240" t="str">
            <v>No Sensor</v>
          </cell>
          <cell r="DO240" t="str">
            <v>No Sensor</v>
          </cell>
          <cell r="DP240" t="str">
            <v>No Sensor</v>
          </cell>
          <cell r="DQ240" t="str">
            <v>No Sensor</v>
          </cell>
          <cell r="DR240">
            <v>0</v>
          </cell>
          <cell r="DS240" t="str">
            <v>No Add Wk.</v>
          </cell>
          <cell r="DT240" t="str">
            <v>No Add. Wk.</v>
          </cell>
          <cell r="DU240" t="str">
            <v>No Add. Wk.</v>
          </cell>
          <cell r="DV240" t="str">
            <v>No Add. Wk.</v>
          </cell>
          <cell r="DW240" t="str">
            <v>No Add. Wk.</v>
          </cell>
        </row>
        <row r="241">
          <cell r="E241">
            <v>11</v>
          </cell>
          <cell r="F241" t="str">
            <v>OLD SCIENCE HALL</v>
          </cell>
          <cell r="G241" t="str">
            <v>B</v>
          </cell>
          <cell r="H241" t="str">
            <v>B17</v>
          </cell>
          <cell r="I241" t="str">
            <v>ELECTRICAL STORAGE</v>
          </cell>
          <cell r="J241" t="str">
            <v>SH</v>
          </cell>
          <cell r="L241">
            <v>1000</v>
          </cell>
          <cell r="M241">
            <v>1</v>
          </cell>
          <cell r="N241" t="str">
            <v>24EE</v>
          </cell>
          <cell r="O241" t="str">
            <v>SURF</v>
          </cell>
          <cell r="S241" t="str">
            <v>FLUORESCENT</v>
          </cell>
          <cell r="T241">
            <v>72</v>
          </cell>
          <cell r="U241">
            <v>7.1999999999999995E-2</v>
          </cell>
          <cell r="V241">
            <v>72</v>
          </cell>
          <cell r="W241">
            <v>1</v>
          </cell>
          <cell r="X241" t="str">
            <v>CR41LP</v>
          </cell>
          <cell r="Z241" t="str">
            <v>NEW LINEAR FLUORESCENT FIXTURE</v>
          </cell>
          <cell r="AA241" t="str">
            <v xml:space="preserve"> </v>
          </cell>
          <cell r="AB241">
            <v>22</v>
          </cell>
          <cell r="AC241">
            <v>2.1999999999999999E-2</v>
          </cell>
          <cell r="AD241">
            <v>22</v>
          </cell>
          <cell r="AJ241" t="str">
            <v>Y</v>
          </cell>
          <cell r="AK241">
            <v>4102.2</v>
          </cell>
          <cell r="AL241">
            <v>1996.8000000000002</v>
          </cell>
          <cell r="AM241">
            <v>-0.51323679976597913</v>
          </cell>
          <cell r="AN241">
            <v>4.9999999999999996E-2</v>
          </cell>
          <cell r="AO241">
            <v>50</v>
          </cell>
          <cell r="AP241">
            <v>6.2800000000000011</v>
          </cell>
          <cell r="AQ241">
            <v>22.437338393461381</v>
          </cell>
          <cell r="AR241">
            <v>4.4568566131329417E-2</v>
          </cell>
          <cell r="AS241">
            <v>9.0432000000000006</v>
          </cell>
          <cell r="AT241">
            <v>2.7631999999999999</v>
          </cell>
          <cell r="AU241">
            <v>43.13</v>
          </cell>
          <cell r="AV241">
            <v>59.734999999999999</v>
          </cell>
          <cell r="AW241">
            <v>1.1600000000000001</v>
          </cell>
          <cell r="AX241">
            <v>0</v>
          </cell>
          <cell r="AY241">
            <v>0</v>
          </cell>
          <cell r="AZ241">
            <v>0</v>
          </cell>
          <cell r="BA241">
            <v>0</v>
          </cell>
          <cell r="BB241">
            <v>43.13</v>
          </cell>
          <cell r="BC241">
            <v>0</v>
          </cell>
          <cell r="BD241">
            <v>0</v>
          </cell>
          <cell r="BE241">
            <v>43.13</v>
          </cell>
          <cell r="BF241">
            <v>59.734999999999999</v>
          </cell>
          <cell r="BG241">
            <v>0</v>
          </cell>
          <cell r="BH241">
            <v>0</v>
          </cell>
          <cell r="BI241">
            <v>59.734999999999999</v>
          </cell>
          <cell r="BJ241">
            <v>1.1600000000000001</v>
          </cell>
          <cell r="BK241">
            <v>139.33521356343749</v>
          </cell>
          <cell r="BL241">
            <v>140.9064851109375</v>
          </cell>
          <cell r="BM241">
            <v>0.47499999999999992</v>
          </cell>
          <cell r="BN241">
            <v>1</v>
          </cell>
          <cell r="BO241">
            <v>1.4749999999999999</v>
          </cell>
          <cell r="BP241">
            <v>0.32281249999999995</v>
          </cell>
          <cell r="BQ241">
            <v>0.54166666666666663</v>
          </cell>
          <cell r="BR241">
            <v>0</v>
          </cell>
          <cell r="BS241">
            <v>0.86447916666666658</v>
          </cell>
          <cell r="BT241">
            <v>0.15218749999999998</v>
          </cell>
          <cell r="BU241">
            <v>0.45833333333333337</v>
          </cell>
          <cell r="BV241">
            <v>0.6105208333333334</v>
          </cell>
          <cell r="BW241">
            <v>3.3000000000000003</v>
          </cell>
          <cell r="BX241">
            <v>2.98</v>
          </cell>
          <cell r="BY241">
            <v>0.36</v>
          </cell>
          <cell r="BZ241">
            <v>2.95</v>
          </cell>
          <cell r="CA241">
            <v>0.40271186440677964</v>
          </cell>
          <cell r="CB241">
            <v>4</v>
          </cell>
          <cell r="CC241">
            <v>1.0505762711864406</v>
          </cell>
          <cell r="CD241">
            <v>0.31</v>
          </cell>
          <cell r="CE241">
            <v>0.23</v>
          </cell>
          <cell r="CF241">
            <v>0</v>
          </cell>
          <cell r="CG241">
            <v>0</v>
          </cell>
          <cell r="CH241">
            <v>1.4532881355932203</v>
          </cell>
          <cell r="CI241" t="str">
            <v>OLD SCIENCE HALL</v>
          </cell>
          <cell r="CJ241" t="str">
            <v>CR41LP</v>
          </cell>
          <cell r="CK241" t="str">
            <v>X</v>
          </cell>
          <cell r="CL241">
            <v>1</v>
          </cell>
          <cell r="CM241" t="str">
            <v>1X32HELP</v>
          </cell>
          <cell r="CN241" t="str">
            <v>SYLVANIA</v>
          </cell>
          <cell r="CO241" t="str">
            <v>QHE1X32T8/UNV ISL-SC</v>
          </cell>
          <cell r="CP241">
            <v>49861</v>
          </cell>
          <cell r="CQ241">
            <v>0</v>
          </cell>
          <cell r="CR241" t="str">
            <v>N/A</v>
          </cell>
          <cell r="CS241" t="str">
            <v>-</v>
          </cell>
          <cell r="CT241" t="str">
            <v>-</v>
          </cell>
          <cell r="CU241" t="str">
            <v>-</v>
          </cell>
          <cell r="CV241">
            <v>0</v>
          </cell>
          <cell r="CW241">
            <v>1</v>
          </cell>
          <cell r="CX241" t="str">
            <v>FO28/ECO</v>
          </cell>
          <cell r="CY241" t="str">
            <v>SYLVANIA</v>
          </cell>
          <cell r="CZ241" t="str">
            <v>FO28/841/XP/SS/ECO</v>
          </cell>
          <cell r="DA241">
            <v>22179</v>
          </cell>
          <cell r="DB241">
            <v>0</v>
          </cell>
          <cell r="DC241" t="str">
            <v>N/A</v>
          </cell>
          <cell r="DD241" t="str">
            <v>-</v>
          </cell>
          <cell r="DE241" t="str">
            <v>-</v>
          </cell>
          <cell r="DF241" t="str">
            <v>-</v>
          </cell>
          <cell r="DG241">
            <v>1</v>
          </cell>
          <cell r="DH241" t="str">
            <v>4' 1-LAMP LOW POWER CLASSROOM FIXTURE</v>
          </cell>
          <cell r="DI241" t="str">
            <v>TRI-STAR</v>
          </cell>
          <cell r="DJ241" t="str">
            <v>WA438-4-132-T8-EB(*)LP- WREF</v>
          </cell>
          <cell r="DK241" t="str">
            <v>-</v>
          </cell>
          <cell r="DL241">
            <v>0</v>
          </cell>
          <cell r="DM241" t="str">
            <v>No Sensor</v>
          </cell>
          <cell r="DN241" t="str">
            <v>No Sensor</v>
          </cell>
          <cell r="DO241" t="str">
            <v>No Sensor</v>
          </cell>
          <cell r="DP241" t="str">
            <v>No Sensor</v>
          </cell>
          <cell r="DQ241" t="str">
            <v>No Sensor</v>
          </cell>
          <cell r="DR241">
            <v>0</v>
          </cell>
          <cell r="DS241" t="str">
            <v>No Add Wk.</v>
          </cell>
          <cell r="DT241" t="str">
            <v>No Add. Wk.</v>
          </cell>
          <cell r="DU241" t="str">
            <v>No Add. Wk.</v>
          </cell>
          <cell r="DV241" t="str">
            <v>No Add. Wk.</v>
          </cell>
          <cell r="DW241" t="str">
            <v>No Add. Wk.</v>
          </cell>
        </row>
        <row r="242">
          <cell r="E242">
            <v>11</v>
          </cell>
          <cell r="F242" t="str">
            <v>OLD SCIENCE HALL</v>
          </cell>
          <cell r="G242" t="str">
            <v>B</v>
          </cell>
          <cell r="H242" t="str">
            <v>B17</v>
          </cell>
          <cell r="I242" t="str">
            <v>ELECTRICAL STORAGE</v>
          </cell>
          <cell r="J242" t="str">
            <v>SH</v>
          </cell>
          <cell r="L242">
            <v>1000</v>
          </cell>
          <cell r="M242">
            <v>1</v>
          </cell>
          <cell r="N242" t="str">
            <v>24EE</v>
          </cell>
          <cell r="O242" t="str">
            <v>SURF</v>
          </cell>
          <cell r="S242" t="str">
            <v>FLUORESCENT</v>
          </cell>
          <cell r="T242">
            <v>72</v>
          </cell>
          <cell r="U242">
            <v>7.1999999999999995E-2</v>
          </cell>
          <cell r="V242">
            <v>72</v>
          </cell>
          <cell r="W242">
            <v>1</v>
          </cell>
          <cell r="X242" t="str">
            <v>CR41LP</v>
          </cell>
          <cell r="Z242" t="str">
            <v>NEW LINEAR FLUORESCENT FIXTURE</v>
          </cell>
          <cell r="AA242" t="str">
            <v xml:space="preserve"> </v>
          </cell>
          <cell r="AB242">
            <v>22</v>
          </cell>
          <cell r="AC242">
            <v>2.1999999999999999E-2</v>
          </cell>
          <cell r="AD242">
            <v>22</v>
          </cell>
          <cell r="AJ242" t="str">
            <v>Y</v>
          </cell>
          <cell r="AK242">
            <v>4102.2</v>
          </cell>
          <cell r="AL242">
            <v>1996.8000000000002</v>
          </cell>
          <cell r="AM242">
            <v>-0.51323679976597913</v>
          </cell>
          <cell r="AN242">
            <v>4.9999999999999996E-2</v>
          </cell>
          <cell r="AO242">
            <v>50</v>
          </cell>
          <cell r="AP242">
            <v>6.2800000000000011</v>
          </cell>
          <cell r="AQ242">
            <v>22.437338393461381</v>
          </cell>
          <cell r="AR242">
            <v>4.4568566131329417E-2</v>
          </cell>
          <cell r="AS242">
            <v>9.0432000000000006</v>
          </cell>
          <cell r="AT242">
            <v>2.7631999999999999</v>
          </cell>
          <cell r="AU242">
            <v>43.13</v>
          </cell>
          <cell r="AV242">
            <v>59.734999999999999</v>
          </cell>
          <cell r="AW242">
            <v>1.1600000000000001</v>
          </cell>
          <cell r="AX242">
            <v>0</v>
          </cell>
          <cell r="AY242">
            <v>0</v>
          </cell>
          <cell r="AZ242">
            <v>0</v>
          </cell>
          <cell r="BA242">
            <v>0</v>
          </cell>
          <cell r="BB242">
            <v>43.13</v>
          </cell>
          <cell r="BC242">
            <v>0</v>
          </cell>
          <cell r="BD242">
            <v>0</v>
          </cell>
          <cell r="BE242">
            <v>43.13</v>
          </cell>
          <cell r="BF242">
            <v>59.734999999999999</v>
          </cell>
          <cell r="BG242">
            <v>0</v>
          </cell>
          <cell r="BH242">
            <v>0</v>
          </cell>
          <cell r="BI242">
            <v>59.734999999999999</v>
          </cell>
          <cell r="BJ242">
            <v>1.1600000000000001</v>
          </cell>
          <cell r="BK242">
            <v>139.33521356343749</v>
          </cell>
          <cell r="BL242">
            <v>140.9064851109375</v>
          </cell>
          <cell r="BM242">
            <v>0.47499999999999992</v>
          </cell>
          <cell r="BN242">
            <v>1</v>
          </cell>
          <cell r="BO242">
            <v>1.4749999999999999</v>
          </cell>
          <cell r="BP242">
            <v>0.32281249999999995</v>
          </cell>
          <cell r="BQ242">
            <v>0.54166666666666663</v>
          </cell>
          <cell r="BR242">
            <v>0</v>
          </cell>
          <cell r="BS242">
            <v>0.86447916666666658</v>
          </cell>
          <cell r="BT242">
            <v>0.15218749999999998</v>
          </cell>
          <cell r="BU242">
            <v>0.45833333333333337</v>
          </cell>
          <cell r="BV242">
            <v>0.6105208333333334</v>
          </cell>
          <cell r="BW242">
            <v>3.3000000000000003</v>
          </cell>
          <cell r="BX242">
            <v>2.98</v>
          </cell>
          <cell r="BY242">
            <v>0.36</v>
          </cell>
          <cell r="BZ242">
            <v>2.95</v>
          </cell>
          <cell r="CA242">
            <v>0.40271186440677964</v>
          </cell>
          <cell r="CB242">
            <v>4</v>
          </cell>
          <cell r="CC242">
            <v>1.0505762711864406</v>
          </cell>
          <cell r="CD242">
            <v>0.31</v>
          </cell>
          <cell r="CE242">
            <v>0.23</v>
          </cell>
          <cell r="CF242">
            <v>0</v>
          </cell>
          <cell r="CG242">
            <v>0</v>
          </cell>
          <cell r="CH242">
            <v>1.4532881355932203</v>
          </cell>
          <cell r="CI242" t="str">
            <v>OLD SCIENCE HALL</v>
          </cell>
          <cell r="CJ242" t="str">
            <v>CR41LP</v>
          </cell>
          <cell r="CK242" t="str">
            <v>X</v>
          </cell>
          <cell r="CL242">
            <v>1</v>
          </cell>
          <cell r="CM242" t="str">
            <v>1X32HELP</v>
          </cell>
          <cell r="CN242" t="str">
            <v>SYLVANIA</v>
          </cell>
          <cell r="CO242" t="str">
            <v>QHE1X32T8/UNV ISL-SC</v>
          </cell>
          <cell r="CP242">
            <v>49861</v>
          </cell>
          <cell r="CQ242">
            <v>0</v>
          </cell>
          <cell r="CR242" t="str">
            <v>N/A</v>
          </cell>
          <cell r="CS242" t="str">
            <v>-</v>
          </cell>
          <cell r="CT242" t="str">
            <v>-</v>
          </cell>
          <cell r="CU242" t="str">
            <v>-</v>
          </cell>
          <cell r="CV242">
            <v>0</v>
          </cell>
          <cell r="CW242">
            <v>1</v>
          </cell>
          <cell r="CX242" t="str">
            <v>FO28/ECO</v>
          </cell>
          <cell r="CY242" t="str">
            <v>SYLVANIA</v>
          </cell>
          <cell r="CZ242" t="str">
            <v>FO28/841/XP/SS/ECO</v>
          </cell>
          <cell r="DA242">
            <v>22179</v>
          </cell>
          <cell r="DB242">
            <v>0</v>
          </cell>
          <cell r="DC242" t="str">
            <v>N/A</v>
          </cell>
          <cell r="DD242" t="str">
            <v>-</v>
          </cell>
          <cell r="DE242" t="str">
            <v>-</v>
          </cell>
          <cell r="DF242" t="str">
            <v>-</v>
          </cell>
          <cell r="DG242">
            <v>1</v>
          </cell>
          <cell r="DH242" t="str">
            <v>4' 1-LAMP LOW POWER CLASSROOM FIXTURE</v>
          </cell>
          <cell r="DI242" t="str">
            <v>TRI-STAR</v>
          </cell>
          <cell r="DJ242" t="str">
            <v>WA438-4-132-T8-EB(*)LP- WREF</v>
          </cell>
          <cell r="DK242" t="str">
            <v>-</v>
          </cell>
          <cell r="DL242">
            <v>0</v>
          </cell>
          <cell r="DM242" t="str">
            <v>No Sensor</v>
          </cell>
          <cell r="DN242" t="str">
            <v>No Sensor</v>
          </cell>
          <cell r="DO242" t="str">
            <v>No Sensor</v>
          </cell>
          <cell r="DP242" t="str">
            <v>No Sensor</v>
          </cell>
          <cell r="DQ242" t="str">
            <v>No Sensor</v>
          </cell>
          <cell r="DR242">
            <v>0</v>
          </cell>
          <cell r="DS242" t="str">
            <v>No Add Wk.</v>
          </cell>
          <cell r="DT242" t="str">
            <v>No Add. Wk.</v>
          </cell>
          <cell r="DU242" t="str">
            <v>No Add. Wk.</v>
          </cell>
          <cell r="DV242" t="str">
            <v>No Add. Wk.</v>
          </cell>
          <cell r="DW242" t="str">
            <v>No Add. Wk.</v>
          </cell>
        </row>
        <row r="243">
          <cell r="E243">
            <v>11</v>
          </cell>
          <cell r="F243" t="str">
            <v>OLD SCIENCE HALL</v>
          </cell>
          <cell r="G243" t="str">
            <v>B</v>
          </cell>
          <cell r="H243" t="str">
            <v>B15</v>
          </cell>
          <cell r="I243" t="str">
            <v>JANITOR CLOSET</v>
          </cell>
          <cell r="J243" t="str">
            <v>JC</v>
          </cell>
          <cell r="L243">
            <v>500</v>
          </cell>
          <cell r="M243">
            <v>1</v>
          </cell>
          <cell r="N243" t="str">
            <v>24EE</v>
          </cell>
          <cell r="O243" t="str">
            <v>SURF</v>
          </cell>
          <cell r="S243" t="str">
            <v>FLUORESCENT</v>
          </cell>
          <cell r="T243">
            <v>72</v>
          </cell>
          <cell r="U243">
            <v>7.1999999999999995E-2</v>
          </cell>
          <cell r="V243">
            <v>36</v>
          </cell>
          <cell r="W243">
            <v>1</v>
          </cell>
          <cell r="X243" t="str">
            <v>CR41LP</v>
          </cell>
          <cell r="Z243" t="str">
            <v>NEW LINEAR FLUORESCENT FIXTURE</v>
          </cell>
          <cell r="AA243" t="str">
            <v xml:space="preserve"> </v>
          </cell>
          <cell r="AB243">
            <v>22</v>
          </cell>
          <cell r="AC243">
            <v>2.1999999999999999E-2</v>
          </cell>
          <cell r="AD243">
            <v>11</v>
          </cell>
          <cell r="AJ243" t="str">
            <v>Y</v>
          </cell>
          <cell r="AK243">
            <v>4102.2</v>
          </cell>
          <cell r="AL243">
            <v>1996.8000000000002</v>
          </cell>
          <cell r="AM243">
            <v>-0.51323679976597913</v>
          </cell>
          <cell r="AN243">
            <v>4.9999999999999996E-2</v>
          </cell>
          <cell r="AO243">
            <v>25</v>
          </cell>
          <cell r="AP243">
            <v>4.6300000000000008</v>
          </cell>
          <cell r="AQ243">
            <v>30.433366114673319</v>
          </cell>
          <cell r="AR243">
            <v>3.2858672163703057E-2</v>
          </cell>
          <cell r="AS243">
            <v>6.6672000000000002</v>
          </cell>
          <cell r="AT243">
            <v>2.0371999999999999</v>
          </cell>
          <cell r="AU243">
            <v>43.13</v>
          </cell>
          <cell r="AV243">
            <v>59.734999999999999</v>
          </cell>
          <cell r="AW243">
            <v>1.1600000000000001</v>
          </cell>
          <cell r="AX243">
            <v>0</v>
          </cell>
          <cell r="AY243">
            <v>0</v>
          </cell>
          <cell r="AZ243">
            <v>0</v>
          </cell>
          <cell r="BA243">
            <v>0</v>
          </cell>
          <cell r="BB243">
            <v>43.13</v>
          </cell>
          <cell r="BC243">
            <v>0</v>
          </cell>
          <cell r="BD243">
            <v>0</v>
          </cell>
          <cell r="BE243">
            <v>43.13</v>
          </cell>
          <cell r="BF243">
            <v>59.734999999999999</v>
          </cell>
          <cell r="BG243">
            <v>0</v>
          </cell>
          <cell r="BH243">
            <v>0</v>
          </cell>
          <cell r="BI243">
            <v>59.734999999999999</v>
          </cell>
          <cell r="BJ243">
            <v>1.1600000000000001</v>
          </cell>
          <cell r="BK243">
            <v>139.33521356343749</v>
          </cell>
          <cell r="BL243">
            <v>140.9064851109375</v>
          </cell>
          <cell r="BM243">
            <v>0.23749999999999996</v>
          </cell>
          <cell r="BN243">
            <v>0.5</v>
          </cell>
          <cell r="BO243">
            <v>0.73749999999999993</v>
          </cell>
          <cell r="BP243">
            <v>0.16140624999999997</v>
          </cell>
          <cell r="BQ243">
            <v>0.27083333333333331</v>
          </cell>
          <cell r="BR243">
            <v>0</v>
          </cell>
          <cell r="BS243">
            <v>0.43223958333333329</v>
          </cell>
          <cell r="BT243">
            <v>7.6093749999999988E-2</v>
          </cell>
          <cell r="BU243">
            <v>0.22916666666666669</v>
          </cell>
          <cell r="BV243">
            <v>0.3052604166666667</v>
          </cell>
          <cell r="BW243">
            <v>1.6500000000000001</v>
          </cell>
          <cell r="BX243">
            <v>2.98</v>
          </cell>
          <cell r="BY243">
            <v>0.36</v>
          </cell>
          <cell r="BZ243">
            <v>2.95</v>
          </cell>
          <cell r="CA243">
            <v>0.20135593220338982</v>
          </cell>
          <cell r="CB243">
            <v>4</v>
          </cell>
          <cell r="CC243">
            <v>1.0505762711864406</v>
          </cell>
          <cell r="CD243">
            <v>0.31</v>
          </cell>
          <cell r="CE243">
            <v>0.23</v>
          </cell>
          <cell r="CF243">
            <v>0</v>
          </cell>
          <cell r="CG243">
            <v>0</v>
          </cell>
          <cell r="CH243">
            <v>1.2519322033898304</v>
          </cell>
          <cell r="CI243" t="str">
            <v>OLD SCIENCE HALL</v>
          </cell>
          <cell r="CJ243" t="str">
            <v>CR41LP</v>
          </cell>
          <cell r="CK243" t="str">
            <v>X</v>
          </cell>
          <cell r="CL243">
            <v>1</v>
          </cell>
          <cell r="CM243" t="str">
            <v>1X32HELP</v>
          </cell>
          <cell r="CN243" t="str">
            <v>SYLVANIA</v>
          </cell>
          <cell r="CO243" t="str">
            <v>QHE1X32T8/UNV ISL-SC</v>
          </cell>
          <cell r="CP243">
            <v>49861</v>
          </cell>
          <cell r="CQ243">
            <v>0</v>
          </cell>
          <cell r="CR243" t="str">
            <v>N/A</v>
          </cell>
          <cell r="CS243" t="str">
            <v>-</v>
          </cell>
          <cell r="CT243" t="str">
            <v>-</v>
          </cell>
          <cell r="CU243" t="str">
            <v>-</v>
          </cell>
          <cell r="CV243">
            <v>0</v>
          </cell>
          <cell r="CW243">
            <v>1</v>
          </cell>
          <cell r="CX243" t="str">
            <v>FO28/ECO</v>
          </cell>
          <cell r="CY243" t="str">
            <v>SYLVANIA</v>
          </cell>
          <cell r="CZ243" t="str">
            <v>FO28/841/XP/SS/ECO</v>
          </cell>
          <cell r="DA243">
            <v>22179</v>
          </cell>
          <cell r="DB243">
            <v>0</v>
          </cell>
          <cell r="DC243" t="str">
            <v>N/A</v>
          </cell>
          <cell r="DD243" t="str">
            <v>-</v>
          </cell>
          <cell r="DE243" t="str">
            <v>-</v>
          </cell>
          <cell r="DF243" t="str">
            <v>-</v>
          </cell>
          <cell r="DG243">
            <v>1</v>
          </cell>
          <cell r="DH243" t="str">
            <v>4' 1-LAMP LOW POWER CLASSROOM FIXTURE</v>
          </cell>
          <cell r="DI243" t="str">
            <v>TRI-STAR</v>
          </cell>
          <cell r="DJ243" t="str">
            <v>WA438-4-132-T8-EB(*)LP- WREF</v>
          </cell>
          <cell r="DK243" t="str">
            <v>-</v>
          </cell>
          <cell r="DL243">
            <v>0</v>
          </cell>
          <cell r="DM243" t="str">
            <v>No Sensor</v>
          </cell>
          <cell r="DN243" t="str">
            <v>No Sensor</v>
          </cell>
          <cell r="DO243" t="str">
            <v>No Sensor</v>
          </cell>
          <cell r="DP243" t="str">
            <v>No Sensor</v>
          </cell>
          <cell r="DQ243" t="str">
            <v>No Sensor</v>
          </cell>
          <cell r="DR243">
            <v>0</v>
          </cell>
          <cell r="DS243" t="str">
            <v>No Add Wk.</v>
          </cell>
          <cell r="DT243" t="str">
            <v>No Add. Wk.</v>
          </cell>
          <cell r="DU243" t="str">
            <v>No Add. Wk.</v>
          </cell>
          <cell r="DV243" t="str">
            <v>No Add. Wk.</v>
          </cell>
          <cell r="DW243" t="str">
            <v>No Add. Wk.</v>
          </cell>
        </row>
        <row r="244">
          <cell r="E244">
            <v>11</v>
          </cell>
          <cell r="F244" t="str">
            <v>OLD SCIENCE HALL</v>
          </cell>
          <cell r="G244" t="str">
            <v>B</v>
          </cell>
          <cell r="H244" t="str">
            <v>B16</v>
          </cell>
          <cell r="I244" t="str">
            <v>ELEVATOR EQUIPMENT</v>
          </cell>
          <cell r="J244" t="str">
            <v>MRH</v>
          </cell>
          <cell r="L244">
            <v>1000</v>
          </cell>
          <cell r="M244">
            <v>1</v>
          </cell>
          <cell r="N244" t="str">
            <v>24EE</v>
          </cell>
          <cell r="O244" t="str">
            <v>SURF</v>
          </cell>
          <cell r="S244" t="str">
            <v>FLUORESCENT</v>
          </cell>
          <cell r="T244">
            <v>72</v>
          </cell>
          <cell r="U244">
            <v>7.1999999999999995E-2</v>
          </cell>
          <cell r="V244">
            <v>72</v>
          </cell>
          <cell r="W244">
            <v>1</v>
          </cell>
          <cell r="X244" t="str">
            <v>CR41LP</v>
          </cell>
          <cell r="Z244" t="str">
            <v>NEW LINEAR FLUORESCENT FIXTURE</v>
          </cell>
          <cell r="AA244" t="str">
            <v xml:space="preserve"> </v>
          </cell>
          <cell r="AB244">
            <v>22</v>
          </cell>
          <cell r="AC244">
            <v>2.1999999999999999E-2</v>
          </cell>
          <cell r="AD244">
            <v>22</v>
          </cell>
          <cell r="AJ244" t="str">
            <v>Y</v>
          </cell>
          <cell r="AK244">
            <v>4102.2</v>
          </cell>
          <cell r="AL244">
            <v>1996.8000000000002</v>
          </cell>
          <cell r="AM244">
            <v>-0.51323679976597913</v>
          </cell>
          <cell r="AN244">
            <v>4.9999999999999996E-2</v>
          </cell>
          <cell r="AO244">
            <v>50</v>
          </cell>
          <cell r="AP244">
            <v>6.2800000000000011</v>
          </cell>
          <cell r="AQ244">
            <v>22.437338393461381</v>
          </cell>
          <cell r="AR244">
            <v>4.4568566131329417E-2</v>
          </cell>
          <cell r="AS244">
            <v>9.0432000000000006</v>
          </cell>
          <cell r="AT244">
            <v>2.7631999999999999</v>
          </cell>
          <cell r="AU244">
            <v>43.13</v>
          </cell>
          <cell r="AV244">
            <v>59.734999999999999</v>
          </cell>
          <cell r="AW244">
            <v>1.1600000000000001</v>
          </cell>
          <cell r="AX244">
            <v>0</v>
          </cell>
          <cell r="AY244">
            <v>0</v>
          </cell>
          <cell r="AZ244">
            <v>0</v>
          </cell>
          <cell r="BA244">
            <v>0</v>
          </cell>
          <cell r="BB244">
            <v>43.13</v>
          </cell>
          <cell r="BC244">
            <v>0</v>
          </cell>
          <cell r="BD244">
            <v>0</v>
          </cell>
          <cell r="BE244">
            <v>43.13</v>
          </cell>
          <cell r="BF244">
            <v>59.734999999999999</v>
          </cell>
          <cell r="BG244">
            <v>0</v>
          </cell>
          <cell r="BH244">
            <v>0</v>
          </cell>
          <cell r="BI244">
            <v>59.734999999999999</v>
          </cell>
          <cell r="BJ244">
            <v>1.1600000000000001</v>
          </cell>
          <cell r="BK244">
            <v>139.33521356343749</v>
          </cell>
          <cell r="BL244">
            <v>140.9064851109375</v>
          </cell>
          <cell r="BM244">
            <v>0.47499999999999992</v>
          </cell>
          <cell r="BN244">
            <v>1</v>
          </cell>
          <cell r="BO244">
            <v>1.4749999999999999</v>
          </cell>
          <cell r="BP244">
            <v>0.32281249999999995</v>
          </cell>
          <cell r="BQ244">
            <v>0.54166666666666663</v>
          </cell>
          <cell r="BR244">
            <v>0</v>
          </cell>
          <cell r="BS244">
            <v>0.86447916666666658</v>
          </cell>
          <cell r="BT244">
            <v>0.15218749999999998</v>
          </cell>
          <cell r="BU244">
            <v>0.45833333333333337</v>
          </cell>
          <cell r="BV244">
            <v>0.6105208333333334</v>
          </cell>
          <cell r="BW244">
            <v>3.3000000000000003</v>
          </cell>
          <cell r="BX244">
            <v>2.98</v>
          </cell>
          <cell r="BY244">
            <v>0.36</v>
          </cell>
          <cell r="BZ244">
            <v>2.95</v>
          </cell>
          <cell r="CA244">
            <v>0.40271186440677964</v>
          </cell>
          <cell r="CB244">
            <v>4</v>
          </cell>
          <cell r="CC244">
            <v>1.0505762711864406</v>
          </cell>
          <cell r="CD244">
            <v>0.31</v>
          </cell>
          <cell r="CE244">
            <v>0.23</v>
          </cell>
          <cell r="CF244">
            <v>0</v>
          </cell>
          <cell r="CG244">
            <v>0</v>
          </cell>
          <cell r="CH244">
            <v>1.4532881355932203</v>
          </cell>
          <cell r="CI244" t="str">
            <v>OLD SCIENCE HALL</v>
          </cell>
          <cell r="CJ244" t="str">
            <v>CR41LP</v>
          </cell>
          <cell r="CK244" t="str">
            <v>X</v>
          </cell>
          <cell r="CL244">
            <v>1</v>
          </cell>
          <cell r="CM244" t="str">
            <v>1X32HELP</v>
          </cell>
          <cell r="CN244" t="str">
            <v>SYLVANIA</v>
          </cell>
          <cell r="CO244" t="str">
            <v>QHE1X32T8/UNV ISL-SC</v>
          </cell>
          <cell r="CP244">
            <v>49861</v>
          </cell>
          <cell r="CQ244">
            <v>0</v>
          </cell>
          <cell r="CR244" t="str">
            <v>N/A</v>
          </cell>
          <cell r="CS244" t="str">
            <v>-</v>
          </cell>
          <cell r="CT244" t="str">
            <v>-</v>
          </cell>
          <cell r="CU244" t="str">
            <v>-</v>
          </cell>
          <cell r="CV244">
            <v>0</v>
          </cell>
          <cell r="CW244">
            <v>1</v>
          </cell>
          <cell r="CX244" t="str">
            <v>FO28/ECO</v>
          </cell>
          <cell r="CY244" t="str">
            <v>SYLVANIA</v>
          </cell>
          <cell r="CZ244" t="str">
            <v>FO28/841/XP/SS/ECO</v>
          </cell>
          <cell r="DA244">
            <v>22179</v>
          </cell>
          <cell r="DB244">
            <v>0</v>
          </cell>
          <cell r="DC244" t="str">
            <v>N/A</v>
          </cell>
          <cell r="DD244" t="str">
            <v>-</v>
          </cell>
          <cell r="DE244" t="str">
            <v>-</v>
          </cell>
          <cell r="DF244" t="str">
            <v>-</v>
          </cell>
          <cell r="DG244">
            <v>1</v>
          </cell>
          <cell r="DH244" t="str">
            <v>4' 1-LAMP LOW POWER CLASSROOM FIXTURE</v>
          </cell>
          <cell r="DI244" t="str">
            <v>TRI-STAR</v>
          </cell>
          <cell r="DJ244" t="str">
            <v>WA438-4-132-T8-EB(*)LP- WREF</v>
          </cell>
          <cell r="DK244" t="str">
            <v>-</v>
          </cell>
          <cell r="DL244">
            <v>0</v>
          </cell>
          <cell r="DM244" t="str">
            <v>No Sensor</v>
          </cell>
          <cell r="DN244" t="str">
            <v>No Sensor</v>
          </cell>
          <cell r="DO244" t="str">
            <v>No Sensor</v>
          </cell>
          <cell r="DP244" t="str">
            <v>No Sensor</v>
          </cell>
          <cell r="DQ244" t="str">
            <v>No Sensor</v>
          </cell>
          <cell r="DR244">
            <v>0</v>
          </cell>
          <cell r="DS244" t="str">
            <v>No Add Wk.</v>
          </cell>
          <cell r="DT244" t="str">
            <v>No Add. Wk.</v>
          </cell>
          <cell r="DU244" t="str">
            <v>No Add. Wk.</v>
          </cell>
          <cell r="DV244" t="str">
            <v>No Add. Wk.</v>
          </cell>
          <cell r="DW244" t="str">
            <v>No Add. Wk.</v>
          </cell>
        </row>
        <row r="245">
          <cell r="E245">
            <v>11</v>
          </cell>
          <cell r="F245" t="str">
            <v>OLD SCIENCE HALL</v>
          </cell>
          <cell r="G245" t="str">
            <v>G</v>
          </cell>
          <cell r="I245" t="str">
            <v>VESTIBULE</v>
          </cell>
          <cell r="J245" t="str">
            <v>CS</v>
          </cell>
          <cell r="L245">
            <v>2470</v>
          </cell>
          <cell r="M245">
            <v>1</v>
          </cell>
          <cell r="N245" t="str">
            <v>EXCLUDE</v>
          </cell>
          <cell r="Q245" t="str">
            <v>CF</v>
          </cell>
          <cell r="S245" t="str">
            <v>MISCELLANEOUS</v>
          </cell>
          <cell r="T245">
            <v>0</v>
          </cell>
          <cell r="U245">
            <v>0</v>
          </cell>
          <cell r="V245">
            <v>0</v>
          </cell>
          <cell r="W245">
            <v>1</v>
          </cell>
          <cell r="X245" t="str">
            <v>EXCLUDE</v>
          </cell>
          <cell r="Z245" t="str">
            <v>MISCELLANEOUS</v>
          </cell>
          <cell r="AA245" t="str">
            <v xml:space="preserve"> </v>
          </cell>
          <cell r="AB245">
            <v>0</v>
          </cell>
          <cell r="AC245">
            <v>0</v>
          </cell>
          <cell r="AD245">
            <v>0</v>
          </cell>
          <cell r="AJ245" t="str">
            <v>Y</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0.36</v>
          </cell>
          <cell r="BZ245">
            <v>2.95</v>
          </cell>
          <cell r="CA245">
            <v>0</v>
          </cell>
          <cell r="CB245">
            <v>4</v>
          </cell>
          <cell r="CC245">
            <v>0</v>
          </cell>
          <cell r="CD245">
            <v>0.31</v>
          </cell>
          <cell r="CE245">
            <v>0.23</v>
          </cell>
          <cell r="CF245">
            <v>0</v>
          </cell>
          <cell r="CG245">
            <v>0</v>
          </cell>
          <cell r="CH245">
            <v>0</v>
          </cell>
          <cell r="CI245" t="str">
            <v>OLD SCIENCE HALL</v>
          </cell>
          <cell r="CJ245" t="str">
            <v>EXCLUDE</v>
          </cell>
          <cell r="CK245">
            <v>0</v>
          </cell>
          <cell r="CL245">
            <v>0</v>
          </cell>
          <cell r="CM245" t="str">
            <v>N/A</v>
          </cell>
          <cell r="CN245" t="str">
            <v>-</v>
          </cell>
          <cell r="CO245" t="str">
            <v>-</v>
          </cell>
          <cell r="CP245" t="str">
            <v>-</v>
          </cell>
          <cell r="CQ245">
            <v>0</v>
          </cell>
          <cell r="CR245" t="str">
            <v>N/A</v>
          </cell>
          <cell r="CS245" t="str">
            <v>-</v>
          </cell>
          <cell r="CT245" t="str">
            <v>-</v>
          </cell>
          <cell r="CU245" t="str">
            <v>-</v>
          </cell>
          <cell r="CV245">
            <v>0</v>
          </cell>
          <cell r="CW245">
            <v>0</v>
          </cell>
          <cell r="CX245" t="str">
            <v>N/A</v>
          </cell>
          <cell r="CY245" t="str">
            <v>-</v>
          </cell>
          <cell r="CZ245" t="str">
            <v>-</v>
          </cell>
          <cell r="DA245" t="str">
            <v>-</v>
          </cell>
          <cell r="DB245">
            <v>0</v>
          </cell>
          <cell r="DC245" t="str">
            <v>N/A</v>
          </cell>
          <cell r="DD245" t="str">
            <v>-</v>
          </cell>
          <cell r="DE245" t="str">
            <v>-</v>
          </cell>
          <cell r="DF245" t="str">
            <v>-</v>
          </cell>
          <cell r="DG245">
            <v>1</v>
          </cell>
          <cell r="DH245" t="str">
            <v>EXCLUDE</v>
          </cell>
          <cell r="DI245" t="str">
            <v>-</v>
          </cell>
          <cell r="DJ245" t="str">
            <v>-</v>
          </cell>
          <cell r="DK245" t="str">
            <v>-</v>
          </cell>
          <cell r="DL245">
            <v>0</v>
          </cell>
          <cell r="DM245" t="str">
            <v>No Sensor</v>
          </cell>
          <cell r="DN245" t="str">
            <v>No Sensor</v>
          </cell>
          <cell r="DO245" t="str">
            <v>No Sensor</v>
          </cell>
          <cell r="DP245" t="str">
            <v>No Sensor</v>
          </cell>
          <cell r="DQ245" t="str">
            <v>No Sensor</v>
          </cell>
          <cell r="DR245">
            <v>0</v>
          </cell>
          <cell r="DS245" t="str">
            <v>No Add Wk.</v>
          </cell>
          <cell r="DT245" t="str">
            <v>No Add. Wk.</v>
          </cell>
          <cell r="DU245" t="str">
            <v>No Add. Wk.</v>
          </cell>
          <cell r="DV245" t="str">
            <v>No Add. Wk.</v>
          </cell>
          <cell r="DW245" t="str">
            <v>No Add. Wk.</v>
          </cell>
        </row>
        <row r="246">
          <cell r="E246">
            <v>11</v>
          </cell>
          <cell r="F246" t="str">
            <v>OLD SCIENCE HALL</v>
          </cell>
          <cell r="G246" t="str">
            <v>G</v>
          </cell>
          <cell r="I246" t="str">
            <v>VESTIBULE</v>
          </cell>
          <cell r="J246" t="str">
            <v>CS</v>
          </cell>
          <cell r="L246">
            <v>2470</v>
          </cell>
          <cell r="M246">
            <v>1</v>
          </cell>
          <cell r="N246" t="str">
            <v>EXCLUDE</v>
          </cell>
          <cell r="Q246" t="str">
            <v>CF</v>
          </cell>
          <cell r="S246" t="str">
            <v>MISCELLANEOUS</v>
          </cell>
          <cell r="T246">
            <v>0</v>
          </cell>
          <cell r="U246">
            <v>0</v>
          </cell>
          <cell r="V246">
            <v>0</v>
          </cell>
          <cell r="W246">
            <v>1</v>
          </cell>
          <cell r="X246" t="str">
            <v>EXCLUDE</v>
          </cell>
          <cell r="Z246" t="str">
            <v>MISCELLANEOUS</v>
          </cell>
          <cell r="AA246" t="str">
            <v xml:space="preserve"> </v>
          </cell>
          <cell r="AB246">
            <v>0</v>
          </cell>
          <cell r="AC246">
            <v>0</v>
          </cell>
          <cell r="AD246">
            <v>0</v>
          </cell>
          <cell r="AJ246" t="str">
            <v>Y</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0.36</v>
          </cell>
          <cell r="BZ246">
            <v>2.95</v>
          </cell>
          <cell r="CA246">
            <v>0</v>
          </cell>
          <cell r="CB246">
            <v>4</v>
          </cell>
          <cell r="CC246">
            <v>0</v>
          </cell>
          <cell r="CD246">
            <v>0.31</v>
          </cell>
          <cell r="CE246">
            <v>0.23</v>
          </cell>
          <cell r="CF246">
            <v>0</v>
          </cell>
          <cell r="CG246">
            <v>0</v>
          </cell>
          <cell r="CH246">
            <v>0</v>
          </cell>
          <cell r="CI246" t="str">
            <v>OLD SCIENCE HALL</v>
          </cell>
          <cell r="CJ246" t="str">
            <v>EXCLUDE</v>
          </cell>
          <cell r="CK246">
            <v>0</v>
          </cell>
          <cell r="CL246">
            <v>0</v>
          </cell>
          <cell r="CM246" t="str">
            <v>N/A</v>
          </cell>
          <cell r="CN246" t="str">
            <v>-</v>
          </cell>
          <cell r="CO246" t="str">
            <v>-</v>
          </cell>
          <cell r="CP246" t="str">
            <v>-</v>
          </cell>
          <cell r="CQ246">
            <v>0</v>
          </cell>
          <cell r="CR246" t="str">
            <v>N/A</v>
          </cell>
          <cell r="CS246" t="str">
            <v>-</v>
          </cell>
          <cell r="CT246" t="str">
            <v>-</v>
          </cell>
          <cell r="CU246" t="str">
            <v>-</v>
          </cell>
          <cell r="CV246">
            <v>0</v>
          </cell>
          <cell r="CW246">
            <v>0</v>
          </cell>
          <cell r="CX246" t="str">
            <v>N/A</v>
          </cell>
          <cell r="CY246" t="str">
            <v>-</v>
          </cell>
          <cell r="CZ246" t="str">
            <v>-</v>
          </cell>
          <cell r="DA246" t="str">
            <v>-</v>
          </cell>
          <cell r="DB246">
            <v>0</v>
          </cell>
          <cell r="DC246" t="str">
            <v>N/A</v>
          </cell>
          <cell r="DD246" t="str">
            <v>-</v>
          </cell>
          <cell r="DE246" t="str">
            <v>-</v>
          </cell>
          <cell r="DF246" t="str">
            <v>-</v>
          </cell>
          <cell r="DG246">
            <v>1</v>
          </cell>
          <cell r="DH246" t="str">
            <v>EXCLUDE</v>
          </cell>
          <cell r="DI246" t="str">
            <v>-</v>
          </cell>
          <cell r="DJ246" t="str">
            <v>-</v>
          </cell>
          <cell r="DK246" t="str">
            <v>-</v>
          </cell>
          <cell r="DL246">
            <v>0</v>
          </cell>
          <cell r="DM246" t="str">
            <v>No Sensor</v>
          </cell>
          <cell r="DN246" t="str">
            <v>No Sensor</v>
          </cell>
          <cell r="DO246" t="str">
            <v>No Sensor</v>
          </cell>
          <cell r="DP246" t="str">
            <v>No Sensor</v>
          </cell>
          <cell r="DQ246" t="str">
            <v>No Sensor</v>
          </cell>
          <cell r="DR246">
            <v>0</v>
          </cell>
          <cell r="DS246" t="str">
            <v>No Add Wk.</v>
          </cell>
          <cell r="DT246" t="str">
            <v>No Add. Wk.</v>
          </cell>
          <cell r="DU246" t="str">
            <v>No Add. Wk.</v>
          </cell>
          <cell r="DV246" t="str">
            <v>No Add. Wk.</v>
          </cell>
          <cell r="DW246" t="str">
            <v>No Add. Wk.</v>
          </cell>
        </row>
        <row r="247">
          <cell r="E247">
            <v>11</v>
          </cell>
          <cell r="F247" t="str">
            <v>OLD SCIENCE HALL</v>
          </cell>
          <cell r="G247" t="str">
            <v>G</v>
          </cell>
          <cell r="I247" t="str">
            <v>VESTIBULE</v>
          </cell>
          <cell r="J247" t="str">
            <v>CS</v>
          </cell>
          <cell r="L247">
            <v>2470</v>
          </cell>
          <cell r="M247">
            <v>1</v>
          </cell>
          <cell r="N247" t="str">
            <v>EXCLUDE</v>
          </cell>
          <cell r="Q247" t="str">
            <v>CF</v>
          </cell>
          <cell r="S247" t="str">
            <v>MISCELLANEOUS</v>
          </cell>
          <cell r="T247">
            <v>0</v>
          </cell>
          <cell r="U247">
            <v>0</v>
          </cell>
          <cell r="V247">
            <v>0</v>
          </cell>
          <cell r="W247">
            <v>1</v>
          </cell>
          <cell r="X247" t="str">
            <v>EXCLUDE</v>
          </cell>
          <cell r="Z247" t="str">
            <v>MISCELLANEOUS</v>
          </cell>
          <cell r="AA247" t="str">
            <v xml:space="preserve"> </v>
          </cell>
          <cell r="AB247">
            <v>0</v>
          </cell>
          <cell r="AC247">
            <v>0</v>
          </cell>
          <cell r="AD247">
            <v>0</v>
          </cell>
          <cell r="AJ247" t="str">
            <v>Y</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0.36</v>
          </cell>
          <cell r="BZ247">
            <v>2.95</v>
          </cell>
          <cell r="CA247">
            <v>0</v>
          </cell>
          <cell r="CB247">
            <v>4</v>
          </cell>
          <cell r="CC247">
            <v>0</v>
          </cell>
          <cell r="CD247">
            <v>0.31</v>
          </cell>
          <cell r="CE247">
            <v>0.23</v>
          </cell>
          <cell r="CF247">
            <v>0</v>
          </cell>
          <cell r="CG247">
            <v>0</v>
          </cell>
          <cell r="CH247">
            <v>0</v>
          </cell>
          <cell r="CI247" t="str">
            <v>OLD SCIENCE HALL</v>
          </cell>
          <cell r="CJ247" t="str">
            <v>EXCLUDE</v>
          </cell>
          <cell r="CK247">
            <v>0</v>
          </cell>
          <cell r="CL247">
            <v>0</v>
          </cell>
          <cell r="CM247" t="str">
            <v>N/A</v>
          </cell>
          <cell r="CN247" t="str">
            <v>-</v>
          </cell>
          <cell r="CO247" t="str">
            <v>-</v>
          </cell>
          <cell r="CP247" t="str">
            <v>-</v>
          </cell>
          <cell r="CQ247">
            <v>0</v>
          </cell>
          <cell r="CR247" t="str">
            <v>N/A</v>
          </cell>
          <cell r="CS247" t="str">
            <v>-</v>
          </cell>
          <cell r="CT247" t="str">
            <v>-</v>
          </cell>
          <cell r="CU247" t="str">
            <v>-</v>
          </cell>
          <cell r="CV247">
            <v>0</v>
          </cell>
          <cell r="CW247">
            <v>0</v>
          </cell>
          <cell r="CX247" t="str">
            <v>N/A</v>
          </cell>
          <cell r="CY247" t="str">
            <v>-</v>
          </cell>
          <cell r="CZ247" t="str">
            <v>-</v>
          </cell>
          <cell r="DA247" t="str">
            <v>-</v>
          </cell>
          <cell r="DB247">
            <v>0</v>
          </cell>
          <cell r="DC247" t="str">
            <v>N/A</v>
          </cell>
          <cell r="DD247" t="str">
            <v>-</v>
          </cell>
          <cell r="DE247" t="str">
            <v>-</v>
          </cell>
          <cell r="DF247" t="str">
            <v>-</v>
          </cell>
          <cell r="DG247">
            <v>1</v>
          </cell>
          <cell r="DH247" t="str">
            <v>EXCLUDE</v>
          </cell>
          <cell r="DI247" t="str">
            <v>-</v>
          </cell>
          <cell r="DJ247" t="str">
            <v>-</v>
          </cell>
          <cell r="DK247" t="str">
            <v>-</v>
          </cell>
          <cell r="DL247">
            <v>0</v>
          </cell>
          <cell r="DM247" t="str">
            <v>No Sensor</v>
          </cell>
          <cell r="DN247" t="str">
            <v>No Sensor</v>
          </cell>
          <cell r="DO247" t="str">
            <v>No Sensor</v>
          </cell>
          <cell r="DP247" t="str">
            <v>No Sensor</v>
          </cell>
          <cell r="DQ247" t="str">
            <v>No Sensor</v>
          </cell>
          <cell r="DR247">
            <v>0</v>
          </cell>
          <cell r="DS247" t="str">
            <v>No Add Wk.</v>
          </cell>
          <cell r="DT247" t="str">
            <v>No Add. Wk.</v>
          </cell>
          <cell r="DU247" t="str">
            <v>No Add. Wk.</v>
          </cell>
          <cell r="DV247" t="str">
            <v>No Add. Wk.</v>
          </cell>
          <cell r="DW247" t="str">
            <v>No Add. Wk.</v>
          </cell>
        </row>
        <row r="248">
          <cell r="E248">
            <v>11</v>
          </cell>
          <cell r="F248" t="str">
            <v>OLD SCIENCE HALL</v>
          </cell>
          <cell r="G248" t="str">
            <v>G</v>
          </cell>
          <cell r="I248" t="str">
            <v>STAIR #3</v>
          </cell>
          <cell r="J248" t="str">
            <v>ST</v>
          </cell>
          <cell r="L248">
            <v>2470</v>
          </cell>
          <cell r="M248">
            <v>2</v>
          </cell>
          <cell r="N248" t="str">
            <v>EXCLUDE</v>
          </cell>
          <cell r="Q248" t="str">
            <v>CF</v>
          </cell>
          <cell r="S248" t="str">
            <v>MISCELLANEOUS</v>
          </cell>
          <cell r="T248">
            <v>0</v>
          </cell>
          <cell r="U248">
            <v>0</v>
          </cell>
          <cell r="V248">
            <v>0</v>
          </cell>
          <cell r="W248">
            <v>2</v>
          </cell>
          <cell r="X248" t="str">
            <v>EXCLUDE</v>
          </cell>
          <cell r="Z248" t="str">
            <v>MISCELLANEOUS</v>
          </cell>
          <cell r="AA248" t="str">
            <v xml:space="preserve"> </v>
          </cell>
          <cell r="AB248">
            <v>0</v>
          </cell>
          <cell r="AC248">
            <v>0</v>
          </cell>
          <cell r="AD248">
            <v>0</v>
          </cell>
          <cell r="AJ248" t="str">
            <v>Y</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0.36</v>
          </cell>
          <cell r="BZ248">
            <v>2.95</v>
          </cell>
          <cell r="CA248">
            <v>0</v>
          </cell>
          <cell r="CB248">
            <v>4</v>
          </cell>
          <cell r="CC248">
            <v>0</v>
          </cell>
          <cell r="CD248">
            <v>0.31</v>
          </cell>
          <cell r="CE248">
            <v>0.23</v>
          </cell>
          <cell r="CF248">
            <v>0</v>
          </cell>
          <cell r="CG248">
            <v>0</v>
          </cell>
          <cell r="CH248">
            <v>0</v>
          </cell>
          <cell r="CI248" t="str">
            <v>OLD SCIENCE HALL</v>
          </cell>
          <cell r="CJ248" t="str">
            <v>EXCLUDE</v>
          </cell>
          <cell r="CK248">
            <v>0</v>
          </cell>
          <cell r="CL248">
            <v>0</v>
          </cell>
          <cell r="CM248" t="str">
            <v>N/A</v>
          </cell>
          <cell r="CN248" t="str">
            <v>-</v>
          </cell>
          <cell r="CO248" t="str">
            <v>-</v>
          </cell>
          <cell r="CP248" t="str">
            <v>-</v>
          </cell>
          <cell r="CQ248">
            <v>0</v>
          </cell>
          <cell r="CR248" t="str">
            <v>N/A</v>
          </cell>
          <cell r="CS248" t="str">
            <v>-</v>
          </cell>
          <cell r="CT248" t="str">
            <v>-</v>
          </cell>
          <cell r="CU248" t="str">
            <v>-</v>
          </cell>
          <cell r="CV248">
            <v>0</v>
          </cell>
          <cell r="CW248">
            <v>0</v>
          </cell>
          <cell r="CX248" t="str">
            <v>N/A</v>
          </cell>
          <cell r="CY248" t="str">
            <v>-</v>
          </cell>
          <cell r="CZ248" t="str">
            <v>-</v>
          </cell>
          <cell r="DA248" t="str">
            <v>-</v>
          </cell>
          <cell r="DB248">
            <v>0</v>
          </cell>
          <cell r="DC248" t="str">
            <v>N/A</v>
          </cell>
          <cell r="DD248" t="str">
            <v>-</v>
          </cell>
          <cell r="DE248" t="str">
            <v>-</v>
          </cell>
          <cell r="DF248" t="str">
            <v>-</v>
          </cell>
          <cell r="DG248">
            <v>2</v>
          </cell>
          <cell r="DH248" t="str">
            <v>EXCLUDE</v>
          </cell>
          <cell r="DI248" t="str">
            <v>-</v>
          </cell>
          <cell r="DJ248" t="str">
            <v>-</v>
          </cell>
          <cell r="DK248" t="str">
            <v>-</v>
          </cell>
          <cell r="DL248">
            <v>0</v>
          </cell>
          <cell r="DM248" t="str">
            <v>No Sensor</v>
          </cell>
          <cell r="DN248" t="str">
            <v>No Sensor</v>
          </cell>
          <cell r="DO248" t="str">
            <v>No Sensor</v>
          </cell>
          <cell r="DP248" t="str">
            <v>No Sensor</v>
          </cell>
          <cell r="DQ248" t="str">
            <v>No Sensor</v>
          </cell>
          <cell r="DR248">
            <v>0</v>
          </cell>
          <cell r="DS248" t="str">
            <v>No Add Wk.</v>
          </cell>
          <cell r="DT248" t="str">
            <v>No Add. Wk.</v>
          </cell>
          <cell r="DU248" t="str">
            <v>No Add. Wk.</v>
          </cell>
          <cell r="DV248" t="str">
            <v>No Add. Wk.</v>
          </cell>
          <cell r="DW248" t="str">
            <v>No Add. Wk.</v>
          </cell>
        </row>
        <row r="249">
          <cell r="E249">
            <v>11</v>
          </cell>
          <cell r="F249" t="str">
            <v>OLD SCIENCE HALL</v>
          </cell>
          <cell r="G249" t="str">
            <v>G</v>
          </cell>
          <cell r="H249" t="str">
            <v>G19</v>
          </cell>
          <cell r="I249" t="str">
            <v>CORRIDOR</v>
          </cell>
          <cell r="J249" t="str">
            <v>COR</v>
          </cell>
          <cell r="L249">
            <v>2470</v>
          </cell>
          <cell r="M249">
            <v>5</v>
          </cell>
          <cell r="N249" t="str">
            <v>EXCLUDE</v>
          </cell>
          <cell r="Q249" t="str">
            <v>CF</v>
          </cell>
          <cell r="S249" t="str">
            <v>MISCELLANEOUS</v>
          </cell>
          <cell r="T249">
            <v>0</v>
          </cell>
          <cell r="U249">
            <v>0</v>
          </cell>
          <cell r="V249">
            <v>0</v>
          </cell>
          <cell r="W249">
            <v>5</v>
          </cell>
          <cell r="X249" t="str">
            <v>EXCLUDE</v>
          </cell>
          <cell r="Z249" t="str">
            <v>MISCELLANEOUS</v>
          </cell>
          <cell r="AA249" t="str">
            <v xml:space="preserve"> </v>
          </cell>
          <cell r="AB249">
            <v>0</v>
          </cell>
          <cell r="AC249">
            <v>0</v>
          </cell>
          <cell r="AD249">
            <v>0</v>
          </cell>
          <cell r="AJ249" t="str">
            <v>Y</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0.36</v>
          </cell>
          <cell r="BZ249">
            <v>2.95</v>
          </cell>
          <cell r="CA249">
            <v>0</v>
          </cell>
          <cell r="CB249">
            <v>4</v>
          </cell>
          <cell r="CC249">
            <v>0</v>
          </cell>
          <cell r="CD249">
            <v>0.31</v>
          </cell>
          <cell r="CE249">
            <v>0.23</v>
          </cell>
          <cell r="CF249">
            <v>0</v>
          </cell>
          <cell r="CG249">
            <v>0</v>
          </cell>
          <cell r="CH249">
            <v>0</v>
          </cell>
          <cell r="CI249" t="str">
            <v>OLD SCIENCE HALL</v>
          </cell>
          <cell r="CJ249" t="str">
            <v>EXCLUDE</v>
          </cell>
          <cell r="CK249">
            <v>0</v>
          </cell>
          <cell r="CL249">
            <v>0</v>
          </cell>
          <cell r="CM249" t="str">
            <v>N/A</v>
          </cell>
          <cell r="CN249" t="str">
            <v>-</v>
          </cell>
          <cell r="CO249" t="str">
            <v>-</v>
          </cell>
          <cell r="CP249" t="str">
            <v>-</v>
          </cell>
          <cell r="CQ249">
            <v>0</v>
          </cell>
          <cell r="CR249" t="str">
            <v>N/A</v>
          </cell>
          <cell r="CS249" t="str">
            <v>-</v>
          </cell>
          <cell r="CT249" t="str">
            <v>-</v>
          </cell>
          <cell r="CU249" t="str">
            <v>-</v>
          </cell>
          <cell r="CV249">
            <v>0</v>
          </cell>
          <cell r="CW249">
            <v>0</v>
          </cell>
          <cell r="CX249" t="str">
            <v>N/A</v>
          </cell>
          <cell r="CY249" t="str">
            <v>-</v>
          </cell>
          <cell r="CZ249" t="str">
            <v>-</v>
          </cell>
          <cell r="DA249" t="str">
            <v>-</v>
          </cell>
          <cell r="DB249">
            <v>0</v>
          </cell>
          <cell r="DC249" t="str">
            <v>N/A</v>
          </cell>
          <cell r="DD249" t="str">
            <v>-</v>
          </cell>
          <cell r="DE249" t="str">
            <v>-</v>
          </cell>
          <cell r="DF249" t="str">
            <v>-</v>
          </cell>
          <cell r="DG249">
            <v>5</v>
          </cell>
          <cell r="DH249" t="str">
            <v>EXCLUDE</v>
          </cell>
          <cell r="DI249" t="str">
            <v>-</v>
          </cell>
          <cell r="DJ249" t="str">
            <v>-</v>
          </cell>
          <cell r="DK249" t="str">
            <v>-</v>
          </cell>
          <cell r="DL249">
            <v>0</v>
          </cell>
          <cell r="DM249" t="str">
            <v>No Sensor</v>
          </cell>
          <cell r="DN249" t="str">
            <v>No Sensor</v>
          </cell>
          <cell r="DO249" t="str">
            <v>No Sensor</v>
          </cell>
          <cell r="DP249" t="str">
            <v>No Sensor</v>
          </cell>
          <cell r="DQ249" t="str">
            <v>No Sensor</v>
          </cell>
          <cell r="DR249">
            <v>0</v>
          </cell>
          <cell r="DS249" t="str">
            <v>No Add Wk.</v>
          </cell>
          <cell r="DT249" t="str">
            <v>No Add. Wk.</v>
          </cell>
          <cell r="DU249" t="str">
            <v>No Add. Wk.</v>
          </cell>
          <cell r="DV249" t="str">
            <v>No Add. Wk.</v>
          </cell>
          <cell r="DW249" t="str">
            <v>No Add. Wk.</v>
          </cell>
        </row>
        <row r="250">
          <cell r="E250">
            <v>11</v>
          </cell>
          <cell r="F250" t="str">
            <v>OLD SCIENCE HALL</v>
          </cell>
          <cell r="G250" t="str">
            <v>G</v>
          </cell>
          <cell r="H250" t="str">
            <v>G19</v>
          </cell>
          <cell r="I250" t="str">
            <v>CORRIDOR</v>
          </cell>
          <cell r="J250" t="str">
            <v>COR</v>
          </cell>
          <cell r="L250">
            <v>2470</v>
          </cell>
          <cell r="M250">
            <v>1</v>
          </cell>
          <cell r="N250" t="str">
            <v>EXCLUDE</v>
          </cell>
          <cell r="Q250" t="str">
            <v>CF</v>
          </cell>
          <cell r="S250" t="str">
            <v>MISCELLANEOUS</v>
          </cell>
          <cell r="T250">
            <v>0</v>
          </cell>
          <cell r="U250">
            <v>0</v>
          </cell>
          <cell r="V250">
            <v>0</v>
          </cell>
          <cell r="W250">
            <v>1</v>
          </cell>
          <cell r="X250" t="str">
            <v>EXCLUDE</v>
          </cell>
          <cell r="Z250" t="str">
            <v>MISCELLANEOUS</v>
          </cell>
          <cell r="AA250" t="str">
            <v xml:space="preserve"> </v>
          </cell>
          <cell r="AB250">
            <v>0</v>
          </cell>
          <cell r="AC250">
            <v>0</v>
          </cell>
          <cell r="AD250">
            <v>0</v>
          </cell>
          <cell r="AJ250" t="str">
            <v>Y</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0.36</v>
          </cell>
          <cell r="BZ250">
            <v>2.95</v>
          </cell>
          <cell r="CA250">
            <v>0</v>
          </cell>
          <cell r="CB250">
            <v>4</v>
          </cell>
          <cell r="CC250">
            <v>0</v>
          </cell>
          <cell r="CD250">
            <v>0.31</v>
          </cell>
          <cell r="CE250">
            <v>0.23</v>
          </cell>
          <cell r="CF250">
            <v>0</v>
          </cell>
          <cell r="CG250">
            <v>0</v>
          </cell>
          <cell r="CH250">
            <v>0</v>
          </cell>
          <cell r="CI250" t="str">
            <v>OLD SCIENCE HALL</v>
          </cell>
          <cell r="CJ250" t="str">
            <v>EXCLUDE</v>
          </cell>
          <cell r="CK250">
            <v>0</v>
          </cell>
          <cell r="CL250">
            <v>0</v>
          </cell>
          <cell r="CM250" t="str">
            <v>N/A</v>
          </cell>
          <cell r="CN250" t="str">
            <v>-</v>
          </cell>
          <cell r="CO250" t="str">
            <v>-</v>
          </cell>
          <cell r="CP250" t="str">
            <v>-</v>
          </cell>
          <cell r="CQ250">
            <v>0</v>
          </cell>
          <cell r="CR250" t="str">
            <v>N/A</v>
          </cell>
          <cell r="CS250" t="str">
            <v>-</v>
          </cell>
          <cell r="CT250" t="str">
            <v>-</v>
          </cell>
          <cell r="CU250" t="str">
            <v>-</v>
          </cell>
          <cell r="CV250">
            <v>0</v>
          </cell>
          <cell r="CW250">
            <v>0</v>
          </cell>
          <cell r="CX250" t="str">
            <v>N/A</v>
          </cell>
          <cell r="CY250" t="str">
            <v>-</v>
          </cell>
          <cell r="CZ250" t="str">
            <v>-</v>
          </cell>
          <cell r="DA250" t="str">
            <v>-</v>
          </cell>
          <cell r="DB250">
            <v>0</v>
          </cell>
          <cell r="DC250" t="str">
            <v>N/A</v>
          </cell>
          <cell r="DD250" t="str">
            <v>-</v>
          </cell>
          <cell r="DE250" t="str">
            <v>-</v>
          </cell>
          <cell r="DF250" t="str">
            <v>-</v>
          </cell>
          <cell r="DG250">
            <v>1</v>
          </cell>
          <cell r="DH250" t="str">
            <v>EXCLUDE</v>
          </cell>
          <cell r="DI250" t="str">
            <v>-</v>
          </cell>
          <cell r="DJ250" t="str">
            <v>-</v>
          </cell>
          <cell r="DK250" t="str">
            <v>-</v>
          </cell>
          <cell r="DL250">
            <v>0</v>
          </cell>
          <cell r="DM250" t="str">
            <v>No Sensor</v>
          </cell>
          <cell r="DN250" t="str">
            <v>No Sensor</v>
          </cell>
          <cell r="DO250" t="str">
            <v>No Sensor</v>
          </cell>
          <cell r="DP250" t="str">
            <v>No Sensor</v>
          </cell>
          <cell r="DQ250" t="str">
            <v>No Sensor</v>
          </cell>
          <cell r="DR250">
            <v>0</v>
          </cell>
          <cell r="DS250" t="str">
            <v>No Add Wk.</v>
          </cell>
          <cell r="DT250" t="str">
            <v>No Add. Wk.</v>
          </cell>
          <cell r="DU250" t="str">
            <v>No Add. Wk.</v>
          </cell>
          <cell r="DV250" t="str">
            <v>No Add. Wk.</v>
          </cell>
          <cell r="DW250" t="str">
            <v>No Add. Wk.</v>
          </cell>
        </row>
        <row r="251">
          <cell r="E251">
            <v>11</v>
          </cell>
          <cell r="F251" t="str">
            <v>OLD SCIENCE HALL</v>
          </cell>
          <cell r="G251" t="str">
            <v>G</v>
          </cell>
          <cell r="I251" t="str">
            <v>STAIR #2</v>
          </cell>
          <cell r="J251" t="str">
            <v>ST</v>
          </cell>
          <cell r="L251">
            <v>2470</v>
          </cell>
          <cell r="M251">
            <v>2</v>
          </cell>
          <cell r="N251" t="str">
            <v>EXCLUDE</v>
          </cell>
          <cell r="Q251" t="str">
            <v>CF</v>
          </cell>
          <cell r="S251" t="str">
            <v>MISCELLANEOUS</v>
          </cell>
          <cell r="T251">
            <v>0</v>
          </cell>
          <cell r="U251">
            <v>0</v>
          </cell>
          <cell r="V251">
            <v>0</v>
          </cell>
          <cell r="W251">
            <v>2</v>
          </cell>
          <cell r="X251" t="str">
            <v>EXCLUDE</v>
          </cell>
          <cell r="Z251" t="str">
            <v>MISCELLANEOUS</v>
          </cell>
          <cell r="AA251" t="str">
            <v xml:space="preserve"> </v>
          </cell>
          <cell r="AB251">
            <v>0</v>
          </cell>
          <cell r="AC251">
            <v>0</v>
          </cell>
          <cell r="AD251">
            <v>0</v>
          </cell>
          <cell r="AJ251" t="str">
            <v>Y</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0.36</v>
          </cell>
          <cell r="BZ251">
            <v>2.95</v>
          </cell>
          <cell r="CA251">
            <v>0</v>
          </cell>
          <cell r="CB251">
            <v>4</v>
          </cell>
          <cell r="CC251">
            <v>0</v>
          </cell>
          <cell r="CD251">
            <v>0.31</v>
          </cell>
          <cell r="CE251">
            <v>0.23</v>
          </cell>
          <cell r="CF251">
            <v>0</v>
          </cell>
          <cell r="CG251">
            <v>0</v>
          </cell>
          <cell r="CH251">
            <v>0</v>
          </cell>
          <cell r="CI251" t="str">
            <v>OLD SCIENCE HALL</v>
          </cell>
          <cell r="CJ251" t="str">
            <v>EXCLUDE</v>
          </cell>
          <cell r="CK251">
            <v>0</v>
          </cell>
          <cell r="CL251">
            <v>0</v>
          </cell>
          <cell r="CM251" t="str">
            <v>N/A</v>
          </cell>
          <cell r="CN251" t="str">
            <v>-</v>
          </cell>
          <cell r="CO251" t="str">
            <v>-</v>
          </cell>
          <cell r="CP251" t="str">
            <v>-</v>
          </cell>
          <cell r="CQ251">
            <v>0</v>
          </cell>
          <cell r="CR251" t="str">
            <v>N/A</v>
          </cell>
          <cell r="CS251" t="str">
            <v>-</v>
          </cell>
          <cell r="CT251" t="str">
            <v>-</v>
          </cell>
          <cell r="CU251" t="str">
            <v>-</v>
          </cell>
          <cell r="CV251">
            <v>0</v>
          </cell>
          <cell r="CW251">
            <v>0</v>
          </cell>
          <cell r="CX251" t="str">
            <v>N/A</v>
          </cell>
          <cell r="CY251" t="str">
            <v>-</v>
          </cell>
          <cell r="CZ251" t="str">
            <v>-</v>
          </cell>
          <cell r="DA251" t="str">
            <v>-</v>
          </cell>
          <cell r="DB251">
            <v>0</v>
          </cell>
          <cell r="DC251" t="str">
            <v>N/A</v>
          </cell>
          <cell r="DD251" t="str">
            <v>-</v>
          </cell>
          <cell r="DE251" t="str">
            <v>-</v>
          </cell>
          <cell r="DF251" t="str">
            <v>-</v>
          </cell>
          <cell r="DG251">
            <v>2</v>
          </cell>
          <cell r="DH251" t="str">
            <v>EXCLUDE</v>
          </cell>
          <cell r="DI251" t="str">
            <v>-</v>
          </cell>
          <cell r="DJ251" t="str">
            <v>-</v>
          </cell>
          <cell r="DK251" t="str">
            <v>-</v>
          </cell>
          <cell r="DL251">
            <v>0</v>
          </cell>
          <cell r="DM251" t="str">
            <v>No Sensor</v>
          </cell>
          <cell r="DN251" t="str">
            <v>No Sensor</v>
          </cell>
          <cell r="DO251" t="str">
            <v>No Sensor</v>
          </cell>
          <cell r="DP251" t="str">
            <v>No Sensor</v>
          </cell>
          <cell r="DQ251" t="str">
            <v>No Sensor</v>
          </cell>
          <cell r="DR251">
            <v>0</v>
          </cell>
          <cell r="DS251" t="str">
            <v>No Add Wk.</v>
          </cell>
          <cell r="DT251" t="str">
            <v>No Add. Wk.</v>
          </cell>
          <cell r="DU251" t="str">
            <v>No Add. Wk.</v>
          </cell>
          <cell r="DV251" t="str">
            <v>No Add. Wk.</v>
          </cell>
          <cell r="DW251" t="str">
            <v>No Add. Wk.</v>
          </cell>
        </row>
        <row r="252">
          <cell r="E252">
            <v>11</v>
          </cell>
          <cell r="F252" t="str">
            <v>OLD SCIENCE HALL</v>
          </cell>
          <cell r="G252" t="str">
            <v>G</v>
          </cell>
          <cell r="H252" t="str">
            <v>G01</v>
          </cell>
          <cell r="I252" t="str">
            <v>CORRIDOR</v>
          </cell>
          <cell r="J252" t="str">
            <v>E</v>
          </cell>
          <cell r="L252">
            <v>8760</v>
          </cell>
          <cell r="M252">
            <v>3</v>
          </cell>
          <cell r="N252" t="str">
            <v>EXIT PL7</v>
          </cell>
          <cell r="S252" t="str">
            <v>EXIT SIGN</v>
          </cell>
          <cell r="T252">
            <v>22</v>
          </cell>
          <cell r="U252">
            <v>6.6000000000000003E-2</v>
          </cell>
          <cell r="V252">
            <v>578.16000000000008</v>
          </cell>
          <cell r="W252">
            <v>3</v>
          </cell>
          <cell r="X252" t="str">
            <v>NF1-2CKT</v>
          </cell>
          <cell r="Z252" t="str">
            <v>NEW EXIT SIGN</v>
          </cell>
          <cell r="AA252" t="str">
            <v xml:space="preserve"> </v>
          </cell>
          <cell r="AB252">
            <v>4</v>
          </cell>
          <cell r="AC252">
            <v>1.2E-2</v>
          </cell>
          <cell r="AD252">
            <v>105.12</v>
          </cell>
          <cell r="AJ252" t="str">
            <v>Y</v>
          </cell>
          <cell r="AK252">
            <v>1857.6000000000001</v>
          </cell>
          <cell r="AL252">
            <v>0</v>
          </cell>
          <cell r="AM252">
            <v>-1</v>
          </cell>
          <cell r="AN252">
            <v>5.4000000000000006E-2</v>
          </cell>
          <cell r="AO252">
            <v>473.04000000000008</v>
          </cell>
          <cell r="AP252">
            <v>34.439040000000006</v>
          </cell>
          <cell r="AQ252">
            <v>11.784747109267197</v>
          </cell>
          <cell r="AR252">
            <v>8.4855448379849222E-2</v>
          </cell>
          <cell r="AS252">
            <v>42.092160000000007</v>
          </cell>
          <cell r="AT252">
            <v>7.6531200000000013</v>
          </cell>
          <cell r="AU252">
            <v>40</v>
          </cell>
          <cell r="AV252">
            <v>59.734999999999999</v>
          </cell>
          <cell r="AW252">
            <v>0.14000000000000001</v>
          </cell>
          <cell r="AX252">
            <v>0</v>
          </cell>
          <cell r="AY252">
            <v>0</v>
          </cell>
          <cell r="AZ252">
            <v>0</v>
          </cell>
          <cell r="BA252">
            <v>0</v>
          </cell>
          <cell r="BB252">
            <v>120</v>
          </cell>
          <cell r="BC252">
            <v>0</v>
          </cell>
          <cell r="BD252">
            <v>0</v>
          </cell>
          <cell r="BE252">
            <v>120</v>
          </cell>
          <cell r="BF252">
            <v>179.20499999999998</v>
          </cell>
          <cell r="BG252">
            <v>0</v>
          </cell>
          <cell r="BH252">
            <v>0</v>
          </cell>
          <cell r="BI252">
            <v>179.20499999999998</v>
          </cell>
          <cell r="BJ252">
            <v>0.42000000000000004</v>
          </cell>
          <cell r="BK252">
            <v>405.2864684221874</v>
          </cell>
          <cell r="BL252">
            <v>405.85537708593745</v>
          </cell>
          <cell r="BM252">
            <v>32.85</v>
          </cell>
          <cell r="BN252">
            <v>39.42</v>
          </cell>
          <cell r="BO252">
            <v>72.27000000000001</v>
          </cell>
          <cell r="BP252">
            <v>0</v>
          </cell>
          <cell r="BQ252">
            <v>0</v>
          </cell>
          <cell r="BR252">
            <v>0</v>
          </cell>
          <cell r="BS252">
            <v>0</v>
          </cell>
          <cell r="BT252">
            <v>32.85</v>
          </cell>
          <cell r="BU252">
            <v>39.42</v>
          </cell>
          <cell r="BV252">
            <v>72.27000000000001</v>
          </cell>
          <cell r="BW252">
            <v>31.220640000000007</v>
          </cell>
          <cell r="BX252">
            <v>3.2184000000000008</v>
          </cell>
          <cell r="BY252">
            <v>0.36</v>
          </cell>
          <cell r="BZ252">
            <v>2.95</v>
          </cell>
          <cell r="CA252">
            <v>3.8099764067796613</v>
          </cell>
          <cell r="CB252">
            <v>4</v>
          </cell>
          <cell r="CC252">
            <v>1.134622372881356</v>
          </cell>
          <cell r="CD252">
            <v>0.31</v>
          </cell>
          <cell r="CE252">
            <v>0.23</v>
          </cell>
          <cell r="CF252">
            <v>0</v>
          </cell>
          <cell r="CG252">
            <v>0</v>
          </cell>
          <cell r="CH252">
            <v>4.9445987796610176</v>
          </cell>
          <cell r="CI252" t="str">
            <v>OLD SCIENCE HALL</v>
          </cell>
          <cell r="CJ252" t="str">
            <v>NF1-2CKT</v>
          </cell>
          <cell r="CK252">
            <v>0</v>
          </cell>
          <cell r="CL252">
            <v>0</v>
          </cell>
          <cell r="CM252" t="str">
            <v>N/A</v>
          </cell>
          <cell r="CN252" t="str">
            <v>-</v>
          </cell>
          <cell r="CO252" t="str">
            <v>-</v>
          </cell>
          <cell r="CP252" t="str">
            <v>-</v>
          </cell>
          <cell r="CQ252">
            <v>0</v>
          </cell>
          <cell r="CR252" t="str">
            <v>N/A</v>
          </cell>
          <cell r="CS252" t="str">
            <v>-</v>
          </cell>
          <cell r="CT252" t="str">
            <v>-</v>
          </cell>
          <cell r="CU252" t="str">
            <v>-</v>
          </cell>
          <cell r="CV252">
            <v>0</v>
          </cell>
          <cell r="CW252">
            <v>0</v>
          </cell>
          <cell r="CX252" t="str">
            <v>N/A</v>
          </cell>
          <cell r="CY252" t="str">
            <v>-</v>
          </cell>
          <cell r="CZ252" t="str">
            <v>-</v>
          </cell>
          <cell r="DA252" t="str">
            <v>-</v>
          </cell>
          <cell r="DB252">
            <v>0</v>
          </cell>
          <cell r="DC252" t="str">
            <v>N/A</v>
          </cell>
          <cell r="DD252" t="str">
            <v>-</v>
          </cell>
          <cell r="DE252" t="str">
            <v>-</v>
          </cell>
          <cell r="DF252" t="str">
            <v>-</v>
          </cell>
          <cell r="DG252">
            <v>3</v>
          </cell>
          <cell r="DH252" t="str">
            <v>LED EXIT 2 CIRCUIT</v>
          </cell>
          <cell r="DI252" t="str">
            <v>BEST</v>
          </cell>
          <cell r="DJ252" t="str">
            <v>EZXTEU2RW-DC</v>
          </cell>
          <cell r="DK252" t="str">
            <v>-</v>
          </cell>
          <cell r="DL252">
            <v>0</v>
          </cell>
          <cell r="DM252" t="str">
            <v>No Sensor</v>
          </cell>
          <cell r="DN252" t="str">
            <v>No Sensor</v>
          </cell>
          <cell r="DO252" t="str">
            <v>No Sensor</v>
          </cell>
          <cell r="DP252" t="str">
            <v>No Sensor</v>
          </cell>
          <cell r="DQ252" t="str">
            <v>No Sensor</v>
          </cell>
          <cell r="DR252">
            <v>0</v>
          </cell>
          <cell r="DS252" t="str">
            <v>No Add Wk.</v>
          </cell>
          <cell r="DT252" t="str">
            <v>No Add. Wk.</v>
          </cell>
          <cell r="DU252" t="str">
            <v>No Add. Wk.</v>
          </cell>
          <cell r="DV252" t="str">
            <v>No Add. Wk.</v>
          </cell>
          <cell r="DW252" t="str">
            <v>No Add. Wk.</v>
          </cell>
        </row>
        <row r="253">
          <cell r="E253">
            <v>11</v>
          </cell>
          <cell r="F253" t="str">
            <v>OLD SCIENCE HALL</v>
          </cell>
          <cell r="G253" t="str">
            <v>G</v>
          </cell>
          <cell r="H253" t="str">
            <v>G01</v>
          </cell>
          <cell r="I253" t="str">
            <v>CORRIDOR</v>
          </cell>
          <cell r="J253" t="str">
            <v>COR</v>
          </cell>
          <cell r="L253">
            <v>2470</v>
          </cell>
          <cell r="M253">
            <v>2</v>
          </cell>
          <cell r="N253" t="str">
            <v>EXCLUDE</v>
          </cell>
          <cell r="Q253" t="str">
            <v>CF</v>
          </cell>
          <cell r="S253" t="str">
            <v>MISCELLANEOUS</v>
          </cell>
          <cell r="T253">
            <v>0</v>
          </cell>
          <cell r="U253">
            <v>0</v>
          </cell>
          <cell r="V253">
            <v>0</v>
          </cell>
          <cell r="W253">
            <v>2</v>
          </cell>
          <cell r="X253" t="str">
            <v>EXCLUDE</v>
          </cell>
          <cell r="Z253" t="str">
            <v>MISCELLANEOUS</v>
          </cell>
          <cell r="AA253" t="str">
            <v xml:space="preserve"> </v>
          </cell>
          <cell r="AB253">
            <v>0</v>
          </cell>
          <cell r="AC253">
            <v>0</v>
          </cell>
          <cell r="AD253">
            <v>0</v>
          </cell>
          <cell r="AJ253" t="str">
            <v>Y</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0.36</v>
          </cell>
          <cell r="BZ253">
            <v>2.95</v>
          </cell>
          <cell r="CA253">
            <v>0</v>
          </cell>
          <cell r="CB253">
            <v>4</v>
          </cell>
          <cell r="CC253">
            <v>0</v>
          </cell>
          <cell r="CD253">
            <v>0.31</v>
          </cell>
          <cell r="CE253">
            <v>0.23</v>
          </cell>
          <cell r="CF253">
            <v>0</v>
          </cell>
          <cell r="CG253">
            <v>0</v>
          </cell>
          <cell r="CH253">
            <v>0</v>
          </cell>
          <cell r="CI253" t="str">
            <v>OLD SCIENCE HALL</v>
          </cell>
          <cell r="CJ253" t="str">
            <v>EXCLUDE</v>
          </cell>
          <cell r="CK253">
            <v>0</v>
          </cell>
          <cell r="CL253">
            <v>0</v>
          </cell>
          <cell r="CM253" t="str">
            <v>N/A</v>
          </cell>
          <cell r="CN253" t="str">
            <v>-</v>
          </cell>
          <cell r="CO253" t="str">
            <v>-</v>
          </cell>
          <cell r="CP253" t="str">
            <v>-</v>
          </cell>
          <cell r="CQ253">
            <v>0</v>
          </cell>
          <cell r="CR253" t="str">
            <v>N/A</v>
          </cell>
          <cell r="CS253" t="str">
            <v>-</v>
          </cell>
          <cell r="CT253" t="str">
            <v>-</v>
          </cell>
          <cell r="CU253" t="str">
            <v>-</v>
          </cell>
          <cell r="CV253">
            <v>0</v>
          </cell>
          <cell r="CW253">
            <v>0</v>
          </cell>
          <cell r="CX253" t="str">
            <v>N/A</v>
          </cell>
          <cell r="CY253" t="str">
            <v>-</v>
          </cell>
          <cell r="CZ253" t="str">
            <v>-</v>
          </cell>
          <cell r="DA253" t="str">
            <v>-</v>
          </cell>
          <cell r="DB253">
            <v>0</v>
          </cell>
          <cell r="DC253" t="str">
            <v>N/A</v>
          </cell>
          <cell r="DD253" t="str">
            <v>-</v>
          </cell>
          <cell r="DE253" t="str">
            <v>-</v>
          </cell>
          <cell r="DF253" t="str">
            <v>-</v>
          </cell>
          <cell r="DG253">
            <v>2</v>
          </cell>
          <cell r="DH253" t="str">
            <v>EXCLUDE</v>
          </cell>
          <cell r="DI253" t="str">
            <v>-</v>
          </cell>
          <cell r="DJ253" t="str">
            <v>-</v>
          </cell>
          <cell r="DK253" t="str">
            <v>-</v>
          </cell>
          <cell r="DL253">
            <v>0</v>
          </cell>
          <cell r="DM253" t="str">
            <v>No Sensor</v>
          </cell>
          <cell r="DN253" t="str">
            <v>No Sensor</v>
          </cell>
          <cell r="DO253" t="str">
            <v>No Sensor</v>
          </cell>
          <cell r="DP253" t="str">
            <v>No Sensor</v>
          </cell>
          <cell r="DQ253" t="str">
            <v>No Sensor</v>
          </cell>
          <cell r="DR253">
            <v>0</v>
          </cell>
          <cell r="DS253" t="str">
            <v>No Add Wk.</v>
          </cell>
          <cell r="DT253" t="str">
            <v>No Add. Wk.</v>
          </cell>
          <cell r="DU253" t="str">
            <v>No Add. Wk.</v>
          </cell>
          <cell r="DV253" t="str">
            <v>No Add. Wk.</v>
          </cell>
          <cell r="DW253" t="str">
            <v>No Add. Wk.</v>
          </cell>
        </row>
        <row r="254">
          <cell r="E254">
            <v>11</v>
          </cell>
          <cell r="F254" t="str">
            <v>OLD SCIENCE HALL</v>
          </cell>
          <cell r="G254" t="str">
            <v>G</v>
          </cell>
          <cell r="H254" t="str">
            <v>G01</v>
          </cell>
          <cell r="I254" t="str">
            <v>CORRIDOR</v>
          </cell>
          <cell r="J254" t="str">
            <v>COR</v>
          </cell>
          <cell r="L254">
            <v>2470</v>
          </cell>
          <cell r="M254">
            <v>6</v>
          </cell>
          <cell r="N254" t="str">
            <v>EXCLUDE</v>
          </cell>
          <cell r="Q254" t="str">
            <v>CF</v>
          </cell>
          <cell r="S254" t="str">
            <v>MISCELLANEOUS</v>
          </cell>
          <cell r="T254">
            <v>0</v>
          </cell>
          <cell r="U254">
            <v>0</v>
          </cell>
          <cell r="V254">
            <v>0</v>
          </cell>
          <cell r="W254">
            <v>6</v>
          </cell>
          <cell r="X254" t="str">
            <v>EXCLUDE</v>
          </cell>
          <cell r="Z254" t="str">
            <v>MISCELLANEOUS</v>
          </cell>
          <cell r="AA254" t="str">
            <v xml:space="preserve"> </v>
          </cell>
          <cell r="AB254">
            <v>0</v>
          </cell>
          <cell r="AC254">
            <v>0</v>
          </cell>
          <cell r="AD254">
            <v>0</v>
          </cell>
          <cell r="AJ254" t="str">
            <v>Y</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0.36</v>
          </cell>
          <cell r="BZ254">
            <v>2.95</v>
          </cell>
          <cell r="CA254">
            <v>0</v>
          </cell>
          <cell r="CB254">
            <v>4</v>
          </cell>
          <cell r="CC254">
            <v>0</v>
          </cell>
          <cell r="CD254">
            <v>0.31</v>
          </cell>
          <cell r="CE254">
            <v>0.23</v>
          </cell>
          <cell r="CF254">
            <v>0</v>
          </cell>
          <cell r="CG254">
            <v>0</v>
          </cell>
          <cell r="CH254">
            <v>0</v>
          </cell>
          <cell r="CI254" t="str">
            <v>OLD SCIENCE HALL</v>
          </cell>
          <cell r="CJ254" t="str">
            <v>EXCLUDE</v>
          </cell>
          <cell r="CK254">
            <v>0</v>
          </cell>
          <cell r="CL254">
            <v>0</v>
          </cell>
          <cell r="CM254" t="str">
            <v>N/A</v>
          </cell>
          <cell r="CN254" t="str">
            <v>-</v>
          </cell>
          <cell r="CO254" t="str">
            <v>-</v>
          </cell>
          <cell r="CP254" t="str">
            <v>-</v>
          </cell>
          <cell r="CQ254">
            <v>0</v>
          </cell>
          <cell r="CR254" t="str">
            <v>N/A</v>
          </cell>
          <cell r="CS254" t="str">
            <v>-</v>
          </cell>
          <cell r="CT254" t="str">
            <v>-</v>
          </cell>
          <cell r="CU254" t="str">
            <v>-</v>
          </cell>
          <cell r="CV254">
            <v>0</v>
          </cell>
          <cell r="CW254">
            <v>0</v>
          </cell>
          <cell r="CX254" t="str">
            <v>N/A</v>
          </cell>
          <cell r="CY254" t="str">
            <v>-</v>
          </cell>
          <cell r="CZ254" t="str">
            <v>-</v>
          </cell>
          <cell r="DA254" t="str">
            <v>-</v>
          </cell>
          <cell r="DB254">
            <v>0</v>
          </cell>
          <cell r="DC254" t="str">
            <v>N/A</v>
          </cell>
          <cell r="DD254" t="str">
            <v>-</v>
          </cell>
          <cell r="DE254" t="str">
            <v>-</v>
          </cell>
          <cell r="DF254" t="str">
            <v>-</v>
          </cell>
          <cell r="DG254">
            <v>6</v>
          </cell>
          <cell r="DH254" t="str">
            <v>EXCLUDE</v>
          </cell>
          <cell r="DI254" t="str">
            <v>-</v>
          </cell>
          <cell r="DJ254" t="str">
            <v>-</v>
          </cell>
          <cell r="DK254" t="str">
            <v>-</v>
          </cell>
          <cell r="DL254">
            <v>0</v>
          </cell>
          <cell r="DM254" t="str">
            <v>No Sensor</v>
          </cell>
          <cell r="DN254" t="str">
            <v>No Sensor</v>
          </cell>
          <cell r="DO254" t="str">
            <v>No Sensor</v>
          </cell>
          <cell r="DP254" t="str">
            <v>No Sensor</v>
          </cell>
          <cell r="DQ254" t="str">
            <v>No Sensor</v>
          </cell>
          <cell r="DR254">
            <v>0</v>
          </cell>
          <cell r="DS254" t="str">
            <v>No Add Wk.</v>
          </cell>
          <cell r="DT254" t="str">
            <v>No Add. Wk.</v>
          </cell>
          <cell r="DU254" t="str">
            <v>No Add. Wk.</v>
          </cell>
          <cell r="DV254" t="str">
            <v>No Add. Wk.</v>
          </cell>
          <cell r="DW254" t="str">
            <v>No Add. Wk.</v>
          </cell>
        </row>
        <row r="255">
          <cell r="E255">
            <v>11</v>
          </cell>
          <cell r="F255" t="str">
            <v>OLD SCIENCE HALL</v>
          </cell>
          <cell r="G255" t="str">
            <v>G</v>
          </cell>
          <cell r="H255" t="str">
            <v>G01</v>
          </cell>
          <cell r="I255" t="str">
            <v>CORRIDOR</v>
          </cell>
          <cell r="J255" t="str">
            <v>COR</v>
          </cell>
          <cell r="L255">
            <v>2470</v>
          </cell>
          <cell r="M255">
            <v>3</v>
          </cell>
          <cell r="N255" t="str">
            <v>EXCLUDE</v>
          </cell>
          <cell r="Q255" t="str">
            <v>CF</v>
          </cell>
          <cell r="S255" t="str">
            <v>MISCELLANEOUS</v>
          </cell>
          <cell r="T255">
            <v>0</v>
          </cell>
          <cell r="U255">
            <v>0</v>
          </cell>
          <cell r="V255">
            <v>0</v>
          </cell>
          <cell r="W255">
            <v>3</v>
          </cell>
          <cell r="X255" t="str">
            <v>EXCLUDE</v>
          </cell>
          <cell r="Z255" t="str">
            <v>MISCELLANEOUS</v>
          </cell>
          <cell r="AA255" t="str">
            <v xml:space="preserve"> </v>
          </cell>
          <cell r="AB255">
            <v>0</v>
          </cell>
          <cell r="AC255">
            <v>0</v>
          </cell>
          <cell r="AD255">
            <v>0</v>
          </cell>
          <cell r="AJ255" t="str">
            <v>Y</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0.36</v>
          </cell>
          <cell r="BZ255">
            <v>2.95</v>
          </cell>
          <cell r="CA255">
            <v>0</v>
          </cell>
          <cell r="CB255">
            <v>4</v>
          </cell>
          <cell r="CC255">
            <v>0</v>
          </cell>
          <cell r="CD255">
            <v>0.31</v>
          </cell>
          <cell r="CE255">
            <v>0.23</v>
          </cell>
          <cell r="CF255">
            <v>0</v>
          </cell>
          <cell r="CG255">
            <v>0</v>
          </cell>
          <cell r="CH255">
            <v>0</v>
          </cell>
          <cell r="CI255" t="str">
            <v>OLD SCIENCE HALL</v>
          </cell>
          <cell r="CJ255" t="str">
            <v>EXCLUDE</v>
          </cell>
          <cell r="CK255">
            <v>0</v>
          </cell>
          <cell r="CL255">
            <v>0</v>
          </cell>
          <cell r="CM255" t="str">
            <v>N/A</v>
          </cell>
          <cell r="CN255" t="str">
            <v>-</v>
          </cell>
          <cell r="CO255" t="str">
            <v>-</v>
          </cell>
          <cell r="CP255" t="str">
            <v>-</v>
          </cell>
          <cell r="CQ255">
            <v>0</v>
          </cell>
          <cell r="CR255" t="str">
            <v>N/A</v>
          </cell>
          <cell r="CS255" t="str">
            <v>-</v>
          </cell>
          <cell r="CT255" t="str">
            <v>-</v>
          </cell>
          <cell r="CU255" t="str">
            <v>-</v>
          </cell>
          <cell r="CV255">
            <v>0</v>
          </cell>
          <cell r="CW255">
            <v>0</v>
          </cell>
          <cell r="CX255" t="str">
            <v>N/A</v>
          </cell>
          <cell r="CY255" t="str">
            <v>-</v>
          </cell>
          <cell r="CZ255" t="str">
            <v>-</v>
          </cell>
          <cell r="DA255" t="str">
            <v>-</v>
          </cell>
          <cell r="DB255">
            <v>0</v>
          </cell>
          <cell r="DC255" t="str">
            <v>N/A</v>
          </cell>
          <cell r="DD255" t="str">
            <v>-</v>
          </cell>
          <cell r="DE255" t="str">
            <v>-</v>
          </cell>
          <cell r="DF255" t="str">
            <v>-</v>
          </cell>
          <cell r="DG255">
            <v>3</v>
          </cell>
          <cell r="DH255" t="str">
            <v>EXCLUDE</v>
          </cell>
          <cell r="DI255" t="str">
            <v>-</v>
          </cell>
          <cell r="DJ255" t="str">
            <v>-</v>
          </cell>
          <cell r="DK255" t="str">
            <v>-</v>
          </cell>
          <cell r="DL255">
            <v>0</v>
          </cell>
          <cell r="DM255" t="str">
            <v>No Sensor</v>
          </cell>
          <cell r="DN255" t="str">
            <v>No Sensor</v>
          </cell>
          <cell r="DO255" t="str">
            <v>No Sensor</v>
          </cell>
          <cell r="DP255" t="str">
            <v>No Sensor</v>
          </cell>
          <cell r="DQ255" t="str">
            <v>No Sensor</v>
          </cell>
          <cell r="DR255">
            <v>0</v>
          </cell>
          <cell r="DS255" t="str">
            <v>No Add Wk.</v>
          </cell>
          <cell r="DT255" t="str">
            <v>No Add. Wk.</v>
          </cell>
          <cell r="DU255" t="str">
            <v>No Add. Wk.</v>
          </cell>
          <cell r="DV255" t="str">
            <v>No Add. Wk.</v>
          </cell>
          <cell r="DW255" t="str">
            <v>No Add. Wk.</v>
          </cell>
        </row>
        <row r="256">
          <cell r="E256">
            <v>11</v>
          </cell>
          <cell r="F256" t="str">
            <v>OLD SCIENCE HALL</v>
          </cell>
          <cell r="G256" t="str">
            <v>G</v>
          </cell>
          <cell r="H256" t="str">
            <v>G18</v>
          </cell>
          <cell r="I256" t="str">
            <v>CORRIDOR</v>
          </cell>
          <cell r="J256" t="str">
            <v>E</v>
          </cell>
          <cell r="L256">
            <v>8760</v>
          </cell>
          <cell r="M256">
            <v>1</v>
          </cell>
          <cell r="N256" t="str">
            <v>EXIT PL7</v>
          </cell>
          <cell r="S256" t="str">
            <v>EXIT SIGN</v>
          </cell>
          <cell r="T256">
            <v>22</v>
          </cell>
          <cell r="U256">
            <v>2.1999999999999999E-2</v>
          </cell>
          <cell r="V256">
            <v>192.72</v>
          </cell>
          <cell r="W256">
            <v>1</v>
          </cell>
          <cell r="X256" t="str">
            <v>NF1-2CKT</v>
          </cell>
          <cell r="Z256" t="str">
            <v>NEW EXIT SIGN</v>
          </cell>
          <cell r="AA256" t="str">
            <v xml:space="preserve"> </v>
          </cell>
          <cell r="AB256">
            <v>4</v>
          </cell>
          <cell r="AC256">
            <v>4.0000000000000001E-3</v>
          </cell>
          <cell r="AD256">
            <v>35.04</v>
          </cell>
          <cell r="AJ256" t="str">
            <v>Y</v>
          </cell>
          <cell r="AK256">
            <v>619.20000000000005</v>
          </cell>
          <cell r="AL256">
            <v>0</v>
          </cell>
          <cell r="AM256">
            <v>-1</v>
          </cell>
          <cell r="AN256">
            <v>1.7999999999999999E-2</v>
          </cell>
          <cell r="AO256">
            <v>157.68</v>
          </cell>
          <cell r="AP256">
            <v>11.47968</v>
          </cell>
          <cell r="AQ256">
            <v>11.784747109267199</v>
          </cell>
          <cell r="AR256">
            <v>8.4855448379849208E-2</v>
          </cell>
          <cell r="AS256">
            <v>14.030720000000001</v>
          </cell>
          <cell r="AT256">
            <v>2.55104</v>
          </cell>
          <cell r="AU256">
            <v>40</v>
          </cell>
          <cell r="AV256">
            <v>59.734999999999999</v>
          </cell>
          <cell r="AW256">
            <v>0.14000000000000001</v>
          </cell>
          <cell r="AX256">
            <v>0</v>
          </cell>
          <cell r="AY256">
            <v>0</v>
          </cell>
          <cell r="AZ256">
            <v>0</v>
          </cell>
          <cell r="BA256">
            <v>0</v>
          </cell>
          <cell r="BB256">
            <v>40</v>
          </cell>
          <cell r="BC256">
            <v>0</v>
          </cell>
          <cell r="BD256">
            <v>0</v>
          </cell>
          <cell r="BE256">
            <v>40</v>
          </cell>
          <cell r="BF256">
            <v>59.734999999999999</v>
          </cell>
          <cell r="BG256">
            <v>0</v>
          </cell>
          <cell r="BH256">
            <v>0</v>
          </cell>
          <cell r="BI256">
            <v>59.734999999999999</v>
          </cell>
          <cell r="BJ256">
            <v>0.14000000000000001</v>
          </cell>
          <cell r="BK256">
            <v>135.09548947406248</v>
          </cell>
          <cell r="BL256">
            <v>135.28512569531247</v>
          </cell>
          <cell r="BM256">
            <v>10.950000000000001</v>
          </cell>
          <cell r="BN256">
            <v>13.14</v>
          </cell>
          <cell r="BO256">
            <v>24.090000000000003</v>
          </cell>
          <cell r="BP256">
            <v>0</v>
          </cell>
          <cell r="BQ256">
            <v>0</v>
          </cell>
          <cell r="BR256">
            <v>0</v>
          </cell>
          <cell r="BS256">
            <v>0</v>
          </cell>
          <cell r="BT256">
            <v>10.950000000000001</v>
          </cell>
          <cell r="BU256">
            <v>13.14</v>
          </cell>
          <cell r="BV256">
            <v>24.090000000000003</v>
          </cell>
          <cell r="BW256">
            <v>10.406880000000001</v>
          </cell>
          <cell r="BX256">
            <v>1.0728</v>
          </cell>
          <cell r="BY256">
            <v>0.36</v>
          </cell>
          <cell r="BZ256">
            <v>2.95</v>
          </cell>
          <cell r="CA256">
            <v>1.2699921355932204</v>
          </cell>
          <cell r="CB256">
            <v>4</v>
          </cell>
          <cell r="CC256">
            <v>0.3782074576271186</v>
          </cell>
          <cell r="CD256">
            <v>0.31</v>
          </cell>
          <cell r="CE256">
            <v>0.23</v>
          </cell>
          <cell r="CF256">
            <v>0</v>
          </cell>
          <cell r="CG256">
            <v>0</v>
          </cell>
          <cell r="CH256">
            <v>1.648199593220339</v>
          </cell>
          <cell r="CI256" t="str">
            <v>OLD SCIENCE HALL</v>
          </cell>
          <cell r="CJ256" t="str">
            <v>NF1-2CKT</v>
          </cell>
          <cell r="CK256">
            <v>0</v>
          </cell>
          <cell r="CL256">
            <v>0</v>
          </cell>
          <cell r="CM256" t="str">
            <v>N/A</v>
          </cell>
          <cell r="CN256" t="str">
            <v>-</v>
          </cell>
          <cell r="CO256" t="str">
            <v>-</v>
          </cell>
          <cell r="CP256" t="str">
            <v>-</v>
          </cell>
          <cell r="CQ256">
            <v>0</v>
          </cell>
          <cell r="CR256" t="str">
            <v>N/A</v>
          </cell>
          <cell r="CS256" t="str">
            <v>-</v>
          </cell>
          <cell r="CT256" t="str">
            <v>-</v>
          </cell>
          <cell r="CU256" t="str">
            <v>-</v>
          </cell>
          <cell r="CV256">
            <v>0</v>
          </cell>
          <cell r="CW256">
            <v>0</v>
          </cell>
          <cell r="CX256" t="str">
            <v>N/A</v>
          </cell>
          <cell r="CY256" t="str">
            <v>-</v>
          </cell>
          <cell r="CZ256" t="str">
            <v>-</v>
          </cell>
          <cell r="DA256" t="str">
            <v>-</v>
          </cell>
          <cell r="DB256">
            <v>0</v>
          </cell>
          <cell r="DC256" t="str">
            <v>N/A</v>
          </cell>
          <cell r="DD256" t="str">
            <v>-</v>
          </cell>
          <cell r="DE256" t="str">
            <v>-</v>
          </cell>
          <cell r="DF256" t="str">
            <v>-</v>
          </cell>
          <cell r="DG256">
            <v>1</v>
          </cell>
          <cell r="DH256" t="str">
            <v>LED EXIT 2 CIRCUIT</v>
          </cell>
          <cell r="DI256" t="str">
            <v>BEST</v>
          </cell>
          <cell r="DJ256" t="str">
            <v>EZXTEU2RW-DC</v>
          </cell>
          <cell r="DK256" t="str">
            <v>-</v>
          </cell>
          <cell r="DL256">
            <v>0</v>
          </cell>
          <cell r="DM256" t="str">
            <v>No Sensor</v>
          </cell>
          <cell r="DN256" t="str">
            <v>No Sensor</v>
          </cell>
          <cell r="DO256" t="str">
            <v>No Sensor</v>
          </cell>
          <cell r="DP256" t="str">
            <v>No Sensor</v>
          </cell>
          <cell r="DQ256" t="str">
            <v>No Sensor</v>
          </cell>
          <cell r="DR256">
            <v>0</v>
          </cell>
          <cell r="DS256" t="str">
            <v>No Add Wk.</v>
          </cell>
          <cell r="DT256" t="str">
            <v>No Add. Wk.</v>
          </cell>
          <cell r="DU256" t="str">
            <v>No Add. Wk.</v>
          </cell>
          <cell r="DV256" t="str">
            <v>No Add. Wk.</v>
          </cell>
          <cell r="DW256" t="str">
            <v>No Add. Wk.</v>
          </cell>
        </row>
        <row r="257">
          <cell r="E257">
            <v>11</v>
          </cell>
          <cell r="F257" t="str">
            <v>OLD SCIENCE HALL</v>
          </cell>
          <cell r="G257" t="str">
            <v>G</v>
          </cell>
          <cell r="H257" t="str">
            <v>G18</v>
          </cell>
          <cell r="I257" t="str">
            <v>CORRIDOR</v>
          </cell>
          <cell r="J257" t="str">
            <v>COR</v>
          </cell>
          <cell r="L257">
            <v>2470</v>
          </cell>
          <cell r="M257">
            <v>3</v>
          </cell>
          <cell r="N257" t="str">
            <v>EXCLUDE</v>
          </cell>
          <cell r="Q257" t="str">
            <v>CF</v>
          </cell>
          <cell r="S257" t="str">
            <v>MISCELLANEOUS</v>
          </cell>
          <cell r="T257">
            <v>0</v>
          </cell>
          <cell r="U257">
            <v>0</v>
          </cell>
          <cell r="V257">
            <v>0</v>
          </cell>
          <cell r="W257">
            <v>3</v>
          </cell>
          <cell r="X257" t="str">
            <v>EXCLUDE</v>
          </cell>
          <cell r="Z257" t="str">
            <v>MISCELLANEOUS</v>
          </cell>
          <cell r="AA257" t="str">
            <v xml:space="preserve"> </v>
          </cell>
          <cell r="AB257">
            <v>0</v>
          </cell>
          <cell r="AC257">
            <v>0</v>
          </cell>
          <cell r="AD257">
            <v>0</v>
          </cell>
          <cell r="AJ257" t="str">
            <v>Y</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0.36</v>
          </cell>
          <cell r="BZ257">
            <v>2.95</v>
          </cell>
          <cell r="CA257">
            <v>0</v>
          </cell>
          <cell r="CB257">
            <v>4</v>
          </cell>
          <cell r="CC257">
            <v>0</v>
          </cell>
          <cell r="CD257">
            <v>0.31</v>
          </cell>
          <cell r="CE257">
            <v>0.23</v>
          </cell>
          <cell r="CF257">
            <v>0</v>
          </cell>
          <cell r="CG257">
            <v>0</v>
          </cell>
          <cell r="CH257">
            <v>0</v>
          </cell>
          <cell r="CI257" t="str">
            <v>OLD SCIENCE HALL</v>
          </cell>
          <cell r="CJ257" t="str">
            <v>EXCLUDE</v>
          </cell>
          <cell r="CK257">
            <v>0</v>
          </cell>
          <cell r="CL257">
            <v>0</v>
          </cell>
          <cell r="CM257" t="str">
            <v>N/A</v>
          </cell>
          <cell r="CN257" t="str">
            <v>-</v>
          </cell>
          <cell r="CO257" t="str">
            <v>-</v>
          </cell>
          <cell r="CP257" t="str">
            <v>-</v>
          </cell>
          <cell r="CQ257">
            <v>0</v>
          </cell>
          <cell r="CR257" t="str">
            <v>N/A</v>
          </cell>
          <cell r="CS257" t="str">
            <v>-</v>
          </cell>
          <cell r="CT257" t="str">
            <v>-</v>
          </cell>
          <cell r="CU257" t="str">
            <v>-</v>
          </cell>
          <cell r="CV257">
            <v>0</v>
          </cell>
          <cell r="CW257">
            <v>0</v>
          </cell>
          <cell r="CX257" t="str">
            <v>N/A</v>
          </cell>
          <cell r="CY257" t="str">
            <v>-</v>
          </cell>
          <cell r="CZ257" t="str">
            <v>-</v>
          </cell>
          <cell r="DA257" t="str">
            <v>-</v>
          </cell>
          <cell r="DB257">
            <v>0</v>
          </cell>
          <cell r="DC257" t="str">
            <v>N/A</v>
          </cell>
          <cell r="DD257" t="str">
            <v>-</v>
          </cell>
          <cell r="DE257" t="str">
            <v>-</v>
          </cell>
          <cell r="DF257" t="str">
            <v>-</v>
          </cell>
          <cell r="DG257">
            <v>3</v>
          </cell>
          <cell r="DH257" t="str">
            <v>EXCLUDE</v>
          </cell>
          <cell r="DI257" t="str">
            <v>-</v>
          </cell>
          <cell r="DJ257" t="str">
            <v>-</v>
          </cell>
          <cell r="DK257" t="str">
            <v>-</v>
          </cell>
          <cell r="DL257">
            <v>0</v>
          </cell>
          <cell r="DM257" t="str">
            <v>No Sensor</v>
          </cell>
          <cell r="DN257" t="str">
            <v>No Sensor</v>
          </cell>
          <cell r="DO257" t="str">
            <v>No Sensor</v>
          </cell>
          <cell r="DP257" t="str">
            <v>No Sensor</v>
          </cell>
          <cell r="DQ257" t="str">
            <v>No Sensor</v>
          </cell>
          <cell r="DR257">
            <v>0</v>
          </cell>
          <cell r="DS257" t="str">
            <v>No Add Wk.</v>
          </cell>
          <cell r="DT257" t="str">
            <v>No Add. Wk.</v>
          </cell>
          <cell r="DU257" t="str">
            <v>No Add. Wk.</v>
          </cell>
          <cell r="DV257" t="str">
            <v>No Add. Wk.</v>
          </cell>
          <cell r="DW257" t="str">
            <v>No Add. Wk.</v>
          </cell>
        </row>
        <row r="258">
          <cell r="E258">
            <v>11</v>
          </cell>
          <cell r="F258" t="str">
            <v>OLD SCIENCE HALL</v>
          </cell>
          <cell r="G258" t="str">
            <v>G</v>
          </cell>
          <cell r="H258" t="str">
            <v>G18</v>
          </cell>
          <cell r="I258" t="str">
            <v>CORRIDOR</v>
          </cell>
          <cell r="J258" t="str">
            <v>COR</v>
          </cell>
          <cell r="L258">
            <v>2470</v>
          </cell>
          <cell r="M258">
            <v>1</v>
          </cell>
          <cell r="N258" t="str">
            <v>EXCLUDE</v>
          </cell>
          <cell r="Q258" t="str">
            <v>CF</v>
          </cell>
          <cell r="S258" t="str">
            <v>MISCELLANEOUS</v>
          </cell>
          <cell r="T258">
            <v>0</v>
          </cell>
          <cell r="U258">
            <v>0</v>
          </cell>
          <cell r="V258">
            <v>0</v>
          </cell>
          <cell r="W258">
            <v>1</v>
          </cell>
          <cell r="X258" t="str">
            <v>EXCLUDE</v>
          </cell>
          <cell r="Z258" t="str">
            <v>MISCELLANEOUS</v>
          </cell>
          <cell r="AA258" t="str">
            <v xml:space="preserve"> </v>
          </cell>
          <cell r="AB258">
            <v>0</v>
          </cell>
          <cell r="AC258">
            <v>0</v>
          </cell>
          <cell r="AD258">
            <v>0</v>
          </cell>
          <cell r="AJ258" t="str">
            <v>Y</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0.36</v>
          </cell>
          <cell r="BZ258">
            <v>2.95</v>
          </cell>
          <cell r="CA258">
            <v>0</v>
          </cell>
          <cell r="CB258">
            <v>4</v>
          </cell>
          <cell r="CC258">
            <v>0</v>
          </cell>
          <cell r="CD258">
            <v>0.31</v>
          </cell>
          <cell r="CE258">
            <v>0.23</v>
          </cell>
          <cell r="CF258">
            <v>0</v>
          </cell>
          <cell r="CG258">
            <v>0</v>
          </cell>
          <cell r="CH258">
            <v>0</v>
          </cell>
          <cell r="CI258" t="str">
            <v>OLD SCIENCE HALL</v>
          </cell>
          <cell r="CJ258" t="str">
            <v>EXCLUDE</v>
          </cell>
          <cell r="CK258">
            <v>0</v>
          </cell>
          <cell r="CL258">
            <v>0</v>
          </cell>
          <cell r="CM258" t="str">
            <v>N/A</v>
          </cell>
          <cell r="CN258" t="str">
            <v>-</v>
          </cell>
          <cell r="CO258" t="str">
            <v>-</v>
          </cell>
          <cell r="CP258" t="str">
            <v>-</v>
          </cell>
          <cell r="CQ258">
            <v>0</v>
          </cell>
          <cell r="CR258" t="str">
            <v>N/A</v>
          </cell>
          <cell r="CS258" t="str">
            <v>-</v>
          </cell>
          <cell r="CT258" t="str">
            <v>-</v>
          </cell>
          <cell r="CU258" t="str">
            <v>-</v>
          </cell>
          <cell r="CV258">
            <v>0</v>
          </cell>
          <cell r="CW258">
            <v>0</v>
          </cell>
          <cell r="CX258" t="str">
            <v>N/A</v>
          </cell>
          <cell r="CY258" t="str">
            <v>-</v>
          </cell>
          <cell r="CZ258" t="str">
            <v>-</v>
          </cell>
          <cell r="DA258" t="str">
            <v>-</v>
          </cell>
          <cell r="DB258">
            <v>0</v>
          </cell>
          <cell r="DC258" t="str">
            <v>N/A</v>
          </cell>
          <cell r="DD258" t="str">
            <v>-</v>
          </cell>
          <cell r="DE258" t="str">
            <v>-</v>
          </cell>
          <cell r="DF258" t="str">
            <v>-</v>
          </cell>
          <cell r="DG258">
            <v>1</v>
          </cell>
          <cell r="DH258" t="str">
            <v>EXCLUDE</v>
          </cell>
          <cell r="DI258" t="str">
            <v>-</v>
          </cell>
          <cell r="DJ258" t="str">
            <v>-</v>
          </cell>
          <cell r="DK258" t="str">
            <v>-</v>
          </cell>
          <cell r="DL258">
            <v>0</v>
          </cell>
          <cell r="DM258" t="str">
            <v>No Sensor</v>
          </cell>
          <cell r="DN258" t="str">
            <v>No Sensor</v>
          </cell>
          <cell r="DO258" t="str">
            <v>No Sensor</v>
          </cell>
          <cell r="DP258" t="str">
            <v>No Sensor</v>
          </cell>
          <cell r="DQ258" t="str">
            <v>No Sensor</v>
          </cell>
          <cell r="DR258">
            <v>0</v>
          </cell>
          <cell r="DS258" t="str">
            <v>No Add Wk.</v>
          </cell>
          <cell r="DT258" t="str">
            <v>No Add. Wk.</v>
          </cell>
          <cell r="DU258" t="str">
            <v>No Add. Wk.</v>
          </cell>
          <cell r="DV258" t="str">
            <v>No Add. Wk.</v>
          </cell>
          <cell r="DW258" t="str">
            <v>No Add. Wk.</v>
          </cell>
        </row>
        <row r="259">
          <cell r="E259">
            <v>11</v>
          </cell>
          <cell r="F259" t="str">
            <v>OLD SCIENCE HALL</v>
          </cell>
          <cell r="G259" t="str">
            <v>G</v>
          </cell>
          <cell r="H259" t="str">
            <v>G17</v>
          </cell>
          <cell r="I259" t="str">
            <v>PRACTICE ROOM</v>
          </cell>
          <cell r="J259" t="str">
            <v>CR</v>
          </cell>
          <cell r="L259">
            <v>2470</v>
          </cell>
          <cell r="M259">
            <v>2</v>
          </cell>
          <cell r="N259" t="str">
            <v>44EE</v>
          </cell>
          <cell r="O259" t="str">
            <v>LYIN PARA</v>
          </cell>
          <cell r="S259" t="str">
            <v>FLUORESCENT</v>
          </cell>
          <cell r="T259">
            <v>144</v>
          </cell>
          <cell r="U259">
            <v>0.28799999999999998</v>
          </cell>
          <cell r="V259">
            <v>711.3599999999999</v>
          </cell>
          <cell r="W259">
            <v>2</v>
          </cell>
          <cell r="X259" t="str">
            <v>NF5-242HP</v>
          </cell>
          <cell r="Z259" t="str">
            <v>NEW LINEAR FLUORESCENT FIXTURE</v>
          </cell>
          <cell r="AA259" t="str">
            <v xml:space="preserve"> </v>
          </cell>
          <cell r="AB259">
            <v>65</v>
          </cell>
          <cell r="AC259">
            <v>0.13</v>
          </cell>
          <cell r="AD259">
            <v>321.10000000000002</v>
          </cell>
          <cell r="AJ259" t="str">
            <v>Y</v>
          </cell>
          <cell r="AK259">
            <v>16408.8</v>
          </cell>
          <cell r="AL259">
            <v>12288</v>
          </cell>
          <cell r="AM259">
            <v>-0.25113353810150646</v>
          </cell>
          <cell r="AN259">
            <v>0.15799999999999997</v>
          </cell>
          <cell r="AO259">
            <v>390.25999999999988</v>
          </cell>
          <cell r="AP259">
            <v>35.173959999999994</v>
          </cell>
          <cell r="AQ259">
            <v>9.3436484510309619</v>
          </cell>
          <cell r="AR259">
            <v>0.10702457452684468</v>
          </cell>
          <cell r="AS259">
            <v>64.114559999999997</v>
          </cell>
          <cell r="AT259">
            <v>28.940600000000003</v>
          </cell>
          <cell r="AU259">
            <v>59.26</v>
          </cell>
          <cell r="AV259">
            <v>59.734999999999999</v>
          </cell>
          <cell r="AW259">
            <v>2.3200000000000003</v>
          </cell>
          <cell r="AX259">
            <v>0</v>
          </cell>
          <cell r="AY259">
            <v>0</v>
          </cell>
          <cell r="AZ259">
            <v>0</v>
          </cell>
          <cell r="BA259">
            <v>0</v>
          </cell>
          <cell r="BB259">
            <v>118.52</v>
          </cell>
          <cell r="BC259">
            <v>0</v>
          </cell>
          <cell r="BD259">
            <v>0</v>
          </cell>
          <cell r="BE259">
            <v>118.52</v>
          </cell>
          <cell r="BF259">
            <v>119.47</v>
          </cell>
          <cell r="BG259">
            <v>0</v>
          </cell>
          <cell r="BH259">
            <v>0</v>
          </cell>
          <cell r="BI259">
            <v>119.47</v>
          </cell>
          <cell r="BJ259">
            <v>4.6400000000000006</v>
          </cell>
          <cell r="BK259">
            <v>322.36803068062494</v>
          </cell>
          <cell r="BL259">
            <v>328.65311687062496</v>
          </cell>
          <cell r="BM259">
            <v>4.6929999999999996</v>
          </cell>
          <cell r="BN259">
            <v>9.8800000000000008</v>
          </cell>
          <cell r="BO259">
            <v>14.573</v>
          </cell>
          <cell r="BP259">
            <v>2.4679416666666665</v>
          </cell>
          <cell r="BQ259">
            <v>3.7050000000000001</v>
          </cell>
          <cell r="BR259">
            <v>0</v>
          </cell>
          <cell r="BS259">
            <v>6.1729416666666665</v>
          </cell>
          <cell r="BT259">
            <v>2.2250583333333331</v>
          </cell>
          <cell r="BU259">
            <v>6.1750000000000007</v>
          </cell>
          <cell r="BV259">
            <v>8.4000583333333338</v>
          </cell>
          <cell r="BW259">
            <v>25.757159999999992</v>
          </cell>
          <cell r="BX259">
            <v>9.4167999999999985</v>
          </cell>
          <cell r="BY259">
            <v>0.36</v>
          </cell>
          <cell r="BZ259">
            <v>2.95</v>
          </cell>
          <cell r="CA259">
            <v>3.1432466440677955</v>
          </cell>
          <cell r="CB259">
            <v>4</v>
          </cell>
          <cell r="CC259">
            <v>3.3198210169491524</v>
          </cell>
          <cell r="CD259">
            <v>0.31</v>
          </cell>
          <cell r="CE259">
            <v>0.23</v>
          </cell>
          <cell r="CF259">
            <v>0</v>
          </cell>
          <cell r="CG259">
            <v>0</v>
          </cell>
          <cell r="CH259">
            <v>6.4630676610169484</v>
          </cell>
          <cell r="CI259" t="str">
            <v>OLD SCIENCE HALL</v>
          </cell>
          <cell r="CJ259" t="str">
            <v>NF5-242HP</v>
          </cell>
          <cell r="CK259" t="str">
            <v>X</v>
          </cell>
          <cell r="CL259">
            <v>2</v>
          </cell>
          <cell r="CM259" t="str">
            <v>2X32HEHP</v>
          </cell>
          <cell r="CN259" t="str">
            <v>SYLVANIA</v>
          </cell>
          <cell r="CO259" t="str">
            <v>QHE2X32T8/UNV ISH-SC</v>
          </cell>
          <cell r="CP259">
            <v>49873</v>
          </cell>
          <cell r="CQ259">
            <v>0</v>
          </cell>
          <cell r="CR259" t="str">
            <v>N/A</v>
          </cell>
          <cell r="CS259" t="str">
            <v>-</v>
          </cell>
          <cell r="CT259" t="str">
            <v>-</v>
          </cell>
          <cell r="CU259" t="str">
            <v>-</v>
          </cell>
          <cell r="CV259">
            <v>0</v>
          </cell>
          <cell r="CW259">
            <v>4</v>
          </cell>
          <cell r="CX259" t="str">
            <v>FO28/ECO</v>
          </cell>
          <cell r="CY259" t="str">
            <v>SYLVANIA</v>
          </cell>
          <cell r="CZ259" t="str">
            <v>FO28/841/XP/SS/ECO</v>
          </cell>
          <cell r="DA259">
            <v>22179</v>
          </cell>
          <cell r="DB259">
            <v>0</v>
          </cell>
          <cell r="DC259" t="str">
            <v>N/A</v>
          </cell>
          <cell r="DD259" t="str">
            <v>-</v>
          </cell>
          <cell r="DE259" t="str">
            <v>-</v>
          </cell>
          <cell r="DF259" t="str">
            <v>-</v>
          </cell>
          <cell r="DG259">
            <v>2</v>
          </cell>
          <cell r="DH259" t="str">
            <v>2X4 2L 18 CELL PARABOLIC LOUVER</v>
          </cell>
          <cell r="DI259" t="str">
            <v>SIMKAR</v>
          </cell>
          <cell r="DJ259" t="str">
            <v>TEP-244-232-B11-18C</v>
          </cell>
          <cell r="DK259" t="str">
            <v>-</v>
          </cell>
          <cell r="DL259">
            <v>0</v>
          </cell>
          <cell r="DM259" t="str">
            <v>No Sensor</v>
          </cell>
          <cell r="DN259" t="str">
            <v>No Sensor</v>
          </cell>
          <cell r="DO259" t="str">
            <v>No Sensor</v>
          </cell>
          <cell r="DP259" t="str">
            <v>No Sensor</v>
          </cell>
          <cell r="DQ259" t="str">
            <v>No Sensor</v>
          </cell>
          <cell r="DR259">
            <v>0</v>
          </cell>
          <cell r="DS259" t="str">
            <v>No Add Wk.</v>
          </cell>
          <cell r="DT259" t="str">
            <v>No Add. Wk.</v>
          </cell>
          <cell r="DU259" t="str">
            <v>No Add. Wk.</v>
          </cell>
          <cell r="DV259" t="str">
            <v>No Add. Wk.</v>
          </cell>
          <cell r="DW259" t="str">
            <v>No Add. Wk.</v>
          </cell>
        </row>
        <row r="260">
          <cell r="E260">
            <v>11</v>
          </cell>
          <cell r="F260" t="str">
            <v>OLD SCIENCE HALL</v>
          </cell>
          <cell r="G260" t="str">
            <v>G</v>
          </cell>
          <cell r="H260" t="str">
            <v>G16</v>
          </cell>
          <cell r="I260" t="str">
            <v>PIANO ROOM</v>
          </cell>
          <cell r="J260" t="str">
            <v>CR</v>
          </cell>
          <cell r="L260">
            <v>2470</v>
          </cell>
          <cell r="M260">
            <v>4</v>
          </cell>
          <cell r="N260" t="str">
            <v>44EE</v>
          </cell>
          <cell r="O260" t="str">
            <v>LYIN PARA</v>
          </cell>
          <cell r="S260" t="str">
            <v>FLUORESCENT</v>
          </cell>
          <cell r="T260">
            <v>144</v>
          </cell>
          <cell r="U260">
            <v>0.57599999999999996</v>
          </cell>
          <cell r="V260">
            <v>1422.7199999999998</v>
          </cell>
          <cell r="W260">
            <v>4</v>
          </cell>
          <cell r="X260" t="str">
            <v>NF5-242HP</v>
          </cell>
          <cell r="Z260" t="str">
            <v>NEW LINEAR FLUORESCENT FIXTURE</v>
          </cell>
          <cell r="AA260" t="str">
            <v xml:space="preserve"> </v>
          </cell>
          <cell r="AB260">
            <v>65</v>
          </cell>
          <cell r="AC260">
            <v>0.26</v>
          </cell>
          <cell r="AD260">
            <v>642.20000000000005</v>
          </cell>
          <cell r="AJ260" t="str">
            <v>Y</v>
          </cell>
          <cell r="AK260">
            <v>32817.599999999999</v>
          </cell>
          <cell r="AL260">
            <v>24576</v>
          </cell>
          <cell r="AM260">
            <v>-0.25113353810150646</v>
          </cell>
          <cell r="AN260">
            <v>0.31599999999999995</v>
          </cell>
          <cell r="AO260">
            <v>780.51999999999975</v>
          </cell>
          <cell r="AP260">
            <v>70.347919999999988</v>
          </cell>
          <cell r="AQ260">
            <v>9.3436484510309619</v>
          </cell>
          <cell r="AR260">
            <v>0.10702457452684468</v>
          </cell>
          <cell r="AS260">
            <v>128.22911999999999</v>
          </cell>
          <cell r="AT260">
            <v>57.881200000000007</v>
          </cell>
          <cell r="AU260">
            <v>59.26</v>
          </cell>
          <cell r="AV260">
            <v>59.734999999999999</v>
          </cell>
          <cell r="AW260">
            <v>2.3200000000000003</v>
          </cell>
          <cell r="AX260">
            <v>0</v>
          </cell>
          <cell r="AY260">
            <v>0</v>
          </cell>
          <cell r="AZ260">
            <v>0</v>
          </cell>
          <cell r="BA260">
            <v>0</v>
          </cell>
          <cell r="BB260">
            <v>237.04</v>
          </cell>
          <cell r="BC260">
            <v>0</v>
          </cell>
          <cell r="BD260">
            <v>0</v>
          </cell>
          <cell r="BE260">
            <v>237.04</v>
          </cell>
          <cell r="BF260">
            <v>238.94</v>
          </cell>
          <cell r="BG260">
            <v>0</v>
          </cell>
          <cell r="BH260">
            <v>0</v>
          </cell>
          <cell r="BI260">
            <v>238.94</v>
          </cell>
          <cell r="BJ260">
            <v>9.2800000000000011</v>
          </cell>
          <cell r="BK260">
            <v>644.73606136124988</v>
          </cell>
          <cell r="BL260">
            <v>657.30623374124991</v>
          </cell>
          <cell r="BM260">
            <v>9.3859999999999992</v>
          </cell>
          <cell r="BN260">
            <v>19.760000000000002</v>
          </cell>
          <cell r="BO260">
            <v>29.146000000000001</v>
          </cell>
          <cell r="BP260">
            <v>4.935883333333333</v>
          </cell>
          <cell r="BQ260">
            <v>7.41</v>
          </cell>
          <cell r="BR260">
            <v>0</v>
          </cell>
          <cell r="BS260">
            <v>12.345883333333333</v>
          </cell>
          <cell r="BT260">
            <v>4.4501166666666663</v>
          </cell>
          <cell r="BU260">
            <v>12.350000000000001</v>
          </cell>
          <cell r="BV260">
            <v>16.800116666666668</v>
          </cell>
          <cell r="BW260">
            <v>51.514319999999984</v>
          </cell>
          <cell r="BX260">
            <v>18.833599999999997</v>
          </cell>
          <cell r="BY260">
            <v>0.36</v>
          </cell>
          <cell r="BZ260">
            <v>2.95</v>
          </cell>
          <cell r="CA260">
            <v>6.2864932881355911</v>
          </cell>
          <cell r="CB260">
            <v>4</v>
          </cell>
          <cell r="CC260">
            <v>6.6396420338983049</v>
          </cell>
          <cell r="CD260">
            <v>0.31</v>
          </cell>
          <cell r="CE260">
            <v>0.23</v>
          </cell>
          <cell r="CF260">
            <v>0</v>
          </cell>
          <cell r="CG260">
            <v>0</v>
          </cell>
          <cell r="CH260">
            <v>12.926135322033897</v>
          </cell>
          <cell r="CI260" t="str">
            <v>OLD SCIENCE HALL</v>
          </cell>
          <cell r="CJ260" t="str">
            <v>NF5-242HP</v>
          </cell>
          <cell r="CK260" t="str">
            <v>X</v>
          </cell>
          <cell r="CL260">
            <v>4</v>
          </cell>
          <cell r="CM260" t="str">
            <v>2X32HEHP</v>
          </cell>
          <cell r="CN260" t="str">
            <v>SYLVANIA</v>
          </cell>
          <cell r="CO260" t="str">
            <v>QHE2X32T8/UNV ISH-SC</v>
          </cell>
          <cell r="CP260">
            <v>49873</v>
          </cell>
          <cell r="CQ260">
            <v>0</v>
          </cell>
          <cell r="CR260" t="str">
            <v>N/A</v>
          </cell>
          <cell r="CS260" t="str">
            <v>-</v>
          </cell>
          <cell r="CT260" t="str">
            <v>-</v>
          </cell>
          <cell r="CU260" t="str">
            <v>-</v>
          </cell>
          <cell r="CV260">
            <v>0</v>
          </cell>
          <cell r="CW260">
            <v>8</v>
          </cell>
          <cell r="CX260" t="str">
            <v>FO28/ECO</v>
          </cell>
          <cell r="CY260" t="str">
            <v>SYLVANIA</v>
          </cell>
          <cell r="CZ260" t="str">
            <v>FO28/841/XP/SS/ECO</v>
          </cell>
          <cell r="DA260">
            <v>22179</v>
          </cell>
          <cell r="DB260">
            <v>0</v>
          </cell>
          <cell r="DC260" t="str">
            <v>N/A</v>
          </cell>
          <cell r="DD260" t="str">
            <v>-</v>
          </cell>
          <cell r="DE260" t="str">
            <v>-</v>
          </cell>
          <cell r="DF260" t="str">
            <v>-</v>
          </cell>
          <cell r="DG260">
            <v>4</v>
          </cell>
          <cell r="DH260" t="str">
            <v>2X4 2L 18 CELL PARABOLIC LOUVER</v>
          </cell>
          <cell r="DI260" t="str">
            <v>SIMKAR</v>
          </cell>
          <cell r="DJ260" t="str">
            <v>TEP-244-232-B11-18C</v>
          </cell>
          <cell r="DK260" t="str">
            <v>-</v>
          </cell>
          <cell r="DL260">
            <v>0</v>
          </cell>
          <cell r="DM260" t="str">
            <v>No Sensor</v>
          </cell>
          <cell r="DN260" t="str">
            <v>No Sensor</v>
          </cell>
          <cell r="DO260" t="str">
            <v>No Sensor</v>
          </cell>
          <cell r="DP260" t="str">
            <v>No Sensor</v>
          </cell>
          <cell r="DQ260" t="str">
            <v>No Sensor</v>
          </cell>
          <cell r="DR260">
            <v>0</v>
          </cell>
          <cell r="DS260" t="str">
            <v>No Add Wk.</v>
          </cell>
          <cell r="DT260" t="str">
            <v>No Add. Wk.</v>
          </cell>
          <cell r="DU260" t="str">
            <v>No Add. Wk.</v>
          </cell>
          <cell r="DV260" t="str">
            <v>No Add. Wk.</v>
          </cell>
          <cell r="DW260" t="str">
            <v>No Add. Wk.</v>
          </cell>
        </row>
        <row r="261">
          <cell r="E261">
            <v>11</v>
          </cell>
          <cell r="F261" t="str">
            <v>OLD SCIENCE HALL</v>
          </cell>
          <cell r="G261" t="str">
            <v>G</v>
          </cell>
          <cell r="H261" t="str">
            <v>G15</v>
          </cell>
          <cell r="I261" t="str">
            <v>VOCAL ROOM</v>
          </cell>
          <cell r="J261" t="str">
            <v>CR</v>
          </cell>
          <cell r="L261">
            <v>2470</v>
          </cell>
          <cell r="M261">
            <v>2</v>
          </cell>
          <cell r="N261" t="str">
            <v>44EE</v>
          </cell>
          <cell r="O261" t="str">
            <v>LYIN PARA</v>
          </cell>
          <cell r="S261" t="str">
            <v>FLUORESCENT</v>
          </cell>
          <cell r="T261">
            <v>144</v>
          </cell>
          <cell r="U261">
            <v>0.28799999999999998</v>
          </cell>
          <cell r="V261">
            <v>711.3599999999999</v>
          </cell>
          <cell r="W261">
            <v>2</v>
          </cell>
          <cell r="X261" t="str">
            <v>NF5-242HP</v>
          </cell>
          <cell r="Z261" t="str">
            <v>NEW LINEAR FLUORESCENT FIXTURE</v>
          </cell>
          <cell r="AA261" t="str">
            <v xml:space="preserve"> </v>
          </cell>
          <cell r="AB261">
            <v>65</v>
          </cell>
          <cell r="AC261">
            <v>0.13</v>
          </cell>
          <cell r="AD261">
            <v>321.10000000000002</v>
          </cell>
          <cell r="AJ261" t="str">
            <v>Y</v>
          </cell>
          <cell r="AK261">
            <v>16408.8</v>
          </cell>
          <cell r="AL261">
            <v>12288</v>
          </cell>
          <cell r="AM261">
            <v>-0.25113353810150646</v>
          </cell>
          <cell r="AN261">
            <v>0.15799999999999997</v>
          </cell>
          <cell r="AO261">
            <v>390.25999999999988</v>
          </cell>
          <cell r="AP261">
            <v>35.173959999999994</v>
          </cell>
          <cell r="AQ261">
            <v>9.3436484510309619</v>
          </cell>
          <cell r="AR261">
            <v>0.10702457452684468</v>
          </cell>
          <cell r="AS261">
            <v>64.114559999999997</v>
          </cell>
          <cell r="AT261">
            <v>28.940600000000003</v>
          </cell>
          <cell r="AU261">
            <v>59.26</v>
          </cell>
          <cell r="AV261">
            <v>59.734999999999999</v>
          </cell>
          <cell r="AW261">
            <v>2.3200000000000003</v>
          </cell>
          <cell r="AX261">
            <v>0</v>
          </cell>
          <cell r="AY261">
            <v>0</v>
          </cell>
          <cell r="AZ261">
            <v>0</v>
          </cell>
          <cell r="BA261">
            <v>0</v>
          </cell>
          <cell r="BB261">
            <v>118.52</v>
          </cell>
          <cell r="BC261">
            <v>0</v>
          </cell>
          <cell r="BD261">
            <v>0</v>
          </cell>
          <cell r="BE261">
            <v>118.52</v>
          </cell>
          <cell r="BF261">
            <v>119.47</v>
          </cell>
          <cell r="BG261">
            <v>0</v>
          </cell>
          <cell r="BH261">
            <v>0</v>
          </cell>
          <cell r="BI261">
            <v>119.47</v>
          </cell>
          <cell r="BJ261">
            <v>4.6400000000000006</v>
          </cell>
          <cell r="BK261">
            <v>322.36803068062494</v>
          </cell>
          <cell r="BL261">
            <v>328.65311687062496</v>
          </cell>
          <cell r="BM261">
            <v>4.6929999999999996</v>
          </cell>
          <cell r="BN261">
            <v>9.8800000000000008</v>
          </cell>
          <cell r="BO261">
            <v>14.573</v>
          </cell>
          <cell r="BP261">
            <v>2.4679416666666665</v>
          </cell>
          <cell r="BQ261">
            <v>3.7050000000000001</v>
          </cell>
          <cell r="BR261">
            <v>0</v>
          </cell>
          <cell r="BS261">
            <v>6.1729416666666665</v>
          </cell>
          <cell r="BT261">
            <v>2.2250583333333331</v>
          </cell>
          <cell r="BU261">
            <v>6.1750000000000007</v>
          </cell>
          <cell r="BV261">
            <v>8.4000583333333338</v>
          </cell>
          <cell r="BW261">
            <v>25.757159999999992</v>
          </cell>
          <cell r="BX261">
            <v>9.4167999999999985</v>
          </cell>
          <cell r="BY261">
            <v>0.36</v>
          </cell>
          <cell r="BZ261">
            <v>2.95</v>
          </cell>
          <cell r="CA261">
            <v>3.1432466440677955</v>
          </cell>
          <cell r="CB261">
            <v>4</v>
          </cell>
          <cell r="CC261">
            <v>3.3198210169491524</v>
          </cell>
          <cell r="CD261">
            <v>0.31</v>
          </cell>
          <cell r="CE261">
            <v>0.23</v>
          </cell>
          <cell r="CF261">
            <v>0</v>
          </cell>
          <cell r="CG261">
            <v>0</v>
          </cell>
          <cell r="CH261">
            <v>6.4630676610169484</v>
          </cell>
          <cell r="CI261" t="str">
            <v>OLD SCIENCE HALL</v>
          </cell>
          <cell r="CJ261" t="str">
            <v>NF5-242HP</v>
          </cell>
          <cell r="CK261" t="str">
            <v>X</v>
          </cell>
          <cell r="CL261">
            <v>2</v>
          </cell>
          <cell r="CM261" t="str">
            <v>2X32HEHP</v>
          </cell>
          <cell r="CN261" t="str">
            <v>SYLVANIA</v>
          </cell>
          <cell r="CO261" t="str">
            <v>QHE2X32T8/UNV ISH-SC</v>
          </cell>
          <cell r="CP261">
            <v>49873</v>
          </cell>
          <cell r="CQ261">
            <v>0</v>
          </cell>
          <cell r="CR261" t="str">
            <v>N/A</v>
          </cell>
          <cell r="CS261" t="str">
            <v>-</v>
          </cell>
          <cell r="CT261" t="str">
            <v>-</v>
          </cell>
          <cell r="CU261" t="str">
            <v>-</v>
          </cell>
          <cell r="CV261">
            <v>0</v>
          </cell>
          <cell r="CW261">
            <v>4</v>
          </cell>
          <cell r="CX261" t="str">
            <v>FO28/ECO</v>
          </cell>
          <cell r="CY261" t="str">
            <v>SYLVANIA</v>
          </cell>
          <cell r="CZ261" t="str">
            <v>FO28/841/XP/SS/ECO</v>
          </cell>
          <cell r="DA261">
            <v>22179</v>
          </cell>
          <cell r="DB261">
            <v>0</v>
          </cell>
          <cell r="DC261" t="str">
            <v>N/A</v>
          </cell>
          <cell r="DD261" t="str">
            <v>-</v>
          </cell>
          <cell r="DE261" t="str">
            <v>-</v>
          </cell>
          <cell r="DF261" t="str">
            <v>-</v>
          </cell>
          <cell r="DG261">
            <v>2</v>
          </cell>
          <cell r="DH261" t="str">
            <v>2X4 2L 18 CELL PARABOLIC LOUVER</v>
          </cell>
          <cell r="DI261" t="str">
            <v>SIMKAR</v>
          </cell>
          <cell r="DJ261" t="str">
            <v>TEP-244-232-B11-18C</v>
          </cell>
          <cell r="DK261" t="str">
            <v>-</v>
          </cell>
          <cell r="DL261">
            <v>0</v>
          </cell>
          <cell r="DM261" t="str">
            <v>No Sensor</v>
          </cell>
          <cell r="DN261" t="str">
            <v>No Sensor</v>
          </cell>
          <cell r="DO261" t="str">
            <v>No Sensor</v>
          </cell>
          <cell r="DP261" t="str">
            <v>No Sensor</v>
          </cell>
          <cell r="DQ261" t="str">
            <v>No Sensor</v>
          </cell>
          <cell r="DR261">
            <v>0</v>
          </cell>
          <cell r="DS261" t="str">
            <v>No Add Wk.</v>
          </cell>
          <cell r="DT261" t="str">
            <v>No Add. Wk.</v>
          </cell>
          <cell r="DU261" t="str">
            <v>No Add. Wk.</v>
          </cell>
          <cell r="DV261" t="str">
            <v>No Add. Wk.</v>
          </cell>
          <cell r="DW261" t="str">
            <v>No Add. Wk.</v>
          </cell>
        </row>
        <row r="262">
          <cell r="E262">
            <v>11</v>
          </cell>
          <cell r="F262" t="str">
            <v>OLD SCIENCE HALL</v>
          </cell>
          <cell r="G262" t="str">
            <v>G</v>
          </cell>
          <cell r="H262" t="str">
            <v>G14</v>
          </cell>
          <cell r="I262" t="str">
            <v>VOCAL ROOM</v>
          </cell>
          <cell r="J262" t="str">
            <v>CR</v>
          </cell>
          <cell r="L262">
            <v>2470</v>
          </cell>
          <cell r="M262">
            <v>2</v>
          </cell>
          <cell r="N262" t="str">
            <v>44EE</v>
          </cell>
          <cell r="O262" t="str">
            <v>LYIN PARA</v>
          </cell>
          <cell r="S262" t="str">
            <v>FLUORESCENT</v>
          </cell>
          <cell r="T262">
            <v>144</v>
          </cell>
          <cell r="U262">
            <v>0.28799999999999998</v>
          </cell>
          <cell r="V262">
            <v>711.3599999999999</v>
          </cell>
          <cell r="W262">
            <v>2</v>
          </cell>
          <cell r="X262" t="str">
            <v>NF5-242HP</v>
          </cell>
          <cell r="Z262" t="str">
            <v>NEW LINEAR FLUORESCENT FIXTURE</v>
          </cell>
          <cell r="AA262" t="str">
            <v xml:space="preserve"> </v>
          </cell>
          <cell r="AB262">
            <v>65</v>
          </cell>
          <cell r="AC262">
            <v>0.13</v>
          </cell>
          <cell r="AD262">
            <v>321.10000000000002</v>
          </cell>
          <cell r="AJ262" t="str">
            <v>Y</v>
          </cell>
          <cell r="AK262">
            <v>16408.8</v>
          </cell>
          <cell r="AL262">
            <v>12288</v>
          </cell>
          <cell r="AM262">
            <v>-0.25113353810150646</v>
          </cell>
          <cell r="AN262">
            <v>0.15799999999999997</v>
          </cell>
          <cell r="AO262">
            <v>390.25999999999988</v>
          </cell>
          <cell r="AP262">
            <v>35.173959999999994</v>
          </cell>
          <cell r="AQ262">
            <v>9.3436484510309619</v>
          </cell>
          <cell r="AR262">
            <v>0.10702457452684468</v>
          </cell>
          <cell r="AS262">
            <v>64.114559999999997</v>
          </cell>
          <cell r="AT262">
            <v>28.940600000000003</v>
          </cell>
          <cell r="AU262">
            <v>59.26</v>
          </cell>
          <cell r="AV262">
            <v>59.734999999999999</v>
          </cell>
          <cell r="AW262">
            <v>2.3200000000000003</v>
          </cell>
          <cell r="AX262">
            <v>0</v>
          </cell>
          <cell r="AY262">
            <v>0</v>
          </cell>
          <cell r="AZ262">
            <v>0</v>
          </cell>
          <cell r="BA262">
            <v>0</v>
          </cell>
          <cell r="BB262">
            <v>118.52</v>
          </cell>
          <cell r="BC262">
            <v>0</v>
          </cell>
          <cell r="BD262">
            <v>0</v>
          </cell>
          <cell r="BE262">
            <v>118.52</v>
          </cell>
          <cell r="BF262">
            <v>119.47</v>
          </cell>
          <cell r="BG262">
            <v>0</v>
          </cell>
          <cell r="BH262">
            <v>0</v>
          </cell>
          <cell r="BI262">
            <v>119.47</v>
          </cell>
          <cell r="BJ262">
            <v>4.6400000000000006</v>
          </cell>
          <cell r="BK262">
            <v>322.36803068062494</v>
          </cell>
          <cell r="BL262">
            <v>328.65311687062496</v>
          </cell>
          <cell r="BM262">
            <v>4.6929999999999996</v>
          </cell>
          <cell r="BN262">
            <v>9.8800000000000008</v>
          </cell>
          <cell r="BO262">
            <v>14.573</v>
          </cell>
          <cell r="BP262">
            <v>2.4679416666666665</v>
          </cell>
          <cell r="BQ262">
            <v>3.7050000000000001</v>
          </cell>
          <cell r="BR262">
            <v>0</v>
          </cell>
          <cell r="BS262">
            <v>6.1729416666666665</v>
          </cell>
          <cell r="BT262">
            <v>2.2250583333333331</v>
          </cell>
          <cell r="BU262">
            <v>6.1750000000000007</v>
          </cell>
          <cell r="BV262">
            <v>8.4000583333333338</v>
          </cell>
          <cell r="BW262">
            <v>25.757159999999992</v>
          </cell>
          <cell r="BX262">
            <v>9.4167999999999985</v>
          </cell>
          <cell r="BY262">
            <v>0.36</v>
          </cell>
          <cell r="BZ262">
            <v>2.95</v>
          </cell>
          <cell r="CA262">
            <v>3.1432466440677955</v>
          </cell>
          <cell r="CB262">
            <v>4</v>
          </cell>
          <cell r="CC262">
            <v>3.3198210169491524</v>
          </cell>
          <cell r="CD262">
            <v>0.31</v>
          </cell>
          <cell r="CE262">
            <v>0.23</v>
          </cell>
          <cell r="CF262">
            <v>0</v>
          </cell>
          <cell r="CG262">
            <v>0</v>
          </cell>
          <cell r="CH262">
            <v>6.4630676610169484</v>
          </cell>
          <cell r="CI262" t="str">
            <v>OLD SCIENCE HALL</v>
          </cell>
          <cell r="CJ262" t="str">
            <v>NF5-242HP</v>
          </cell>
          <cell r="CK262" t="str">
            <v>X</v>
          </cell>
          <cell r="CL262">
            <v>2</v>
          </cell>
          <cell r="CM262" t="str">
            <v>2X32HEHP</v>
          </cell>
          <cell r="CN262" t="str">
            <v>SYLVANIA</v>
          </cell>
          <cell r="CO262" t="str">
            <v>QHE2X32T8/UNV ISH-SC</v>
          </cell>
          <cell r="CP262">
            <v>49873</v>
          </cell>
          <cell r="CQ262">
            <v>0</v>
          </cell>
          <cell r="CR262" t="str">
            <v>N/A</v>
          </cell>
          <cell r="CS262" t="str">
            <v>-</v>
          </cell>
          <cell r="CT262" t="str">
            <v>-</v>
          </cell>
          <cell r="CU262" t="str">
            <v>-</v>
          </cell>
          <cell r="CV262">
            <v>0</v>
          </cell>
          <cell r="CW262">
            <v>4</v>
          </cell>
          <cell r="CX262" t="str">
            <v>FO28/ECO</v>
          </cell>
          <cell r="CY262" t="str">
            <v>SYLVANIA</v>
          </cell>
          <cell r="CZ262" t="str">
            <v>FO28/841/XP/SS/ECO</v>
          </cell>
          <cell r="DA262">
            <v>22179</v>
          </cell>
          <cell r="DB262">
            <v>0</v>
          </cell>
          <cell r="DC262" t="str">
            <v>N/A</v>
          </cell>
          <cell r="DD262" t="str">
            <v>-</v>
          </cell>
          <cell r="DE262" t="str">
            <v>-</v>
          </cell>
          <cell r="DF262" t="str">
            <v>-</v>
          </cell>
          <cell r="DG262">
            <v>2</v>
          </cell>
          <cell r="DH262" t="str">
            <v>2X4 2L 18 CELL PARABOLIC LOUVER</v>
          </cell>
          <cell r="DI262" t="str">
            <v>SIMKAR</v>
          </cell>
          <cell r="DJ262" t="str">
            <v>TEP-244-232-B11-18C</v>
          </cell>
          <cell r="DK262" t="str">
            <v>-</v>
          </cell>
          <cell r="DL262">
            <v>0</v>
          </cell>
          <cell r="DM262" t="str">
            <v>No Sensor</v>
          </cell>
          <cell r="DN262" t="str">
            <v>No Sensor</v>
          </cell>
          <cell r="DO262" t="str">
            <v>No Sensor</v>
          </cell>
          <cell r="DP262" t="str">
            <v>No Sensor</v>
          </cell>
          <cell r="DQ262" t="str">
            <v>No Sensor</v>
          </cell>
          <cell r="DR262">
            <v>0</v>
          </cell>
          <cell r="DS262" t="str">
            <v>No Add Wk.</v>
          </cell>
          <cell r="DT262" t="str">
            <v>No Add. Wk.</v>
          </cell>
          <cell r="DU262" t="str">
            <v>No Add. Wk.</v>
          </cell>
          <cell r="DV262" t="str">
            <v>No Add. Wk.</v>
          </cell>
          <cell r="DW262" t="str">
            <v>No Add. Wk.</v>
          </cell>
        </row>
        <row r="263">
          <cell r="E263">
            <v>11</v>
          </cell>
          <cell r="F263" t="str">
            <v>OLD SCIENCE HALL</v>
          </cell>
          <cell r="G263" t="str">
            <v>G</v>
          </cell>
          <cell r="H263" t="str">
            <v>G13</v>
          </cell>
          <cell r="I263" t="str">
            <v>PRACTICE ROOM</v>
          </cell>
          <cell r="J263" t="str">
            <v>CR</v>
          </cell>
          <cell r="L263">
            <v>2470</v>
          </cell>
          <cell r="M263">
            <v>1</v>
          </cell>
          <cell r="N263" t="str">
            <v>44EE</v>
          </cell>
          <cell r="O263" t="str">
            <v>LYIN PARA</v>
          </cell>
          <cell r="S263" t="str">
            <v>FLUORESCENT</v>
          </cell>
          <cell r="T263">
            <v>144</v>
          </cell>
          <cell r="U263">
            <v>0.14399999999999999</v>
          </cell>
          <cell r="V263">
            <v>355.67999999999995</v>
          </cell>
          <cell r="W263">
            <v>1</v>
          </cell>
          <cell r="X263" t="str">
            <v>NF5-242HP</v>
          </cell>
          <cell r="Z263" t="str">
            <v>NEW LINEAR FLUORESCENT FIXTURE</v>
          </cell>
          <cell r="AA263" t="str">
            <v xml:space="preserve"> </v>
          </cell>
          <cell r="AB263">
            <v>65</v>
          </cell>
          <cell r="AC263">
            <v>6.5000000000000002E-2</v>
          </cell>
          <cell r="AD263">
            <v>160.55000000000001</v>
          </cell>
          <cell r="AJ263" t="str">
            <v>Y</v>
          </cell>
          <cell r="AK263">
            <v>8204.4</v>
          </cell>
          <cell r="AL263">
            <v>6144</v>
          </cell>
          <cell r="AM263">
            <v>-0.25113353810150646</v>
          </cell>
          <cell r="AN263">
            <v>7.8999999999999987E-2</v>
          </cell>
          <cell r="AO263">
            <v>195.12999999999994</v>
          </cell>
          <cell r="AP263">
            <v>17.586979999999997</v>
          </cell>
          <cell r="AQ263">
            <v>9.3436484510309619</v>
          </cell>
          <cell r="AR263">
            <v>0.10702457452684468</v>
          </cell>
          <cell r="AS263">
            <v>32.057279999999999</v>
          </cell>
          <cell r="AT263">
            <v>14.470300000000002</v>
          </cell>
          <cell r="AU263">
            <v>59.26</v>
          </cell>
          <cell r="AV263">
            <v>59.734999999999999</v>
          </cell>
          <cell r="AW263">
            <v>2.3200000000000003</v>
          </cell>
          <cell r="AX263">
            <v>0</v>
          </cell>
          <cell r="AY263">
            <v>0</v>
          </cell>
          <cell r="AZ263">
            <v>0</v>
          </cell>
          <cell r="BA263">
            <v>0</v>
          </cell>
          <cell r="BB263">
            <v>59.26</v>
          </cell>
          <cell r="BC263">
            <v>0</v>
          </cell>
          <cell r="BD263">
            <v>0</v>
          </cell>
          <cell r="BE263">
            <v>59.26</v>
          </cell>
          <cell r="BF263">
            <v>59.734999999999999</v>
          </cell>
          <cell r="BG263">
            <v>0</v>
          </cell>
          <cell r="BH263">
            <v>0</v>
          </cell>
          <cell r="BI263">
            <v>59.734999999999999</v>
          </cell>
          <cell r="BJ263">
            <v>2.3200000000000003</v>
          </cell>
          <cell r="BK263">
            <v>161.18401534031247</v>
          </cell>
          <cell r="BL263">
            <v>164.32655843531248</v>
          </cell>
          <cell r="BM263">
            <v>2.3464999999999998</v>
          </cell>
          <cell r="BN263">
            <v>4.9400000000000004</v>
          </cell>
          <cell r="BO263">
            <v>7.2865000000000002</v>
          </cell>
          <cell r="BP263">
            <v>1.2339708333333332</v>
          </cell>
          <cell r="BQ263">
            <v>1.8525</v>
          </cell>
          <cell r="BR263">
            <v>0</v>
          </cell>
          <cell r="BS263">
            <v>3.0864708333333333</v>
          </cell>
          <cell r="BT263">
            <v>1.1125291666666666</v>
          </cell>
          <cell r="BU263">
            <v>3.0875000000000004</v>
          </cell>
          <cell r="BV263">
            <v>4.2000291666666669</v>
          </cell>
          <cell r="BW263">
            <v>12.878579999999996</v>
          </cell>
          <cell r="BX263">
            <v>4.7083999999999993</v>
          </cell>
          <cell r="BY263">
            <v>0.36</v>
          </cell>
          <cell r="BZ263">
            <v>2.95</v>
          </cell>
          <cell r="CA263">
            <v>1.5716233220338978</v>
          </cell>
          <cell r="CB263">
            <v>4</v>
          </cell>
          <cell r="CC263">
            <v>1.6599105084745762</v>
          </cell>
          <cell r="CD263">
            <v>0.31</v>
          </cell>
          <cell r="CE263">
            <v>0.23</v>
          </cell>
          <cell r="CF263">
            <v>0</v>
          </cell>
          <cell r="CG263">
            <v>0</v>
          </cell>
          <cell r="CH263">
            <v>3.2315338305084742</v>
          </cell>
          <cell r="CI263" t="str">
            <v>OLD SCIENCE HALL</v>
          </cell>
          <cell r="CJ263" t="str">
            <v>NF5-242HP</v>
          </cell>
          <cell r="CK263" t="str">
            <v>X</v>
          </cell>
          <cell r="CL263">
            <v>1</v>
          </cell>
          <cell r="CM263" t="str">
            <v>2X32HEHP</v>
          </cell>
          <cell r="CN263" t="str">
            <v>SYLVANIA</v>
          </cell>
          <cell r="CO263" t="str">
            <v>QHE2X32T8/UNV ISH-SC</v>
          </cell>
          <cell r="CP263">
            <v>49873</v>
          </cell>
          <cell r="CQ263">
            <v>0</v>
          </cell>
          <cell r="CR263" t="str">
            <v>N/A</v>
          </cell>
          <cell r="CS263" t="str">
            <v>-</v>
          </cell>
          <cell r="CT263" t="str">
            <v>-</v>
          </cell>
          <cell r="CU263" t="str">
            <v>-</v>
          </cell>
          <cell r="CV263">
            <v>0</v>
          </cell>
          <cell r="CW263">
            <v>2</v>
          </cell>
          <cell r="CX263" t="str">
            <v>FO28/ECO</v>
          </cell>
          <cell r="CY263" t="str">
            <v>SYLVANIA</v>
          </cell>
          <cell r="CZ263" t="str">
            <v>FO28/841/XP/SS/ECO</v>
          </cell>
          <cell r="DA263">
            <v>22179</v>
          </cell>
          <cell r="DB263">
            <v>0</v>
          </cell>
          <cell r="DC263" t="str">
            <v>N/A</v>
          </cell>
          <cell r="DD263" t="str">
            <v>-</v>
          </cell>
          <cell r="DE263" t="str">
            <v>-</v>
          </cell>
          <cell r="DF263" t="str">
            <v>-</v>
          </cell>
          <cell r="DG263">
            <v>1</v>
          </cell>
          <cell r="DH263" t="str">
            <v>2X4 2L 18 CELL PARABOLIC LOUVER</v>
          </cell>
          <cell r="DI263" t="str">
            <v>SIMKAR</v>
          </cell>
          <cell r="DJ263" t="str">
            <v>TEP-244-232-B11-18C</v>
          </cell>
          <cell r="DK263" t="str">
            <v>-</v>
          </cell>
          <cell r="DL263">
            <v>0</v>
          </cell>
          <cell r="DM263" t="str">
            <v>No Sensor</v>
          </cell>
          <cell r="DN263" t="str">
            <v>No Sensor</v>
          </cell>
          <cell r="DO263" t="str">
            <v>No Sensor</v>
          </cell>
          <cell r="DP263" t="str">
            <v>No Sensor</v>
          </cell>
          <cell r="DQ263" t="str">
            <v>No Sensor</v>
          </cell>
          <cell r="DR263">
            <v>0</v>
          </cell>
          <cell r="DS263" t="str">
            <v>No Add Wk.</v>
          </cell>
          <cell r="DT263" t="str">
            <v>No Add. Wk.</v>
          </cell>
          <cell r="DU263" t="str">
            <v>No Add. Wk.</v>
          </cell>
          <cell r="DV263" t="str">
            <v>No Add. Wk.</v>
          </cell>
          <cell r="DW263" t="str">
            <v>No Add. Wk.</v>
          </cell>
        </row>
        <row r="264">
          <cell r="E264">
            <v>11</v>
          </cell>
          <cell r="F264" t="str">
            <v>OLD SCIENCE HALL</v>
          </cell>
          <cell r="G264" t="str">
            <v>G</v>
          </cell>
          <cell r="H264" t="str">
            <v>G12</v>
          </cell>
          <cell r="I264" t="str">
            <v>PRACTICE ROOM</v>
          </cell>
          <cell r="J264" t="str">
            <v>CR</v>
          </cell>
          <cell r="L264">
            <v>2470</v>
          </cell>
          <cell r="M264">
            <v>1</v>
          </cell>
          <cell r="N264" t="str">
            <v>44EE</v>
          </cell>
          <cell r="O264" t="str">
            <v>LYIN PARA</v>
          </cell>
          <cell r="S264" t="str">
            <v>FLUORESCENT</v>
          </cell>
          <cell r="T264">
            <v>144</v>
          </cell>
          <cell r="U264">
            <v>0.14399999999999999</v>
          </cell>
          <cell r="V264">
            <v>355.67999999999995</v>
          </cell>
          <cell r="W264">
            <v>1</v>
          </cell>
          <cell r="X264" t="str">
            <v>NF5-242HP</v>
          </cell>
          <cell r="Z264" t="str">
            <v>NEW LINEAR FLUORESCENT FIXTURE</v>
          </cell>
          <cell r="AA264" t="str">
            <v xml:space="preserve"> </v>
          </cell>
          <cell r="AB264">
            <v>65</v>
          </cell>
          <cell r="AC264">
            <v>6.5000000000000002E-2</v>
          </cell>
          <cell r="AD264">
            <v>160.55000000000001</v>
          </cell>
          <cell r="AJ264" t="str">
            <v>Y</v>
          </cell>
          <cell r="AK264">
            <v>8204.4</v>
          </cell>
          <cell r="AL264">
            <v>6144</v>
          </cell>
          <cell r="AM264">
            <v>-0.25113353810150646</v>
          </cell>
          <cell r="AN264">
            <v>7.8999999999999987E-2</v>
          </cell>
          <cell r="AO264">
            <v>195.12999999999994</v>
          </cell>
          <cell r="AP264">
            <v>17.586979999999997</v>
          </cell>
          <cell r="AQ264">
            <v>9.3436484510309619</v>
          </cell>
          <cell r="AR264">
            <v>0.10702457452684468</v>
          </cell>
          <cell r="AS264">
            <v>32.057279999999999</v>
          </cell>
          <cell r="AT264">
            <v>14.470300000000002</v>
          </cell>
          <cell r="AU264">
            <v>59.26</v>
          </cell>
          <cell r="AV264">
            <v>59.734999999999999</v>
          </cell>
          <cell r="AW264">
            <v>2.3200000000000003</v>
          </cell>
          <cell r="AX264">
            <v>0</v>
          </cell>
          <cell r="AY264">
            <v>0</v>
          </cell>
          <cell r="AZ264">
            <v>0</v>
          </cell>
          <cell r="BA264">
            <v>0</v>
          </cell>
          <cell r="BB264">
            <v>59.26</v>
          </cell>
          <cell r="BC264">
            <v>0</v>
          </cell>
          <cell r="BD264">
            <v>0</v>
          </cell>
          <cell r="BE264">
            <v>59.26</v>
          </cell>
          <cell r="BF264">
            <v>59.734999999999999</v>
          </cell>
          <cell r="BG264">
            <v>0</v>
          </cell>
          <cell r="BH264">
            <v>0</v>
          </cell>
          <cell r="BI264">
            <v>59.734999999999999</v>
          </cell>
          <cell r="BJ264">
            <v>2.3200000000000003</v>
          </cell>
          <cell r="BK264">
            <v>161.18401534031247</v>
          </cell>
          <cell r="BL264">
            <v>164.32655843531248</v>
          </cell>
          <cell r="BM264">
            <v>2.3464999999999998</v>
          </cell>
          <cell r="BN264">
            <v>4.9400000000000004</v>
          </cell>
          <cell r="BO264">
            <v>7.2865000000000002</v>
          </cell>
          <cell r="BP264">
            <v>1.2339708333333332</v>
          </cell>
          <cell r="BQ264">
            <v>1.8525</v>
          </cell>
          <cell r="BR264">
            <v>0</v>
          </cell>
          <cell r="BS264">
            <v>3.0864708333333333</v>
          </cell>
          <cell r="BT264">
            <v>1.1125291666666666</v>
          </cell>
          <cell r="BU264">
            <v>3.0875000000000004</v>
          </cell>
          <cell r="BV264">
            <v>4.2000291666666669</v>
          </cell>
          <cell r="BW264">
            <v>12.878579999999996</v>
          </cell>
          <cell r="BX264">
            <v>4.7083999999999993</v>
          </cell>
          <cell r="BY264">
            <v>0.36</v>
          </cell>
          <cell r="BZ264">
            <v>2.95</v>
          </cell>
          <cell r="CA264">
            <v>1.5716233220338978</v>
          </cell>
          <cell r="CB264">
            <v>4</v>
          </cell>
          <cell r="CC264">
            <v>1.6599105084745762</v>
          </cell>
          <cell r="CD264">
            <v>0.31</v>
          </cell>
          <cell r="CE264">
            <v>0.23</v>
          </cell>
          <cell r="CF264">
            <v>0</v>
          </cell>
          <cell r="CG264">
            <v>0</v>
          </cell>
          <cell r="CH264">
            <v>3.2315338305084742</v>
          </cell>
          <cell r="CI264" t="str">
            <v>OLD SCIENCE HALL</v>
          </cell>
          <cell r="CJ264" t="str">
            <v>NF5-242HP</v>
          </cell>
          <cell r="CK264" t="str">
            <v>X</v>
          </cell>
          <cell r="CL264">
            <v>1</v>
          </cell>
          <cell r="CM264" t="str">
            <v>2X32HEHP</v>
          </cell>
          <cell r="CN264" t="str">
            <v>SYLVANIA</v>
          </cell>
          <cell r="CO264" t="str">
            <v>QHE2X32T8/UNV ISH-SC</v>
          </cell>
          <cell r="CP264">
            <v>49873</v>
          </cell>
          <cell r="CQ264">
            <v>0</v>
          </cell>
          <cell r="CR264" t="str">
            <v>N/A</v>
          </cell>
          <cell r="CS264" t="str">
            <v>-</v>
          </cell>
          <cell r="CT264" t="str">
            <v>-</v>
          </cell>
          <cell r="CU264" t="str">
            <v>-</v>
          </cell>
          <cell r="CV264">
            <v>0</v>
          </cell>
          <cell r="CW264">
            <v>2</v>
          </cell>
          <cell r="CX264" t="str">
            <v>FO28/ECO</v>
          </cell>
          <cell r="CY264" t="str">
            <v>SYLVANIA</v>
          </cell>
          <cell r="CZ264" t="str">
            <v>FO28/841/XP/SS/ECO</v>
          </cell>
          <cell r="DA264">
            <v>22179</v>
          </cell>
          <cell r="DB264">
            <v>0</v>
          </cell>
          <cell r="DC264" t="str">
            <v>N/A</v>
          </cell>
          <cell r="DD264" t="str">
            <v>-</v>
          </cell>
          <cell r="DE264" t="str">
            <v>-</v>
          </cell>
          <cell r="DF264" t="str">
            <v>-</v>
          </cell>
          <cell r="DG264">
            <v>1</v>
          </cell>
          <cell r="DH264" t="str">
            <v>2X4 2L 18 CELL PARABOLIC LOUVER</v>
          </cell>
          <cell r="DI264" t="str">
            <v>SIMKAR</v>
          </cell>
          <cell r="DJ264" t="str">
            <v>TEP-244-232-B11-18C</v>
          </cell>
          <cell r="DK264" t="str">
            <v>-</v>
          </cell>
          <cell r="DL264">
            <v>0</v>
          </cell>
          <cell r="DM264" t="str">
            <v>No Sensor</v>
          </cell>
          <cell r="DN264" t="str">
            <v>No Sensor</v>
          </cell>
          <cell r="DO264" t="str">
            <v>No Sensor</v>
          </cell>
          <cell r="DP264" t="str">
            <v>No Sensor</v>
          </cell>
          <cell r="DQ264" t="str">
            <v>No Sensor</v>
          </cell>
          <cell r="DR264">
            <v>0</v>
          </cell>
          <cell r="DS264" t="str">
            <v>No Add Wk.</v>
          </cell>
          <cell r="DT264" t="str">
            <v>No Add. Wk.</v>
          </cell>
          <cell r="DU264" t="str">
            <v>No Add. Wk.</v>
          </cell>
          <cell r="DV264" t="str">
            <v>No Add. Wk.</v>
          </cell>
          <cell r="DW264" t="str">
            <v>No Add. Wk.</v>
          </cell>
        </row>
        <row r="265">
          <cell r="E265">
            <v>11</v>
          </cell>
          <cell r="F265" t="str">
            <v>OLD SCIENCE HALL</v>
          </cell>
          <cell r="G265" t="str">
            <v>G</v>
          </cell>
          <cell r="H265" t="str">
            <v>G11</v>
          </cell>
          <cell r="I265" t="str">
            <v>PRACTICE ROOM</v>
          </cell>
          <cell r="J265" t="str">
            <v>CR</v>
          </cell>
          <cell r="L265">
            <v>2470</v>
          </cell>
          <cell r="M265">
            <v>1</v>
          </cell>
          <cell r="N265" t="str">
            <v>44EE</v>
          </cell>
          <cell r="O265" t="str">
            <v>LYIN PARA</v>
          </cell>
          <cell r="S265" t="str">
            <v>FLUORESCENT</v>
          </cell>
          <cell r="T265">
            <v>144</v>
          </cell>
          <cell r="U265">
            <v>0.14399999999999999</v>
          </cell>
          <cell r="V265">
            <v>355.67999999999995</v>
          </cell>
          <cell r="W265">
            <v>1</v>
          </cell>
          <cell r="X265" t="str">
            <v>NF5-242HP</v>
          </cell>
          <cell r="Z265" t="str">
            <v>NEW LINEAR FLUORESCENT FIXTURE</v>
          </cell>
          <cell r="AA265" t="str">
            <v xml:space="preserve"> </v>
          </cell>
          <cell r="AB265">
            <v>65</v>
          </cell>
          <cell r="AC265">
            <v>6.5000000000000002E-2</v>
          </cell>
          <cell r="AD265">
            <v>160.55000000000001</v>
          </cell>
          <cell r="AJ265" t="str">
            <v>Y</v>
          </cell>
          <cell r="AK265">
            <v>8204.4</v>
          </cell>
          <cell r="AL265">
            <v>6144</v>
          </cell>
          <cell r="AM265">
            <v>-0.25113353810150646</v>
          </cell>
          <cell r="AN265">
            <v>7.8999999999999987E-2</v>
          </cell>
          <cell r="AO265">
            <v>195.12999999999994</v>
          </cell>
          <cell r="AP265">
            <v>17.586979999999997</v>
          </cell>
          <cell r="AQ265">
            <v>9.3436484510309619</v>
          </cell>
          <cell r="AR265">
            <v>0.10702457452684468</v>
          </cell>
          <cell r="AS265">
            <v>32.057279999999999</v>
          </cell>
          <cell r="AT265">
            <v>14.470300000000002</v>
          </cell>
          <cell r="AU265">
            <v>59.26</v>
          </cell>
          <cell r="AV265">
            <v>59.734999999999999</v>
          </cell>
          <cell r="AW265">
            <v>2.3200000000000003</v>
          </cell>
          <cell r="AX265">
            <v>0</v>
          </cell>
          <cell r="AY265">
            <v>0</v>
          </cell>
          <cell r="AZ265">
            <v>0</v>
          </cell>
          <cell r="BA265">
            <v>0</v>
          </cell>
          <cell r="BB265">
            <v>59.26</v>
          </cell>
          <cell r="BC265">
            <v>0</v>
          </cell>
          <cell r="BD265">
            <v>0</v>
          </cell>
          <cell r="BE265">
            <v>59.26</v>
          </cell>
          <cell r="BF265">
            <v>59.734999999999999</v>
          </cell>
          <cell r="BG265">
            <v>0</v>
          </cell>
          <cell r="BH265">
            <v>0</v>
          </cell>
          <cell r="BI265">
            <v>59.734999999999999</v>
          </cell>
          <cell r="BJ265">
            <v>2.3200000000000003</v>
          </cell>
          <cell r="BK265">
            <v>161.18401534031247</v>
          </cell>
          <cell r="BL265">
            <v>164.32655843531248</v>
          </cell>
          <cell r="BM265">
            <v>2.3464999999999998</v>
          </cell>
          <cell r="BN265">
            <v>4.9400000000000004</v>
          </cell>
          <cell r="BO265">
            <v>7.2865000000000002</v>
          </cell>
          <cell r="BP265">
            <v>1.2339708333333332</v>
          </cell>
          <cell r="BQ265">
            <v>1.8525</v>
          </cell>
          <cell r="BR265">
            <v>0</v>
          </cell>
          <cell r="BS265">
            <v>3.0864708333333333</v>
          </cell>
          <cell r="BT265">
            <v>1.1125291666666666</v>
          </cell>
          <cell r="BU265">
            <v>3.0875000000000004</v>
          </cell>
          <cell r="BV265">
            <v>4.2000291666666669</v>
          </cell>
          <cell r="BW265">
            <v>12.878579999999996</v>
          </cell>
          <cell r="BX265">
            <v>4.7083999999999993</v>
          </cell>
          <cell r="BY265">
            <v>0.36</v>
          </cell>
          <cell r="BZ265">
            <v>2.95</v>
          </cell>
          <cell r="CA265">
            <v>1.5716233220338978</v>
          </cell>
          <cell r="CB265">
            <v>4</v>
          </cell>
          <cell r="CC265">
            <v>1.6599105084745762</v>
          </cell>
          <cell r="CD265">
            <v>0.31</v>
          </cell>
          <cell r="CE265">
            <v>0.23</v>
          </cell>
          <cell r="CF265">
            <v>0</v>
          </cell>
          <cell r="CG265">
            <v>0</v>
          </cell>
          <cell r="CH265">
            <v>3.2315338305084742</v>
          </cell>
          <cell r="CI265" t="str">
            <v>OLD SCIENCE HALL</v>
          </cell>
          <cell r="CJ265" t="str">
            <v>NF5-242HP</v>
          </cell>
          <cell r="CK265" t="str">
            <v>X</v>
          </cell>
          <cell r="CL265">
            <v>1</v>
          </cell>
          <cell r="CM265" t="str">
            <v>2X32HEHP</v>
          </cell>
          <cell r="CN265" t="str">
            <v>SYLVANIA</v>
          </cell>
          <cell r="CO265" t="str">
            <v>QHE2X32T8/UNV ISH-SC</v>
          </cell>
          <cell r="CP265">
            <v>49873</v>
          </cell>
          <cell r="CQ265">
            <v>0</v>
          </cell>
          <cell r="CR265" t="str">
            <v>N/A</v>
          </cell>
          <cell r="CS265" t="str">
            <v>-</v>
          </cell>
          <cell r="CT265" t="str">
            <v>-</v>
          </cell>
          <cell r="CU265" t="str">
            <v>-</v>
          </cell>
          <cell r="CV265">
            <v>0</v>
          </cell>
          <cell r="CW265">
            <v>2</v>
          </cell>
          <cell r="CX265" t="str">
            <v>FO28/ECO</v>
          </cell>
          <cell r="CY265" t="str">
            <v>SYLVANIA</v>
          </cell>
          <cell r="CZ265" t="str">
            <v>FO28/841/XP/SS/ECO</v>
          </cell>
          <cell r="DA265">
            <v>22179</v>
          </cell>
          <cell r="DB265">
            <v>0</v>
          </cell>
          <cell r="DC265" t="str">
            <v>N/A</v>
          </cell>
          <cell r="DD265" t="str">
            <v>-</v>
          </cell>
          <cell r="DE265" t="str">
            <v>-</v>
          </cell>
          <cell r="DF265" t="str">
            <v>-</v>
          </cell>
          <cell r="DG265">
            <v>1</v>
          </cell>
          <cell r="DH265" t="str">
            <v>2X4 2L 18 CELL PARABOLIC LOUVER</v>
          </cell>
          <cell r="DI265" t="str">
            <v>SIMKAR</v>
          </cell>
          <cell r="DJ265" t="str">
            <v>TEP-244-232-B11-18C</v>
          </cell>
          <cell r="DK265" t="str">
            <v>-</v>
          </cell>
          <cell r="DL265">
            <v>0</v>
          </cell>
          <cell r="DM265" t="str">
            <v>No Sensor</v>
          </cell>
          <cell r="DN265" t="str">
            <v>No Sensor</v>
          </cell>
          <cell r="DO265" t="str">
            <v>No Sensor</v>
          </cell>
          <cell r="DP265" t="str">
            <v>No Sensor</v>
          </cell>
          <cell r="DQ265" t="str">
            <v>No Sensor</v>
          </cell>
          <cell r="DR265">
            <v>0</v>
          </cell>
          <cell r="DS265" t="str">
            <v>No Add Wk.</v>
          </cell>
          <cell r="DT265" t="str">
            <v>No Add. Wk.</v>
          </cell>
          <cell r="DU265" t="str">
            <v>No Add. Wk.</v>
          </cell>
          <cell r="DV265" t="str">
            <v>No Add. Wk.</v>
          </cell>
          <cell r="DW265" t="str">
            <v>No Add. Wk.</v>
          </cell>
        </row>
        <row r="266">
          <cell r="E266">
            <v>11</v>
          </cell>
          <cell r="F266" t="str">
            <v>OLD SCIENCE HALL</v>
          </cell>
          <cell r="G266" t="str">
            <v>G</v>
          </cell>
          <cell r="H266" t="str">
            <v>G10</v>
          </cell>
          <cell r="I266" t="str">
            <v>PRACTICE ROOM</v>
          </cell>
          <cell r="J266" t="str">
            <v>CR</v>
          </cell>
          <cell r="L266">
            <v>2470</v>
          </cell>
          <cell r="M266">
            <v>1</v>
          </cell>
          <cell r="N266" t="str">
            <v>44EE</v>
          </cell>
          <cell r="O266" t="str">
            <v>LYIN PARA</v>
          </cell>
          <cell r="S266" t="str">
            <v>FLUORESCENT</v>
          </cell>
          <cell r="T266">
            <v>144</v>
          </cell>
          <cell r="U266">
            <v>0.14399999999999999</v>
          </cell>
          <cell r="V266">
            <v>355.67999999999995</v>
          </cell>
          <cell r="W266">
            <v>1</v>
          </cell>
          <cell r="X266" t="str">
            <v>NF5-242HP</v>
          </cell>
          <cell r="Z266" t="str">
            <v>NEW LINEAR FLUORESCENT FIXTURE</v>
          </cell>
          <cell r="AA266" t="str">
            <v xml:space="preserve"> </v>
          </cell>
          <cell r="AB266">
            <v>65</v>
          </cell>
          <cell r="AC266">
            <v>6.5000000000000002E-2</v>
          </cell>
          <cell r="AD266">
            <v>160.55000000000001</v>
          </cell>
          <cell r="AJ266" t="str">
            <v>Y</v>
          </cell>
          <cell r="AK266">
            <v>8204.4</v>
          </cell>
          <cell r="AL266">
            <v>6144</v>
          </cell>
          <cell r="AM266">
            <v>-0.25113353810150646</v>
          </cell>
          <cell r="AN266">
            <v>7.8999999999999987E-2</v>
          </cell>
          <cell r="AO266">
            <v>195.12999999999994</v>
          </cell>
          <cell r="AP266">
            <v>17.586979999999997</v>
          </cell>
          <cell r="AQ266">
            <v>9.3436484510309619</v>
          </cell>
          <cell r="AR266">
            <v>0.10702457452684468</v>
          </cell>
          <cell r="AS266">
            <v>32.057279999999999</v>
          </cell>
          <cell r="AT266">
            <v>14.470300000000002</v>
          </cell>
          <cell r="AU266">
            <v>59.26</v>
          </cell>
          <cell r="AV266">
            <v>59.734999999999999</v>
          </cell>
          <cell r="AW266">
            <v>2.3200000000000003</v>
          </cell>
          <cell r="AX266">
            <v>0</v>
          </cell>
          <cell r="AY266">
            <v>0</v>
          </cell>
          <cell r="AZ266">
            <v>0</v>
          </cell>
          <cell r="BA266">
            <v>0</v>
          </cell>
          <cell r="BB266">
            <v>59.26</v>
          </cell>
          <cell r="BC266">
            <v>0</v>
          </cell>
          <cell r="BD266">
            <v>0</v>
          </cell>
          <cell r="BE266">
            <v>59.26</v>
          </cell>
          <cell r="BF266">
            <v>59.734999999999999</v>
          </cell>
          <cell r="BG266">
            <v>0</v>
          </cell>
          <cell r="BH266">
            <v>0</v>
          </cell>
          <cell r="BI266">
            <v>59.734999999999999</v>
          </cell>
          <cell r="BJ266">
            <v>2.3200000000000003</v>
          </cell>
          <cell r="BK266">
            <v>161.18401534031247</v>
          </cell>
          <cell r="BL266">
            <v>164.32655843531248</v>
          </cell>
          <cell r="BM266">
            <v>2.3464999999999998</v>
          </cell>
          <cell r="BN266">
            <v>4.9400000000000004</v>
          </cell>
          <cell r="BO266">
            <v>7.2865000000000002</v>
          </cell>
          <cell r="BP266">
            <v>1.2339708333333332</v>
          </cell>
          <cell r="BQ266">
            <v>1.8525</v>
          </cell>
          <cell r="BR266">
            <v>0</v>
          </cell>
          <cell r="BS266">
            <v>3.0864708333333333</v>
          </cell>
          <cell r="BT266">
            <v>1.1125291666666666</v>
          </cell>
          <cell r="BU266">
            <v>3.0875000000000004</v>
          </cell>
          <cell r="BV266">
            <v>4.2000291666666669</v>
          </cell>
          <cell r="BW266">
            <v>12.878579999999996</v>
          </cell>
          <cell r="BX266">
            <v>4.7083999999999993</v>
          </cell>
          <cell r="BY266">
            <v>0.36</v>
          </cell>
          <cell r="BZ266">
            <v>2.95</v>
          </cell>
          <cell r="CA266">
            <v>1.5716233220338978</v>
          </cell>
          <cell r="CB266">
            <v>4</v>
          </cell>
          <cell r="CC266">
            <v>1.6599105084745762</v>
          </cell>
          <cell r="CD266">
            <v>0.31</v>
          </cell>
          <cell r="CE266">
            <v>0.23</v>
          </cell>
          <cell r="CF266">
            <v>0</v>
          </cell>
          <cell r="CG266">
            <v>0</v>
          </cell>
          <cell r="CH266">
            <v>3.2315338305084742</v>
          </cell>
          <cell r="CI266" t="str">
            <v>OLD SCIENCE HALL</v>
          </cell>
          <cell r="CJ266" t="str">
            <v>NF5-242HP</v>
          </cell>
          <cell r="CK266" t="str">
            <v>X</v>
          </cell>
          <cell r="CL266">
            <v>1</v>
          </cell>
          <cell r="CM266" t="str">
            <v>2X32HEHP</v>
          </cell>
          <cell r="CN266" t="str">
            <v>SYLVANIA</v>
          </cell>
          <cell r="CO266" t="str">
            <v>QHE2X32T8/UNV ISH-SC</v>
          </cell>
          <cell r="CP266">
            <v>49873</v>
          </cell>
          <cell r="CQ266">
            <v>0</v>
          </cell>
          <cell r="CR266" t="str">
            <v>N/A</v>
          </cell>
          <cell r="CS266" t="str">
            <v>-</v>
          </cell>
          <cell r="CT266" t="str">
            <v>-</v>
          </cell>
          <cell r="CU266" t="str">
            <v>-</v>
          </cell>
          <cell r="CV266">
            <v>0</v>
          </cell>
          <cell r="CW266">
            <v>2</v>
          </cell>
          <cell r="CX266" t="str">
            <v>FO28/ECO</v>
          </cell>
          <cell r="CY266" t="str">
            <v>SYLVANIA</v>
          </cell>
          <cell r="CZ266" t="str">
            <v>FO28/841/XP/SS/ECO</v>
          </cell>
          <cell r="DA266">
            <v>22179</v>
          </cell>
          <cell r="DB266">
            <v>0</v>
          </cell>
          <cell r="DC266" t="str">
            <v>N/A</v>
          </cell>
          <cell r="DD266" t="str">
            <v>-</v>
          </cell>
          <cell r="DE266" t="str">
            <v>-</v>
          </cell>
          <cell r="DF266" t="str">
            <v>-</v>
          </cell>
          <cell r="DG266">
            <v>1</v>
          </cell>
          <cell r="DH266" t="str">
            <v>2X4 2L 18 CELL PARABOLIC LOUVER</v>
          </cell>
          <cell r="DI266" t="str">
            <v>SIMKAR</v>
          </cell>
          <cell r="DJ266" t="str">
            <v>TEP-244-232-B11-18C</v>
          </cell>
          <cell r="DK266" t="str">
            <v>-</v>
          </cell>
          <cell r="DL266">
            <v>0</v>
          </cell>
          <cell r="DM266" t="str">
            <v>No Sensor</v>
          </cell>
          <cell r="DN266" t="str">
            <v>No Sensor</v>
          </cell>
          <cell r="DO266" t="str">
            <v>No Sensor</v>
          </cell>
          <cell r="DP266" t="str">
            <v>No Sensor</v>
          </cell>
          <cell r="DQ266" t="str">
            <v>No Sensor</v>
          </cell>
          <cell r="DR266">
            <v>0</v>
          </cell>
          <cell r="DS266" t="str">
            <v>No Add Wk.</v>
          </cell>
          <cell r="DT266" t="str">
            <v>No Add. Wk.</v>
          </cell>
          <cell r="DU266" t="str">
            <v>No Add. Wk.</v>
          </cell>
          <cell r="DV266" t="str">
            <v>No Add. Wk.</v>
          </cell>
          <cell r="DW266" t="str">
            <v>No Add. Wk.</v>
          </cell>
        </row>
        <row r="267">
          <cell r="E267">
            <v>11</v>
          </cell>
          <cell r="F267" t="str">
            <v>OLD SCIENCE HALL</v>
          </cell>
          <cell r="G267" t="str">
            <v>G</v>
          </cell>
          <cell r="H267" t="str">
            <v>G34</v>
          </cell>
          <cell r="I267" t="str">
            <v>VESTIBULE</v>
          </cell>
          <cell r="J267" t="str">
            <v>CS</v>
          </cell>
          <cell r="L267">
            <v>2470</v>
          </cell>
          <cell r="M267">
            <v>1</v>
          </cell>
          <cell r="N267" t="str">
            <v>EXCLUDE</v>
          </cell>
          <cell r="Q267" t="str">
            <v>CF</v>
          </cell>
          <cell r="S267" t="str">
            <v>MISCELLANEOUS</v>
          </cell>
          <cell r="T267">
            <v>0</v>
          </cell>
          <cell r="U267">
            <v>0</v>
          </cell>
          <cell r="V267">
            <v>0</v>
          </cell>
          <cell r="W267">
            <v>1</v>
          </cell>
          <cell r="X267" t="str">
            <v>EXCLUDE</v>
          </cell>
          <cell r="Z267" t="str">
            <v>MISCELLANEOUS</v>
          </cell>
          <cell r="AA267" t="str">
            <v xml:space="preserve"> </v>
          </cell>
          <cell r="AB267">
            <v>0</v>
          </cell>
          <cell r="AC267">
            <v>0</v>
          </cell>
          <cell r="AD267">
            <v>0</v>
          </cell>
          <cell r="AJ267" t="str">
            <v>Y</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0.36</v>
          </cell>
          <cell r="BZ267">
            <v>2.95</v>
          </cell>
          <cell r="CA267">
            <v>0</v>
          </cell>
          <cell r="CB267">
            <v>4</v>
          </cell>
          <cell r="CC267">
            <v>0</v>
          </cell>
          <cell r="CD267">
            <v>0.31</v>
          </cell>
          <cell r="CE267">
            <v>0.23</v>
          </cell>
          <cell r="CF267">
            <v>0</v>
          </cell>
          <cell r="CG267">
            <v>0</v>
          </cell>
          <cell r="CH267">
            <v>0</v>
          </cell>
          <cell r="CI267" t="str">
            <v>OLD SCIENCE HALL</v>
          </cell>
          <cell r="CJ267" t="str">
            <v>EXCLUDE</v>
          </cell>
          <cell r="CK267">
            <v>0</v>
          </cell>
          <cell r="CL267">
            <v>0</v>
          </cell>
          <cell r="CM267" t="str">
            <v>N/A</v>
          </cell>
          <cell r="CN267" t="str">
            <v>-</v>
          </cell>
          <cell r="CO267" t="str">
            <v>-</v>
          </cell>
          <cell r="CP267" t="str">
            <v>-</v>
          </cell>
          <cell r="CQ267">
            <v>0</v>
          </cell>
          <cell r="CR267" t="str">
            <v>N/A</v>
          </cell>
          <cell r="CS267" t="str">
            <v>-</v>
          </cell>
          <cell r="CT267" t="str">
            <v>-</v>
          </cell>
          <cell r="CU267" t="str">
            <v>-</v>
          </cell>
          <cell r="CV267">
            <v>0</v>
          </cell>
          <cell r="CW267">
            <v>0</v>
          </cell>
          <cell r="CX267" t="str">
            <v>N/A</v>
          </cell>
          <cell r="CY267" t="str">
            <v>-</v>
          </cell>
          <cell r="CZ267" t="str">
            <v>-</v>
          </cell>
          <cell r="DA267" t="str">
            <v>-</v>
          </cell>
          <cell r="DB267">
            <v>0</v>
          </cell>
          <cell r="DC267" t="str">
            <v>N/A</v>
          </cell>
          <cell r="DD267" t="str">
            <v>-</v>
          </cell>
          <cell r="DE267" t="str">
            <v>-</v>
          </cell>
          <cell r="DF267" t="str">
            <v>-</v>
          </cell>
          <cell r="DG267">
            <v>1</v>
          </cell>
          <cell r="DH267" t="str">
            <v>EXCLUDE</v>
          </cell>
          <cell r="DI267" t="str">
            <v>-</v>
          </cell>
          <cell r="DJ267" t="str">
            <v>-</v>
          </cell>
          <cell r="DK267" t="str">
            <v>-</v>
          </cell>
          <cell r="DL267">
            <v>0</v>
          </cell>
          <cell r="DM267" t="str">
            <v>No Sensor</v>
          </cell>
          <cell r="DN267" t="str">
            <v>No Sensor</v>
          </cell>
          <cell r="DO267" t="str">
            <v>No Sensor</v>
          </cell>
          <cell r="DP267" t="str">
            <v>No Sensor</v>
          </cell>
          <cell r="DQ267" t="str">
            <v>No Sensor</v>
          </cell>
          <cell r="DR267">
            <v>0</v>
          </cell>
          <cell r="DS267" t="str">
            <v>No Add Wk.</v>
          </cell>
          <cell r="DT267" t="str">
            <v>No Add. Wk.</v>
          </cell>
          <cell r="DU267" t="str">
            <v>No Add. Wk.</v>
          </cell>
          <cell r="DV267" t="str">
            <v>No Add. Wk.</v>
          </cell>
          <cell r="DW267" t="str">
            <v>No Add. Wk.</v>
          </cell>
        </row>
        <row r="268">
          <cell r="E268">
            <v>11</v>
          </cell>
          <cell r="F268" t="str">
            <v>OLD SCIENCE HALL</v>
          </cell>
          <cell r="G268" t="str">
            <v>G</v>
          </cell>
          <cell r="H268" t="str">
            <v>G34</v>
          </cell>
          <cell r="I268" t="str">
            <v>VESTIBULE</v>
          </cell>
          <cell r="J268" t="str">
            <v>E</v>
          </cell>
          <cell r="L268">
            <v>8760</v>
          </cell>
          <cell r="M268">
            <v>1</v>
          </cell>
          <cell r="N268" t="str">
            <v>EXIT PL7</v>
          </cell>
          <cell r="S268" t="str">
            <v>EXIT SIGN</v>
          </cell>
          <cell r="T268">
            <v>22</v>
          </cell>
          <cell r="U268">
            <v>2.1999999999999999E-2</v>
          </cell>
          <cell r="V268">
            <v>192.72</v>
          </cell>
          <cell r="W268">
            <v>1</v>
          </cell>
          <cell r="X268" t="str">
            <v>NF1-2CKT</v>
          </cell>
          <cell r="Z268" t="str">
            <v>NEW EXIT SIGN</v>
          </cell>
          <cell r="AA268" t="str">
            <v xml:space="preserve"> </v>
          </cell>
          <cell r="AB268">
            <v>4</v>
          </cell>
          <cell r="AC268">
            <v>4.0000000000000001E-3</v>
          </cell>
          <cell r="AD268">
            <v>35.04</v>
          </cell>
          <cell r="AJ268" t="str">
            <v>Y</v>
          </cell>
          <cell r="AK268">
            <v>619.20000000000005</v>
          </cell>
          <cell r="AL268">
            <v>0</v>
          </cell>
          <cell r="AM268">
            <v>-1</v>
          </cell>
          <cell r="AN268">
            <v>1.7999999999999999E-2</v>
          </cell>
          <cell r="AO268">
            <v>157.68</v>
          </cell>
          <cell r="AP268">
            <v>11.47968</v>
          </cell>
          <cell r="AQ268">
            <v>11.784747109267199</v>
          </cell>
          <cell r="AR268">
            <v>8.4855448379849208E-2</v>
          </cell>
          <cell r="AS268">
            <v>14.030720000000001</v>
          </cell>
          <cell r="AT268">
            <v>2.55104</v>
          </cell>
          <cell r="AU268">
            <v>40</v>
          </cell>
          <cell r="AV268">
            <v>59.734999999999999</v>
          </cell>
          <cell r="AW268">
            <v>0.14000000000000001</v>
          </cell>
          <cell r="AX268">
            <v>0</v>
          </cell>
          <cell r="AY268">
            <v>0</v>
          </cell>
          <cell r="AZ268">
            <v>0</v>
          </cell>
          <cell r="BA268">
            <v>0</v>
          </cell>
          <cell r="BB268">
            <v>40</v>
          </cell>
          <cell r="BC268">
            <v>0</v>
          </cell>
          <cell r="BD268">
            <v>0</v>
          </cell>
          <cell r="BE268">
            <v>40</v>
          </cell>
          <cell r="BF268">
            <v>59.734999999999999</v>
          </cell>
          <cell r="BG268">
            <v>0</v>
          </cell>
          <cell r="BH268">
            <v>0</v>
          </cell>
          <cell r="BI268">
            <v>59.734999999999999</v>
          </cell>
          <cell r="BJ268">
            <v>0.14000000000000001</v>
          </cell>
          <cell r="BK268">
            <v>135.09548947406248</v>
          </cell>
          <cell r="BL268">
            <v>135.28512569531247</v>
          </cell>
          <cell r="BM268">
            <v>10.950000000000001</v>
          </cell>
          <cell r="BN268">
            <v>13.14</v>
          </cell>
          <cell r="BO268">
            <v>24.090000000000003</v>
          </cell>
          <cell r="BP268">
            <v>0</v>
          </cell>
          <cell r="BQ268">
            <v>0</v>
          </cell>
          <cell r="BR268">
            <v>0</v>
          </cell>
          <cell r="BS268">
            <v>0</v>
          </cell>
          <cell r="BT268">
            <v>10.950000000000001</v>
          </cell>
          <cell r="BU268">
            <v>13.14</v>
          </cell>
          <cell r="BV268">
            <v>24.090000000000003</v>
          </cell>
          <cell r="BW268">
            <v>10.406880000000001</v>
          </cell>
          <cell r="BX268">
            <v>1.0728</v>
          </cell>
          <cell r="BY268">
            <v>0.36</v>
          </cell>
          <cell r="BZ268">
            <v>2.95</v>
          </cell>
          <cell r="CA268">
            <v>1.2699921355932204</v>
          </cell>
          <cell r="CB268">
            <v>4</v>
          </cell>
          <cell r="CC268">
            <v>0.3782074576271186</v>
          </cell>
          <cell r="CD268">
            <v>0.31</v>
          </cell>
          <cell r="CE268">
            <v>0.23</v>
          </cell>
          <cell r="CF268">
            <v>0</v>
          </cell>
          <cell r="CG268">
            <v>0</v>
          </cell>
          <cell r="CH268">
            <v>1.648199593220339</v>
          </cell>
          <cell r="CI268" t="str">
            <v>OLD SCIENCE HALL</v>
          </cell>
          <cell r="CJ268" t="str">
            <v>NF1-2CKT</v>
          </cell>
          <cell r="CK268">
            <v>0</v>
          </cell>
          <cell r="CL268">
            <v>0</v>
          </cell>
          <cell r="CM268" t="str">
            <v>N/A</v>
          </cell>
          <cell r="CN268" t="str">
            <v>-</v>
          </cell>
          <cell r="CO268" t="str">
            <v>-</v>
          </cell>
          <cell r="CP268" t="str">
            <v>-</v>
          </cell>
          <cell r="CQ268">
            <v>0</v>
          </cell>
          <cell r="CR268" t="str">
            <v>N/A</v>
          </cell>
          <cell r="CS268" t="str">
            <v>-</v>
          </cell>
          <cell r="CT268" t="str">
            <v>-</v>
          </cell>
          <cell r="CU268" t="str">
            <v>-</v>
          </cell>
          <cell r="CV268">
            <v>0</v>
          </cell>
          <cell r="CW268">
            <v>0</v>
          </cell>
          <cell r="CX268" t="str">
            <v>N/A</v>
          </cell>
          <cell r="CY268" t="str">
            <v>-</v>
          </cell>
          <cell r="CZ268" t="str">
            <v>-</v>
          </cell>
          <cell r="DA268" t="str">
            <v>-</v>
          </cell>
          <cell r="DB268">
            <v>0</v>
          </cell>
          <cell r="DC268" t="str">
            <v>N/A</v>
          </cell>
          <cell r="DD268" t="str">
            <v>-</v>
          </cell>
          <cell r="DE268" t="str">
            <v>-</v>
          </cell>
          <cell r="DF268" t="str">
            <v>-</v>
          </cell>
          <cell r="DG268">
            <v>1</v>
          </cell>
          <cell r="DH268" t="str">
            <v>LED EXIT 2 CIRCUIT</v>
          </cell>
          <cell r="DI268" t="str">
            <v>BEST</v>
          </cell>
          <cell r="DJ268" t="str">
            <v>EZXTEU2RW-DC</v>
          </cell>
          <cell r="DK268" t="str">
            <v>-</v>
          </cell>
          <cell r="DL268">
            <v>0</v>
          </cell>
          <cell r="DM268" t="str">
            <v>No Sensor</v>
          </cell>
          <cell r="DN268" t="str">
            <v>No Sensor</v>
          </cell>
          <cell r="DO268" t="str">
            <v>No Sensor</v>
          </cell>
          <cell r="DP268" t="str">
            <v>No Sensor</v>
          </cell>
          <cell r="DQ268" t="str">
            <v>No Sensor</v>
          </cell>
          <cell r="DR268">
            <v>0</v>
          </cell>
          <cell r="DS268" t="str">
            <v>No Add Wk.</v>
          </cell>
          <cell r="DT268" t="str">
            <v>No Add. Wk.</v>
          </cell>
          <cell r="DU268" t="str">
            <v>No Add. Wk.</v>
          </cell>
          <cell r="DV268" t="str">
            <v>No Add. Wk.</v>
          </cell>
          <cell r="DW268" t="str">
            <v>No Add. Wk.</v>
          </cell>
        </row>
        <row r="269">
          <cell r="E269">
            <v>11</v>
          </cell>
          <cell r="F269" t="str">
            <v>OLD SCIENCE HALL</v>
          </cell>
          <cell r="G269" t="str">
            <v>G</v>
          </cell>
          <cell r="H269" t="str">
            <v>G09</v>
          </cell>
          <cell r="I269" t="str">
            <v>ANTHROPOLOGY OFFICE</v>
          </cell>
          <cell r="J269" t="str">
            <v>OH</v>
          </cell>
          <cell r="L269">
            <v>2470</v>
          </cell>
          <cell r="M269">
            <v>2</v>
          </cell>
          <cell r="N269" t="str">
            <v>44EE</v>
          </cell>
          <cell r="O269" t="str">
            <v>LYIN PARA</v>
          </cell>
          <cell r="S269" t="str">
            <v>FLUORESCENT</v>
          </cell>
          <cell r="T269">
            <v>144</v>
          </cell>
          <cell r="U269">
            <v>0.28799999999999998</v>
          </cell>
          <cell r="V269">
            <v>711.3599999999999</v>
          </cell>
          <cell r="W269">
            <v>2</v>
          </cell>
          <cell r="X269" t="str">
            <v>NF5-242HP</v>
          </cell>
          <cell r="Z269" t="str">
            <v>NEW LINEAR FLUORESCENT FIXTURE</v>
          </cell>
          <cell r="AA269" t="str">
            <v xml:space="preserve"> </v>
          </cell>
          <cell r="AB269">
            <v>65</v>
          </cell>
          <cell r="AC269">
            <v>0.13</v>
          </cell>
          <cell r="AD269">
            <v>321.10000000000002</v>
          </cell>
          <cell r="AJ269" t="str">
            <v>Y</v>
          </cell>
          <cell r="AK269">
            <v>16408.8</v>
          </cell>
          <cell r="AL269">
            <v>12288</v>
          </cell>
          <cell r="AM269">
            <v>-0.25113353810150646</v>
          </cell>
          <cell r="AN269">
            <v>0.15799999999999997</v>
          </cell>
          <cell r="AO269">
            <v>390.25999999999988</v>
          </cell>
          <cell r="AP269">
            <v>35.173959999999994</v>
          </cell>
          <cell r="AQ269">
            <v>9.3436484510309619</v>
          </cell>
          <cell r="AR269">
            <v>0.10702457452684468</v>
          </cell>
          <cell r="AS269">
            <v>64.114559999999997</v>
          </cell>
          <cell r="AT269">
            <v>28.940600000000003</v>
          </cell>
          <cell r="AU269">
            <v>59.26</v>
          </cell>
          <cell r="AV269">
            <v>59.734999999999999</v>
          </cell>
          <cell r="AW269">
            <v>2.3200000000000003</v>
          </cell>
          <cell r="AX269">
            <v>0</v>
          </cell>
          <cell r="AY269">
            <v>0</v>
          </cell>
          <cell r="AZ269">
            <v>0</v>
          </cell>
          <cell r="BA269">
            <v>0</v>
          </cell>
          <cell r="BB269">
            <v>118.52</v>
          </cell>
          <cell r="BC269">
            <v>0</v>
          </cell>
          <cell r="BD269">
            <v>0</v>
          </cell>
          <cell r="BE269">
            <v>118.52</v>
          </cell>
          <cell r="BF269">
            <v>119.47</v>
          </cell>
          <cell r="BG269">
            <v>0</v>
          </cell>
          <cell r="BH269">
            <v>0</v>
          </cell>
          <cell r="BI269">
            <v>119.47</v>
          </cell>
          <cell r="BJ269">
            <v>4.6400000000000006</v>
          </cell>
          <cell r="BK269">
            <v>322.36803068062494</v>
          </cell>
          <cell r="BL269">
            <v>328.65311687062496</v>
          </cell>
          <cell r="BM269">
            <v>4.6929999999999996</v>
          </cell>
          <cell r="BN269">
            <v>9.8800000000000008</v>
          </cell>
          <cell r="BO269">
            <v>14.573</v>
          </cell>
          <cell r="BP269">
            <v>2.4679416666666665</v>
          </cell>
          <cell r="BQ269">
            <v>3.7050000000000001</v>
          </cell>
          <cell r="BR269">
            <v>0</v>
          </cell>
          <cell r="BS269">
            <v>6.1729416666666665</v>
          </cell>
          <cell r="BT269">
            <v>2.2250583333333331</v>
          </cell>
          <cell r="BU269">
            <v>6.1750000000000007</v>
          </cell>
          <cell r="BV269">
            <v>8.4000583333333338</v>
          </cell>
          <cell r="BW269">
            <v>25.757159999999992</v>
          </cell>
          <cell r="BX269">
            <v>9.4167999999999985</v>
          </cell>
          <cell r="BY269">
            <v>0.36</v>
          </cell>
          <cell r="BZ269">
            <v>2.95</v>
          </cell>
          <cell r="CA269">
            <v>3.1432466440677955</v>
          </cell>
          <cell r="CB269">
            <v>4</v>
          </cell>
          <cell r="CC269">
            <v>3.3198210169491524</v>
          </cell>
          <cell r="CD269">
            <v>0.31</v>
          </cell>
          <cell r="CE269">
            <v>0.23</v>
          </cell>
          <cell r="CF269">
            <v>0</v>
          </cell>
          <cell r="CG269">
            <v>0</v>
          </cell>
          <cell r="CH269">
            <v>6.4630676610169484</v>
          </cell>
          <cell r="CI269" t="str">
            <v>OLD SCIENCE HALL</v>
          </cell>
          <cell r="CJ269" t="str">
            <v>NF5-242HP</v>
          </cell>
          <cell r="CK269" t="str">
            <v>X</v>
          </cell>
          <cell r="CL269">
            <v>2</v>
          </cell>
          <cell r="CM269" t="str">
            <v>2X32HEHP</v>
          </cell>
          <cell r="CN269" t="str">
            <v>SYLVANIA</v>
          </cell>
          <cell r="CO269" t="str">
            <v>QHE2X32T8/UNV ISH-SC</v>
          </cell>
          <cell r="CP269">
            <v>49873</v>
          </cell>
          <cell r="CQ269">
            <v>0</v>
          </cell>
          <cell r="CR269" t="str">
            <v>N/A</v>
          </cell>
          <cell r="CS269" t="str">
            <v>-</v>
          </cell>
          <cell r="CT269" t="str">
            <v>-</v>
          </cell>
          <cell r="CU269" t="str">
            <v>-</v>
          </cell>
          <cell r="CV269">
            <v>0</v>
          </cell>
          <cell r="CW269">
            <v>4</v>
          </cell>
          <cell r="CX269" t="str">
            <v>FO28/ECO</v>
          </cell>
          <cell r="CY269" t="str">
            <v>SYLVANIA</v>
          </cell>
          <cell r="CZ269" t="str">
            <v>FO28/841/XP/SS/ECO</v>
          </cell>
          <cell r="DA269">
            <v>22179</v>
          </cell>
          <cell r="DB269">
            <v>0</v>
          </cell>
          <cell r="DC269" t="str">
            <v>N/A</v>
          </cell>
          <cell r="DD269" t="str">
            <v>-</v>
          </cell>
          <cell r="DE269" t="str">
            <v>-</v>
          </cell>
          <cell r="DF269" t="str">
            <v>-</v>
          </cell>
          <cell r="DG269">
            <v>2</v>
          </cell>
          <cell r="DH269" t="str">
            <v>2X4 2L 18 CELL PARABOLIC LOUVER</v>
          </cell>
          <cell r="DI269" t="str">
            <v>SIMKAR</v>
          </cell>
          <cell r="DJ269" t="str">
            <v>TEP-244-232-B11-18C</v>
          </cell>
          <cell r="DK269" t="str">
            <v>-</v>
          </cell>
          <cell r="DL269">
            <v>0</v>
          </cell>
          <cell r="DM269" t="str">
            <v>No Sensor</v>
          </cell>
          <cell r="DN269" t="str">
            <v>No Sensor</v>
          </cell>
          <cell r="DO269" t="str">
            <v>No Sensor</v>
          </cell>
          <cell r="DP269" t="str">
            <v>No Sensor</v>
          </cell>
          <cell r="DQ269" t="str">
            <v>No Sensor</v>
          </cell>
          <cell r="DR269">
            <v>0</v>
          </cell>
          <cell r="DS269" t="str">
            <v>No Add Wk.</v>
          </cell>
          <cell r="DT269" t="str">
            <v>No Add. Wk.</v>
          </cell>
          <cell r="DU269" t="str">
            <v>No Add. Wk.</v>
          </cell>
          <cell r="DV269" t="str">
            <v>No Add. Wk.</v>
          </cell>
          <cell r="DW269" t="str">
            <v>No Add. Wk.</v>
          </cell>
        </row>
        <row r="270">
          <cell r="E270">
            <v>11</v>
          </cell>
          <cell r="F270" t="str">
            <v>OLD SCIENCE HALL</v>
          </cell>
          <cell r="G270" t="str">
            <v>G</v>
          </cell>
          <cell r="H270" t="str">
            <v>G08</v>
          </cell>
          <cell r="I270" t="str">
            <v>ANTHROPOLOGY OFFICE</v>
          </cell>
          <cell r="J270" t="str">
            <v>OH</v>
          </cell>
          <cell r="L270">
            <v>2470</v>
          </cell>
          <cell r="M270">
            <v>2</v>
          </cell>
          <cell r="N270" t="str">
            <v>44EE</v>
          </cell>
          <cell r="O270" t="str">
            <v>LYIN PARA</v>
          </cell>
          <cell r="S270" t="str">
            <v>FLUORESCENT</v>
          </cell>
          <cell r="T270">
            <v>144</v>
          </cell>
          <cell r="U270">
            <v>0.28799999999999998</v>
          </cell>
          <cell r="V270">
            <v>711.3599999999999</v>
          </cell>
          <cell r="W270">
            <v>2</v>
          </cell>
          <cell r="X270" t="str">
            <v>NF5-242HP</v>
          </cell>
          <cell r="Z270" t="str">
            <v>NEW LINEAR FLUORESCENT FIXTURE</v>
          </cell>
          <cell r="AA270" t="str">
            <v xml:space="preserve"> </v>
          </cell>
          <cell r="AB270">
            <v>65</v>
          </cell>
          <cell r="AC270">
            <v>0.13</v>
          </cell>
          <cell r="AD270">
            <v>321.10000000000002</v>
          </cell>
          <cell r="AJ270" t="str">
            <v>Y</v>
          </cell>
          <cell r="AK270">
            <v>16408.8</v>
          </cell>
          <cell r="AL270">
            <v>12288</v>
          </cell>
          <cell r="AM270">
            <v>-0.25113353810150646</v>
          </cell>
          <cell r="AN270">
            <v>0.15799999999999997</v>
          </cell>
          <cell r="AO270">
            <v>390.25999999999988</v>
          </cell>
          <cell r="AP270">
            <v>35.173959999999994</v>
          </cell>
          <cell r="AQ270">
            <v>9.3436484510309619</v>
          </cell>
          <cell r="AR270">
            <v>0.10702457452684468</v>
          </cell>
          <cell r="AS270">
            <v>64.114559999999997</v>
          </cell>
          <cell r="AT270">
            <v>28.940600000000003</v>
          </cell>
          <cell r="AU270">
            <v>59.26</v>
          </cell>
          <cell r="AV270">
            <v>59.734999999999999</v>
          </cell>
          <cell r="AW270">
            <v>2.3200000000000003</v>
          </cell>
          <cell r="AX270">
            <v>0</v>
          </cell>
          <cell r="AY270">
            <v>0</v>
          </cell>
          <cell r="AZ270">
            <v>0</v>
          </cell>
          <cell r="BA270">
            <v>0</v>
          </cell>
          <cell r="BB270">
            <v>118.52</v>
          </cell>
          <cell r="BC270">
            <v>0</v>
          </cell>
          <cell r="BD270">
            <v>0</v>
          </cell>
          <cell r="BE270">
            <v>118.52</v>
          </cell>
          <cell r="BF270">
            <v>119.47</v>
          </cell>
          <cell r="BG270">
            <v>0</v>
          </cell>
          <cell r="BH270">
            <v>0</v>
          </cell>
          <cell r="BI270">
            <v>119.47</v>
          </cell>
          <cell r="BJ270">
            <v>4.6400000000000006</v>
          </cell>
          <cell r="BK270">
            <v>322.36803068062494</v>
          </cell>
          <cell r="BL270">
            <v>328.65311687062496</v>
          </cell>
          <cell r="BM270">
            <v>4.6929999999999996</v>
          </cell>
          <cell r="BN270">
            <v>9.8800000000000008</v>
          </cell>
          <cell r="BO270">
            <v>14.573</v>
          </cell>
          <cell r="BP270">
            <v>2.4679416666666665</v>
          </cell>
          <cell r="BQ270">
            <v>3.7050000000000001</v>
          </cell>
          <cell r="BR270">
            <v>0</v>
          </cell>
          <cell r="BS270">
            <v>6.1729416666666665</v>
          </cell>
          <cell r="BT270">
            <v>2.2250583333333331</v>
          </cell>
          <cell r="BU270">
            <v>6.1750000000000007</v>
          </cell>
          <cell r="BV270">
            <v>8.4000583333333338</v>
          </cell>
          <cell r="BW270">
            <v>25.757159999999992</v>
          </cell>
          <cell r="BX270">
            <v>9.4167999999999985</v>
          </cell>
          <cell r="BY270">
            <v>0.36</v>
          </cell>
          <cell r="BZ270">
            <v>2.95</v>
          </cell>
          <cell r="CA270">
            <v>3.1432466440677955</v>
          </cell>
          <cell r="CB270">
            <v>4</v>
          </cell>
          <cell r="CC270">
            <v>3.3198210169491524</v>
          </cell>
          <cell r="CD270">
            <v>0.31</v>
          </cell>
          <cell r="CE270">
            <v>0.23</v>
          </cell>
          <cell r="CF270">
            <v>0</v>
          </cell>
          <cell r="CG270">
            <v>0</v>
          </cell>
          <cell r="CH270">
            <v>6.4630676610169484</v>
          </cell>
          <cell r="CI270" t="str">
            <v>OLD SCIENCE HALL</v>
          </cell>
          <cell r="CJ270" t="str">
            <v>NF5-242HP</v>
          </cell>
          <cell r="CK270" t="str">
            <v>X</v>
          </cell>
          <cell r="CL270">
            <v>2</v>
          </cell>
          <cell r="CM270" t="str">
            <v>2X32HEHP</v>
          </cell>
          <cell r="CN270" t="str">
            <v>SYLVANIA</v>
          </cell>
          <cell r="CO270" t="str">
            <v>QHE2X32T8/UNV ISH-SC</v>
          </cell>
          <cell r="CP270">
            <v>49873</v>
          </cell>
          <cell r="CQ270">
            <v>0</v>
          </cell>
          <cell r="CR270" t="str">
            <v>N/A</v>
          </cell>
          <cell r="CS270" t="str">
            <v>-</v>
          </cell>
          <cell r="CT270" t="str">
            <v>-</v>
          </cell>
          <cell r="CU270" t="str">
            <v>-</v>
          </cell>
          <cell r="CV270">
            <v>0</v>
          </cell>
          <cell r="CW270">
            <v>4</v>
          </cell>
          <cell r="CX270" t="str">
            <v>FO28/ECO</v>
          </cell>
          <cell r="CY270" t="str">
            <v>SYLVANIA</v>
          </cell>
          <cell r="CZ270" t="str">
            <v>FO28/841/XP/SS/ECO</v>
          </cell>
          <cell r="DA270">
            <v>22179</v>
          </cell>
          <cell r="DB270">
            <v>0</v>
          </cell>
          <cell r="DC270" t="str">
            <v>N/A</v>
          </cell>
          <cell r="DD270" t="str">
            <v>-</v>
          </cell>
          <cell r="DE270" t="str">
            <v>-</v>
          </cell>
          <cell r="DF270" t="str">
            <v>-</v>
          </cell>
          <cell r="DG270">
            <v>2</v>
          </cell>
          <cell r="DH270" t="str">
            <v>2X4 2L 18 CELL PARABOLIC LOUVER</v>
          </cell>
          <cell r="DI270" t="str">
            <v>SIMKAR</v>
          </cell>
          <cell r="DJ270" t="str">
            <v>TEP-244-232-B11-18C</v>
          </cell>
          <cell r="DK270" t="str">
            <v>-</v>
          </cell>
          <cell r="DL270">
            <v>0</v>
          </cell>
          <cell r="DM270" t="str">
            <v>No Sensor</v>
          </cell>
          <cell r="DN270" t="str">
            <v>No Sensor</v>
          </cell>
          <cell r="DO270" t="str">
            <v>No Sensor</v>
          </cell>
          <cell r="DP270" t="str">
            <v>No Sensor</v>
          </cell>
          <cell r="DQ270" t="str">
            <v>No Sensor</v>
          </cell>
          <cell r="DR270">
            <v>0</v>
          </cell>
          <cell r="DS270" t="str">
            <v>No Add Wk.</v>
          </cell>
          <cell r="DT270" t="str">
            <v>No Add. Wk.</v>
          </cell>
          <cell r="DU270" t="str">
            <v>No Add. Wk.</v>
          </cell>
          <cell r="DV270" t="str">
            <v>No Add. Wk.</v>
          </cell>
          <cell r="DW270" t="str">
            <v>No Add. Wk.</v>
          </cell>
        </row>
        <row r="271">
          <cell r="E271">
            <v>11</v>
          </cell>
          <cell r="F271" t="str">
            <v>OLD SCIENCE HALL</v>
          </cell>
          <cell r="G271" t="str">
            <v>G</v>
          </cell>
          <cell r="H271" t="str">
            <v>G35</v>
          </cell>
          <cell r="I271" t="str">
            <v>CORRIDOR</v>
          </cell>
          <cell r="J271" t="str">
            <v>COR</v>
          </cell>
          <cell r="L271">
            <v>2470</v>
          </cell>
          <cell r="M271">
            <v>2</v>
          </cell>
          <cell r="N271" t="str">
            <v>EXCLUDE</v>
          </cell>
          <cell r="Q271" t="str">
            <v>CF</v>
          </cell>
          <cell r="S271" t="str">
            <v>MISCELLANEOUS</v>
          </cell>
          <cell r="T271">
            <v>0</v>
          </cell>
          <cell r="U271">
            <v>0</v>
          </cell>
          <cell r="V271">
            <v>0</v>
          </cell>
          <cell r="W271">
            <v>2</v>
          </cell>
          <cell r="X271" t="str">
            <v>EXCLUDE</v>
          </cell>
          <cell r="Z271" t="str">
            <v>MISCELLANEOUS</v>
          </cell>
          <cell r="AA271" t="str">
            <v xml:space="preserve"> </v>
          </cell>
          <cell r="AB271">
            <v>0</v>
          </cell>
          <cell r="AC271">
            <v>0</v>
          </cell>
          <cell r="AD271">
            <v>0</v>
          </cell>
          <cell r="AJ271" t="str">
            <v>Y</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0.36</v>
          </cell>
          <cell r="BZ271">
            <v>2.95</v>
          </cell>
          <cell r="CA271">
            <v>0</v>
          </cell>
          <cell r="CB271">
            <v>4</v>
          </cell>
          <cell r="CC271">
            <v>0</v>
          </cell>
          <cell r="CD271">
            <v>0.31</v>
          </cell>
          <cell r="CE271">
            <v>0.23</v>
          </cell>
          <cell r="CF271">
            <v>0</v>
          </cell>
          <cell r="CG271">
            <v>0</v>
          </cell>
          <cell r="CH271">
            <v>0</v>
          </cell>
          <cell r="CI271" t="str">
            <v>OLD SCIENCE HALL</v>
          </cell>
          <cell r="CJ271" t="str">
            <v>EXCLUDE</v>
          </cell>
          <cell r="CK271">
            <v>0</v>
          </cell>
          <cell r="CL271">
            <v>0</v>
          </cell>
          <cell r="CM271" t="str">
            <v>N/A</v>
          </cell>
          <cell r="CN271" t="str">
            <v>-</v>
          </cell>
          <cell r="CO271" t="str">
            <v>-</v>
          </cell>
          <cell r="CP271" t="str">
            <v>-</v>
          </cell>
          <cell r="CQ271">
            <v>0</v>
          </cell>
          <cell r="CR271" t="str">
            <v>N/A</v>
          </cell>
          <cell r="CS271" t="str">
            <v>-</v>
          </cell>
          <cell r="CT271" t="str">
            <v>-</v>
          </cell>
          <cell r="CU271" t="str">
            <v>-</v>
          </cell>
          <cell r="CV271">
            <v>0</v>
          </cell>
          <cell r="CW271">
            <v>0</v>
          </cell>
          <cell r="CX271" t="str">
            <v>N/A</v>
          </cell>
          <cell r="CY271" t="str">
            <v>-</v>
          </cell>
          <cell r="CZ271" t="str">
            <v>-</v>
          </cell>
          <cell r="DA271" t="str">
            <v>-</v>
          </cell>
          <cell r="DB271">
            <v>0</v>
          </cell>
          <cell r="DC271" t="str">
            <v>N/A</v>
          </cell>
          <cell r="DD271" t="str">
            <v>-</v>
          </cell>
          <cell r="DE271" t="str">
            <v>-</v>
          </cell>
          <cell r="DF271" t="str">
            <v>-</v>
          </cell>
          <cell r="DG271">
            <v>2</v>
          </cell>
          <cell r="DH271" t="str">
            <v>EXCLUDE</v>
          </cell>
          <cell r="DI271" t="str">
            <v>-</v>
          </cell>
          <cell r="DJ271" t="str">
            <v>-</v>
          </cell>
          <cell r="DK271" t="str">
            <v>-</v>
          </cell>
          <cell r="DL271">
            <v>0</v>
          </cell>
          <cell r="DM271" t="str">
            <v>No Sensor</v>
          </cell>
          <cell r="DN271" t="str">
            <v>No Sensor</v>
          </cell>
          <cell r="DO271" t="str">
            <v>No Sensor</v>
          </cell>
          <cell r="DP271" t="str">
            <v>No Sensor</v>
          </cell>
          <cell r="DQ271" t="str">
            <v>No Sensor</v>
          </cell>
          <cell r="DR271">
            <v>0</v>
          </cell>
          <cell r="DS271" t="str">
            <v>No Add Wk.</v>
          </cell>
          <cell r="DT271" t="str">
            <v>No Add. Wk.</v>
          </cell>
          <cell r="DU271" t="str">
            <v>No Add. Wk.</v>
          </cell>
          <cell r="DV271" t="str">
            <v>No Add. Wk.</v>
          </cell>
          <cell r="DW271" t="str">
            <v>No Add. Wk.</v>
          </cell>
        </row>
        <row r="272">
          <cell r="E272">
            <v>11</v>
          </cell>
          <cell r="F272" t="str">
            <v>OLD SCIENCE HALL</v>
          </cell>
          <cell r="G272" t="str">
            <v>G</v>
          </cell>
          <cell r="H272" t="str">
            <v>G35</v>
          </cell>
          <cell r="I272" t="str">
            <v>CORRIDOR</v>
          </cell>
          <cell r="J272" t="str">
            <v>COR</v>
          </cell>
          <cell r="L272">
            <v>2470</v>
          </cell>
          <cell r="M272">
            <v>1</v>
          </cell>
          <cell r="N272" t="str">
            <v>EXCLUDE</v>
          </cell>
          <cell r="Q272" t="str">
            <v>CF</v>
          </cell>
          <cell r="S272" t="str">
            <v>MISCELLANEOUS</v>
          </cell>
          <cell r="T272">
            <v>0</v>
          </cell>
          <cell r="U272">
            <v>0</v>
          </cell>
          <cell r="V272">
            <v>0</v>
          </cell>
          <cell r="W272">
            <v>1</v>
          </cell>
          <cell r="X272" t="str">
            <v>EXCLUDE</v>
          </cell>
          <cell r="Z272" t="str">
            <v>MISCELLANEOUS</v>
          </cell>
          <cell r="AA272" t="str">
            <v xml:space="preserve"> </v>
          </cell>
          <cell r="AB272">
            <v>0</v>
          </cell>
          <cell r="AC272">
            <v>0</v>
          </cell>
          <cell r="AD272">
            <v>0</v>
          </cell>
          <cell r="AJ272" t="str">
            <v>Y</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0.36</v>
          </cell>
          <cell r="BZ272">
            <v>2.95</v>
          </cell>
          <cell r="CA272">
            <v>0</v>
          </cell>
          <cell r="CB272">
            <v>4</v>
          </cell>
          <cell r="CC272">
            <v>0</v>
          </cell>
          <cell r="CD272">
            <v>0.31</v>
          </cell>
          <cell r="CE272">
            <v>0.23</v>
          </cell>
          <cell r="CF272">
            <v>0</v>
          </cell>
          <cell r="CG272">
            <v>0</v>
          </cell>
          <cell r="CH272">
            <v>0</v>
          </cell>
          <cell r="CI272" t="str">
            <v>OLD SCIENCE HALL</v>
          </cell>
          <cell r="CJ272" t="str">
            <v>EXCLUDE</v>
          </cell>
          <cell r="CK272">
            <v>0</v>
          </cell>
          <cell r="CL272">
            <v>0</v>
          </cell>
          <cell r="CM272" t="str">
            <v>N/A</v>
          </cell>
          <cell r="CN272" t="str">
            <v>-</v>
          </cell>
          <cell r="CO272" t="str">
            <v>-</v>
          </cell>
          <cell r="CP272" t="str">
            <v>-</v>
          </cell>
          <cell r="CQ272">
            <v>0</v>
          </cell>
          <cell r="CR272" t="str">
            <v>N/A</v>
          </cell>
          <cell r="CS272" t="str">
            <v>-</v>
          </cell>
          <cell r="CT272" t="str">
            <v>-</v>
          </cell>
          <cell r="CU272" t="str">
            <v>-</v>
          </cell>
          <cell r="CV272">
            <v>0</v>
          </cell>
          <cell r="CW272">
            <v>0</v>
          </cell>
          <cell r="CX272" t="str">
            <v>N/A</v>
          </cell>
          <cell r="CY272" t="str">
            <v>-</v>
          </cell>
          <cell r="CZ272" t="str">
            <v>-</v>
          </cell>
          <cell r="DA272" t="str">
            <v>-</v>
          </cell>
          <cell r="DB272">
            <v>0</v>
          </cell>
          <cell r="DC272" t="str">
            <v>N/A</v>
          </cell>
          <cell r="DD272" t="str">
            <v>-</v>
          </cell>
          <cell r="DE272" t="str">
            <v>-</v>
          </cell>
          <cell r="DF272" t="str">
            <v>-</v>
          </cell>
          <cell r="DG272">
            <v>1</v>
          </cell>
          <cell r="DH272" t="str">
            <v>EXCLUDE</v>
          </cell>
          <cell r="DI272" t="str">
            <v>-</v>
          </cell>
          <cell r="DJ272" t="str">
            <v>-</v>
          </cell>
          <cell r="DK272" t="str">
            <v>-</v>
          </cell>
          <cell r="DL272">
            <v>0</v>
          </cell>
          <cell r="DM272" t="str">
            <v>No Sensor</v>
          </cell>
          <cell r="DN272" t="str">
            <v>No Sensor</v>
          </cell>
          <cell r="DO272" t="str">
            <v>No Sensor</v>
          </cell>
          <cell r="DP272" t="str">
            <v>No Sensor</v>
          </cell>
          <cell r="DQ272" t="str">
            <v>No Sensor</v>
          </cell>
          <cell r="DR272">
            <v>0</v>
          </cell>
          <cell r="DS272" t="str">
            <v>No Add Wk.</v>
          </cell>
          <cell r="DT272" t="str">
            <v>No Add. Wk.</v>
          </cell>
          <cell r="DU272" t="str">
            <v>No Add. Wk.</v>
          </cell>
          <cell r="DV272" t="str">
            <v>No Add. Wk.</v>
          </cell>
          <cell r="DW272" t="str">
            <v>No Add. Wk.</v>
          </cell>
        </row>
        <row r="273">
          <cell r="E273">
            <v>11</v>
          </cell>
          <cell r="F273" t="str">
            <v>OLD SCIENCE HALL</v>
          </cell>
          <cell r="G273" t="str">
            <v>G</v>
          </cell>
          <cell r="H273" t="str">
            <v>G07</v>
          </cell>
          <cell r="I273" t="str">
            <v>ANTHROPOLOGY OFFICE</v>
          </cell>
          <cell r="J273" t="str">
            <v>OH</v>
          </cell>
          <cell r="L273">
            <v>2470</v>
          </cell>
          <cell r="M273">
            <v>2</v>
          </cell>
          <cell r="N273" t="str">
            <v>44EE</v>
          </cell>
          <cell r="O273" t="str">
            <v>LYIN PARA</v>
          </cell>
          <cell r="S273" t="str">
            <v>FLUORESCENT</v>
          </cell>
          <cell r="T273">
            <v>144</v>
          </cell>
          <cell r="U273">
            <v>0.28799999999999998</v>
          </cell>
          <cell r="V273">
            <v>711.3599999999999</v>
          </cell>
          <cell r="W273">
            <v>2</v>
          </cell>
          <cell r="X273" t="str">
            <v>NF5-242HP</v>
          </cell>
          <cell r="Z273" t="str">
            <v>NEW LINEAR FLUORESCENT FIXTURE</v>
          </cell>
          <cell r="AA273" t="str">
            <v xml:space="preserve"> </v>
          </cell>
          <cell r="AB273">
            <v>65</v>
          </cell>
          <cell r="AC273">
            <v>0.13</v>
          </cell>
          <cell r="AD273">
            <v>321.10000000000002</v>
          </cell>
          <cell r="AJ273" t="str">
            <v>Y</v>
          </cell>
          <cell r="AK273">
            <v>16408.8</v>
          </cell>
          <cell r="AL273">
            <v>12288</v>
          </cell>
          <cell r="AM273">
            <v>-0.25113353810150646</v>
          </cell>
          <cell r="AN273">
            <v>0.15799999999999997</v>
          </cell>
          <cell r="AO273">
            <v>390.25999999999988</v>
          </cell>
          <cell r="AP273">
            <v>35.173959999999994</v>
          </cell>
          <cell r="AQ273">
            <v>9.3436484510309619</v>
          </cell>
          <cell r="AR273">
            <v>0.10702457452684468</v>
          </cell>
          <cell r="AS273">
            <v>64.114559999999997</v>
          </cell>
          <cell r="AT273">
            <v>28.940600000000003</v>
          </cell>
          <cell r="AU273">
            <v>59.26</v>
          </cell>
          <cell r="AV273">
            <v>59.734999999999999</v>
          </cell>
          <cell r="AW273">
            <v>2.3200000000000003</v>
          </cell>
          <cell r="AX273">
            <v>0</v>
          </cell>
          <cell r="AY273">
            <v>0</v>
          </cell>
          <cell r="AZ273">
            <v>0</v>
          </cell>
          <cell r="BA273">
            <v>0</v>
          </cell>
          <cell r="BB273">
            <v>118.52</v>
          </cell>
          <cell r="BC273">
            <v>0</v>
          </cell>
          <cell r="BD273">
            <v>0</v>
          </cell>
          <cell r="BE273">
            <v>118.52</v>
          </cell>
          <cell r="BF273">
            <v>119.47</v>
          </cell>
          <cell r="BG273">
            <v>0</v>
          </cell>
          <cell r="BH273">
            <v>0</v>
          </cell>
          <cell r="BI273">
            <v>119.47</v>
          </cell>
          <cell r="BJ273">
            <v>4.6400000000000006</v>
          </cell>
          <cell r="BK273">
            <v>322.36803068062494</v>
          </cell>
          <cell r="BL273">
            <v>328.65311687062496</v>
          </cell>
          <cell r="BM273">
            <v>4.6929999999999996</v>
          </cell>
          <cell r="BN273">
            <v>9.8800000000000008</v>
          </cell>
          <cell r="BO273">
            <v>14.573</v>
          </cell>
          <cell r="BP273">
            <v>2.4679416666666665</v>
          </cell>
          <cell r="BQ273">
            <v>3.7050000000000001</v>
          </cell>
          <cell r="BR273">
            <v>0</v>
          </cell>
          <cell r="BS273">
            <v>6.1729416666666665</v>
          </cell>
          <cell r="BT273">
            <v>2.2250583333333331</v>
          </cell>
          <cell r="BU273">
            <v>6.1750000000000007</v>
          </cell>
          <cell r="BV273">
            <v>8.4000583333333338</v>
          </cell>
          <cell r="BW273">
            <v>25.757159999999992</v>
          </cell>
          <cell r="BX273">
            <v>9.4167999999999985</v>
          </cell>
          <cell r="BY273">
            <v>0.36</v>
          </cell>
          <cell r="BZ273">
            <v>2.95</v>
          </cell>
          <cell r="CA273">
            <v>3.1432466440677955</v>
          </cell>
          <cell r="CB273">
            <v>4</v>
          </cell>
          <cell r="CC273">
            <v>3.3198210169491524</v>
          </cell>
          <cell r="CD273">
            <v>0.31</v>
          </cell>
          <cell r="CE273">
            <v>0.23</v>
          </cell>
          <cell r="CF273">
            <v>0</v>
          </cell>
          <cell r="CG273">
            <v>0</v>
          </cell>
          <cell r="CH273">
            <v>6.4630676610169484</v>
          </cell>
          <cell r="CI273" t="str">
            <v>OLD SCIENCE HALL</v>
          </cell>
          <cell r="CJ273" t="str">
            <v>NF5-242HP</v>
          </cell>
          <cell r="CK273" t="str">
            <v>X</v>
          </cell>
          <cell r="CL273">
            <v>2</v>
          </cell>
          <cell r="CM273" t="str">
            <v>2X32HEHP</v>
          </cell>
          <cell r="CN273" t="str">
            <v>SYLVANIA</v>
          </cell>
          <cell r="CO273" t="str">
            <v>QHE2X32T8/UNV ISH-SC</v>
          </cell>
          <cell r="CP273">
            <v>49873</v>
          </cell>
          <cell r="CQ273">
            <v>0</v>
          </cell>
          <cell r="CR273" t="str">
            <v>N/A</v>
          </cell>
          <cell r="CS273" t="str">
            <v>-</v>
          </cell>
          <cell r="CT273" t="str">
            <v>-</v>
          </cell>
          <cell r="CU273" t="str">
            <v>-</v>
          </cell>
          <cell r="CV273">
            <v>0</v>
          </cell>
          <cell r="CW273">
            <v>4</v>
          </cell>
          <cell r="CX273" t="str">
            <v>FO28/ECO</v>
          </cell>
          <cell r="CY273" t="str">
            <v>SYLVANIA</v>
          </cell>
          <cell r="CZ273" t="str">
            <v>FO28/841/XP/SS/ECO</v>
          </cell>
          <cell r="DA273">
            <v>22179</v>
          </cell>
          <cell r="DB273">
            <v>0</v>
          </cell>
          <cell r="DC273" t="str">
            <v>N/A</v>
          </cell>
          <cell r="DD273" t="str">
            <v>-</v>
          </cell>
          <cell r="DE273" t="str">
            <v>-</v>
          </cell>
          <cell r="DF273" t="str">
            <v>-</v>
          </cell>
          <cell r="DG273">
            <v>2</v>
          </cell>
          <cell r="DH273" t="str">
            <v>2X4 2L 18 CELL PARABOLIC LOUVER</v>
          </cell>
          <cell r="DI273" t="str">
            <v>SIMKAR</v>
          </cell>
          <cell r="DJ273" t="str">
            <v>TEP-244-232-B11-18C</v>
          </cell>
          <cell r="DK273" t="str">
            <v>-</v>
          </cell>
          <cell r="DL273">
            <v>0</v>
          </cell>
          <cell r="DM273" t="str">
            <v>No Sensor</v>
          </cell>
          <cell r="DN273" t="str">
            <v>No Sensor</v>
          </cell>
          <cell r="DO273" t="str">
            <v>No Sensor</v>
          </cell>
          <cell r="DP273" t="str">
            <v>No Sensor</v>
          </cell>
          <cell r="DQ273" t="str">
            <v>No Sensor</v>
          </cell>
          <cell r="DR273">
            <v>0</v>
          </cell>
          <cell r="DS273" t="str">
            <v>No Add Wk.</v>
          </cell>
          <cell r="DT273" t="str">
            <v>No Add. Wk.</v>
          </cell>
          <cell r="DU273" t="str">
            <v>No Add. Wk.</v>
          </cell>
          <cell r="DV273" t="str">
            <v>No Add. Wk.</v>
          </cell>
          <cell r="DW273" t="str">
            <v>No Add. Wk.</v>
          </cell>
        </row>
        <row r="274">
          <cell r="E274">
            <v>11</v>
          </cell>
          <cell r="F274" t="str">
            <v>OLD SCIENCE HALL</v>
          </cell>
          <cell r="G274" t="str">
            <v>G</v>
          </cell>
          <cell r="H274" t="str">
            <v>G06</v>
          </cell>
          <cell r="I274" t="str">
            <v>ANTHROPOLOGY OFFICE</v>
          </cell>
          <cell r="J274" t="str">
            <v>OH</v>
          </cell>
          <cell r="L274">
            <v>2470</v>
          </cell>
          <cell r="M274">
            <v>2</v>
          </cell>
          <cell r="N274" t="str">
            <v>44EE</v>
          </cell>
          <cell r="O274" t="str">
            <v>PEND PARA</v>
          </cell>
          <cell r="S274" t="str">
            <v>FLUORESCENT</v>
          </cell>
          <cell r="T274">
            <v>144</v>
          </cell>
          <cell r="U274">
            <v>0.28799999999999998</v>
          </cell>
          <cell r="V274">
            <v>711.3599999999999</v>
          </cell>
          <cell r="W274">
            <v>2</v>
          </cell>
          <cell r="X274" t="str">
            <v>SP-NF4-242HP</v>
          </cell>
          <cell r="Z274" t="str">
            <v>NEW LINEAR FLUORESCENT FIXTURE</v>
          </cell>
          <cell r="AA274" t="str">
            <v xml:space="preserve"> </v>
          </cell>
          <cell r="AB274">
            <v>65</v>
          </cell>
          <cell r="AC274">
            <v>0.13</v>
          </cell>
          <cell r="AD274">
            <v>321.10000000000002</v>
          </cell>
          <cell r="AJ274" t="str">
            <v>Y</v>
          </cell>
          <cell r="AK274">
            <v>16408.8</v>
          </cell>
          <cell r="AL274">
            <v>12288</v>
          </cell>
          <cell r="AM274">
            <v>-0.25113353810150646</v>
          </cell>
          <cell r="AN274">
            <v>0.15799999999999997</v>
          </cell>
          <cell r="AO274">
            <v>390.25999999999988</v>
          </cell>
          <cell r="AP274">
            <v>35.173959999999994</v>
          </cell>
          <cell r="AQ274">
            <v>12.424437620063962</v>
          </cell>
          <cell r="AR274">
            <v>8.0486540363414211E-2</v>
          </cell>
          <cell r="AS274">
            <v>64.114559999999997</v>
          </cell>
          <cell r="AT274">
            <v>28.940600000000003</v>
          </cell>
          <cell r="AU274">
            <v>99.26</v>
          </cell>
          <cell r="AV274">
            <v>59.734999999999999</v>
          </cell>
          <cell r="AW274">
            <v>2.3200000000000003</v>
          </cell>
          <cell r="AX274">
            <v>0</v>
          </cell>
          <cell r="AY274">
            <v>0</v>
          </cell>
          <cell r="AZ274">
            <v>0</v>
          </cell>
          <cell r="BA274">
            <v>0</v>
          </cell>
          <cell r="BB274">
            <v>198.52</v>
          </cell>
          <cell r="BC274">
            <v>0</v>
          </cell>
          <cell r="BD274">
            <v>0</v>
          </cell>
          <cell r="BE274">
            <v>198.52</v>
          </cell>
          <cell r="BF274">
            <v>119.47</v>
          </cell>
          <cell r="BG274">
            <v>0</v>
          </cell>
          <cell r="BH274">
            <v>0</v>
          </cell>
          <cell r="BI274">
            <v>119.47</v>
          </cell>
          <cell r="BJ274">
            <v>4.6400000000000006</v>
          </cell>
          <cell r="BK274">
            <v>430.73158568062496</v>
          </cell>
          <cell r="BL274">
            <v>437.01667187062492</v>
          </cell>
          <cell r="BM274">
            <v>4.6929999999999996</v>
          </cell>
          <cell r="BN274">
            <v>9.8800000000000008</v>
          </cell>
          <cell r="BO274">
            <v>14.573</v>
          </cell>
          <cell r="BP274">
            <v>2.4679416666666665</v>
          </cell>
          <cell r="BQ274">
            <v>3.7050000000000001</v>
          </cell>
          <cell r="BR274">
            <v>0</v>
          </cell>
          <cell r="BS274">
            <v>6.1729416666666665</v>
          </cell>
          <cell r="BT274">
            <v>2.2250583333333331</v>
          </cell>
          <cell r="BU274">
            <v>6.1750000000000007</v>
          </cell>
          <cell r="BV274">
            <v>8.4000583333333338</v>
          </cell>
          <cell r="BW274">
            <v>25.757159999999992</v>
          </cell>
          <cell r="BX274">
            <v>9.4167999999999985</v>
          </cell>
          <cell r="BY274">
            <v>0.36</v>
          </cell>
          <cell r="BZ274">
            <v>2.95</v>
          </cell>
          <cell r="CA274">
            <v>3.1432466440677955</v>
          </cell>
          <cell r="CB274">
            <v>4</v>
          </cell>
          <cell r="CC274">
            <v>3.3198210169491524</v>
          </cell>
          <cell r="CD274">
            <v>0.31</v>
          </cell>
          <cell r="CE274">
            <v>0.23</v>
          </cell>
          <cell r="CF274">
            <v>0</v>
          </cell>
          <cell r="CG274">
            <v>0</v>
          </cell>
          <cell r="CH274">
            <v>6.4630676610169484</v>
          </cell>
          <cell r="CI274" t="str">
            <v>OLD SCIENCE HALL</v>
          </cell>
          <cell r="CJ274" t="str">
            <v>SP-NF4-242HP</v>
          </cell>
          <cell r="CK274" t="str">
            <v>X</v>
          </cell>
          <cell r="CL274">
            <v>2</v>
          </cell>
          <cell r="CM274" t="str">
            <v>2X32HEHP</v>
          </cell>
          <cell r="CN274" t="str">
            <v>SYLVANIA</v>
          </cell>
          <cell r="CO274" t="str">
            <v>QHE2X32T8/UNV ISH-SC</v>
          </cell>
          <cell r="CP274">
            <v>49873</v>
          </cell>
          <cell r="CQ274">
            <v>0</v>
          </cell>
          <cell r="CR274" t="str">
            <v>N/A</v>
          </cell>
          <cell r="CS274" t="str">
            <v>-</v>
          </cell>
          <cell r="CT274" t="str">
            <v>-</v>
          </cell>
          <cell r="CU274" t="str">
            <v>-</v>
          </cell>
          <cell r="CV274">
            <v>0</v>
          </cell>
          <cell r="CW274">
            <v>4</v>
          </cell>
          <cell r="CX274" t="str">
            <v>FO28/ECO</v>
          </cell>
          <cell r="CY274" t="str">
            <v>SYLVANIA</v>
          </cell>
          <cell r="CZ274" t="str">
            <v>FO28/841/XP/SS/ECO</v>
          </cell>
          <cell r="DA274">
            <v>22179</v>
          </cell>
          <cell r="DB274">
            <v>0</v>
          </cell>
          <cell r="DC274" t="str">
            <v>N/A</v>
          </cell>
          <cell r="DD274" t="str">
            <v>-</v>
          </cell>
          <cell r="DE274" t="str">
            <v>-</v>
          </cell>
          <cell r="DF274" t="str">
            <v>-</v>
          </cell>
          <cell r="DG274">
            <v>2</v>
          </cell>
          <cell r="DH274" t="str">
            <v>2X4-2 LAMP HP SURFACE MOUNT PARABOLIC</v>
          </cell>
          <cell r="DI274" t="str">
            <v>SELECT</v>
          </cell>
          <cell r="DJ274" t="str">
            <v>SELECT</v>
          </cell>
          <cell r="DK274" t="str">
            <v>-</v>
          </cell>
          <cell r="DL274">
            <v>0</v>
          </cell>
          <cell r="DM274" t="str">
            <v>No Sensor</v>
          </cell>
          <cell r="DN274" t="str">
            <v>No Sensor</v>
          </cell>
          <cell r="DO274" t="str">
            <v>No Sensor</v>
          </cell>
          <cell r="DP274" t="str">
            <v>No Sensor</v>
          </cell>
          <cell r="DQ274" t="str">
            <v>No Sensor</v>
          </cell>
          <cell r="DR274">
            <v>0</v>
          </cell>
          <cell r="DS274" t="str">
            <v>No Add Wk.</v>
          </cell>
          <cell r="DT274" t="str">
            <v>No Add. Wk.</v>
          </cell>
          <cell r="DU274" t="str">
            <v>No Add. Wk.</v>
          </cell>
          <cell r="DV274" t="str">
            <v>No Add. Wk.</v>
          </cell>
          <cell r="DW274" t="str">
            <v>No Add. Wk.</v>
          </cell>
        </row>
        <row r="275">
          <cell r="E275">
            <v>11</v>
          </cell>
          <cell r="F275" t="str">
            <v>OLD SCIENCE HALL</v>
          </cell>
          <cell r="G275" t="str">
            <v>G</v>
          </cell>
          <cell r="H275" t="str">
            <v>G05</v>
          </cell>
          <cell r="I275" t="str">
            <v>ANTHROPOLOGY CLASSROOM</v>
          </cell>
          <cell r="J275" t="str">
            <v>CR</v>
          </cell>
          <cell r="L275">
            <v>2470</v>
          </cell>
          <cell r="M275">
            <v>1</v>
          </cell>
          <cell r="N275" t="str">
            <v>44EE</v>
          </cell>
          <cell r="O275" t="str">
            <v>LYIN PARA</v>
          </cell>
          <cell r="S275" t="str">
            <v>FLUORESCENT</v>
          </cell>
          <cell r="T275">
            <v>144</v>
          </cell>
          <cell r="U275">
            <v>0.14399999999999999</v>
          </cell>
          <cell r="V275">
            <v>355.67999999999995</v>
          </cell>
          <cell r="W275">
            <v>1</v>
          </cell>
          <cell r="X275" t="str">
            <v>NF5-242HP</v>
          </cell>
          <cell r="Z275" t="str">
            <v>NEW LINEAR FLUORESCENT FIXTURE</v>
          </cell>
          <cell r="AA275" t="str">
            <v xml:space="preserve"> </v>
          </cell>
          <cell r="AB275">
            <v>65</v>
          </cell>
          <cell r="AC275">
            <v>6.5000000000000002E-2</v>
          </cell>
          <cell r="AD275">
            <v>160.55000000000001</v>
          </cell>
          <cell r="AJ275" t="str">
            <v>Y</v>
          </cell>
          <cell r="AK275">
            <v>8204.4</v>
          </cell>
          <cell r="AL275">
            <v>6144</v>
          </cell>
          <cell r="AM275">
            <v>-0.25113353810150646</v>
          </cell>
          <cell r="AN275">
            <v>7.8999999999999987E-2</v>
          </cell>
          <cell r="AO275">
            <v>195.12999999999994</v>
          </cell>
          <cell r="AP275">
            <v>17.586979999999997</v>
          </cell>
          <cell r="AQ275">
            <v>9.3436484510309619</v>
          </cell>
          <cell r="AR275">
            <v>0.10702457452684468</v>
          </cell>
          <cell r="AS275">
            <v>32.057279999999999</v>
          </cell>
          <cell r="AT275">
            <v>14.470300000000002</v>
          </cell>
          <cell r="AU275">
            <v>59.26</v>
          </cell>
          <cell r="AV275">
            <v>59.734999999999999</v>
          </cell>
          <cell r="AW275">
            <v>2.3200000000000003</v>
          </cell>
          <cell r="AX275">
            <v>0</v>
          </cell>
          <cell r="AY275">
            <v>0</v>
          </cell>
          <cell r="AZ275">
            <v>0</v>
          </cell>
          <cell r="BA275">
            <v>0</v>
          </cell>
          <cell r="BB275">
            <v>59.26</v>
          </cell>
          <cell r="BC275">
            <v>0</v>
          </cell>
          <cell r="BD275">
            <v>0</v>
          </cell>
          <cell r="BE275">
            <v>59.26</v>
          </cell>
          <cell r="BF275">
            <v>59.734999999999999</v>
          </cell>
          <cell r="BG275">
            <v>0</v>
          </cell>
          <cell r="BH275">
            <v>0</v>
          </cell>
          <cell r="BI275">
            <v>59.734999999999999</v>
          </cell>
          <cell r="BJ275">
            <v>2.3200000000000003</v>
          </cell>
          <cell r="BK275">
            <v>161.18401534031247</v>
          </cell>
          <cell r="BL275">
            <v>164.32655843531248</v>
          </cell>
          <cell r="BM275">
            <v>2.3464999999999998</v>
          </cell>
          <cell r="BN275">
            <v>4.9400000000000004</v>
          </cell>
          <cell r="BO275">
            <v>7.2865000000000002</v>
          </cell>
          <cell r="BP275">
            <v>1.2339708333333332</v>
          </cell>
          <cell r="BQ275">
            <v>1.8525</v>
          </cell>
          <cell r="BR275">
            <v>0</v>
          </cell>
          <cell r="BS275">
            <v>3.0864708333333333</v>
          </cell>
          <cell r="BT275">
            <v>1.1125291666666666</v>
          </cell>
          <cell r="BU275">
            <v>3.0875000000000004</v>
          </cell>
          <cell r="BV275">
            <v>4.2000291666666669</v>
          </cell>
          <cell r="BW275">
            <v>12.878579999999996</v>
          </cell>
          <cell r="BX275">
            <v>4.7083999999999993</v>
          </cell>
          <cell r="BY275">
            <v>0.36</v>
          </cell>
          <cell r="BZ275">
            <v>2.95</v>
          </cell>
          <cell r="CA275">
            <v>1.5716233220338978</v>
          </cell>
          <cell r="CB275">
            <v>4</v>
          </cell>
          <cell r="CC275">
            <v>1.6599105084745762</v>
          </cell>
          <cell r="CD275">
            <v>0.31</v>
          </cell>
          <cell r="CE275">
            <v>0.23</v>
          </cell>
          <cell r="CF275">
            <v>0</v>
          </cell>
          <cell r="CG275">
            <v>0</v>
          </cell>
          <cell r="CH275">
            <v>3.2315338305084742</v>
          </cell>
          <cell r="CI275" t="str">
            <v>OLD SCIENCE HALL</v>
          </cell>
          <cell r="CJ275" t="str">
            <v>NF5-242HP</v>
          </cell>
          <cell r="CK275" t="str">
            <v>X</v>
          </cell>
          <cell r="CL275">
            <v>1</v>
          </cell>
          <cell r="CM275" t="str">
            <v>2X32HEHP</v>
          </cell>
          <cell r="CN275" t="str">
            <v>SYLVANIA</v>
          </cell>
          <cell r="CO275" t="str">
            <v>QHE2X32T8/UNV ISH-SC</v>
          </cell>
          <cell r="CP275">
            <v>49873</v>
          </cell>
          <cell r="CQ275">
            <v>0</v>
          </cell>
          <cell r="CR275" t="str">
            <v>N/A</v>
          </cell>
          <cell r="CS275" t="str">
            <v>-</v>
          </cell>
          <cell r="CT275" t="str">
            <v>-</v>
          </cell>
          <cell r="CU275" t="str">
            <v>-</v>
          </cell>
          <cell r="CV275">
            <v>0</v>
          </cell>
          <cell r="CW275">
            <v>2</v>
          </cell>
          <cell r="CX275" t="str">
            <v>FO28/ECO</v>
          </cell>
          <cell r="CY275" t="str">
            <v>SYLVANIA</v>
          </cell>
          <cell r="CZ275" t="str">
            <v>FO28/841/XP/SS/ECO</v>
          </cell>
          <cell r="DA275">
            <v>22179</v>
          </cell>
          <cell r="DB275">
            <v>0</v>
          </cell>
          <cell r="DC275" t="str">
            <v>N/A</v>
          </cell>
          <cell r="DD275" t="str">
            <v>-</v>
          </cell>
          <cell r="DE275" t="str">
            <v>-</v>
          </cell>
          <cell r="DF275" t="str">
            <v>-</v>
          </cell>
          <cell r="DG275">
            <v>1</v>
          </cell>
          <cell r="DH275" t="str">
            <v>2X4 2L 18 CELL PARABOLIC LOUVER</v>
          </cell>
          <cell r="DI275" t="str">
            <v>SIMKAR</v>
          </cell>
          <cell r="DJ275" t="str">
            <v>TEP-244-232-B11-18C</v>
          </cell>
          <cell r="DK275" t="str">
            <v>-</v>
          </cell>
          <cell r="DL275">
            <v>0</v>
          </cell>
          <cell r="DM275" t="str">
            <v>No Sensor</v>
          </cell>
          <cell r="DN275" t="str">
            <v>No Sensor</v>
          </cell>
          <cell r="DO275" t="str">
            <v>No Sensor</v>
          </cell>
          <cell r="DP275" t="str">
            <v>No Sensor</v>
          </cell>
          <cell r="DQ275" t="str">
            <v>No Sensor</v>
          </cell>
          <cell r="DR275">
            <v>0</v>
          </cell>
          <cell r="DS275" t="str">
            <v>No Add Wk.</v>
          </cell>
          <cell r="DT275" t="str">
            <v>No Add. Wk.</v>
          </cell>
          <cell r="DU275" t="str">
            <v>No Add. Wk.</v>
          </cell>
          <cell r="DV275" t="str">
            <v>No Add. Wk.</v>
          </cell>
          <cell r="DW275" t="str">
            <v>No Add. Wk.</v>
          </cell>
        </row>
        <row r="276">
          <cell r="E276">
            <v>11</v>
          </cell>
          <cell r="F276" t="str">
            <v>OLD SCIENCE HALL</v>
          </cell>
          <cell r="G276" t="str">
            <v>G</v>
          </cell>
          <cell r="H276" t="str">
            <v>G05</v>
          </cell>
          <cell r="I276" t="str">
            <v>ANTHROPOLOGY CLASSROOM</v>
          </cell>
          <cell r="J276" t="str">
            <v>CR</v>
          </cell>
          <cell r="L276">
            <v>2470</v>
          </cell>
          <cell r="M276">
            <v>20</v>
          </cell>
          <cell r="N276" t="str">
            <v>24EE</v>
          </cell>
          <cell r="O276" t="str">
            <v>PEND PARA</v>
          </cell>
          <cell r="Q276" t="str">
            <v>4R5</v>
          </cell>
          <cell r="S276" t="str">
            <v>FLUORESCENT</v>
          </cell>
          <cell r="T276">
            <v>72</v>
          </cell>
          <cell r="U276">
            <v>1.44</v>
          </cell>
          <cell r="V276">
            <v>3556.7999999999997</v>
          </cell>
          <cell r="W276">
            <v>20</v>
          </cell>
          <cell r="X276" t="str">
            <v>SP-NF4-142</v>
          </cell>
          <cell r="Z276" t="str">
            <v>NEW LINEAR FLUORESCENT FIXTURE</v>
          </cell>
          <cell r="AA276" t="str">
            <v xml:space="preserve"> </v>
          </cell>
          <cell r="AB276">
            <v>65</v>
          </cell>
          <cell r="AC276">
            <v>1.3</v>
          </cell>
          <cell r="AD276">
            <v>3211</v>
          </cell>
          <cell r="AJ276" t="str">
            <v>Y</v>
          </cell>
          <cell r="AK276">
            <v>82044</v>
          </cell>
          <cell r="AL276">
            <v>122880</v>
          </cell>
          <cell r="AM276">
            <v>0.49773292379698697</v>
          </cell>
          <cell r="AN276">
            <v>0.1399999999999999</v>
          </cell>
          <cell r="AO276">
            <v>345.79999999999973</v>
          </cell>
          <cell r="AP276">
            <v>31.16679999999991</v>
          </cell>
          <cell r="AQ276">
            <v>156.59480802508642</v>
          </cell>
          <cell r="AR276">
            <v>6.3859077616404778E-3</v>
          </cell>
          <cell r="AS276">
            <v>320.57279999999997</v>
          </cell>
          <cell r="AT276">
            <v>289.40600000000006</v>
          </cell>
          <cell r="AU276">
            <v>119.26</v>
          </cell>
          <cell r="AV276">
            <v>59.734999999999999</v>
          </cell>
          <cell r="AW276">
            <v>1.1600000000000001</v>
          </cell>
          <cell r="AX276">
            <v>0</v>
          </cell>
          <cell r="AY276">
            <v>0</v>
          </cell>
          <cell r="AZ276">
            <v>0</v>
          </cell>
          <cell r="BA276">
            <v>0</v>
          </cell>
          <cell r="BB276">
            <v>2385.2000000000003</v>
          </cell>
          <cell r="BC276">
            <v>0</v>
          </cell>
          <cell r="BD276">
            <v>0</v>
          </cell>
          <cell r="BE276">
            <v>2385.2000000000003</v>
          </cell>
          <cell r="BF276">
            <v>1194.7</v>
          </cell>
          <cell r="BG276">
            <v>0</v>
          </cell>
          <cell r="BH276">
            <v>0</v>
          </cell>
          <cell r="BI276">
            <v>1194.7</v>
          </cell>
          <cell r="BJ276">
            <v>23.200000000000003</v>
          </cell>
          <cell r="BK276">
            <v>4849.1336318062495</v>
          </cell>
          <cell r="BL276">
            <v>4880.5590627562497</v>
          </cell>
          <cell r="BM276">
            <v>23.464999999999996</v>
          </cell>
          <cell r="BN276">
            <v>49.4</v>
          </cell>
          <cell r="BO276">
            <v>72.864999999999995</v>
          </cell>
          <cell r="BP276">
            <v>24.679416666666665</v>
          </cell>
          <cell r="BQ276">
            <v>37.049999999999997</v>
          </cell>
          <cell r="BR276">
            <v>0</v>
          </cell>
          <cell r="BS276">
            <v>61.729416666666665</v>
          </cell>
          <cell r="BT276">
            <v>-1.2144166666666685</v>
          </cell>
          <cell r="BU276">
            <v>12.350000000000001</v>
          </cell>
          <cell r="BV276">
            <v>11.135583333333333</v>
          </cell>
          <cell r="BW276">
            <v>22.822799999999983</v>
          </cell>
          <cell r="BX276">
            <v>8.3439999999999941</v>
          </cell>
          <cell r="BY276">
            <v>0.36</v>
          </cell>
          <cell r="BZ276">
            <v>2.95</v>
          </cell>
          <cell r="CA276">
            <v>2.7851552542372859</v>
          </cell>
          <cell r="CB276">
            <v>4</v>
          </cell>
          <cell r="CC276">
            <v>2.9416135593220321</v>
          </cell>
          <cell r="CD276">
            <v>0.31</v>
          </cell>
          <cell r="CE276">
            <v>0.23</v>
          </cell>
          <cell r="CF276">
            <v>0</v>
          </cell>
          <cell r="CG276">
            <v>0</v>
          </cell>
          <cell r="CH276">
            <v>5.7267688135593176</v>
          </cell>
          <cell r="CI276" t="str">
            <v>OLD SCIENCE HALL</v>
          </cell>
          <cell r="CJ276" t="str">
            <v>SP-NF4-142</v>
          </cell>
          <cell r="CK276" t="str">
            <v>X</v>
          </cell>
          <cell r="CL276">
            <v>20</v>
          </cell>
          <cell r="CM276" t="str">
            <v>2X32HEHP</v>
          </cell>
          <cell r="CN276" t="str">
            <v>SYLVANIA</v>
          </cell>
          <cell r="CO276" t="str">
            <v>QHE2X32T8/UNV ISH-SC</v>
          </cell>
          <cell r="CP276">
            <v>49873</v>
          </cell>
          <cell r="CQ276">
            <v>0</v>
          </cell>
          <cell r="CR276" t="str">
            <v>N/A</v>
          </cell>
          <cell r="CS276" t="str">
            <v>-</v>
          </cell>
          <cell r="CT276" t="str">
            <v>-</v>
          </cell>
          <cell r="CU276" t="str">
            <v>-</v>
          </cell>
          <cell r="CV276">
            <v>0</v>
          </cell>
          <cell r="CW276">
            <v>40</v>
          </cell>
          <cell r="CX276" t="str">
            <v>FO28/ECO</v>
          </cell>
          <cell r="CY276" t="str">
            <v>SYLVANIA</v>
          </cell>
          <cell r="CZ276" t="str">
            <v>FO28/841/XP/SS/ECO</v>
          </cell>
          <cell r="DA276">
            <v>22179</v>
          </cell>
          <cell r="DB276">
            <v>0</v>
          </cell>
          <cell r="DC276" t="str">
            <v>N/A</v>
          </cell>
          <cell r="DD276" t="str">
            <v>-</v>
          </cell>
          <cell r="DE276" t="str">
            <v>-</v>
          </cell>
          <cell r="DF276" t="str">
            <v>-</v>
          </cell>
          <cell r="DG276">
            <v>20</v>
          </cell>
          <cell r="DH276" t="str">
            <v>1X4-2 LAMP SURFACE MOUNT PARABOLIC</v>
          </cell>
          <cell r="DI276" t="str">
            <v>SELECT</v>
          </cell>
          <cell r="DJ276" t="str">
            <v>SELECT</v>
          </cell>
          <cell r="DK276" t="str">
            <v>-</v>
          </cell>
          <cell r="DL276">
            <v>0</v>
          </cell>
          <cell r="DM276" t="str">
            <v>No Sensor</v>
          </cell>
          <cell r="DN276" t="str">
            <v>No Sensor</v>
          </cell>
          <cell r="DO276" t="str">
            <v>No Sensor</v>
          </cell>
          <cell r="DP276" t="str">
            <v>No Sensor</v>
          </cell>
          <cell r="DQ276" t="str">
            <v>No Sensor</v>
          </cell>
          <cell r="DR276">
            <v>0</v>
          </cell>
          <cell r="DS276" t="str">
            <v>No Add Wk.</v>
          </cell>
          <cell r="DT276" t="str">
            <v>No Add. Wk.</v>
          </cell>
          <cell r="DU276" t="str">
            <v>No Add. Wk.</v>
          </cell>
          <cell r="DV276" t="str">
            <v>No Add. Wk.</v>
          </cell>
          <cell r="DW276" t="str">
            <v>No Add. Wk.</v>
          </cell>
        </row>
        <row r="277">
          <cell r="E277">
            <v>11</v>
          </cell>
          <cell r="F277" t="str">
            <v>OLD SCIENCE HALL</v>
          </cell>
          <cell r="G277" t="str">
            <v>G</v>
          </cell>
          <cell r="H277" t="str">
            <v>G05</v>
          </cell>
          <cell r="I277" t="str">
            <v>ANTHROPOLOGY CLASSROOM</v>
          </cell>
          <cell r="J277" t="str">
            <v>CR</v>
          </cell>
          <cell r="L277">
            <v>2470</v>
          </cell>
          <cell r="M277">
            <v>4</v>
          </cell>
          <cell r="N277" t="str">
            <v>24EE</v>
          </cell>
          <cell r="O277" t="str">
            <v>PEND PARA</v>
          </cell>
          <cell r="Q277" t="str">
            <v>1R4</v>
          </cell>
          <cell r="S277" t="str">
            <v>FLUORESCENT</v>
          </cell>
          <cell r="T277">
            <v>72</v>
          </cell>
          <cell r="U277">
            <v>0.28799999999999998</v>
          </cell>
          <cell r="V277">
            <v>711.3599999999999</v>
          </cell>
          <cell r="W277">
            <v>4</v>
          </cell>
          <cell r="X277" t="str">
            <v>SP-NF4-142</v>
          </cell>
          <cell r="Z277" t="str">
            <v>NEW LINEAR FLUORESCENT FIXTURE</v>
          </cell>
          <cell r="AA277" t="str">
            <v xml:space="preserve"> </v>
          </cell>
          <cell r="AB277">
            <v>65</v>
          </cell>
          <cell r="AC277">
            <v>0.26</v>
          </cell>
          <cell r="AD277">
            <v>642.20000000000005</v>
          </cell>
          <cell r="AJ277" t="str">
            <v>Y</v>
          </cell>
          <cell r="AK277">
            <v>16408.8</v>
          </cell>
          <cell r="AL277">
            <v>24576</v>
          </cell>
          <cell r="AM277">
            <v>0.49773292379698703</v>
          </cell>
          <cell r="AN277">
            <v>2.7999999999999969E-2</v>
          </cell>
          <cell r="AO277">
            <v>69.159999999999854</v>
          </cell>
          <cell r="AP277">
            <v>6.2333599999999905</v>
          </cell>
          <cell r="AQ277">
            <v>156.59480802508619</v>
          </cell>
          <cell r="AR277">
            <v>6.3859077616404874E-3</v>
          </cell>
          <cell r="AS277">
            <v>64.114559999999997</v>
          </cell>
          <cell r="AT277">
            <v>57.881200000000007</v>
          </cell>
          <cell r="AU277">
            <v>119.26</v>
          </cell>
          <cell r="AV277">
            <v>59.734999999999999</v>
          </cell>
          <cell r="AW277">
            <v>1.1600000000000001</v>
          </cell>
          <cell r="AX277">
            <v>0</v>
          </cell>
          <cell r="AY277">
            <v>0</v>
          </cell>
          <cell r="AZ277">
            <v>0</v>
          </cell>
          <cell r="BA277">
            <v>0</v>
          </cell>
          <cell r="BB277">
            <v>477.04</v>
          </cell>
          <cell r="BC277">
            <v>0</v>
          </cell>
          <cell r="BD277">
            <v>0</v>
          </cell>
          <cell r="BE277">
            <v>477.04</v>
          </cell>
          <cell r="BF277">
            <v>238.94</v>
          </cell>
          <cell r="BG277">
            <v>0</v>
          </cell>
          <cell r="BH277">
            <v>0</v>
          </cell>
          <cell r="BI277">
            <v>238.94</v>
          </cell>
          <cell r="BJ277">
            <v>4.6400000000000006</v>
          </cell>
          <cell r="BK277">
            <v>969.82672636124983</v>
          </cell>
          <cell r="BL277">
            <v>976.11181255124984</v>
          </cell>
          <cell r="BM277">
            <v>4.6929999999999996</v>
          </cell>
          <cell r="BN277">
            <v>9.8800000000000008</v>
          </cell>
          <cell r="BO277">
            <v>14.573</v>
          </cell>
          <cell r="BP277">
            <v>4.935883333333333</v>
          </cell>
          <cell r="BQ277">
            <v>7.41</v>
          </cell>
          <cell r="BR277">
            <v>0</v>
          </cell>
          <cell r="BS277">
            <v>12.345883333333333</v>
          </cell>
          <cell r="BT277">
            <v>-0.24288333333333334</v>
          </cell>
          <cell r="BU277">
            <v>2.4700000000000006</v>
          </cell>
          <cell r="BV277">
            <v>2.2271166666666673</v>
          </cell>
          <cell r="BW277">
            <v>4.5645599999999904</v>
          </cell>
          <cell r="BX277">
            <v>1.6687999999999983</v>
          </cell>
          <cell r="BY277">
            <v>0.36</v>
          </cell>
          <cell r="BZ277">
            <v>2.95</v>
          </cell>
          <cell r="CA277">
            <v>0.55703105084745641</v>
          </cell>
          <cell r="CB277">
            <v>4</v>
          </cell>
          <cell r="CC277">
            <v>0.5883227118644061</v>
          </cell>
          <cell r="CD277">
            <v>0.31</v>
          </cell>
          <cell r="CE277">
            <v>0.23</v>
          </cell>
          <cell r="CF277">
            <v>0</v>
          </cell>
          <cell r="CG277">
            <v>0</v>
          </cell>
          <cell r="CH277">
            <v>1.1453537627118626</v>
          </cell>
          <cell r="CI277" t="str">
            <v>OLD SCIENCE HALL</v>
          </cell>
          <cell r="CJ277" t="str">
            <v>SP-NF4-142</v>
          </cell>
          <cell r="CK277" t="str">
            <v>X</v>
          </cell>
          <cell r="CL277">
            <v>4</v>
          </cell>
          <cell r="CM277" t="str">
            <v>2X32HEHP</v>
          </cell>
          <cell r="CN277" t="str">
            <v>SYLVANIA</v>
          </cell>
          <cell r="CO277" t="str">
            <v>QHE2X32T8/UNV ISH-SC</v>
          </cell>
          <cell r="CP277">
            <v>49873</v>
          </cell>
          <cell r="CQ277">
            <v>0</v>
          </cell>
          <cell r="CR277" t="str">
            <v>N/A</v>
          </cell>
          <cell r="CS277" t="str">
            <v>-</v>
          </cell>
          <cell r="CT277" t="str">
            <v>-</v>
          </cell>
          <cell r="CU277" t="str">
            <v>-</v>
          </cell>
          <cell r="CV277">
            <v>0</v>
          </cell>
          <cell r="CW277">
            <v>8</v>
          </cell>
          <cell r="CX277" t="str">
            <v>FO28/ECO</v>
          </cell>
          <cell r="CY277" t="str">
            <v>SYLVANIA</v>
          </cell>
          <cell r="CZ277" t="str">
            <v>FO28/841/XP/SS/ECO</v>
          </cell>
          <cell r="DA277">
            <v>22179</v>
          </cell>
          <cell r="DB277">
            <v>0</v>
          </cell>
          <cell r="DC277" t="str">
            <v>N/A</v>
          </cell>
          <cell r="DD277" t="str">
            <v>-</v>
          </cell>
          <cell r="DE277" t="str">
            <v>-</v>
          </cell>
          <cell r="DF277" t="str">
            <v>-</v>
          </cell>
          <cell r="DG277">
            <v>4</v>
          </cell>
          <cell r="DH277" t="str">
            <v>1X4-2 LAMP SURFACE MOUNT PARABOLIC</v>
          </cell>
          <cell r="DI277" t="str">
            <v>SELECT</v>
          </cell>
          <cell r="DJ277" t="str">
            <v>SELECT</v>
          </cell>
          <cell r="DK277" t="str">
            <v>-</v>
          </cell>
          <cell r="DL277">
            <v>0</v>
          </cell>
          <cell r="DM277" t="str">
            <v>No Sensor</v>
          </cell>
          <cell r="DN277" t="str">
            <v>No Sensor</v>
          </cell>
          <cell r="DO277" t="str">
            <v>No Sensor</v>
          </cell>
          <cell r="DP277" t="str">
            <v>No Sensor</v>
          </cell>
          <cell r="DQ277" t="str">
            <v>No Sensor</v>
          </cell>
          <cell r="DR277">
            <v>0</v>
          </cell>
          <cell r="DS277" t="str">
            <v>No Add Wk.</v>
          </cell>
          <cell r="DT277" t="str">
            <v>No Add. Wk.</v>
          </cell>
          <cell r="DU277" t="str">
            <v>No Add. Wk.</v>
          </cell>
          <cell r="DV277" t="str">
            <v>No Add. Wk.</v>
          </cell>
          <cell r="DW277" t="str">
            <v>No Add. Wk.</v>
          </cell>
        </row>
        <row r="278">
          <cell r="E278">
            <v>11</v>
          </cell>
          <cell r="F278" t="str">
            <v>OLD SCIENCE HALL</v>
          </cell>
          <cell r="G278" t="str">
            <v>G</v>
          </cell>
          <cell r="H278" t="str">
            <v>G04</v>
          </cell>
          <cell r="I278" t="str">
            <v>STORAGE</v>
          </cell>
          <cell r="J278" t="str">
            <v>SH</v>
          </cell>
          <cell r="L278">
            <v>1000</v>
          </cell>
          <cell r="M278">
            <v>1</v>
          </cell>
          <cell r="N278" t="str">
            <v>44EE</v>
          </cell>
          <cell r="O278" t="str">
            <v>LYIN PARA</v>
          </cell>
          <cell r="S278" t="str">
            <v>FLUORESCENT</v>
          </cell>
          <cell r="T278">
            <v>144</v>
          </cell>
          <cell r="U278">
            <v>0.14399999999999999</v>
          </cell>
          <cell r="V278">
            <v>144</v>
          </cell>
          <cell r="W278">
            <v>1</v>
          </cell>
          <cell r="X278" t="str">
            <v>NF5-242HP</v>
          </cell>
          <cell r="Z278" t="str">
            <v>NEW LINEAR FLUORESCENT FIXTURE</v>
          </cell>
          <cell r="AA278" t="str">
            <v xml:space="preserve"> </v>
          </cell>
          <cell r="AB278">
            <v>65</v>
          </cell>
          <cell r="AC278">
            <v>6.5000000000000002E-2</v>
          </cell>
          <cell r="AD278">
            <v>65</v>
          </cell>
          <cell r="AJ278" t="str">
            <v>Y</v>
          </cell>
          <cell r="AK278">
            <v>8204.4</v>
          </cell>
          <cell r="AL278">
            <v>6144</v>
          </cell>
          <cell r="AM278">
            <v>-0.25113353810150646</v>
          </cell>
          <cell r="AN278">
            <v>7.8999999999999987E-2</v>
          </cell>
          <cell r="AO278">
            <v>79</v>
          </cell>
          <cell r="AP278">
            <v>9.9224000000000014</v>
          </cell>
          <cell r="AQ278">
            <v>16.561170526819364</v>
          </cell>
          <cell r="AR278">
            <v>6.0382205374951467E-2</v>
          </cell>
          <cell r="AS278">
            <v>18.086400000000001</v>
          </cell>
          <cell r="AT278">
            <v>8.1639999999999997</v>
          </cell>
          <cell r="AU278">
            <v>59.26</v>
          </cell>
          <cell r="AV278">
            <v>59.734999999999999</v>
          </cell>
          <cell r="AW278">
            <v>2.3200000000000003</v>
          </cell>
          <cell r="AX278">
            <v>0</v>
          </cell>
          <cell r="AY278">
            <v>0</v>
          </cell>
          <cell r="AZ278">
            <v>0</v>
          </cell>
          <cell r="BA278">
            <v>0</v>
          </cell>
          <cell r="BB278">
            <v>59.26</v>
          </cell>
          <cell r="BC278">
            <v>0</v>
          </cell>
          <cell r="BD278">
            <v>0</v>
          </cell>
          <cell r="BE278">
            <v>59.26</v>
          </cell>
          <cell r="BF278">
            <v>59.734999999999999</v>
          </cell>
          <cell r="BG278">
            <v>0</v>
          </cell>
          <cell r="BH278">
            <v>0</v>
          </cell>
          <cell r="BI278">
            <v>59.734999999999999</v>
          </cell>
          <cell r="BJ278">
            <v>2.3200000000000003</v>
          </cell>
          <cell r="BK278">
            <v>161.18401534031247</v>
          </cell>
          <cell r="BL278">
            <v>164.32655843531248</v>
          </cell>
          <cell r="BM278">
            <v>0.94999999999999984</v>
          </cell>
          <cell r="BN278">
            <v>2</v>
          </cell>
          <cell r="BO278">
            <v>2.9499999999999997</v>
          </cell>
          <cell r="BP278">
            <v>0.49958333333333332</v>
          </cell>
          <cell r="BQ278">
            <v>0.75</v>
          </cell>
          <cell r="BR278">
            <v>0</v>
          </cell>
          <cell r="BS278">
            <v>1.2495833333333333</v>
          </cell>
          <cell r="BT278">
            <v>0.45041666666666652</v>
          </cell>
          <cell r="BU278">
            <v>1.25</v>
          </cell>
          <cell r="BV278">
            <v>1.7004166666666665</v>
          </cell>
          <cell r="BW278">
            <v>5.2140000000000004</v>
          </cell>
          <cell r="BX278">
            <v>4.7083999999999993</v>
          </cell>
          <cell r="BY278">
            <v>0.36</v>
          </cell>
          <cell r="BZ278">
            <v>2.95</v>
          </cell>
          <cell r="CA278">
            <v>0.63628474576271177</v>
          </cell>
          <cell r="CB278">
            <v>4</v>
          </cell>
          <cell r="CC278">
            <v>1.6599105084745762</v>
          </cell>
          <cell r="CD278">
            <v>0.31</v>
          </cell>
          <cell r="CE278">
            <v>0.23</v>
          </cell>
          <cell r="CF278">
            <v>0</v>
          </cell>
          <cell r="CG278">
            <v>0</v>
          </cell>
          <cell r="CH278">
            <v>2.2961952542372881</v>
          </cell>
          <cell r="CI278" t="str">
            <v>OLD SCIENCE HALL</v>
          </cell>
          <cell r="CJ278" t="str">
            <v>NF5-242HP</v>
          </cell>
          <cell r="CK278" t="str">
            <v>X</v>
          </cell>
          <cell r="CL278">
            <v>1</v>
          </cell>
          <cell r="CM278" t="str">
            <v>2X32HEHP</v>
          </cell>
          <cell r="CN278" t="str">
            <v>SYLVANIA</v>
          </cell>
          <cell r="CO278" t="str">
            <v>QHE2X32T8/UNV ISH-SC</v>
          </cell>
          <cell r="CP278">
            <v>49873</v>
          </cell>
          <cell r="CQ278">
            <v>0</v>
          </cell>
          <cell r="CR278" t="str">
            <v>N/A</v>
          </cell>
          <cell r="CS278" t="str">
            <v>-</v>
          </cell>
          <cell r="CT278" t="str">
            <v>-</v>
          </cell>
          <cell r="CU278" t="str">
            <v>-</v>
          </cell>
          <cell r="CV278">
            <v>0</v>
          </cell>
          <cell r="CW278">
            <v>2</v>
          </cell>
          <cell r="CX278" t="str">
            <v>FO28/ECO</v>
          </cell>
          <cell r="CY278" t="str">
            <v>SYLVANIA</v>
          </cell>
          <cell r="CZ278" t="str">
            <v>FO28/841/XP/SS/ECO</v>
          </cell>
          <cell r="DA278">
            <v>22179</v>
          </cell>
          <cell r="DB278">
            <v>0</v>
          </cell>
          <cell r="DC278" t="str">
            <v>N/A</v>
          </cell>
          <cell r="DD278" t="str">
            <v>-</v>
          </cell>
          <cell r="DE278" t="str">
            <v>-</v>
          </cell>
          <cell r="DF278" t="str">
            <v>-</v>
          </cell>
          <cell r="DG278">
            <v>1</v>
          </cell>
          <cell r="DH278" t="str">
            <v>2X4 2L 18 CELL PARABOLIC LOUVER</v>
          </cell>
          <cell r="DI278" t="str">
            <v>SIMKAR</v>
          </cell>
          <cell r="DJ278" t="str">
            <v>TEP-244-232-B11-18C</v>
          </cell>
          <cell r="DK278" t="str">
            <v>-</v>
          </cell>
          <cell r="DL278">
            <v>0</v>
          </cell>
          <cell r="DM278" t="str">
            <v>No Sensor</v>
          </cell>
          <cell r="DN278" t="str">
            <v>No Sensor</v>
          </cell>
          <cell r="DO278" t="str">
            <v>No Sensor</v>
          </cell>
          <cell r="DP278" t="str">
            <v>No Sensor</v>
          </cell>
          <cell r="DQ278" t="str">
            <v>No Sensor</v>
          </cell>
          <cell r="DR278">
            <v>0</v>
          </cell>
          <cell r="DS278" t="str">
            <v>No Add Wk.</v>
          </cell>
          <cell r="DT278" t="str">
            <v>No Add. Wk.</v>
          </cell>
          <cell r="DU278" t="str">
            <v>No Add. Wk.</v>
          </cell>
          <cell r="DV278" t="str">
            <v>No Add. Wk.</v>
          </cell>
          <cell r="DW278" t="str">
            <v>No Add. Wk.</v>
          </cell>
        </row>
        <row r="279">
          <cell r="E279">
            <v>11</v>
          </cell>
          <cell r="F279" t="str">
            <v>OLD SCIENCE HALL</v>
          </cell>
          <cell r="G279" t="str">
            <v>G</v>
          </cell>
          <cell r="I279" t="str">
            <v>STAIR #1</v>
          </cell>
          <cell r="J279" t="str">
            <v>ST</v>
          </cell>
          <cell r="L279">
            <v>2470</v>
          </cell>
          <cell r="M279">
            <v>1</v>
          </cell>
          <cell r="N279" t="str">
            <v>EXCLUDE</v>
          </cell>
          <cell r="Q279" t="str">
            <v>CF</v>
          </cell>
          <cell r="S279" t="str">
            <v>MISCELLANEOUS</v>
          </cell>
          <cell r="T279">
            <v>0</v>
          </cell>
          <cell r="U279">
            <v>0</v>
          </cell>
          <cell r="V279">
            <v>0</v>
          </cell>
          <cell r="W279">
            <v>1</v>
          </cell>
          <cell r="X279" t="str">
            <v>EXCLUDE</v>
          </cell>
          <cell r="Z279" t="str">
            <v>MISCELLANEOUS</v>
          </cell>
          <cell r="AA279" t="str">
            <v xml:space="preserve"> </v>
          </cell>
          <cell r="AB279">
            <v>0</v>
          </cell>
          <cell r="AC279">
            <v>0</v>
          </cell>
          <cell r="AD279">
            <v>0</v>
          </cell>
          <cell r="AJ279" t="str">
            <v>Y</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0.36</v>
          </cell>
          <cell r="BZ279">
            <v>2.95</v>
          </cell>
          <cell r="CA279">
            <v>0</v>
          </cell>
          <cell r="CB279">
            <v>4</v>
          </cell>
          <cell r="CC279">
            <v>0</v>
          </cell>
          <cell r="CD279">
            <v>0.31</v>
          </cell>
          <cell r="CE279">
            <v>0.23</v>
          </cell>
          <cell r="CF279">
            <v>0</v>
          </cell>
          <cell r="CG279">
            <v>0</v>
          </cell>
          <cell r="CH279">
            <v>0</v>
          </cell>
          <cell r="CI279" t="str">
            <v>OLD SCIENCE HALL</v>
          </cell>
          <cell r="CJ279" t="str">
            <v>EXCLUDE</v>
          </cell>
          <cell r="CK279">
            <v>0</v>
          </cell>
          <cell r="CL279">
            <v>0</v>
          </cell>
          <cell r="CM279" t="str">
            <v>N/A</v>
          </cell>
          <cell r="CN279" t="str">
            <v>-</v>
          </cell>
          <cell r="CO279" t="str">
            <v>-</v>
          </cell>
          <cell r="CP279" t="str">
            <v>-</v>
          </cell>
          <cell r="CQ279">
            <v>0</v>
          </cell>
          <cell r="CR279" t="str">
            <v>N/A</v>
          </cell>
          <cell r="CS279" t="str">
            <v>-</v>
          </cell>
          <cell r="CT279" t="str">
            <v>-</v>
          </cell>
          <cell r="CU279" t="str">
            <v>-</v>
          </cell>
          <cell r="CV279">
            <v>0</v>
          </cell>
          <cell r="CW279">
            <v>0</v>
          </cell>
          <cell r="CX279" t="str">
            <v>N/A</v>
          </cell>
          <cell r="CY279" t="str">
            <v>-</v>
          </cell>
          <cell r="CZ279" t="str">
            <v>-</v>
          </cell>
          <cell r="DA279" t="str">
            <v>-</v>
          </cell>
          <cell r="DB279">
            <v>0</v>
          </cell>
          <cell r="DC279" t="str">
            <v>N/A</v>
          </cell>
          <cell r="DD279" t="str">
            <v>-</v>
          </cell>
          <cell r="DE279" t="str">
            <v>-</v>
          </cell>
          <cell r="DF279" t="str">
            <v>-</v>
          </cell>
          <cell r="DG279">
            <v>1</v>
          </cell>
          <cell r="DH279" t="str">
            <v>EXCLUDE</v>
          </cell>
          <cell r="DI279" t="str">
            <v>-</v>
          </cell>
          <cell r="DJ279" t="str">
            <v>-</v>
          </cell>
          <cell r="DK279" t="str">
            <v>-</v>
          </cell>
          <cell r="DL279">
            <v>0</v>
          </cell>
          <cell r="DM279" t="str">
            <v>No Sensor</v>
          </cell>
          <cell r="DN279" t="str">
            <v>No Sensor</v>
          </cell>
          <cell r="DO279" t="str">
            <v>No Sensor</v>
          </cell>
          <cell r="DP279" t="str">
            <v>No Sensor</v>
          </cell>
          <cell r="DQ279" t="str">
            <v>No Sensor</v>
          </cell>
          <cell r="DR279">
            <v>0</v>
          </cell>
          <cell r="DS279" t="str">
            <v>No Add Wk.</v>
          </cell>
          <cell r="DT279" t="str">
            <v>No Add. Wk.</v>
          </cell>
          <cell r="DU279" t="str">
            <v>No Add. Wk.</v>
          </cell>
          <cell r="DV279" t="str">
            <v>No Add. Wk.</v>
          </cell>
          <cell r="DW279" t="str">
            <v>No Add. Wk.</v>
          </cell>
        </row>
        <row r="280">
          <cell r="E280">
            <v>11</v>
          </cell>
          <cell r="F280" t="str">
            <v>OLD SCIENCE HALL</v>
          </cell>
          <cell r="G280" t="str">
            <v>G</v>
          </cell>
          <cell r="H280" t="str">
            <v>G31</v>
          </cell>
          <cell r="I280" t="str">
            <v>CLASSROOM</v>
          </cell>
          <cell r="J280" t="str">
            <v>CR</v>
          </cell>
          <cell r="L280">
            <v>2470</v>
          </cell>
          <cell r="M280">
            <v>15</v>
          </cell>
          <cell r="N280" t="str">
            <v>24EE</v>
          </cell>
          <cell r="O280" t="str">
            <v>PEND PARA</v>
          </cell>
          <cell r="Q280" t="str">
            <v>3R5</v>
          </cell>
          <cell r="S280" t="str">
            <v>FLUORESCENT</v>
          </cell>
          <cell r="T280">
            <v>72</v>
          </cell>
          <cell r="U280">
            <v>1.08</v>
          </cell>
          <cell r="V280">
            <v>2667.6000000000004</v>
          </cell>
          <cell r="W280">
            <v>15</v>
          </cell>
          <cell r="X280" t="str">
            <v>SP-NF4-142</v>
          </cell>
          <cell r="Z280" t="str">
            <v>NEW LINEAR FLUORESCENT FIXTURE</v>
          </cell>
          <cell r="AA280" t="str">
            <v xml:space="preserve"> </v>
          </cell>
          <cell r="AB280">
            <v>65</v>
          </cell>
          <cell r="AC280">
            <v>0.97499999999999998</v>
          </cell>
          <cell r="AD280">
            <v>2408.25</v>
          </cell>
          <cell r="AJ280" t="str">
            <v>Y</v>
          </cell>
          <cell r="AK280">
            <v>61533</v>
          </cell>
          <cell r="AL280">
            <v>92160</v>
          </cell>
          <cell r="AM280">
            <v>0.49773292379698697</v>
          </cell>
          <cell r="AN280">
            <v>0.10500000000000009</v>
          </cell>
          <cell r="AO280">
            <v>259.35000000000036</v>
          </cell>
          <cell r="AP280">
            <v>23.375100000000032</v>
          </cell>
          <cell r="AQ280">
            <v>156.59480802508577</v>
          </cell>
          <cell r="AR280">
            <v>6.3859077616405056E-3</v>
          </cell>
          <cell r="AS280">
            <v>240.42960000000005</v>
          </cell>
          <cell r="AT280">
            <v>217.05450000000002</v>
          </cell>
          <cell r="AU280">
            <v>119.26</v>
          </cell>
          <cell r="AV280">
            <v>59.734999999999999</v>
          </cell>
          <cell r="AW280">
            <v>1.1600000000000001</v>
          </cell>
          <cell r="AX280">
            <v>0</v>
          </cell>
          <cell r="AY280">
            <v>0</v>
          </cell>
          <cell r="AZ280">
            <v>0</v>
          </cell>
          <cell r="BA280">
            <v>0</v>
          </cell>
          <cell r="BB280">
            <v>1788.9</v>
          </cell>
          <cell r="BC280">
            <v>0</v>
          </cell>
          <cell r="BD280">
            <v>0</v>
          </cell>
          <cell r="BE280">
            <v>1788.9</v>
          </cell>
          <cell r="BF280">
            <v>896.02499999999998</v>
          </cell>
          <cell r="BG280">
            <v>0</v>
          </cell>
          <cell r="BH280">
            <v>0</v>
          </cell>
          <cell r="BI280">
            <v>896.02499999999998</v>
          </cell>
          <cell r="BJ280">
            <v>17.400000000000002</v>
          </cell>
          <cell r="BK280">
            <v>3636.8502238546871</v>
          </cell>
          <cell r="BL280">
            <v>3660.419297067187</v>
          </cell>
          <cell r="BM280">
            <v>17.598749999999999</v>
          </cell>
          <cell r="BN280">
            <v>37.049999999999997</v>
          </cell>
          <cell r="BO280">
            <v>54.648749999999993</v>
          </cell>
          <cell r="BP280">
            <v>18.509562499999998</v>
          </cell>
          <cell r="BQ280">
            <v>27.787499999999998</v>
          </cell>
          <cell r="BR280">
            <v>0</v>
          </cell>
          <cell r="BS280">
            <v>46.297062499999996</v>
          </cell>
          <cell r="BT280">
            <v>-0.91081249999999869</v>
          </cell>
          <cell r="BU280">
            <v>9.2624999999999993</v>
          </cell>
          <cell r="BV280">
            <v>8.3516875000000006</v>
          </cell>
          <cell r="BW280">
            <v>17.117100000000026</v>
          </cell>
          <cell r="BX280">
            <v>6.2580000000000062</v>
          </cell>
          <cell r="BY280">
            <v>0.36</v>
          </cell>
          <cell r="BZ280">
            <v>2.95</v>
          </cell>
          <cell r="CA280">
            <v>2.0888664406779691</v>
          </cell>
          <cell r="CB280">
            <v>4</v>
          </cell>
          <cell r="CC280">
            <v>2.2062101694915275</v>
          </cell>
          <cell r="CD280">
            <v>0.31</v>
          </cell>
          <cell r="CE280">
            <v>0.23</v>
          </cell>
          <cell r="CF280">
            <v>0</v>
          </cell>
          <cell r="CG280">
            <v>0</v>
          </cell>
          <cell r="CH280">
            <v>4.295076610169497</v>
          </cell>
          <cell r="CI280" t="str">
            <v>OLD SCIENCE HALL</v>
          </cell>
          <cell r="CJ280" t="str">
            <v>SP-NF4-142</v>
          </cell>
          <cell r="CK280" t="str">
            <v>X</v>
          </cell>
          <cell r="CL280">
            <v>15</v>
          </cell>
          <cell r="CM280" t="str">
            <v>2X32HEHP</v>
          </cell>
          <cell r="CN280" t="str">
            <v>SYLVANIA</v>
          </cell>
          <cell r="CO280" t="str">
            <v>QHE2X32T8/UNV ISH-SC</v>
          </cell>
          <cell r="CP280">
            <v>49873</v>
          </cell>
          <cell r="CQ280">
            <v>0</v>
          </cell>
          <cell r="CR280" t="str">
            <v>N/A</v>
          </cell>
          <cell r="CS280" t="str">
            <v>-</v>
          </cell>
          <cell r="CT280" t="str">
            <v>-</v>
          </cell>
          <cell r="CU280" t="str">
            <v>-</v>
          </cell>
          <cell r="CV280">
            <v>0</v>
          </cell>
          <cell r="CW280">
            <v>30</v>
          </cell>
          <cell r="CX280" t="str">
            <v>FO28/ECO</v>
          </cell>
          <cell r="CY280" t="str">
            <v>SYLVANIA</v>
          </cell>
          <cell r="CZ280" t="str">
            <v>FO28/841/XP/SS/ECO</v>
          </cell>
          <cell r="DA280">
            <v>22179</v>
          </cell>
          <cell r="DB280">
            <v>0</v>
          </cell>
          <cell r="DC280" t="str">
            <v>N/A</v>
          </cell>
          <cell r="DD280" t="str">
            <v>-</v>
          </cell>
          <cell r="DE280" t="str">
            <v>-</v>
          </cell>
          <cell r="DF280" t="str">
            <v>-</v>
          </cell>
          <cell r="DG280">
            <v>15</v>
          </cell>
          <cell r="DH280" t="str">
            <v>1X4-2 LAMP SURFACE MOUNT PARABOLIC</v>
          </cell>
          <cell r="DI280" t="str">
            <v>SELECT</v>
          </cell>
          <cell r="DJ280" t="str">
            <v>SELECT</v>
          </cell>
          <cell r="DK280" t="str">
            <v>-</v>
          </cell>
          <cell r="DL280">
            <v>0</v>
          </cell>
          <cell r="DM280" t="str">
            <v>No Sensor</v>
          </cell>
          <cell r="DN280" t="str">
            <v>No Sensor</v>
          </cell>
          <cell r="DO280" t="str">
            <v>No Sensor</v>
          </cell>
          <cell r="DP280" t="str">
            <v>No Sensor</v>
          </cell>
          <cell r="DQ280" t="str">
            <v>No Sensor</v>
          </cell>
          <cell r="DR280">
            <v>0</v>
          </cell>
          <cell r="DS280" t="str">
            <v>No Add Wk.</v>
          </cell>
          <cell r="DT280" t="str">
            <v>No Add. Wk.</v>
          </cell>
          <cell r="DU280" t="str">
            <v>No Add. Wk.</v>
          </cell>
          <cell r="DV280" t="str">
            <v>No Add. Wk.</v>
          </cell>
          <cell r="DW280" t="str">
            <v>No Add. Wk.</v>
          </cell>
        </row>
        <row r="281">
          <cell r="E281">
            <v>11</v>
          </cell>
          <cell r="F281" t="str">
            <v>OLD SCIENCE HALL</v>
          </cell>
          <cell r="G281" t="str">
            <v>G</v>
          </cell>
          <cell r="H281" t="str">
            <v>G31</v>
          </cell>
          <cell r="I281" t="str">
            <v>CLASSROOM</v>
          </cell>
          <cell r="J281" t="str">
            <v>CR</v>
          </cell>
          <cell r="L281">
            <v>2470</v>
          </cell>
          <cell r="M281">
            <v>4</v>
          </cell>
          <cell r="N281" t="str">
            <v>24EE</v>
          </cell>
          <cell r="O281" t="str">
            <v>PEND PARA</v>
          </cell>
          <cell r="Q281" t="str">
            <v>1R4</v>
          </cell>
          <cell r="S281" t="str">
            <v>FLUORESCENT</v>
          </cell>
          <cell r="T281">
            <v>72</v>
          </cell>
          <cell r="U281">
            <v>0.28799999999999998</v>
          </cell>
          <cell r="V281">
            <v>711.3599999999999</v>
          </cell>
          <cell r="W281">
            <v>4</v>
          </cell>
          <cell r="X281" t="str">
            <v>SP-NF4-142</v>
          </cell>
          <cell r="Z281" t="str">
            <v>NEW LINEAR FLUORESCENT FIXTURE</v>
          </cell>
          <cell r="AA281" t="str">
            <v xml:space="preserve"> </v>
          </cell>
          <cell r="AB281">
            <v>65</v>
          </cell>
          <cell r="AC281">
            <v>0.26</v>
          </cell>
          <cell r="AD281">
            <v>642.20000000000005</v>
          </cell>
          <cell r="AJ281" t="str">
            <v>Y</v>
          </cell>
          <cell r="AK281">
            <v>16408.8</v>
          </cell>
          <cell r="AL281">
            <v>24576</v>
          </cell>
          <cell r="AM281">
            <v>0.49773292379698703</v>
          </cell>
          <cell r="AN281">
            <v>2.7999999999999969E-2</v>
          </cell>
          <cell r="AO281">
            <v>69.159999999999854</v>
          </cell>
          <cell r="AP281">
            <v>6.2333599999999905</v>
          </cell>
          <cell r="AQ281">
            <v>156.59480802508619</v>
          </cell>
          <cell r="AR281">
            <v>6.3859077616404874E-3</v>
          </cell>
          <cell r="AS281">
            <v>64.114559999999997</v>
          </cell>
          <cell r="AT281">
            <v>57.881200000000007</v>
          </cell>
          <cell r="AU281">
            <v>119.26</v>
          </cell>
          <cell r="AV281">
            <v>59.734999999999999</v>
          </cell>
          <cell r="AW281">
            <v>1.1600000000000001</v>
          </cell>
          <cell r="AX281">
            <v>0</v>
          </cell>
          <cell r="AY281">
            <v>0</v>
          </cell>
          <cell r="AZ281">
            <v>0</v>
          </cell>
          <cell r="BA281">
            <v>0</v>
          </cell>
          <cell r="BB281">
            <v>477.04</v>
          </cell>
          <cell r="BC281">
            <v>0</v>
          </cell>
          <cell r="BD281">
            <v>0</v>
          </cell>
          <cell r="BE281">
            <v>477.04</v>
          </cell>
          <cell r="BF281">
            <v>238.94</v>
          </cell>
          <cell r="BG281">
            <v>0</v>
          </cell>
          <cell r="BH281">
            <v>0</v>
          </cell>
          <cell r="BI281">
            <v>238.94</v>
          </cell>
          <cell r="BJ281">
            <v>4.6400000000000006</v>
          </cell>
          <cell r="BK281">
            <v>969.82672636124983</v>
          </cell>
          <cell r="BL281">
            <v>976.11181255124984</v>
          </cell>
          <cell r="BM281">
            <v>4.6929999999999996</v>
          </cell>
          <cell r="BN281">
            <v>9.8800000000000008</v>
          </cell>
          <cell r="BO281">
            <v>14.573</v>
          </cell>
          <cell r="BP281">
            <v>4.935883333333333</v>
          </cell>
          <cell r="BQ281">
            <v>7.41</v>
          </cell>
          <cell r="BR281">
            <v>0</v>
          </cell>
          <cell r="BS281">
            <v>12.345883333333333</v>
          </cell>
          <cell r="BT281">
            <v>-0.24288333333333334</v>
          </cell>
          <cell r="BU281">
            <v>2.4700000000000006</v>
          </cell>
          <cell r="BV281">
            <v>2.2271166666666673</v>
          </cell>
          <cell r="BW281">
            <v>4.5645599999999904</v>
          </cell>
          <cell r="BX281">
            <v>1.6687999999999983</v>
          </cell>
          <cell r="BY281">
            <v>0.36</v>
          </cell>
          <cell r="BZ281">
            <v>2.95</v>
          </cell>
          <cell r="CA281">
            <v>0.55703105084745641</v>
          </cell>
          <cell r="CB281">
            <v>4</v>
          </cell>
          <cell r="CC281">
            <v>0.5883227118644061</v>
          </cell>
          <cell r="CD281">
            <v>0.31</v>
          </cell>
          <cell r="CE281">
            <v>0.23</v>
          </cell>
          <cell r="CF281">
            <v>0</v>
          </cell>
          <cell r="CG281">
            <v>0</v>
          </cell>
          <cell r="CH281">
            <v>1.1453537627118626</v>
          </cell>
          <cell r="CI281" t="str">
            <v>OLD SCIENCE HALL</v>
          </cell>
          <cell r="CJ281" t="str">
            <v>SP-NF4-142</v>
          </cell>
          <cell r="CK281" t="str">
            <v>X</v>
          </cell>
          <cell r="CL281">
            <v>4</v>
          </cell>
          <cell r="CM281" t="str">
            <v>2X32HEHP</v>
          </cell>
          <cell r="CN281" t="str">
            <v>SYLVANIA</v>
          </cell>
          <cell r="CO281" t="str">
            <v>QHE2X32T8/UNV ISH-SC</v>
          </cell>
          <cell r="CP281">
            <v>49873</v>
          </cell>
          <cell r="CQ281">
            <v>0</v>
          </cell>
          <cell r="CR281" t="str">
            <v>N/A</v>
          </cell>
          <cell r="CS281" t="str">
            <v>-</v>
          </cell>
          <cell r="CT281" t="str">
            <v>-</v>
          </cell>
          <cell r="CU281" t="str">
            <v>-</v>
          </cell>
          <cell r="CV281">
            <v>0</v>
          </cell>
          <cell r="CW281">
            <v>8</v>
          </cell>
          <cell r="CX281" t="str">
            <v>FO28/ECO</v>
          </cell>
          <cell r="CY281" t="str">
            <v>SYLVANIA</v>
          </cell>
          <cell r="CZ281" t="str">
            <v>FO28/841/XP/SS/ECO</v>
          </cell>
          <cell r="DA281">
            <v>22179</v>
          </cell>
          <cell r="DB281">
            <v>0</v>
          </cell>
          <cell r="DC281" t="str">
            <v>N/A</v>
          </cell>
          <cell r="DD281" t="str">
            <v>-</v>
          </cell>
          <cell r="DE281" t="str">
            <v>-</v>
          </cell>
          <cell r="DF281" t="str">
            <v>-</v>
          </cell>
          <cell r="DG281">
            <v>4</v>
          </cell>
          <cell r="DH281" t="str">
            <v>1X4-2 LAMP SURFACE MOUNT PARABOLIC</v>
          </cell>
          <cell r="DI281" t="str">
            <v>SELECT</v>
          </cell>
          <cell r="DJ281" t="str">
            <v>SELECT</v>
          </cell>
          <cell r="DK281" t="str">
            <v>-</v>
          </cell>
          <cell r="DL281">
            <v>0</v>
          </cell>
          <cell r="DM281" t="str">
            <v>No Sensor</v>
          </cell>
          <cell r="DN281" t="str">
            <v>No Sensor</v>
          </cell>
          <cell r="DO281" t="str">
            <v>No Sensor</v>
          </cell>
          <cell r="DP281" t="str">
            <v>No Sensor</v>
          </cell>
          <cell r="DQ281" t="str">
            <v>No Sensor</v>
          </cell>
          <cell r="DR281">
            <v>0</v>
          </cell>
          <cell r="DS281" t="str">
            <v>No Add Wk.</v>
          </cell>
          <cell r="DT281" t="str">
            <v>No Add. Wk.</v>
          </cell>
          <cell r="DU281" t="str">
            <v>No Add. Wk.</v>
          </cell>
          <cell r="DV281" t="str">
            <v>No Add. Wk.</v>
          </cell>
          <cell r="DW281" t="str">
            <v>No Add. Wk.</v>
          </cell>
        </row>
        <row r="282">
          <cell r="E282">
            <v>11</v>
          </cell>
          <cell r="F282" t="str">
            <v>OLD SCIENCE HALL</v>
          </cell>
          <cell r="G282" t="str">
            <v>G</v>
          </cell>
          <cell r="H282" t="str">
            <v>G03</v>
          </cell>
          <cell r="I282" t="str">
            <v>WOMENS TOILET</v>
          </cell>
          <cell r="J282" t="str">
            <v>TR</v>
          </cell>
          <cell r="L282">
            <v>2470</v>
          </cell>
          <cell r="M282">
            <v>1</v>
          </cell>
          <cell r="N282" t="str">
            <v>24EE</v>
          </cell>
          <cell r="O282" t="str">
            <v>LYIN PARA</v>
          </cell>
          <cell r="S282" t="str">
            <v>FLUORESCENT</v>
          </cell>
          <cell r="T282">
            <v>72</v>
          </cell>
          <cell r="U282">
            <v>7.1999999999999995E-2</v>
          </cell>
          <cell r="V282">
            <v>177.83999999999997</v>
          </cell>
          <cell r="W282">
            <v>1</v>
          </cell>
          <cell r="X282" t="str">
            <v>NF5-242</v>
          </cell>
          <cell r="Z282" t="str">
            <v>NEW LINEAR FLUORESCENT FIXTURE</v>
          </cell>
          <cell r="AA282" t="str">
            <v xml:space="preserve"> </v>
          </cell>
          <cell r="AB282">
            <v>42</v>
          </cell>
          <cell r="AC282">
            <v>4.2000000000000003E-2</v>
          </cell>
          <cell r="AD282">
            <v>103.74000000000001</v>
          </cell>
          <cell r="AJ282" t="str">
            <v>Y</v>
          </cell>
          <cell r="AK282">
            <v>4102.2</v>
          </cell>
          <cell r="AL282">
            <v>3993.6000000000004</v>
          </cell>
          <cell r="AM282">
            <v>-2.6473599531958329E-2</v>
          </cell>
          <cell r="AN282">
            <v>2.9999999999999992E-2</v>
          </cell>
          <cell r="AO282">
            <v>74.099999999999966</v>
          </cell>
          <cell r="AP282">
            <v>6.6785999999999976</v>
          </cell>
          <cell r="AQ282">
            <v>24.369671321506384</v>
          </cell>
          <cell r="AR282">
            <v>4.1034611702682008E-2</v>
          </cell>
          <cell r="AS282">
            <v>16.028639999999999</v>
          </cell>
          <cell r="AT282">
            <v>9.3500400000000017</v>
          </cell>
          <cell r="AU282">
            <v>59.26</v>
          </cell>
          <cell r="AV282">
            <v>59.734999999999999</v>
          </cell>
          <cell r="AW282">
            <v>1.1600000000000001</v>
          </cell>
          <cell r="AX282">
            <v>0</v>
          </cell>
          <cell r="AY282">
            <v>0</v>
          </cell>
          <cell r="AZ282">
            <v>0</v>
          </cell>
          <cell r="BA282">
            <v>0</v>
          </cell>
          <cell r="BB282">
            <v>59.26</v>
          </cell>
          <cell r="BC282">
            <v>0</v>
          </cell>
          <cell r="BD282">
            <v>0</v>
          </cell>
          <cell r="BE282">
            <v>59.26</v>
          </cell>
          <cell r="BF282">
            <v>59.734999999999999</v>
          </cell>
          <cell r="BG282">
            <v>0</v>
          </cell>
          <cell r="BH282">
            <v>0</v>
          </cell>
          <cell r="BI282">
            <v>59.734999999999999</v>
          </cell>
          <cell r="BJ282">
            <v>1.1600000000000001</v>
          </cell>
          <cell r="BK282">
            <v>161.18401534031247</v>
          </cell>
          <cell r="BL282">
            <v>162.75528688781247</v>
          </cell>
          <cell r="BM282">
            <v>1.1732499999999999</v>
          </cell>
          <cell r="BN282">
            <v>2.4700000000000002</v>
          </cell>
          <cell r="BO282">
            <v>3.6432500000000001</v>
          </cell>
          <cell r="BP282">
            <v>1.0543812499999998</v>
          </cell>
          <cell r="BQ282">
            <v>1.8525</v>
          </cell>
          <cell r="BR282">
            <v>0</v>
          </cell>
          <cell r="BS282">
            <v>2.9068812499999996</v>
          </cell>
          <cell r="BT282">
            <v>0.11886875000000008</v>
          </cell>
          <cell r="BU282">
            <v>0.61750000000000016</v>
          </cell>
          <cell r="BV282">
            <v>0.73636875000000024</v>
          </cell>
          <cell r="BW282">
            <v>4.8905999999999983</v>
          </cell>
          <cell r="BX282">
            <v>1.7879999999999996</v>
          </cell>
          <cell r="BY282">
            <v>0.36</v>
          </cell>
          <cell r="BZ282">
            <v>2.95</v>
          </cell>
          <cell r="CA282">
            <v>0.59681898305084713</v>
          </cell>
          <cell r="CB282">
            <v>4</v>
          </cell>
          <cell r="CC282">
            <v>0.63034576271186415</v>
          </cell>
          <cell r="CD282">
            <v>0.31</v>
          </cell>
          <cell r="CE282">
            <v>0.23</v>
          </cell>
          <cell r="CF282">
            <v>0</v>
          </cell>
          <cell r="CG282">
            <v>0</v>
          </cell>
          <cell r="CH282">
            <v>1.2271647457627113</v>
          </cell>
          <cell r="CI282" t="str">
            <v>OLD SCIENCE HALL</v>
          </cell>
          <cell r="CJ282" t="str">
            <v>NF5-242</v>
          </cell>
          <cell r="CK282" t="str">
            <v>X</v>
          </cell>
          <cell r="CL282">
            <v>1</v>
          </cell>
          <cell r="CM282" t="str">
            <v>2X32HELP</v>
          </cell>
          <cell r="CN282" t="str">
            <v>SYLVANIA</v>
          </cell>
          <cell r="CO282" t="str">
            <v>QHE2X32T8/UNV ISL-SC</v>
          </cell>
          <cell r="CP282">
            <v>49863</v>
          </cell>
          <cell r="CQ282">
            <v>0</v>
          </cell>
          <cell r="CR282" t="str">
            <v>N/A</v>
          </cell>
          <cell r="CS282" t="str">
            <v>-</v>
          </cell>
          <cell r="CT282" t="str">
            <v>-</v>
          </cell>
          <cell r="CU282" t="str">
            <v>-</v>
          </cell>
          <cell r="CV282">
            <v>0</v>
          </cell>
          <cell r="CW282">
            <v>2</v>
          </cell>
          <cell r="CX282" t="str">
            <v>FO28/ECO</v>
          </cell>
          <cell r="CY282" t="str">
            <v>SYLVANIA</v>
          </cell>
          <cell r="CZ282" t="str">
            <v>FO28/841/XP/SS/ECO</v>
          </cell>
          <cell r="DA282">
            <v>22179</v>
          </cell>
          <cell r="DB282">
            <v>0</v>
          </cell>
          <cell r="DC282" t="str">
            <v>N/A</v>
          </cell>
          <cell r="DD282" t="str">
            <v>-</v>
          </cell>
          <cell r="DE282" t="str">
            <v>-</v>
          </cell>
          <cell r="DF282" t="str">
            <v>-</v>
          </cell>
          <cell r="DG282">
            <v>1</v>
          </cell>
          <cell r="DH282" t="str">
            <v>2X4 2L 18 CELL PARABOLIC LOUVER</v>
          </cell>
          <cell r="DI282" t="str">
            <v>SIMKAR</v>
          </cell>
          <cell r="DJ282" t="str">
            <v>TEP-244-232-B11-18C</v>
          </cell>
          <cell r="DK282" t="str">
            <v>-</v>
          </cell>
          <cell r="DL282">
            <v>0</v>
          </cell>
          <cell r="DM282" t="str">
            <v>No Sensor</v>
          </cell>
          <cell r="DN282" t="str">
            <v>No Sensor</v>
          </cell>
          <cell r="DO282" t="str">
            <v>No Sensor</v>
          </cell>
          <cell r="DP282" t="str">
            <v>No Sensor</v>
          </cell>
          <cell r="DQ282" t="str">
            <v>No Sensor</v>
          </cell>
          <cell r="DR282">
            <v>0</v>
          </cell>
          <cell r="DS282" t="str">
            <v>No Add Wk.</v>
          </cell>
          <cell r="DT282" t="str">
            <v>No Add. Wk.</v>
          </cell>
          <cell r="DU282" t="str">
            <v>No Add. Wk.</v>
          </cell>
          <cell r="DV282" t="str">
            <v>No Add. Wk.</v>
          </cell>
          <cell r="DW282" t="str">
            <v>No Add. Wk.</v>
          </cell>
        </row>
        <row r="283">
          <cell r="E283">
            <v>11</v>
          </cell>
          <cell r="F283" t="str">
            <v>OLD SCIENCE HALL</v>
          </cell>
          <cell r="G283" t="str">
            <v>G</v>
          </cell>
          <cell r="H283" t="str">
            <v>G03</v>
          </cell>
          <cell r="I283" t="str">
            <v>WOMENS TOILET</v>
          </cell>
          <cell r="J283" t="str">
            <v>TR</v>
          </cell>
          <cell r="L283">
            <v>2470</v>
          </cell>
          <cell r="M283">
            <v>1</v>
          </cell>
          <cell r="N283" t="str">
            <v>12SS</v>
          </cell>
          <cell r="O283" t="str">
            <v>SURF</v>
          </cell>
          <cell r="Q283" t="str">
            <v>VANITY</v>
          </cell>
          <cell r="S283" t="str">
            <v>FLUORESCENT</v>
          </cell>
          <cell r="T283">
            <v>29</v>
          </cell>
          <cell r="U283">
            <v>2.9000000000000001E-2</v>
          </cell>
          <cell r="V283">
            <v>71.63000000000001</v>
          </cell>
          <cell r="W283">
            <v>1</v>
          </cell>
          <cell r="X283" t="str">
            <v>NF23-WALL</v>
          </cell>
          <cell r="Z283" t="str">
            <v>NEW LINEAR FLUORESCENT FIXTURE</v>
          </cell>
          <cell r="AA283" t="str">
            <v xml:space="preserve"> </v>
          </cell>
          <cell r="AB283">
            <v>15</v>
          </cell>
          <cell r="AC283">
            <v>1.4999999999999999E-2</v>
          </cell>
          <cell r="AD283">
            <v>37.049999999999997</v>
          </cell>
          <cell r="AJ283" t="str">
            <v>Y</v>
          </cell>
          <cell r="AK283">
            <v>939.6</v>
          </cell>
          <cell r="AL283">
            <v>1017.9000000000001</v>
          </cell>
          <cell r="AM283">
            <v>8.3333333333333398E-2</v>
          </cell>
          <cell r="AN283">
            <v>1.4000000000000002E-2</v>
          </cell>
          <cell r="AO283">
            <v>34.580000000000013</v>
          </cell>
          <cell r="AP283">
            <v>3.1166800000000001</v>
          </cell>
          <cell r="AQ283">
            <v>40.781754075751266</v>
          </cell>
          <cell r="AR283">
            <v>2.4520769708495635E-2</v>
          </cell>
          <cell r="AS283">
            <v>6.4559800000000003</v>
          </cell>
          <cell r="AT283">
            <v>3.3393000000000002</v>
          </cell>
          <cell r="AU283">
            <v>32.28</v>
          </cell>
          <cell r="AV283">
            <v>59.734999999999999</v>
          </cell>
          <cell r="AW283">
            <v>1.8199999999999998</v>
          </cell>
          <cell r="AX283">
            <v>0</v>
          </cell>
          <cell r="AY283">
            <v>0</v>
          </cell>
          <cell r="AZ283">
            <v>0</v>
          </cell>
          <cell r="BA283">
            <v>0</v>
          </cell>
          <cell r="BB283">
            <v>32.28</v>
          </cell>
          <cell r="BC283">
            <v>0</v>
          </cell>
          <cell r="BD283">
            <v>0</v>
          </cell>
          <cell r="BE283">
            <v>32.28</v>
          </cell>
          <cell r="BF283">
            <v>59.734999999999999</v>
          </cell>
          <cell r="BG283">
            <v>0</v>
          </cell>
          <cell r="BH283">
            <v>0</v>
          </cell>
          <cell r="BI283">
            <v>59.734999999999999</v>
          </cell>
          <cell r="BJ283">
            <v>1.8199999999999998</v>
          </cell>
          <cell r="BK283">
            <v>124.63840641656247</v>
          </cell>
          <cell r="BL283">
            <v>127.10367729281246</v>
          </cell>
          <cell r="BM283">
            <v>0.99486111111111108</v>
          </cell>
          <cell r="BN283">
            <v>1.9211111111111112</v>
          </cell>
          <cell r="BO283">
            <v>2.9159722222222224</v>
          </cell>
          <cell r="BP283">
            <v>0.81664374999999989</v>
          </cell>
          <cell r="BQ283">
            <v>1.3379166666666666</v>
          </cell>
          <cell r="BR283">
            <v>0</v>
          </cell>
          <cell r="BS283">
            <v>2.1545604166666665</v>
          </cell>
          <cell r="BT283">
            <v>0.17821736111111119</v>
          </cell>
          <cell r="BU283">
            <v>0.58319444444444457</v>
          </cell>
          <cell r="BV283">
            <v>0.76141180555555577</v>
          </cell>
          <cell r="BW283">
            <v>2.282280000000001</v>
          </cell>
          <cell r="BX283">
            <v>0.83440000000000014</v>
          </cell>
          <cell r="BY283">
            <v>0.36</v>
          </cell>
          <cell r="BZ283">
            <v>2.95</v>
          </cell>
          <cell r="CA283">
            <v>0.27851552542372887</v>
          </cell>
          <cell r="CB283">
            <v>4</v>
          </cell>
          <cell r="CC283">
            <v>0.29416135593220349</v>
          </cell>
          <cell r="CD283">
            <v>0.31</v>
          </cell>
          <cell r="CE283">
            <v>0.23</v>
          </cell>
          <cell r="CF283">
            <v>0</v>
          </cell>
          <cell r="CG283">
            <v>0</v>
          </cell>
          <cell r="CH283">
            <v>0.57267688135593242</v>
          </cell>
          <cell r="CI283" t="str">
            <v>OLD SCIENCE HALL</v>
          </cell>
          <cell r="CJ283" t="str">
            <v>NF23-WALL</v>
          </cell>
          <cell r="CK283" t="str">
            <v>X</v>
          </cell>
          <cell r="CL283">
            <v>1</v>
          </cell>
          <cell r="CM283" t="str">
            <v>1X32HELP</v>
          </cell>
          <cell r="CN283" t="str">
            <v>SYLVANIA</v>
          </cell>
          <cell r="CO283" t="str">
            <v>QHE1X32T8/UNV ISL-SC</v>
          </cell>
          <cell r="CP283">
            <v>49861</v>
          </cell>
          <cell r="CQ283">
            <v>0</v>
          </cell>
          <cell r="CR283" t="str">
            <v>N/A</v>
          </cell>
          <cell r="CS283" t="str">
            <v>-</v>
          </cell>
          <cell r="CT283" t="str">
            <v>-</v>
          </cell>
          <cell r="CU283" t="str">
            <v>-</v>
          </cell>
          <cell r="CV283">
            <v>0</v>
          </cell>
          <cell r="CW283">
            <v>1</v>
          </cell>
          <cell r="CX283" t="str">
            <v>FO17/ECO</v>
          </cell>
          <cell r="CY283" t="str">
            <v>SYLVANIA</v>
          </cell>
          <cell r="CZ283" t="str">
            <v>FO17/841/XP/ECO</v>
          </cell>
          <cell r="DA283">
            <v>21907</v>
          </cell>
          <cell r="DB283">
            <v>0</v>
          </cell>
          <cell r="DC283" t="str">
            <v>N/A</v>
          </cell>
          <cell r="DD283" t="str">
            <v>-</v>
          </cell>
          <cell r="DE283" t="str">
            <v>-</v>
          </cell>
          <cell r="DF283" t="str">
            <v>-</v>
          </cell>
          <cell r="DG283">
            <v>1</v>
          </cell>
          <cell r="DH283" t="str">
            <v>2'1 LAMP  WALL MOUNT</v>
          </cell>
          <cell r="DI283" t="str">
            <v>SIMKAR</v>
          </cell>
          <cell r="DJ283" t="str">
            <v>SP175 117 B11 *</v>
          </cell>
          <cell r="DK283" t="str">
            <v>-</v>
          </cell>
          <cell r="DL283">
            <v>0</v>
          </cell>
          <cell r="DM283" t="str">
            <v>No Sensor</v>
          </cell>
          <cell r="DN283" t="str">
            <v>No Sensor</v>
          </cell>
          <cell r="DO283" t="str">
            <v>No Sensor</v>
          </cell>
          <cell r="DP283" t="str">
            <v>No Sensor</v>
          </cell>
          <cell r="DQ283" t="str">
            <v>No Sensor</v>
          </cell>
          <cell r="DR283">
            <v>0</v>
          </cell>
          <cell r="DS283" t="str">
            <v>No Add Wk.</v>
          </cell>
          <cell r="DT283" t="str">
            <v>No Add. Wk.</v>
          </cell>
          <cell r="DU283" t="str">
            <v>No Add. Wk.</v>
          </cell>
          <cell r="DV283" t="str">
            <v>No Add. Wk.</v>
          </cell>
          <cell r="DW283" t="str">
            <v>No Add. Wk.</v>
          </cell>
        </row>
        <row r="284">
          <cell r="E284">
            <v>11</v>
          </cell>
          <cell r="F284" t="str">
            <v>OLD SCIENCE HALL</v>
          </cell>
          <cell r="G284" t="str">
            <v>G</v>
          </cell>
          <cell r="H284" t="str">
            <v>G02</v>
          </cell>
          <cell r="I284" t="str">
            <v>MENS TOILET</v>
          </cell>
          <cell r="J284" t="str">
            <v>TR</v>
          </cell>
          <cell r="L284">
            <v>2470</v>
          </cell>
          <cell r="M284">
            <v>1</v>
          </cell>
          <cell r="N284" t="str">
            <v>24EE</v>
          </cell>
          <cell r="O284" t="str">
            <v>LYIN PARA</v>
          </cell>
          <cell r="S284" t="str">
            <v>FLUORESCENT</v>
          </cell>
          <cell r="T284">
            <v>72</v>
          </cell>
          <cell r="U284">
            <v>7.1999999999999995E-2</v>
          </cell>
          <cell r="V284">
            <v>177.83999999999997</v>
          </cell>
          <cell r="W284">
            <v>1</v>
          </cell>
          <cell r="X284" t="str">
            <v>NF5-242</v>
          </cell>
          <cell r="Z284" t="str">
            <v>NEW LINEAR FLUORESCENT FIXTURE</v>
          </cell>
          <cell r="AA284" t="str">
            <v xml:space="preserve"> </v>
          </cell>
          <cell r="AB284">
            <v>42</v>
          </cell>
          <cell r="AC284">
            <v>4.2000000000000003E-2</v>
          </cell>
          <cell r="AD284">
            <v>103.74000000000001</v>
          </cell>
          <cell r="AJ284" t="str">
            <v>Y</v>
          </cell>
          <cell r="AK284">
            <v>4102.2</v>
          </cell>
          <cell r="AL284">
            <v>3993.6000000000004</v>
          </cell>
          <cell r="AM284">
            <v>-2.6473599531958329E-2</v>
          </cell>
          <cell r="AN284">
            <v>2.9999999999999992E-2</v>
          </cell>
          <cell r="AO284">
            <v>74.099999999999966</v>
          </cell>
          <cell r="AP284">
            <v>6.6785999999999976</v>
          </cell>
          <cell r="AQ284">
            <v>24.369671321506384</v>
          </cell>
          <cell r="AR284">
            <v>4.1034611702682008E-2</v>
          </cell>
          <cell r="AS284">
            <v>16.028639999999999</v>
          </cell>
          <cell r="AT284">
            <v>9.3500400000000017</v>
          </cell>
          <cell r="AU284">
            <v>59.26</v>
          </cell>
          <cell r="AV284">
            <v>59.734999999999999</v>
          </cell>
          <cell r="AW284">
            <v>1.1600000000000001</v>
          </cell>
          <cell r="AX284">
            <v>0</v>
          </cell>
          <cell r="AY284">
            <v>0</v>
          </cell>
          <cell r="AZ284">
            <v>0</v>
          </cell>
          <cell r="BA284">
            <v>0</v>
          </cell>
          <cell r="BB284">
            <v>59.26</v>
          </cell>
          <cell r="BC284">
            <v>0</v>
          </cell>
          <cell r="BD284">
            <v>0</v>
          </cell>
          <cell r="BE284">
            <v>59.26</v>
          </cell>
          <cell r="BF284">
            <v>59.734999999999999</v>
          </cell>
          <cell r="BG284">
            <v>0</v>
          </cell>
          <cell r="BH284">
            <v>0</v>
          </cell>
          <cell r="BI284">
            <v>59.734999999999999</v>
          </cell>
          <cell r="BJ284">
            <v>1.1600000000000001</v>
          </cell>
          <cell r="BK284">
            <v>161.18401534031247</v>
          </cell>
          <cell r="BL284">
            <v>162.75528688781247</v>
          </cell>
          <cell r="BM284">
            <v>1.1732499999999999</v>
          </cell>
          <cell r="BN284">
            <v>2.4700000000000002</v>
          </cell>
          <cell r="BO284">
            <v>3.6432500000000001</v>
          </cell>
          <cell r="BP284">
            <v>1.0543812499999998</v>
          </cell>
          <cell r="BQ284">
            <v>1.8525</v>
          </cell>
          <cell r="BR284">
            <v>0</v>
          </cell>
          <cell r="BS284">
            <v>2.9068812499999996</v>
          </cell>
          <cell r="BT284">
            <v>0.11886875000000008</v>
          </cell>
          <cell r="BU284">
            <v>0.61750000000000016</v>
          </cell>
          <cell r="BV284">
            <v>0.73636875000000024</v>
          </cell>
          <cell r="BW284">
            <v>4.8905999999999983</v>
          </cell>
          <cell r="BX284">
            <v>1.7879999999999996</v>
          </cell>
          <cell r="BY284">
            <v>0.36</v>
          </cell>
          <cell r="BZ284">
            <v>2.95</v>
          </cell>
          <cell r="CA284">
            <v>0.59681898305084713</v>
          </cell>
          <cell r="CB284">
            <v>4</v>
          </cell>
          <cell r="CC284">
            <v>0.63034576271186415</v>
          </cell>
          <cell r="CD284">
            <v>0.31</v>
          </cell>
          <cell r="CE284">
            <v>0.23</v>
          </cell>
          <cell r="CF284">
            <v>0</v>
          </cell>
          <cell r="CG284">
            <v>0</v>
          </cell>
          <cell r="CH284">
            <v>1.2271647457627113</v>
          </cell>
          <cell r="CI284" t="str">
            <v>OLD SCIENCE HALL</v>
          </cell>
          <cell r="CJ284" t="str">
            <v>NF5-242</v>
          </cell>
          <cell r="CK284" t="str">
            <v>X</v>
          </cell>
          <cell r="CL284">
            <v>1</v>
          </cell>
          <cell r="CM284" t="str">
            <v>2X32HELP</v>
          </cell>
          <cell r="CN284" t="str">
            <v>SYLVANIA</v>
          </cell>
          <cell r="CO284" t="str">
            <v>QHE2X32T8/UNV ISL-SC</v>
          </cell>
          <cell r="CP284">
            <v>49863</v>
          </cell>
          <cell r="CQ284">
            <v>0</v>
          </cell>
          <cell r="CR284" t="str">
            <v>N/A</v>
          </cell>
          <cell r="CS284" t="str">
            <v>-</v>
          </cell>
          <cell r="CT284" t="str">
            <v>-</v>
          </cell>
          <cell r="CU284" t="str">
            <v>-</v>
          </cell>
          <cell r="CV284">
            <v>0</v>
          </cell>
          <cell r="CW284">
            <v>2</v>
          </cell>
          <cell r="CX284" t="str">
            <v>FO28/ECO</v>
          </cell>
          <cell r="CY284" t="str">
            <v>SYLVANIA</v>
          </cell>
          <cell r="CZ284" t="str">
            <v>FO28/841/XP/SS/ECO</v>
          </cell>
          <cell r="DA284">
            <v>22179</v>
          </cell>
          <cell r="DB284">
            <v>0</v>
          </cell>
          <cell r="DC284" t="str">
            <v>N/A</v>
          </cell>
          <cell r="DD284" t="str">
            <v>-</v>
          </cell>
          <cell r="DE284" t="str">
            <v>-</v>
          </cell>
          <cell r="DF284" t="str">
            <v>-</v>
          </cell>
          <cell r="DG284">
            <v>1</v>
          </cell>
          <cell r="DH284" t="str">
            <v>2X4 2L 18 CELL PARABOLIC LOUVER</v>
          </cell>
          <cell r="DI284" t="str">
            <v>SIMKAR</v>
          </cell>
          <cell r="DJ284" t="str">
            <v>TEP-244-232-B11-18C</v>
          </cell>
          <cell r="DK284" t="str">
            <v>-</v>
          </cell>
          <cell r="DL284">
            <v>0</v>
          </cell>
          <cell r="DM284" t="str">
            <v>No Sensor</v>
          </cell>
          <cell r="DN284" t="str">
            <v>No Sensor</v>
          </cell>
          <cell r="DO284" t="str">
            <v>No Sensor</v>
          </cell>
          <cell r="DP284" t="str">
            <v>No Sensor</v>
          </cell>
          <cell r="DQ284" t="str">
            <v>No Sensor</v>
          </cell>
          <cell r="DR284">
            <v>0</v>
          </cell>
          <cell r="DS284" t="str">
            <v>No Add Wk.</v>
          </cell>
          <cell r="DT284" t="str">
            <v>No Add. Wk.</v>
          </cell>
          <cell r="DU284" t="str">
            <v>No Add. Wk.</v>
          </cell>
          <cell r="DV284" t="str">
            <v>No Add. Wk.</v>
          </cell>
          <cell r="DW284" t="str">
            <v>No Add. Wk.</v>
          </cell>
        </row>
        <row r="285">
          <cell r="E285">
            <v>11</v>
          </cell>
          <cell r="F285" t="str">
            <v>OLD SCIENCE HALL</v>
          </cell>
          <cell r="G285" t="str">
            <v>G</v>
          </cell>
          <cell r="H285" t="str">
            <v>G02</v>
          </cell>
          <cell r="I285" t="str">
            <v>MENS TOILET</v>
          </cell>
          <cell r="J285" t="str">
            <v>TR</v>
          </cell>
          <cell r="L285">
            <v>2470</v>
          </cell>
          <cell r="M285">
            <v>1</v>
          </cell>
          <cell r="N285" t="str">
            <v>12SS</v>
          </cell>
          <cell r="O285" t="str">
            <v>SURF</v>
          </cell>
          <cell r="Q285" t="str">
            <v>VANITY</v>
          </cell>
          <cell r="S285" t="str">
            <v>FLUORESCENT</v>
          </cell>
          <cell r="T285">
            <v>29</v>
          </cell>
          <cell r="U285">
            <v>2.9000000000000001E-2</v>
          </cell>
          <cell r="V285">
            <v>71.63000000000001</v>
          </cell>
          <cell r="W285">
            <v>1</v>
          </cell>
          <cell r="X285" t="str">
            <v>NF23-WALL</v>
          </cell>
          <cell r="Z285" t="str">
            <v>NEW LINEAR FLUORESCENT FIXTURE</v>
          </cell>
          <cell r="AA285" t="str">
            <v xml:space="preserve"> </v>
          </cell>
          <cell r="AB285">
            <v>15</v>
          </cell>
          <cell r="AC285">
            <v>1.4999999999999999E-2</v>
          </cell>
          <cell r="AD285">
            <v>37.049999999999997</v>
          </cell>
          <cell r="AJ285" t="str">
            <v>Y</v>
          </cell>
          <cell r="AK285">
            <v>939.6</v>
          </cell>
          <cell r="AL285">
            <v>1017.9000000000001</v>
          </cell>
          <cell r="AM285">
            <v>8.3333333333333398E-2</v>
          </cell>
          <cell r="AN285">
            <v>1.4000000000000002E-2</v>
          </cell>
          <cell r="AO285">
            <v>34.580000000000013</v>
          </cell>
          <cell r="AP285">
            <v>3.1166800000000001</v>
          </cell>
          <cell r="AQ285">
            <v>40.781754075751266</v>
          </cell>
          <cell r="AR285">
            <v>2.4520769708495635E-2</v>
          </cell>
          <cell r="AS285">
            <v>6.4559800000000003</v>
          </cell>
          <cell r="AT285">
            <v>3.3393000000000002</v>
          </cell>
          <cell r="AU285">
            <v>32.28</v>
          </cell>
          <cell r="AV285">
            <v>59.734999999999999</v>
          </cell>
          <cell r="AW285">
            <v>1.8199999999999998</v>
          </cell>
          <cell r="AX285">
            <v>0</v>
          </cell>
          <cell r="AY285">
            <v>0</v>
          </cell>
          <cell r="AZ285">
            <v>0</v>
          </cell>
          <cell r="BA285">
            <v>0</v>
          </cell>
          <cell r="BB285">
            <v>32.28</v>
          </cell>
          <cell r="BC285">
            <v>0</v>
          </cell>
          <cell r="BD285">
            <v>0</v>
          </cell>
          <cell r="BE285">
            <v>32.28</v>
          </cell>
          <cell r="BF285">
            <v>59.734999999999999</v>
          </cell>
          <cell r="BG285">
            <v>0</v>
          </cell>
          <cell r="BH285">
            <v>0</v>
          </cell>
          <cell r="BI285">
            <v>59.734999999999999</v>
          </cell>
          <cell r="BJ285">
            <v>1.8199999999999998</v>
          </cell>
          <cell r="BK285">
            <v>124.63840641656247</v>
          </cell>
          <cell r="BL285">
            <v>127.10367729281246</v>
          </cell>
          <cell r="BM285">
            <v>0.99486111111111108</v>
          </cell>
          <cell r="BN285">
            <v>1.9211111111111112</v>
          </cell>
          <cell r="BO285">
            <v>2.9159722222222224</v>
          </cell>
          <cell r="BP285">
            <v>0.81664374999999989</v>
          </cell>
          <cell r="BQ285">
            <v>1.3379166666666666</v>
          </cell>
          <cell r="BR285">
            <v>0</v>
          </cell>
          <cell r="BS285">
            <v>2.1545604166666665</v>
          </cell>
          <cell r="BT285">
            <v>0.17821736111111119</v>
          </cell>
          <cell r="BU285">
            <v>0.58319444444444457</v>
          </cell>
          <cell r="BV285">
            <v>0.76141180555555577</v>
          </cell>
          <cell r="BW285">
            <v>2.282280000000001</v>
          </cell>
          <cell r="BX285">
            <v>0.83440000000000014</v>
          </cell>
          <cell r="BY285">
            <v>0.36</v>
          </cell>
          <cell r="BZ285">
            <v>2.95</v>
          </cell>
          <cell r="CA285">
            <v>0.27851552542372887</v>
          </cell>
          <cell r="CB285">
            <v>4</v>
          </cell>
          <cell r="CC285">
            <v>0.29416135593220349</v>
          </cell>
          <cell r="CD285">
            <v>0.31</v>
          </cell>
          <cell r="CE285">
            <v>0.23</v>
          </cell>
          <cell r="CF285">
            <v>0</v>
          </cell>
          <cell r="CG285">
            <v>0</v>
          </cell>
          <cell r="CH285">
            <v>0.57267688135593242</v>
          </cell>
          <cell r="CI285" t="str">
            <v>OLD SCIENCE HALL</v>
          </cell>
          <cell r="CJ285" t="str">
            <v>NF23-WALL</v>
          </cell>
          <cell r="CK285" t="str">
            <v>X</v>
          </cell>
          <cell r="CL285">
            <v>1</v>
          </cell>
          <cell r="CM285" t="str">
            <v>1X32HELP</v>
          </cell>
          <cell r="CN285" t="str">
            <v>SYLVANIA</v>
          </cell>
          <cell r="CO285" t="str">
            <v>QHE1X32T8/UNV ISL-SC</v>
          </cell>
          <cell r="CP285">
            <v>49861</v>
          </cell>
          <cell r="CQ285">
            <v>0</v>
          </cell>
          <cell r="CR285" t="str">
            <v>N/A</v>
          </cell>
          <cell r="CS285" t="str">
            <v>-</v>
          </cell>
          <cell r="CT285" t="str">
            <v>-</v>
          </cell>
          <cell r="CU285" t="str">
            <v>-</v>
          </cell>
          <cell r="CV285">
            <v>0</v>
          </cell>
          <cell r="CW285">
            <v>1</v>
          </cell>
          <cell r="CX285" t="str">
            <v>FO17/ECO</v>
          </cell>
          <cell r="CY285" t="str">
            <v>SYLVANIA</v>
          </cell>
          <cell r="CZ285" t="str">
            <v>FO17/841/XP/ECO</v>
          </cell>
          <cell r="DA285">
            <v>21907</v>
          </cell>
          <cell r="DB285">
            <v>0</v>
          </cell>
          <cell r="DC285" t="str">
            <v>N/A</v>
          </cell>
          <cell r="DD285" t="str">
            <v>-</v>
          </cell>
          <cell r="DE285" t="str">
            <v>-</v>
          </cell>
          <cell r="DF285" t="str">
            <v>-</v>
          </cell>
          <cell r="DG285">
            <v>1</v>
          </cell>
          <cell r="DH285" t="str">
            <v>2'1 LAMP  WALL MOUNT</v>
          </cell>
          <cell r="DI285" t="str">
            <v>SIMKAR</v>
          </cell>
          <cell r="DJ285" t="str">
            <v>SP175 117 B11 *</v>
          </cell>
          <cell r="DK285" t="str">
            <v>-</v>
          </cell>
          <cell r="DL285">
            <v>0</v>
          </cell>
          <cell r="DM285" t="str">
            <v>No Sensor</v>
          </cell>
          <cell r="DN285" t="str">
            <v>No Sensor</v>
          </cell>
          <cell r="DO285" t="str">
            <v>No Sensor</v>
          </cell>
          <cell r="DP285" t="str">
            <v>No Sensor</v>
          </cell>
          <cell r="DQ285" t="str">
            <v>No Sensor</v>
          </cell>
          <cell r="DR285">
            <v>0</v>
          </cell>
          <cell r="DS285" t="str">
            <v>No Add Wk.</v>
          </cell>
          <cell r="DT285" t="str">
            <v>No Add. Wk.</v>
          </cell>
          <cell r="DU285" t="str">
            <v>No Add. Wk.</v>
          </cell>
          <cell r="DV285" t="str">
            <v>No Add. Wk.</v>
          </cell>
          <cell r="DW285" t="str">
            <v>No Add. Wk.</v>
          </cell>
        </row>
        <row r="286">
          <cell r="E286">
            <v>11</v>
          </cell>
          <cell r="F286" t="str">
            <v>OLD SCIENCE HALL</v>
          </cell>
          <cell r="G286" t="str">
            <v>G</v>
          </cell>
          <cell r="H286" t="str">
            <v>G24</v>
          </cell>
          <cell r="I286" t="str">
            <v>GRAPHICS STUDIO</v>
          </cell>
          <cell r="J286" t="str">
            <v>CR</v>
          </cell>
          <cell r="L286">
            <v>2470</v>
          </cell>
          <cell r="M286">
            <v>6</v>
          </cell>
          <cell r="N286" t="str">
            <v>44EE</v>
          </cell>
          <cell r="O286" t="str">
            <v>PEND PARA</v>
          </cell>
          <cell r="S286" t="str">
            <v>FLUORESCENT</v>
          </cell>
          <cell r="T286">
            <v>144</v>
          </cell>
          <cell r="U286">
            <v>0.86399999999999999</v>
          </cell>
          <cell r="V286">
            <v>2134.08</v>
          </cell>
          <cell r="W286">
            <v>6</v>
          </cell>
          <cell r="X286" t="str">
            <v>SP-NF4-242HP</v>
          </cell>
          <cell r="Z286" t="str">
            <v>NEW LINEAR FLUORESCENT FIXTURE</v>
          </cell>
          <cell r="AA286" t="str">
            <v xml:space="preserve"> </v>
          </cell>
          <cell r="AB286">
            <v>65</v>
          </cell>
          <cell r="AC286">
            <v>0.39</v>
          </cell>
          <cell r="AD286">
            <v>963.30000000000007</v>
          </cell>
          <cell r="AJ286" t="str">
            <v>Y</v>
          </cell>
          <cell r="AK286">
            <v>49226.399999999994</v>
          </cell>
          <cell r="AL286">
            <v>36864</v>
          </cell>
          <cell r="AM286">
            <v>-0.2511335381015064</v>
          </cell>
          <cell r="AN286">
            <v>0.47399999999999998</v>
          </cell>
          <cell r="AO286">
            <v>1170.7799999999997</v>
          </cell>
          <cell r="AP286">
            <v>105.52188</v>
          </cell>
          <cell r="AQ286">
            <v>12.424437620063959</v>
          </cell>
          <cell r="AR286">
            <v>8.0486540363414225E-2</v>
          </cell>
          <cell r="AS286">
            <v>192.34368000000001</v>
          </cell>
          <cell r="AT286">
            <v>86.82180000000001</v>
          </cell>
          <cell r="AU286">
            <v>99.26</v>
          </cell>
          <cell r="AV286">
            <v>59.734999999999999</v>
          </cell>
          <cell r="AW286">
            <v>2.3200000000000003</v>
          </cell>
          <cell r="AX286">
            <v>0</v>
          </cell>
          <cell r="AY286">
            <v>0</v>
          </cell>
          <cell r="AZ286">
            <v>0</v>
          </cell>
          <cell r="BA286">
            <v>0</v>
          </cell>
          <cell r="BB286">
            <v>595.56000000000006</v>
          </cell>
          <cell r="BC286">
            <v>0</v>
          </cell>
          <cell r="BD286">
            <v>0</v>
          </cell>
          <cell r="BE286">
            <v>595.56000000000006</v>
          </cell>
          <cell r="BF286">
            <v>358.40999999999997</v>
          </cell>
          <cell r="BG286">
            <v>0</v>
          </cell>
          <cell r="BH286">
            <v>0</v>
          </cell>
          <cell r="BI286">
            <v>358.40999999999997</v>
          </cell>
          <cell r="BJ286">
            <v>13.920000000000002</v>
          </cell>
          <cell r="BK286">
            <v>1292.1947570418747</v>
          </cell>
          <cell r="BL286">
            <v>1311.0500156118746</v>
          </cell>
          <cell r="BM286">
            <v>14.078999999999999</v>
          </cell>
          <cell r="BN286">
            <v>29.64</v>
          </cell>
          <cell r="BO286">
            <v>43.719000000000001</v>
          </cell>
          <cell r="BP286">
            <v>7.4038250000000003</v>
          </cell>
          <cell r="BQ286">
            <v>11.115000000000002</v>
          </cell>
          <cell r="BR286">
            <v>0</v>
          </cell>
          <cell r="BS286">
            <v>18.518825000000003</v>
          </cell>
          <cell r="BT286">
            <v>6.6751749999999985</v>
          </cell>
          <cell r="BU286">
            <v>18.524999999999999</v>
          </cell>
          <cell r="BV286">
            <v>25.200174999999998</v>
          </cell>
          <cell r="BW286">
            <v>77.271479999999983</v>
          </cell>
          <cell r="BX286">
            <v>28.250399999999999</v>
          </cell>
          <cell r="BY286">
            <v>0.36</v>
          </cell>
          <cell r="BZ286">
            <v>2.95</v>
          </cell>
          <cell r="CA286">
            <v>9.4297399322033861</v>
          </cell>
          <cell r="CB286">
            <v>4</v>
          </cell>
          <cell r="CC286">
            <v>9.9594630508474573</v>
          </cell>
          <cell r="CD286">
            <v>0.31</v>
          </cell>
          <cell r="CE286">
            <v>0.23</v>
          </cell>
          <cell r="CF286">
            <v>0</v>
          </cell>
          <cell r="CG286">
            <v>0</v>
          </cell>
          <cell r="CH286">
            <v>19.389202983050843</v>
          </cell>
          <cell r="CI286" t="str">
            <v>OLD SCIENCE HALL</v>
          </cell>
          <cell r="CJ286" t="str">
            <v>SP-NF4-242HP</v>
          </cell>
          <cell r="CK286" t="str">
            <v>X</v>
          </cell>
          <cell r="CL286">
            <v>6</v>
          </cell>
          <cell r="CM286" t="str">
            <v>2X32HEHP</v>
          </cell>
          <cell r="CN286" t="str">
            <v>SYLVANIA</v>
          </cell>
          <cell r="CO286" t="str">
            <v>QHE2X32T8/UNV ISH-SC</v>
          </cell>
          <cell r="CP286">
            <v>49873</v>
          </cell>
          <cell r="CQ286">
            <v>0</v>
          </cell>
          <cell r="CR286" t="str">
            <v>N/A</v>
          </cell>
          <cell r="CS286" t="str">
            <v>-</v>
          </cell>
          <cell r="CT286" t="str">
            <v>-</v>
          </cell>
          <cell r="CU286" t="str">
            <v>-</v>
          </cell>
          <cell r="CV286">
            <v>0</v>
          </cell>
          <cell r="CW286">
            <v>12</v>
          </cell>
          <cell r="CX286" t="str">
            <v>FO28/ECO</v>
          </cell>
          <cell r="CY286" t="str">
            <v>SYLVANIA</v>
          </cell>
          <cell r="CZ286" t="str">
            <v>FO28/841/XP/SS/ECO</v>
          </cell>
          <cell r="DA286">
            <v>22179</v>
          </cell>
          <cell r="DB286">
            <v>0</v>
          </cell>
          <cell r="DC286" t="str">
            <v>N/A</v>
          </cell>
          <cell r="DD286" t="str">
            <v>-</v>
          </cell>
          <cell r="DE286" t="str">
            <v>-</v>
          </cell>
          <cell r="DF286" t="str">
            <v>-</v>
          </cell>
          <cell r="DG286">
            <v>6</v>
          </cell>
          <cell r="DH286" t="str">
            <v>2X4-2 LAMP HP SURFACE MOUNT PARABOLIC</v>
          </cell>
          <cell r="DI286" t="str">
            <v>SELECT</v>
          </cell>
          <cell r="DJ286" t="str">
            <v>SELECT</v>
          </cell>
          <cell r="DK286" t="str">
            <v>-</v>
          </cell>
          <cell r="DL286">
            <v>0</v>
          </cell>
          <cell r="DM286" t="str">
            <v>No Sensor</v>
          </cell>
          <cell r="DN286" t="str">
            <v>No Sensor</v>
          </cell>
          <cell r="DO286" t="str">
            <v>No Sensor</v>
          </cell>
          <cell r="DP286" t="str">
            <v>No Sensor</v>
          </cell>
          <cell r="DQ286" t="str">
            <v>No Sensor</v>
          </cell>
          <cell r="DR286">
            <v>0</v>
          </cell>
          <cell r="DS286" t="str">
            <v>No Add Wk.</v>
          </cell>
          <cell r="DT286" t="str">
            <v>No Add. Wk.</v>
          </cell>
          <cell r="DU286" t="str">
            <v>No Add. Wk.</v>
          </cell>
          <cell r="DV286" t="str">
            <v>No Add. Wk.</v>
          </cell>
          <cell r="DW286" t="str">
            <v>No Add. Wk.</v>
          </cell>
        </row>
        <row r="287">
          <cell r="E287">
            <v>11</v>
          </cell>
          <cell r="F287" t="str">
            <v>OLD SCIENCE HALL</v>
          </cell>
          <cell r="G287" t="str">
            <v>G</v>
          </cell>
          <cell r="H287" t="str">
            <v>G24</v>
          </cell>
          <cell r="I287" t="str">
            <v>GRAPHICS STUDIO</v>
          </cell>
          <cell r="J287" t="str">
            <v>CR</v>
          </cell>
          <cell r="L287">
            <v>2470</v>
          </cell>
          <cell r="M287">
            <v>5</v>
          </cell>
          <cell r="N287" t="str">
            <v>44EE</v>
          </cell>
          <cell r="O287" t="str">
            <v>LYIN PARA</v>
          </cell>
          <cell r="S287" t="str">
            <v>FLUORESCENT</v>
          </cell>
          <cell r="T287">
            <v>144</v>
          </cell>
          <cell r="U287">
            <v>0.72</v>
          </cell>
          <cell r="V287">
            <v>1778.3999999999999</v>
          </cell>
          <cell r="W287">
            <v>5</v>
          </cell>
          <cell r="X287" t="str">
            <v>NF5-242HP</v>
          </cell>
          <cell r="Z287" t="str">
            <v>NEW LINEAR FLUORESCENT FIXTURE</v>
          </cell>
          <cell r="AA287" t="str">
            <v xml:space="preserve"> </v>
          </cell>
          <cell r="AB287">
            <v>65</v>
          </cell>
          <cell r="AC287">
            <v>0.32500000000000001</v>
          </cell>
          <cell r="AD287">
            <v>802.75</v>
          </cell>
          <cell r="AJ287" t="str">
            <v>Y</v>
          </cell>
          <cell r="AK287">
            <v>41022</v>
          </cell>
          <cell r="AL287">
            <v>30720</v>
          </cell>
          <cell r="AM287">
            <v>-0.25113353810150651</v>
          </cell>
          <cell r="AN287">
            <v>0.39499999999999996</v>
          </cell>
          <cell r="AO287">
            <v>975.64999999999986</v>
          </cell>
          <cell r="AP287">
            <v>87.934899999999971</v>
          </cell>
          <cell r="AQ287">
            <v>9.3436484510309636</v>
          </cell>
          <cell r="AR287">
            <v>0.10702457452684466</v>
          </cell>
          <cell r="AS287">
            <v>160.28639999999999</v>
          </cell>
          <cell r="AT287">
            <v>72.351500000000016</v>
          </cell>
          <cell r="AU287">
            <v>59.26</v>
          </cell>
          <cell r="AV287">
            <v>59.734999999999999</v>
          </cell>
          <cell r="AW287">
            <v>2.3200000000000003</v>
          </cell>
          <cell r="AX287">
            <v>0</v>
          </cell>
          <cell r="AY287">
            <v>0</v>
          </cell>
          <cell r="AZ287">
            <v>0</v>
          </cell>
          <cell r="BA287">
            <v>0</v>
          </cell>
          <cell r="BB287">
            <v>296.3</v>
          </cell>
          <cell r="BC287">
            <v>0</v>
          </cell>
          <cell r="BD287">
            <v>0</v>
          </cell>
          <cell r="BE287">
            <v>296.3</v>
          </cell>
          <cell r="BF287">
            <v>298.67500000000001</v>
          </cell>
          <cell r="BG287">
            <v>0</v>
          </cell>
          <cell r="BH287">
            <v>0</v>
          </cell>
          <cell r="BI287">
            <v>298.67500000000001</v>
          </cell>
          <cell r="BJ287">
            <v>11.600000000000001</v>
          </cell>
          <cell r="BK287">
            <v>805.92007670156238</v>
          </cell>
          <cell r="BL287">
            <v>821.63279217656236</v>
          </cell>
          <cell r="BM287">
            <v>11.732499999999998</v>
          </cell>
          <cell r="BN287">
            <v>24.7</v>
          </cell>
          <cell r="BO287">
            <v>36.432499999999997</v>
          </cell>
          <cell r="BP287">
            <v>6.1698541666666662</v>
          </cell>
          <cell r="BQ287">
            <v>9.2624999999999993</v>
          </cell>
          <cell r="BR287">
            <v>0</v>
          </cell>
          <cell r="BS287">
            <v>15.432354166666666</v>
          </cell>
          <cell r="BT287">
            <v>5.562645833333332</v>
          </cell>
          <cell r="BU287">
            <v>15.4375</v>
          </cell>
          <cell r="BV287">
            <v>21.000145833333331</v>
          </cell>
          <cell r="BW287">
            <v>64.392899999999997</v>
          </cell>
          <cell r="BX287">
            <v>23.542000000000002</v>
          </cell>
          <cell r="BY287">
            <v>0.36</v>
          </cell>
          <cell r="BZ287">
            <v>2.95</v>
          </cell>
          <cell r="CA287">
            <v>7.8581166101694899</v>
          </cell>
          <cell r="CB287">
            <v>4</v>
          </cell>
          <cell r="CC287">
            <v>8.2995525423728793</v>
          </cell>
          <cell r="CD287">
            <v>0.31</v>
          </cell>
          <cell r="CE287">
            <v>0.23</v>
          </cell>
          <cell r="CF287">
            <v>0</v>
          </cell>
          <cell r="CG287">
            <v>0</v>
          </cell>
          <cell r="CH287">
            <v>16.157669152542368</v>
          </cell>
          <cell r="CI287" t="str">
            <v>OLD SCIENCE HALL</v>
          </cell>
          <cell r="CJ287" t="str">
            <v>NF5-242HP</v>
          </cell>
          <cell r="CK287" t="str">
            <v>X</v>
          </cell>
          <cell r="CL287">
            <v>5</v>
          </cell>
          <cell r="CM287" t="str">
            <v>2X32HEHP</v>
          </cell>
          <cell r="CN287" t="str">
            <v>SYLVANIA</v>
          </cell>
          <cell r="CO287" t="str">
            <v>QHE2X32T8/UNV ISH-SC</v>
          </cell>
          <cell r="CP287">
            <v>49873</v>
          </cell>
          <cell r="CQ287">
            <v>0</v>
          </cell>
          <cell r="CR287" t="str">
            <v>N/A</v>
          </cell>
          <cell r="CS287" t="str">
            <v>-</v>
          </cell>
          <cell r="CT287" t="str">
            <v>-</v>
          </cell>
          <cell r="CU287" t="str">
            <v>-</v>
          </cell>
          <cell r="CV287">
            <v>0</v>
          </cell>
          <cell r="CW287">
            <v>10</v>
          </cell>
          <cell r="CX287" t="str">
            <v>FO28/ECO</v>
          </cell>
          <cell r="CY287" t="str">
            <v>SYLVANIA</v>
          </cell>
          <cell r="CZ287" t="str">
            <v>FO28/841/XP/SS/ECO</v>
          </cell>
          <cell r="DA287">
            <v>22179</v>
          </cell>
          <cell r="DB287">
            <v>0</v>
          </cell>
          <cell r="DC287" t="str">
            <v>N/A</v>
          </cell>
          <cell r="DD287" t="str">
            <v>-</v>
          </cell>
          <cell r="DE287" t="str">
            <v>-</v>
          </cell>
          <cell r="DF287" t="str">
            <v>-</v>
          </cell>
          <cell r="DG287">
            <v>5</v>
          </cell>
          <cell r="DH287" t="str">
            <v>2X4 2L 18 CELL PARABOLIC LOUVER</v>
          </cell>
          <cell r="DI287" t="str">
            <v>SIMKAR</v>
          </cell>
          <cell r="DJ287" t="str">
            <v>TEP-244-232-B11-18C</v>
          </cell>
          <cell r="DK287" t="str">
            <v>-</v>
          </cell>
          <cell r="DL287">
            <v>0</v>
          </cell>
          <cell r="DM287" t="str">
            <v>No Sensor</v>
          </cell>
          <cell r="DN287" t="str">
            <v>No Sensor</v>
          </cell>
          <cell r="DO287" t="str">
            <v>No Sensor</v>
          </cell>
          <cell r="DP287" t="str">
            <v>No Sensor</v>
          </cell>
          <cell r="DQ287" t="str">
            <v>No Sensor</v>
          </cell>
          <cell r="DR287">
            <v>0</v>
          </cell>
          <cell r="DS287" t="str">
            <v>No Add Wk.</v>
          </cell>
          <cell r="DT287" t="str">
            <v>No Add. Wk.</v>
          </cell>
          <cell r="DU287" t="str">
            <v>No Add. Wk.</v>
          </cell>
          <cell r="DV287" t="str">
            <v>No Add. Wk.</v>
          </cell>
          <cell r="DW287" t="str">
            <v>No Add. Wk.</v>
          </cell>
        </row>
        <row r="288">
          <cell r="E288">
            <v>11</v>
          </cell>
          <cell r="F288" t="str">
            <v>OLD SCIENCE HALL</v>
          </cell>
          <cell r="G288" t="str">
            <v>G</v>
          </cell>
          <cell r="H288" t="str">
            <v>G24</v>
          </cell>
          <cell r="I288" t="str">
            <v>GRAPHICS STUDIO</v>
          </cell>
          <cell r="J288" t="str">
            <v>CR</v>
          </cell>
          <cell r="L288">
            <v>2470</v>
          </cell>
          <cell r="M288">
            <v>1</v>
          </cell>
          <cell r="N288" t="str">
            <v>EXCLUDE</v>
          </cell>
          <cell r="Q288" t="str">
            <v>DARKROOM INDICATOR</v>
          </cell>
          <cell r="S288" t="str">
            <v>MISCELLANEOUS</v>
          </cell>
          <cell r="T288">
            <v>0</v>
          </cell>
          <cell r="U288">
            <v>0</v>
          </cell>
          <cell r="V288">
            <v>0</v>
          </cell>
          <cell r="W288">
            <v>1</v>
          </cell>
          <cell r="X288" t="str">
            <v>EXCLUDE</v>
          </cell>
          <cell r="Z288" t="str">
            <v>MISCELLANEOUS</v>
          </cell>
          <cell r="AA288" t="str">
            <v xml:space="preserve"> </v>
          </cell>
          <cell r="AB288">
            <v>0</v>
          </cell>
          <cell r="AC288">
            <v>0</v>
          </cell>
          <cell r="AD288">
            <v>0</v>
          </cell>
          <cell r="AJ288" t="str">
            <v>Y</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0.36</v>
          </cell>
          <cell r="BZ288">
            <v>2.95</v>
          </cell>
          <cell r="CA288">
            <v>0</v>
          </cell>
          <cell r="CB288">
            <v>4</v>
          </cell>
          <cell r="CC288">
            <v>0</v>
          </cell>
          <cell r="CD288">
            <v>0.31</v>
          </cell>
          <cell r="CE288">
            <v>0.23</v>
          </cell>
          <cell r="CF288">
            <v>0</v>
          </cell>
          <cell r="CG288">
            <v>0</v>
          </cell>
          <cell r="CH288">
            <v>0</v>
          </cell>
          <cell r="CI288" t="str">
            <v>OLD SCIENCE HALL</v>
          </cell>
          <cell r="CJ288" t="str">
            <v>EXCLUDE</v>
          </cell>
          <cell r="CK288">
            <v>0</v>
          </cell>
          <cell r="CL288">
            <v>0</v>
          </cell>
          <cell r="CM288" t="str">
            <v>N/A</v>
          </cell>
          <cell r="CN288" t="str">
            <v>-</v>
          </cell>
          <cell r="CO288" t="str">
            <v>-</v>
          </cell>
          <cell r="CP288" t="str">
            <v>-</v>
          </cell>
          <cell r="CQ288">
            <v>0</v>
          </cell>
          <cell r="CR288" t="str">
            <v>N/A</v>
          </cell>
          <cell r="CS288" t="str">
            <v>-</v>
          </cell>
          <cell r="CT288" t="str">
            <v>-</v>
          </cell>
          <cell r="CU288" t="str">
            <v>-</v>
          </cell>
          <cell r="CV288">
            <v>0</v>
          </cell>
          <cell r="CW288">
            <v>0</v>
          </cell>
          <cell r="CX288" t="str">
            <v>N/A</v>
          </cell>
          <cell r="CY288" t="str">
            <v>-</v>
          </cell>
          <cell r="CZ288" t="str">
            <v>-</v>
          </cell>
          <cell r="DA288" t="str">
            <v>-</v>
          </cell>
          <cell r="DB288">
            <v>0</v>
          </cell>
          <cell r="DC288" t="str">
            <v>N/A</v>
          </cell>
          <cell r="DD288" t="str">
            <v>-</v>
          </cell>
          <cell r="DE288" t="str">
            <v>-</v>
          </cell>
          <cell r="DF288" t="str">
            <v>-</v>
          </cell>
          <cell r="DG288">
            <v>1</v>
          </cell>
          <cell r="DH288" t="str">
            <v>EXCLUDE</v>
          </cell>
          <cell r="DI288" t="str">
            <v>-</v>
          </cell>
          <cell r="DJ288" t="str">
            <v>-</v>
          </cell>
          <cell r="DK288" t="str">
            <v>-</v>
          </cell>
          <cell r="DL288">
            <v>0</v>
          </cell>
          <cell r="DM288" t="str">
            <v>No Sensor</v>
          </cell>
          <cell r="DN288" t="str">
            <v>No Sensor</v>
          </cell>
          <cell r="DO288" t="str">
            <v>No Sensor</v>
          </cell>
          <cell r="DP288" t="str">
            <v>No Sensor</v>
          </cell>
          <cell r="DQ288" t="str">
            <v>No Sensor</v>
          </cell>
          <cell r="DR288">
            <v>0</v>
          </cell>
          <cell r="DS288" t="str">
            <v>No Add Wk.</v>
          </cell>
          <cell r="DT288" t="str">
            <v>No Add. Wk.</v>
          </cell>
          <cell r="DU288" t="str">
            <v>No Add. Wk.</v>
          </cell>
          <cell r="DV288" t="str">
            <v>No Add. Wk.</v>
          </cell>
          <cell r="DW288" t="str">
            <v>No Add. Wk.</v>
          </cell>
        </row>
        <row r="289">
          <cell r="E289">
            <v>11</v>
          </cell>
          <cell r="F289" t="str">
            <v>OLD SCIENCE HALL</v>
          </cell>
          <cell r="G289" t="str">
            <v>G</v>
          </cell>
          <cell r="H289" t="str">
            <v>G25</v>
          </cell>
          <cell r="I289" t="str">
            <v>ETCHING/RELIEF</v>
          </cell>
          <cell r="J289" t="str">
            <v>CR</v>
          </cell>
          <cell r="L289">
            <v>2470</v>
          </cell>
          <cell r="M289">
            <v>6</v>
          </cell>
          <cell r="N289" t="str">
            <v>44EE</v>
          </cell>
          <cell r="O289" t="str">
            <v>LYIN PARA</v>
          </cell>
          <cell r="S289" t="str">
            <v>FLUORESCENT</v>
          </cell>
          <cell r="T289">
            <v>144</v>
          </cell>
          <cell r="U289">
            <v>0.86399999999999999</v>
          </cell>
          <cell r="V289">
            <v>2134.08</v>
          </cell>
          <cell r="W289">
            <v>6</v>
          </cell>
          <cell r="X289" t="str">
            <v>NF5-242HP</v>
          </cell>
          <cell r="Z289" t="str">
            <v>NEW LINEAR FLUORESCENT FIXTURE</v>
          </cell>
          <cell r="AA289" t="str">
            <v xml:space="preserve"> </v>
          </cell>
          <cell r="AB289">
            <v>65</v>
          </cell>
          <cell r="AC289">
            <v>0.39</v>
          </cell>
          <cell r="AD289">
            <v>963.30000000000007</v>
          </cell>
          <cell r="AJ289" t="str">
            <v>Y</v>
          </cell>
          <cell r="AK289">
            <v>49226.399999999994</v>
          </cell>
          <cell r="AL289">
            <v>36864</v>
          </cell>
          <cell r="AM289">
            <v>-0.2511335381015064</v>
          </cell>
          <cell r="AN289">
            <v>0.47399999999999998</v>
          </cell>
          <cell r="AO289">
            <v>1170.7799999999997</v>
          </cell>
          <cell r="AP289">
            <v>105.52188</v>
          </cell>
          <cell r="AQ289">
            <v>9.3436484510309601</v>
          </cell>
          <cell r="AR289">
            <v>0.10702457452684469</v>
          </cell>
          <cell r="AS289">
            <v>192.34368000000001</v>
          </cell>
          <cell r="AT289">
            <v>86.82180000000001</v>
          </cell>
          <cell r="AU289">
            <v>59.26</v>
          </cell>
          <cell r="AV289">
            <v>59.734999999999999</v>
          </cell>
          <cell r="AW289">
            <v>2.3200000000000003</v>
          </cell>
          <cell r="AX289">
            <v>0</v>
          </cell>
          <cell r="AY289">
            <v>0</v>
          </cell>
          <cell r="AZ289">
            <v>0</v>
          </cell>
          <cell r="BA289">
            <v>0</v>
          </cell>
          <cell r="BB289">
            <v>355.56</v>
          </cell>
          <cell r="BC289">
            <v>0</v>
          </cell>
          <cell r="BD289">
            <v>0</v>
          </cell>
          <cell r="BE289">
            <v>355.56</v>
          </cell>
          <cell r="BF289">
            <v>358.40999999999997</v>
          </cell>
          <cell r="BG289">
            <v>0</v>
          </cell>
          <cell r="BH289">
            <v>0</v>
          </cell>
          <cell r="BI289">
            <v>358.40999999999997</v>
          </cell>
          <cell r="BJ289">
            <v>13.920000000000002</v>
          </cell>
          <cell r="BK289">
            <v>967.10409204187488</v>
          </cell>
          <cell r="BL289">
            <v>985.95935061187481</v>
          </cell>
          <cell r="BM289">
            <v>14.078999999999999</v>
          </cell>
          <cell r="BN289">
            <v>29.64</v>
          </cell>
          <cell r="BO289">
            <v>43.719000000000001</v>
          </cell>
          <cell r="BP289">
            <v>7.4038250000000003</v>
          </cell>
          <cell r="BQ289">
            <v>11.115000000000002</v>
          </cell>
          <cell r="BR289">
            <v>0</v>
          </cell>
          <cell r="BS289">
            <v>18.518825000000003</v>
          </cell>
          <cell r="BT289">
            <v>6.6751749999999985</v>
          </cell>
          <cell r="BU289">
            <v>18.524999999999999</v>
          </cell>
          <cell r="BV289">
            <v>25.200174999999998</v>
          </cell>
          <cell r="BW289">
            <v>77.271479999999983</v>
          </cell>
          <cell r="BX289">
            <v>28.250399999999999</v>
          </cell>
          <cell r="BY289">
            <v>0.36</v>
          </cell>
          <cell r="BZ289">
            <v>2.95</v>
          </cell>
          <cell r="CA289">
            <v>9.4297399322033861</v>
          </cell>
          <cell r="CB289">
            <v>4</v>
          </cell>
          <cell r="CC289">
            <v>9.9594630508474573</v>
          </cell>
          <cell r="CD289">
            <v>0.31</v>
          </cell>
          <cell r="CE289">
            <v>0.23</v>
          </cell>
          <cell r="CF289">
            <v>0</v>
          </cell>
          <cell r="CG289">
            <v>0</v>
          </cell>
          <cell r="CH289">
            <v>19.389202983050843</v>
          </cell>
          <cell r="CI289" t="str">
            <v>OLD SCIENCE HALL</v>
          </cell>
          <cell r="CJ289" t="str">
            <v>NF5-242HP</v>
          </cell>
          <cell r="CK289" t="str">
            <v>X</v>
          </cell>
          <cell r="CL289">
            <v>6</v>
          </cell>
          <cell r="CM289" t="str">
            <v>2X32HEHP</v>
          </cell>
          <cell r="CN289" t="str">
            <v>SYLVANIA</v>
          </cell>
          <cell r="CO289" t="str">
            <v>QHE2X32T8/UNV ISH-SC</v>
          </cell>
          <cell r="CP289">
            <v>49873</v>
          </cell>
          <cell r="CQ289">
            <v>0</v>
          </cell>
          <cell r="CR289" t="str">
            <v>N/A</v>
          </cell>
          <cell r="CS289" t="str">
            <v>-</v>
          </cell>
          <cell r="CT289" t="str">
            <v>-</v>
          </cell>
          <cell r="CU289" t="str">
            <v>-</v>
          </cell>
          <cell r="CV289">
            <v>0</v>
          </cell>
          <cell r="CW289">
            <v>12</v>
          </cell>
          <cell r="CX289" t="str">
            <v>FO28/ECO</v>
          </cell>
          <cell r="CY289" t="str">
            <v>SYLVANIA</v>
          </cell>
          <cell r="CZ289" t="str">
            <v>FO28/841/XP/SS/ECO</v>
          </cell>
          <cell r="DA289">
            <v>22179</v>
          </cell>
          <cell r="DB289">
            <v>0</v>
          </cell>
          <cell r="DC289" t="str">
            <v>N/A</v>
          </cell>
          <cell r="DD289" t="str">
            <v>-</v>
          </cell>
          <cell r="DE289" t="str">
            <v>-</v>
          </cell>
          <cell r="DF289" t="str">
            <v>-</v>
          </cell>
          <cell r="DG289">
            <v>6</v>
          </cell>
          <cell r="DH289" t="str">
            <v>2X4 2L 18 CELL PARABOLIC LOUVER</v>
          </cell>
          <cell r="DI289" t="str">
            <v>SIMKAR</v>
          </cell>
          <cell r="DJ289" t="str">
            <v>TEP-244-232-B11-18C</v>
          </cell>
          <cell r="DK289" t="str">
            <v>-</v>
          </cell>
          <cell r="DL289">
            <v>0</v>
          </cell>
          <cell r="DM289" t="str">
            <v>No Sensor</v>
          </cell>
          <cell r="DN289" t="str">
            <v>No Sensor</v>
          </cell>
          <cell r="DO289" t="str">
            <v>No Sensor</v>
          </cell>
          <cell r="DP289" t="str">
            <v>No Sensor</v>
          </cell>
          <cell r="DQ289" t="str">
            <v>No Sensor</v>
          </cell>
          <cell r="DR289">
            <v>0</v>
          </cell>
          <cell r="DS289" t="str">
            <v>No Add Wk.</v>
          </cell>
          <cell r="DT289" t="str">
            <v>No Add. Wk.</v>
          </cell>
          <cell r="DU289" t="str">
            <v>No Add. Wk.</v>
          </cell>
          <cell r="DV289" t="str">
            <v>No Add. Wk.</v>
          </cell>
          <cell r="DW289" t="str">
            <v>No Add. Wk.</v>
          </cell>
        </row>
        <row r="290">
          <cell r="E290">
            <v>11</v>
          </cell>
          <cell r="F290" t="str">
            <v>OLD SCIENCE HALL</v>
          </cell>
          <cell r="G290" t="str">
            <v>G</v>
          </cell>
          <cell r="H290" t="str">
            <v>G32</v>
          </cell>
          <cell r="I290" t="str">
            <v>LITHOGRAPHY</v>
          </cell>
          <cell r="J290" t="str">
            <v>CR</v>
          </cell>
          <cell r="L290">
            <v>2470</v>
          </cell>
          <cell r="M290">
            <v>6</v>
          </cell>
          <cell r="N290" t="str">
            <v>44EE</v>
          </cell>
          <cell r="O290" t="str">
            <v>LYIN PARA</v>
          </cell>
          <cell r="S290" t="str">
            <v>FLUORESCENT</v>
          </cell>
          <cell r="T290">
            <v>144</v>
          </cell>
          <cell r="U290">
            <v>0.86399999999999999</v>
          </cell>
          <cell r="V290">
            <v>2134.08</v>
          </cell>
          <cell r="W290">
            <v>6</v>
          </cell>
          <cell r="X290" t="str">
            <v>NF5-242HP</v>
          </cell>
          <cell r="Z290" t="str">
            <v>NEW LINEAR FLUORESCENT FIXTURE</v>
          </cell>
          <cell r="AA290" t="str">
            <v xml:space="preserve"> </v>
          </cell>
          <cell r="AB290">
            <v>65</v>
          </cell>
          <cell r="AC290">
            <v>0.39</v>
          </cell>
          <cell r="AD290">
            <v>963.30000000000007</v>
          </cell>
          <cell r="AJ290" t="str">
            <v>Y</v>
          </cell>
          <cell r="AK290">
            <v>49226.399999999994</v>
          </cell>
          <cell r="AL290">
            <v>36864</v>
          </cell>
          <cell r="AM290">
            <v>-0.2511335381015064</v>
          </cell>
          <cell r="AN290">
            <v>0.47399999999999998</v>
          </cell>
          <cell r="AO290">
            <v>1170.7799999999997</v>
          </cell>
          <cell r="AP290">
            <v>105.52188</v>
          </cell>
          <cell r="AQ290">
            <v>9.3436484510309601</v>
          </cell>
          <cell r="AR290">
            <v>0.10702457452684469</v>
          </cell>
          <cell r="AS290">
            <v>192.34368000000001</v>
          </cell>
          <cell r="AT290">
            <v>86.82180000000001</v>
          </cell>
          <cell r="AU290">
            <v>59.26</v>
          </cell>
          <cell r="AV290">
            <v>59.734999999999999</v>
          </cell>
          <cell r="AW290">
            <v>2.3200000000000003</v>
          </cell>
          <cell r="AX290">
            <v>0</v>
          </cell>
          <cell r="AY290">
            <v>0</v>
          </cell>
          <cell r="AZ290">
            <v>0</v>
          </cell>
          <cell r="BA290">
            <v>0</v>
          </cell>
          <cell r="BB290">
            <v>355.56</v>
          </cell>
          <cell r="BC290">
            <v>0</v>
          </cell>
          <cell r="BD290">
            <v>0</v>
          </cell>
          <cell r="BE290">
            <v>355.56</v>
          </cell>
          <cell r="BF290">
            <v>358.40999999999997</v>
          </cell>
          <cell r="BG290">
            <v>0</v>
          </cell>
          <cell r="BH290">
            <v>0</v>
          </cell>
          <cell r="BI290">
            <v>358.40999999999997</v>
          </cell>
          <cell r="BJ290">
            <v>13.920000000000002</v>
          </cell>
          <cell r="BK290">
            <v>967.10409204187488</v>
          </cell>
          <cell r="BL290">
            <v>985.95935061187481</v>
          </cell>
          <cell r="BM290">
            <v>14.078999999999999</v>
          </cell>
          <cell r="BN290">
            <v>29.64</v>
          </cell>
          <cell r="BO290">
            <v>43.719000000000001</v>
          </cell>
          <cell r="BP290">
            <v>7.4038250000000003</v>
          </cell>
          <cell r="BQ290">
            <v>11.115000000000002</v>
          </cell>
          <cell r="BR290">
            <v>0</v>
          </cell>
          <cell r="BS290">
            <v>18.518825000000003</v>
          </cell>
          <cell r="BT290">
            <v>6.6751749999999985</v>
          </cell>
          <cell r="BU290">
            <v>18.524999999999999</v>
          </cell>
          <cell r="BV290">
            <v>25.200174999999998</v>
          </cell>
          <cell r="BW290">
            <v>77.271479999999983</v>
          </cell>
          <cell r="BX290">
            <v>28.250399999999999</v>
          </cell>
          <cell r="BY290">
            <v>0.36</v>
          </cell>
          <cell r="BZ290">
            <v>2.95</v>
          </cell>
          <cell r="CA290">
            <v>9.4297399322033861</v>
          </cell>
          <cell r="CB290">
            <v>4</v>
          </cell>
          <cell r="CC290">
            <v>9.9594630508474573</v>
          </cell>
          <cell r="CD290">
            <v>0.31</v>
          </cell>
          <cell r="CE290">
            <v>0.23</v>
          </cell>
          <cell r="CF290">
            <v>0</v>
          </cell>
          <cell r="CG290">
            <v>0</v>
          </cell>
          <cell r="CH290">
            <v>19.389202983050843</v>
          </cell>
          <cell r="CI290" t="str">
            <v>OLD SCIENCE HALL</v>
          </cell>
          <cell r="CJ290" t="str">
            <v>NF5-242HP</v>
          </cell>
          <cell r="CK290" t="str">
            <v>X</v>
          </cell>
          <cell r="CL290">
            <v>6</v>
          </cell>
          <cell r="CM290" t="str">
            <v>2X32HEHP</v>
          </cell>
          <cell r="CN290" t="str">
            <v>SYLVANIA</v>
          </cell>
          <cell r="CO290" t="str">
            <v>QHE2X32T8/UNV ISH-SC</v>
          </cell>
          <cell r="CP290">
            <v>49873</v>
          </cell>
          <cell r="CQ290">
            <v>0</v>
          </cell>
          <cell r="CR290" t="str">
            <v>N/A</v>
          </cell>
          <cell r="CS290" t="str">
            <v>-</v>
          </cell>
          <cell r="CT290" t="str">
            <v>-</v>
          </cell>
          <cell r="CU290" t="str">
            <v>-</v>
          </cell>
          <cell r="CV290">
            <v>0</v>
          </cell>
          <cell r="CW290">
            <v>12</v>
          </cell>
          <cell r="CX290" t="str">
            <v>FO28/ECO</v>
          </cell>
          <cell r="CY290" t="str">
            <v>SYLVANIA</v>
          </cell>
          <cell r="CZ290" t="str">
            <v>FO28/841/XP/SS/ECO</v>
          </cell>
          <cell r="DA290">
            <v>22179</v>
          </cell>
          <cell r="DB290">
            <v>0</v>
          </cell>
          <cell r="DC290" t="str">
            <v>N/A</v>
          </cell>
          <cell r="DD290" t="str">
            <v>-</v>
          </cell>
          <cell r="DE290" t="str">
            <v>-</v>
          </cell>
          <cell r="DF290" t="str">
            <v>-</v>
          </cell>
          <cell r="DG290">
            <v>6</v>
          </cell>
          <cell r="DH290" t="str">
            <v>2X4 2L 18 CELL PARABOLIC LOUVER</v>
          </cell>
          <cell r="DI290" t="str">
            <v>SIMKAR</v>
          </cell>
          <cell r="DJ290" t="str">
            <v>TEP-244-232-B11-18C</v>
          </cell>
          <cell r="DK290" t="str">
            <v>-</v>
          </cell>
          <cell r="DL290">
            <v>0</v>
          </cell>
          <cell r="DM290" t="str">
            <v>No Sensor</v>
          </cell>
          <cell r="DN290" t="str">
            <v>No Sensor</v>
          </cell>
          <cell r="DO290" t="str">
            <v>No Sensor</v>
          </cell>
          <cell r="DP290" t="str">
            <v>No Sensor</v>
          </cell>
          <cell r="DQ290" t="str">
            <v>No Sensor</v>
          </cell>
          <cell r="DR290">
            <v>0</v>
          </cell>
          <cell r="DS290" t="str">
            <v>No Add Wk.</v>
          </cell>
          <cell r="DT290" t="str">
            <v>No Add. Wk.</v>
          </cell>
          <cell r="DU290" t="str">
            <v>No Add. Wk.</v>
          </cell>
          <cell r="DV290" t="str">
            <v>No Add. Wk.</v>
          </cell>
          <cell r="DW290" t="str">
            <v>No Add. Wk.</v>
          </cell>
        </row>
        <row r="291">
          <cell r="E291">
            <v>11</v>
          </cell>
          <cell r="F291" t="str">
            <v>OLD SCIENCE HALL</v>
          </cell>
          <cell r="G291" t="str">
            <v>G</v>
          </cell>
          <cell r="H291" t="str">
            <v>G27</v>
          </cell>
          <cell r="I291" t="str">
            <v>CLEANUP ROOM</v>
          </cell>
          <cell r="J291" t="str">
            <v>SH</v>
          </cell>
          <cell r="L291">
            <v>1000</v>
          </cell>
          <cell r="M291">
            <v>2</v>
          </cell>
          <cell r="N291" t="str">
            <v>44EE</v>
          </cell>
          <cell r="O291" t="str">
            <v>LYIN PARA</v>
          </cell>
          <cell r="S291" t="str">
            <v>FLUORESCENT</v>
          </cell>
          <cell r="T291">
            <v>144</v>
          </cell>
          <cell r="U291">
            <v>0.28799999999999998</v>
          </cell>
          <cell r="V291">
            <v>288</v>
          </cell>
          <cell r="W291">
            <v>2</v>
          </cell>
          <cell r="X291" t="str">
            <v>NF5-242HP</v>
          </cell>
          <cell r="Z291" t="str">
            <v>NEW LINEAR FLUORESCENT FIXTURE</v>
          </cell>
          <cell r="AA291" t="str">
            <v xml:space="preserve"> </v>
          </cell>
          <cell r="AB291">
            <v>65</v>
          </cell>
          <cell r="AC291">
            <v>0.13</v>
          </cell>
          <cell r="AD291">
            <v>130</v>
          </cell>
          <cell r="AJ291" t="str">
            <v>Y</v>
          </cell>
          <cell r="AK291">
            <v>16408.8</v>
          </cell>
          <cell r="AL291">
            <v>12288</v>
          </cell>
          <cell r="AM291">
            <v>-0.25113353810150646</v>
          </cell>
          <cell r="AN291">
            <v>0.15799999999999997</v>
          </cell>
          <cell r="AO291">
            <v>158</v>
          </cell>
          <cell r="AP291">
            <v>19.844800000000003</v>
          </cell>
          <cell r="AQ291">
            <v>16.561170526819364</v>
          </cell>
          <cell r="AR291">
            <v>6.0382205374951467E-2</v>
          </cell>
          <cell r="AS291">
            <v>36.172800000000002</v>
          </cell>
          <cell r="AT291">
            <v>16.327999999999999</v>
          </cell>
          <cell r="AU291">
            <v>59.26</v>
          </cell>
          <cell r="AV291">
            <v>59.734999999999999</v>
          </cell>
          <cell r="AW291">
            <v>2.3200000000000003</v>
          </cell>
          <cell r="AX291">
            <v>0</v>
          </cell>
          <cell r="AY291">
            <v>0</v>
          </cell>
          <cell r="AZ291">
            <v>0</v>
          </cell>
          <cell r="BA291">
            <v>0</v>
          </cell>
          <cell r="BB291">
            <v>118.52</v>
          </cell>
          <cell r="BC291">
            <v>0</v>
          </cell>
          <cell r="BD291">
            <v>0</v>
          </cell>
          <cell r="BE291">
            <v>118.52</v>
          </cell>
          <cell r="BF291">
            <v>119.47</v>
          </cell>
          <cell r="BG291">
            <v>0</v>
          </cell>
          <cell r="BH291">
            <v>0</v>
          </cell>
          <cell r="BI291">
            <v>119.47</v>
          </cell>
          <cell r="BJ291">
            <v>4.6400000000000006</v>
          </cell>
          <cell r="BK291">
            <v>322.36803068062494</v>
          </cell>
          <cell r="BL291">
            <v>328.65311687062496</v>
          </cell>
          <cell r="BM291">
            <v>1.8999999999999997</v>
          </cell>
          <cell r="BN291">
            <v>4</v>
          </cell>
          <cell r="BO291">
            <v>5.8999999999999995</v>
          </cell>
          <cell r="BP291">
            <v>0.99916666666666665</v>
          </cell>
          <cell r="BQ291">
            <v>1.5</v>
          </cell>
          <cell r="BR291">
            <v>0</v>
          </cell>
          <cell r="BS291">
            <v>2.4991666666666665</v>
          </cell>
          <cell r="BT291">
            <v>0.90083333333333304</v>
          </cell>
          <cell r="BU291">
            <v>2.5</v>
          </cell>
          <cell r="BV291">
            <v>3.4008333333333329</v>
          </cell>
          <cell r="BW291">
            <v>10.428000000000001</v>
          </cell>
          <cell r="BX291">
            <v>9.4167999999999985</v>
          </cell>
          <cell r="BY291">
            <v>0.36</v>
          </cell>
          <cell r="BZ291">
            <v>2.95</v>
          </cell>
          <cell r="CA291">
            <v>1.2725694915254235</v>
          </cell>
          <cell r="CB291">
            <v>4</v>
          </cell>
          <cell r="CC291">
            <v>3.3198210169491524</v>
          </cell>
          <cell r="CD291">
            <v>0.31</v>
          </cell>
          <cell r="CE291">
            <v>0.23</v>
          </cell>
          <cell r="CF291">
            <v>0</v>
          </cell>
          <cell r="CG291">
            <v>0</v>
          </cell>
          <cell r="CH291">
            <v>4.5923905084745762</v>
          </cell>
          <cell r="CI291" t="str">
            <v>OLD SCIENCE HALL</v>
          </cell>
          <cell r="CJ291" t="str">
            <v>NF5-242HP</v>
          </cell>
          <cell r="CK291" t="str">
            <v>X</v>
          </cell>
          <cell r="CL291">
            <v>2</v>
          </cell>
          <cell r="CM291" t="str">
            <v>2X32HEHP</v>
          </cell>
          <cell r="CN291" t="str">
            <v>SYLVANIA</v>
          </cell>
          <cell r="CO291" t="str">
            <v>QHE2X32T8/UNV ISH-SC</v>
          </cell>
          <cell r="CP291">
            <v>49873</v>
          </cell>
          <cell r="CQ291">
            <v>0</v>
          </cell>
          <cell r="CR291" t="str">
            <v>N/A</v>
          </cell>
          <cell r="CS291" t="str">
            <v>-</v>
          </cell>
          <cell r="CT291" t="str">
            <v>-</v>
          </cell>
          <cell r="CU291" t="str">
            <v>-</v>
          </cell>
          <cell r="CV291">
            <v>0</v>
          </cell>
          <cell r="CW291">
            <v>4</v>
          </cell>
          <cell r="CX291" t="str">
            <v>FO28/ECO</v>
          </cell>
          <cell r="CY291" t="str">
            <v>SYLVANIA</v>
          </cell>
          <cell r="CZ291" t="str">
            <v>FO28/841/XP/SS/ECO</v>
          </cell>
          <cell r="DA291">
            <v>22179</v>
          </cell>
          <cell r="DB291">
            <v>0</v>
          </cell>
          <cell r="DC291" t="str">
            <v>N/A</v>
          </cell>
          <cell r="DD291" t="str">
            <v>-</v>
          </cell>
          <cell r="DE291" t="str">
            <v>-</v>
          </cell>
          <cell r="DF291" t="str">
            <v>-</v>
          </cell>
          <cell r="DG291">
            <v>2</v>
          </cell>
          <cell r="DH291" t="str">
            <v>2X4 2L 18 CELL PARABOLIC LOUVER</v>
          </cell>
          <cell r="DI291" t="str">
            <v>SIMKAR</v>
          </cell>
          <cell r="DJ291" t="str">
            <v>TEP-244-232-B11-18C</v>
          </cell>
          <cell r="DK291" t="str">
            <v>-</v>
          </cell>
          <cell r="DL291">
            <v>0</v>
          </cell>
          <cell r="DM291" t="str">
            <v>No Sensor</v>
          </cell>
          <cell r="DN291" t="str">
            <v>No Sensor</v>
          </cell>
          <cell r="DO291" t="str">
            <v>No Sensor</v>
          </cell>
          <cell r="DP291" t="str">
            <v>No Sensor</v>
          </cell>
          <cell r="DQ291" t="str">
            <v>No Sensor</v>
          </cell>
          <cell r="DR291">
            <v>0</v>
          </cell>
          <cell r="DS291" t="str">
            <v>No Add Wk.</v>
          </cell>
          <cell r="DT291" t="str">
            <v>No Add. Wk.</v>
          </cell>
          <cell r="DU291" t="str">
            <v>No Add. Wk.</v>
          </cell>
          <cell r="DV291" t="str">
            <v>No Add. Wk.</v>
          </cell>
          <cell r="DW291" t="str">
            <v>No Add. Wk.</v>
          </cell>
        </row>
        <row r="292">
          <cell r="E292">
            <v>11</v>
          </cell>
          <cell r="F292" t="str">
            <v>OLD SCIENCE HALL</v>
          </cell>
          <cell r="G292" t="str">
            <v>G</v>
          </cell>
          <cell r="H292" t="str">
            <v>G33</v>
          </cell>
          <cell r="I292" t="str">
            <v>GRADUATE OFFICE</v>
          </cell>
          <cell r="J292" t="str">
            <v>OH</v>
          </cell>
          <cell r="L292">
            <v>2470</v>
          </cell>
          <cell r="M292">
            <v>2</v>
          </cell>
          <cell r="N292" t="str">
            <v>44EE</v>
          </cell>
          <cell r="O292" t="str">
            <v>LYIN PARA</v>
          </cell>
          <cell r="S292" t="str">
            <v>FLUORESCENT</v>
          </cell>
          <cell r="T292">
            <v>144</v>
          </cell>
          <cell r="U292">
            <v>0.28799999999999998</v>
          </cell>
          <cell r="V292">
            <v>711.3599999999999</v>
          </cell>
          <cell r="W292">
            <v>2</v>
          </cell>
          <cell r="X292" t="str">
            <v>NF5-242HP</v>
          </cell>
          <cell r="Z292" t="str">
            <v>NEW LINEAR FLUORESCENT FIXTURE</v>
          </cell>
          <cell r="AA292" t="str">
            <v xml:space="preserve"> </v>
          </cell>
          <cell r="AB292">
            <v>65</v>
          </cell>
          <cell r="AC292">
            <v>0.13</v>
          </cell>
          <cell r="AD292">
            <v>321.10000000000002</v>
          </cell>
          <cell r="AJ292" t="str">
            <v>Y</v>
          </cell>
          <cell r="AK292">
            <v>16408.8</v>
          </cell>
          <cell r="AL292">
            <v>12288</v>
          </cell>
          <cell r="AM292">
            <v>-0.25113353810150646</v>
          </cell>
          <cell r="AN292">
            <v>0.15799999999999997</v>
          </cell>
          <cell r="AO292">
            <v>390.25999999999988</v>
          </cell>
          <cell r="AP292">
            <v>35.173959999999994</v>
          </cell>
          <cell r="AQ292">
            <v>9.3436484510309619</v>
          </cell>
          <cell r="AR292">
            <v>0.10702457452684468</v>
          </cell>
          <cell r="AS292">
            <v>64.114559999999997</v>
          </cell>
          <cell r="AT292">
            <v>28.940600000000003</v>
          </cell>
          <cell r="AU292">
            <v>59.26</v>
          </cell>
          <cell r="AV292">
            <v>59.734999999999999</v>
          </cell>
          <cell r="AW292">
            <v>2.3200000000000003</v>
          </cell>
          <cell r="AX292">
            <v>0</v>
          </cell>
          <cell r="AY292">
            <v>0</v>
          </cell>
          <cell r="AZ292">
            <v>0</v>
          </cell>
          <cell r="BA292">
            <v>0</v>
          </cell>
          <cell r="BB292">
            <v>118.52</v>
          </cell>
          <cell r="BC292">
            <v>0</v>
          </cell>
          <cell r="BD292">
            <v>0</v>
          </cell>
          <cell r="BE292">
            <v>118.52</v>
          </cell>
          <cell r="BF292">
            <v>119.47</v>
          </cell>
          <cell r="BG292">
            <v>0</v>
          </cell>
          <cell r="BH292">
            <v>0</v>
          </cell>
          <cell r="BI292">
            <v>119.47</v>
          </cell>
          <cell r="BJ292">
            <v>4.6400000000000006</v>
          </cell>
          <cell r="BK292">
            <v>322.36803068062494</v>
          </cell>
          <cell r="BL292">
            <v>328.65311687062496</v>
          </cell>
          <cell r="BM292">
            <v>4.6929999999999996</v>
          </cell>
          <cell r="BN292">
            <v>9.8800000000000008</v>
          </cell>
          <cell r="BO292">
            <v>14.573</v>
          </cell>
          <cell r="BP292">
            <v>2.4679416666666665</v>
          </cell>
          <cell r="BQ292">
            <v>3.7050000000000001</v>
          </cell>
          <cell r="BR292">
            <v>0</v>
          </cell>
          <cell r="BS292">
            <v>6.1729416666666665</v>
          </cell>
          <cell r="BT292">
            <v>2.2250583333333331</v>
          </cell>
          <cell r="BU292">
            <v>6.1750000000000007</v>
          </cell>
          <cell r="BV292">
            <v>8.4000583333333338</v>
          </cell>
          <cell r="BW292">
            <v>25.757159999999992</v>
          </cell>
          <cell r="BX292">
            <v>9.4167999999999985</v>
          </cell>
          <cell r="BY292">
            <v>0.36</v>
          </cell>
          <cell r="BZ292">
            <v>2.95</v>
          </cell>
          <cell r="CA292">
            <v>3.1432466440677955</v>
          </cell>
          <cell r="CB292">
            <v>4</v>
          </cell>
          <cell r="CC292">
            <v>3.3198210169491524</v>
          </cell>
          <cell r="CD292">
            <v>0.31</v>
          </cell>
          <cell r="CE292">
            <v>0.23</v>
          </cell>
          <cell r="CF292">
            <v>0</v>
          </cell>
          <cell r="CG292">
            <v>0</v>
          </cell>
          <cell r="CH292">
            <v>6.4630676610169484</v>
          </cell>
          <cell r="CI292" t="str">
            <v>OLD SCIENCE HALL</v>
          </cell>
          <cell r="CJ292" t="str">
            <v>NF5-242HP</v>
          </cell>
          <cell r="CK292" t="str">
            <v>X</v>
          </cell>
          <cell r="CL292">
            <v>2</v>
          </cell>
          <cell r="CM292" t="str">
            <v>2X32HEHP</v>
          </cell>
          <cell r="CN292" t="str">
            <v>SYLVANIA</v>
          </cell>
          <cell r="CO292" t="str">
            <v>QHE2X32T8/UNV ISH-SC</v>
          </cell>
          <cell r="CP292">
            <v>49873</v>
          </cell>
          <cell r="CQ292">
            <v>0</v>
          </cell>
          <cell r="CR292" t="str">
            <v>N/A</v>
          </cell>
          <cell r="CS292" t="str">
            <v>-</v>
          </cell>
          <cell r="CT292" t="str">
            <v>-</v>
          </cell>
          <cell r="CU292" t="str">
            <v>-</v>
          </cell>
          <cell r="CV292">
            <v>0</v>
          </cell>
          <cell r="CW292">
            <v>4</v>
          </cell>
          <cell r="CX292" t="str">
            <v>FO28/ECO</v>
          </cell>
          <cell r="CY292" t="str">
            <v>SYLVANIA</v>
          </cell>
          <cell r="CZ292" t="str">
            <v>FO28/841/XP/SS/ECO</v>
          </cell>
          <cell r="DA292">
            <v>22179</v>
          </cell>
          <cell r="DB292">
            <v>0</v>
          </cell>
          <cell r="DC292" t="str">
            <v>N/A</v>
          </cell>
          <cell r="DD292" t="str">
            <v>-</v>
          </cell>
          <cell r="DE292" t="str">
            <v>-</v>
          </cell>
          <cell r="DF292" t="str">
            <v>-</v>
          </cell>
          <cell r="DG292">
            <v>2</v>
          </cell>
          <cell r="DH292" t="str">
            <v>2X4 2L 18 CELL PARABOLIC LOUVER</v>
          </cell>
          <cell r="DI292" t="str">
            <v>SIMKAR</v>
          </cell>
          <cell r="DJ292" t="str">
            <v>TEP-244-232-B11-18C</v>
          </cell>
          <cell r="DK292" t="str">
            <v>-</v>
          </cell>
          <cell r="DL292">
            <v>0</v>
          </cell>
          <cell r="DM292" t="str">
            <v>No Sensor</v>
          </cell>
          <cell r="DN292" t="str">
            <v>No Sensor</v>
          </cell>
          <cell r="DO292" t="str">
            <v>No Sensor</v>
          </cell>
          <cell r="DP292" t="str">
            <v>No Sensor</v>
          </cell>
          <cell r="DQ292" t="str">
            <v>No Sensor</v>
          </cell>
          <cell r="DR292">
            <v>0</v>
          </cell>
          <cell r="DS292" t="str">
            <v>No Add Wk.</v>
          </cell>
          <cell r="DT292" t="str">
            <v>No Add. Wk.</v>
          </cell>
          <cell r="DU292" t="str">
            <v>No Add. Wk.</v>
          </cell>
          <cell r="DV292" t="str">
            <v>No Add. Wk.</v>
          </cell>
          <cell r="DW292" t="str">
            <v>No Add. Wk.</v>
          </cell>
        </row>
        <row r="293">
          <cell r="E293">
            <v>11</v>
          </cell>
          <cell r="F293" t="str">
            <v>OLD SCIENCE HALL</v>
          </cell>
          <cell r="G293" t="str">
            <v>G</v>
          </cell>
          <cell r="H293" t="str">
            <v>G26</v>
          </cell>
          <cell r="I293" t="str">
            <v xml:space="preserve">ACID ROOM </v>
          </cell>
          <cell r="J293" t="str">
            <v>SH</v>
          </cell>
          <cell r="L293">
            <v>1000</v>
          </cell>
          <cell r="M293">
            <v>1</v>
          </cell>
          <cell r="N293" t="str">
            <v>44EE</v>
          </cell>
          <cell r="O293" t="str">
            <v>LYIN PARA</v>
          </cell>
          <cell r="S293" t="str">
            <v>FLUORESCENT</v>
          </cell>
          <cell r="T293">
            <v>144</v>
          </cell>
          <cell r="U293">
            <v>0.14399999999999999</v>
          </cell>
          <cell r="V293">
            <v>144</v>
          </cell>
          <cell r="W293">
            <v>1</v>
          </cell>
          <cell r="X293" t="str">
            <v>NF5-242HP</v>
          </cell>
          <cell r="Z293" t="str">
            <v>NEW LINEAR FLUORESCENT FIXTURE</v>
          </cell>
          <cell r="AA293" t="str">
            <v xml:space="preserve"> </v>
          </cell>
          <cell r="AB293">
            <v>65</v>
          </cell>
          <cell r="AC293">
            <v>6.5000000000000002E-2</v>
          </cell>
          <cell r="AD293">
            <v>65</v>
          </cell>
          <cell r="AJ293" t="str">
            <v>Y</v>
          </cell>
          <cell r="AK293">
            <v>8204.4</v>
          </cell>
          <cell r="AL293">
            <v>6144</v>
          </cell>
          <cell r="AM293">
            <v>-0.25113353810150646</v>
          </cell>
          <cell r="AN293">
            <v>7.8999999999999987E-2</v>
          </cell>
          <cell r="AO293">
            <v>79</v>
          </cell>
          <cell r="AP293">
            <v>9.9224000000000014</v>
          </cell>
          <cell r="AQ293">
            <v>16.561170526819364</v>
          </cell>
          <cell r="AR293">
            <v>6.0382205374951467E-2</v>
          </cell>
          <cell r="AS293">
            <v>18.086400000000001</v>
          </cell>
          <cell r="AT293">
            <v>8.1639999999999997</v>
          </cell>
          <cell r="AU293">
            <v>59.26</v>
          </cell>
          <cell r="AV293">
            <v>59.734999999999999</v>
          </cell>
          <cell r="AW293">
            <v>2.3200000000000003</v>
          </cell>
          <cell r="AX293">
            <v>0</v>
          </cell>
          <cell r="AY293">
            <v>0</v>
          </cell>
          <cell r="AZ293">
            <v>0</v>
          </cell>
          <cell r="BA293">
            <v>0</v>
          </cell>
          <cell r="BB293">
            <v>59.26</v>
          </cell>
          <cell r="BC293">
            <v>0</v>
          </cell>
          <cell r="BD293">
            <v>0</v>
          </cell>
          <cell r="BE293">
            <v>59.26</v>
          </cell>
          <cell r="BF293">
            <v>59.734999999999999</v>
          </cell>
          <cell r="BG293">
            <v>0</v>
          </cell>
          <cell r="BH293">
            <v>0</v>
          </cell>
          <cell r="BI293">
            <v>59.734999999999999</v>
          </cell>
          <cell r="BJ293">
            <v>2.3200000000000003</v>
          </cell>
          <cell r="BK293">
            <v>161.18401534031247</v>
          </cell>
          <cell r="BL293">
            <v>164.32655843531248</v>
          </cell>
          <cell r="BM293">
            <v>0.94999999999999984</v>
          </cell>
          <cell r="BN293">
            <v>2</v>
          </cell>
          <cell r="BO293">
            <v>2.9499999999999997</v>
          </cell>
          <cell r="BP293">
            <v>0.49958333333333332</v>
          </cell>
          <cell r="BQ293">
            <v>0.75</v>
          </cell>
          <cell r="BR293">
            <v>0</v>
          </cell>
          <cell r="BS293">
            <v>1.2495833333333333</v>
          </cell>
          <cell r="BT293">
            <v>0.45041666666666652</v>
          </cell>
          <cell r="BU293">
            <v>1.25</v>
          </cell>
          <cell r="BV293">
            <v>1.7004166666666665</v>
          </cell>
          <cell r="BW293">
            <v>5.2140000000000004</v>
          </cell>
          <cell r="BX293">
            <v>4.7083999999999993</v>
          </cell>
          <cell r="BY293">
            <v>0.36</v>
          </cell>
          <cell r="BZ293">
            <v>2.95</v>
          </cell>
          <cell r="CA293">
            <v>0.63628474576271177</v>
          </cell>
          <cell r="CB293">
            <v>4</v>
          </cell>
          <cell r="CC293">
            <v>1.6599105084745762</v>
          </cell>
          <cell r="CD293">
            <v>0.31</v>
          </cell>
          <cell r="CE293">
            <v>0.23</v>
          </cell>
          <cell r="CF293">
            <v>0</v>
          </cell>
          <cell r="CG293">
            <v>0</v>
          </cell>
          <cell r="CH293">
            <v>2.2961952542372881</v>
          </cell>
          <cell r="CI293" t="str">
            <v>OLD SCIENCE HALL</v>
          </cell>
          <cell r="CJ293" t="str">
            <v>NF5-242HP</v>
          </cell>
          <cell r="CK293" t="str">
            <v>X</v>
          </cell>
          <cell r="CL293">
            <v>1</v>
          </cell>
          <cell r="CM293" t="str">
            <v>2X32HEHP</v>
          </cell>
          <cell r="CN293" t="str">
            <v>SYLVANIA</v>
          </cell>
          <cell r="CO293" t="str">
            <v>QHE2X32T8/UNV ISH-SC</v>
          </cell>
          <cell r="CP293">
            <v>49873</v>
          </cell>
          <cell r="CQ293">
            <v>0</v>
          </cell>
          <cell r="CR293" t="str">
            <v>N/A</v>
          </cell>
          <cell r="CS293" t="str">
            <v>-</v>
          </cell>
          <cell r="CT293" t="str">
            <v>-</v>
          </cell>
          <cell r="CU293" t="str">
            <v>-</v>
          </cell>
          <cell r="CV293">
            <v>0</v>
          </cell>
          <cell r="CW293">
            <v>2</v>
          </cell>
          <cell r="CX293" t="str">
            <v>FO28/ECO</v>
          </cell>
          <cell r="CY293" t="str">
            <v>SYLVANIA</v>
          </cell>
          <cell r="CZ293" t="str">
            <v>FO28/841/XP/SS/ECO</v>
          </cell>
          <cell r="DA293">
            <v>22179</v>
          </cell>
          <cell r="DB293">
            <v>0</v>
          </cell>
          <cell r="DC293" t="str">
            <v>N/A</v>
          </cell>
          <cell r="DD293" t="str">
            <v>-</v>
          </cell>
          <cell r="DE293" t="str">
            <v>-</v>
          </cell>
          <cell r="DF293" t="str">
            <v>-</v>
          </cell>
          <cell r="DG293">
            <v>1</v>
          </cell>
          <cell r="DH293" t="str">
            <v>2X4 2L 18 CELL PARABOLIC LOUVER</v>
          </cell>
          <cell r="DI293" t="str">
            <v>SIMKAR</v>
          </cell>
          <cell r="DJ293" t="str">
            <v>TEP-244-232-B11-18C</v>
          </cell>
          <cell r="DK293" t="str">
            <v>-</v>
          </cell>
          <cell r="DL293">
            <v>0</v>
          </cell>
          <cell r="DM293" t="str">
            <v>No Sensor</v>
          </cell>
          <cell r="DN293" t="str">
            <v>No Sensor</v>
          </cell>
          <cell r="DO293" t="str">
            <v>No Sensor</v>
          </cell>
          <cell r="DP293" t="str">
            <v>No Sensor</v>
          </cell>
          <cell r="DQ293" t="str">
            <v>No Sensor</v>
          </cell>
          <cell r="DR293">
            <v>0</v>
          </cell>
          <cell r="DS293" t="str">
            <v>No Add Wk.</v>
          </cell>
          <cell r="DT293" t="str">
            <v>No Add. Wk.</v>
          </cell>
          <cell r="DU293" t="str">
            <v>No Add. Wk.</v>
          </cell>
          <cell r="DV293" t="str">
            <v>No Add. Wk.</v>
          </cell>
          <cell r="DW293" t="str">
            <v>No Add. Wk.</v>
          </cell>
        </row>
        <row r="294">
          <cell r="E294">
            <v>11</v>
          </cell>
          <cell r="F294" t="str">
            <v>OLD SCIENCE HALL</v>
          </cell>
          <cell r="G294" t="str">
            <v>G</v>
          </cell>
          <cell r="H294" t="str">
            <v>G28</v>
          </cell>
          <cell r="I294" t="str">
            <v>VESTIBULE</v>
          </cell>
          <cell r="J294" t="str">
            <v>E</v>
          </cell>
          <cell r="L294">
            <v>8760</v>
          </cell>
          <cell r="M294">
            <v>1</v>
          </cell>
          <cell r="N294" t="str">
            <v>EXIT PL7</v>
          </cell>
          <cell r="S294" t="str">
            <v>EXIT SIGN</v>
          </cell>
          <cell r="T294">
            <v>22</v>
          </cell>
          <cell r="U294">
            <v>2.1999999999999999E-2</v>
          </cell>
          <cell r="V294">
            <v>192.72</v>
          </cell>
          <cell r="W294">
            <v>1</v>
          </cell>
          <cell r="X294" t="str">
            <v>NF1-2CKT</v>
          </cell>
          <cell r="Z294" t="str">
            <v>NEW EXIT SIGN</v>
          </cell>
          <cell r="AA294" t="str">
            <v xml:space="preserve"> </v>
          </cell>
          <cell r="AB294">
            <v>4</v>
          </cell>
          <cell r="AC294">
            <v>4.0000000000000001E-3</v>
          </cell>
          <cell r="AD294">
            <v>35.04</v>
          </cell>
          <cell r="AJ294" t="str">
            <v>Y</v>
          </cell>
          <cell r="AK294">
            <v>619.20000000000005</v>
          </cell>
          <cell r="AL294">
            <v>0</v>
          </cell>
          <cell r="AM294">
            <v>-1</v>
          </cell>
          <cell r="AN294">
            <v>1.7999999999999999E-2</v>
          </cell>
          <cell r="AO294">
            <v>157.68</v>
          </cell>
          <cell r="AP294">
            <v>11.47968</v>
          </cell>
          <cell r="AQ294">
            <v>11.784747109267199</v>
          </cell>
          <cell r="AR294">
            <v>8.4855448379849208E-2</v>
          </cell>
          <cell r="AS294">
            <v>14.030720000000001</v>
          </cell>
          <cell r="AT294">
            <v>2.55104</v>
          </cell>
          <cell r="AU294">
            <v>40</v>
          </cell>
          <cell r="AV294">
            <v>59.734999999999999</v>
          </cell>
          <cell r="AW294">
            <v>0.14000000000000001</v>
          </cell>
          <cell r="AX294">
            <v>0</v>
          </cell>
          <cell r="AY294">
            <v>0</v>
          </cell>
          <cell r="AZ294">
            <v>0</v>
          </cell>
          <cell r="BA294">
            <v>0</v>
          </cell>
          <cell r="BB294">
            <v>40</v>
          </cell>
          <cell r="BC294">
            <v>0</v>
          </cell>
          <cell r="BD294">
            <v>0</v>
          </cell>
          <cell r="BE294">
            <v>40</v>
          </cell>
          <cell r="BF294">
            <v>59.734999999999999</v>
          </cell>
          <cell r="BG294">
            <v>0</v>
          </cell>
          <cell r="BH294">
            <v>0</v>
          </cell>
          <cell r="BI294">
            <v>59.734999999999999</v>
          </cell>
          <cell r="BJ294">
            <v>0.14000000000000001</v>
          </cell>
          <cell r="BK294">
            <v>135.09548947406248</v>
          </cell>
          <cell r="BL294">
            <v>135.28512569531247</v>
          </cell>
          <cell r="BM294">
            <v>10.950000000000001</v>
          </cell>
          <cell r="BN294">
            <v>13.14</v>
          </cell>
          <cell r="BO294">
            <v>24.090000000000003</v>
          </cell>
          <cell r="BP294">
            <v>0</v>
          </cell>
          <cell r="BQ294">
            <v>0</v>
          </cell>
          <cell r="BR294">
            <v>0</v>
          </cell>
          <cell r="BS294">
            <v>0</v>
          </cell>
          <cell r="BT294">
            <v>10.950000000000001</v>
          </cell>
          <cell r="BU294">
            <v>13.14</v>
          </cell>
          <cell r="BV294">
            <v>24.090000000000003</v>
          </cell>
          <cell r="BW294">
            <v>10.406880000000001</v>
          </cell>
          <cell r="BX294">
            <v>1.0728</v>
          </cell>
          <cell r="BY294">
            <v>0.36</v>
          </cell>
          <cell r="BZ294">
            <v>2.95</v>
          </cell>
          <cell r="CA294">
            <v>1.2699921355932204</v>
          </cell>
          <cell r="CB294">
            <v>4</v>
          </cell>
          <cell r="CC294">
            <v>0.3782074576271186</v>
          </cell>
          <cell r="CD294">
            <v>0.31</v>
          </cell>
          <cell r="CE294">
            <v>0.23</v>
          </cell>
          <cell r="CF294">
            <v>0</v>
          </cell>
          <cell r="CG294">
            <v>0</v>
          </cell>
          <cell r="CH294">
            <v>1.648199593220339</v>
          </cell>
          <cell r="CI294" t="str">
            <v>OLD SCIENCE HALL</v>
          </cell>
          <cell r="CJ294" t="str">
            <v>NF1-2CKT</v>
          </cell>
          <cell r="CK294">
            <v>0</v>
          </cell>
          <cell r="CL294">
            <v>0</v>
          </cell>
          <cell r="CM294" t="str">
            <v>N/A</v>
          </cell>
          <cell r="CN294" t="str">
            <v>-</v>
          </cell>
          <cell r="CO294" t="str">
            <v>-</v>
          </cell>
          <cell r="CP294" t="str">
            <v>-</v>
          </cell>
          <cell r="CQ294">
            <v>0</v>
          </cell>
          <cell r="CR294" t="str">
            <v>N/A</v>
          </cell>
          <cell r="CS294" t="str">
            <v>-</v>
          </cell>
          <cell r="CT294" t="str">
            <v>-</v>
          </cell>
          <cell r="CU294" t="str">
            <v>-</v>
          </cell>
          <cell r="CV294">
            <v>0</v>
          </cell>
          <cell r="CW294">
            <v>0</v>
          </cell>
          <cell r="CX294" t="str">
            <v>N/A</v>
          </cell>
          <cell r="CY294" t="str">
            <v>-</v>
          </cell>
          <cell r="CZ294" t="str">
            <v>-</v>
          </cell>
          <cell r="DA294" t="str">
            <v>-</v>
          </cell>
          <cell r="DB294">
            <v>0</v>
          </cell>
          <cell r="DC294" t="str">
            <v>N/A</v>
          </cell>
          <cell r="DD294" t="str">
            <v>-</v>
          </cell>
          <cell r="DE294" t="str">
            <v>-</v>
          </cell>
          <cell r="DF294" t="str">
            <v>-</v>
          </cell>
          <cell r="DG294">
            <v>1</v>
          </cell>
          <cell r="DH294" t="str">
            <v>LED EXIT 2 CIRCUIT</v>
          </cell>
          <cell r="DI294" t="str">
            <v>BEST</v>
          </cell>
          <cell r="DJ294" t="str">
            <v>EZXTEU2RW-DC</v>
          </cell>
          <cell r="DK294" t="str">
            <v>-</v>
          </cell>
          <cell r="DL294">
            <v>0</v>
          </cell>
          <cell r="DM294" t="str">
            <v>No Sensor</v>
          </cell>
          <cell r="DN294" t="str">
            <v>No Sensor</v>
          </cell>
          <cell r="DO294" t="str">
            <v>No Sensor</v>
          </cell>
          <cell r="DP294" t="str">
            <v>No Sensor</v>
          </cell>
          <cell r="DQ294" t="str">
            <v>No Sensor</v>
          </cell>
          <cell r="DR294">
            <v>0</v>
          </cell>
          <cell r="DS294" t="str">
            <v>No Add Wk.</v>
          </cell>
          <cell r="DT294" t="str">
            <v>No Add. Wk.</v>
          </cell>
          <cell r="DU294" t="str">
            <v>No Add. Wk.</v>
          </cell>
          <cell r="DV294" t="str">
            <v>No Add. Wk.</v>
          </cell>
          <cell r="DW294" t="str">
            <v>No Add. Wk.</v>
          </cell>
        </row>
        <row r="295">
          <cell r="E295">
            <v>11</v>
          </cell>
          <cell r="F295" t="str">
            <v>OLD SCIENCE HALL</v>
          </cell>
          <cell r="G295" t="str">
            <v>G</v>
          </cell>
          <cell r="H295" t="str">
            <v>G30</v>
          </cell>
          <cell r="I295" t="str">
            <v>FILM ROOM</v>
          </cell>
          <cell r="J295" t="str">
            <v>E</v>
          </cell>
          <cell r="L295">
            <v>8760</v>
          </cell>
          <cell r="M295">
            <v>1</v>
          </cell>
          <cell r="N295" t="str">
            <v>EXIT PL7</v>
          </cell>
          <cell r="S295" t="str">
            <v>EXIT SIGN</v>
          </cell>
          <cell r="T295">
            <v>22</v>
          </cell>
          <cell r="U295">
            <v>2.1999999999999999E-2</v>
          </cell>
          <cell r="V295">
            <v>192.72</v>
          </cell>
          <cell r="W295">
            <v>1</v>
          </cell>
          <cell r="X295" t="str">
            <v>NF1-2CKT</v>
          </cell>
          <cell r="Z295" t="str">
            <v>NEW EXIT SIGN</v>
          </cell>
          <cell r="AA295" t="str">
            <v xml:space="preserve"> </v>
          </cell>
          <cell r="AB295">
            <v>4</v>
          </cell>
          <cell r="AC295">
            <v>4.0000000000000001E-3</v>
          </cell>
          <cell r="AD295">
            <v>35.04</v>
          </cell>
          <cell r="AJ295" t="str">
            <v>Y</v>
          </cell>
          <cell r="AK295">
            <v>619.20000000000005</v>
          </cell>
          <cell r="AL295">
            <v>0</v>
          </cell>
          <cell r="AM295">
            <v>-1</v>
          </cell>
          <cell r="AN295">
            <v>1.7999999999999999E-2</v>
          </cell>
          <cell r="AO295">
            <v>157.68</v>
          </cell>
          <cell r="AP295">
            <v>11.47968</v>
          </cell>
          <cell r="AQ295">
            <v>11.784747109267199</v>
          </cell>
          <cell r="AR295">
            <v>8.4855448379849208E-2</v>
          </cell>
          <cell r="AS295">
            <v>14.030720000000001</v>
          </cell>
          <cell r="AT295">
            <v>2.55104</v>
          </cell>
          <cell r="AU295">
            <v>40</v>
          </cell>
          <cell r="AV295">
            <v>59.734999999999999</v>
          </cell>
          <cell r="AW295">
            <v>0.14000000000000001</v>
          </cell>
          <cell r="AX295">
            <v>0</v>
          </cell>
          <cell r="AY295">
            <v>0</v>
          </cell>
          <cell r="AZ295">
            <v>0</v>
          </cell>
          <cell r="BA295">
            <v>0</v>
          </cell>
          <cell r="BB295">
            <v>40</v>
          </cell>
          <cell r="BC295">
            <v>0</v>
          </cell>
          <cell r="BD295">
            <v>0</v>
          </cell>
          <cell r="BE295">
            <v>40</v>
          </cell>
          <cell r="BF295">
            <v>59.734999999999999</v>
          </cell>
          <cell r="BG295">
            <v>0</v>
          </cell>
          <cell r="BH295">
            <v>0</v>
          </cell>
          <cell r="BI295">
            <v>59.734999999999999</v>
          </cell>
          <cell r="BJ295">
            <v>0.14000000000000001</v>
          </cell>
          <cell r="BK295">
            <v>135.09548947406248</v>
          </cell>
          <cell r="BL295">
            <v>135.28512569531247</v>
          </cell>
          <cell r="BM295">
            <v>10.950000000000001</v>
          </cell>
          <cell r="BN295">
            <v>13.14</v>
          </cell>
          <cell r="BO295">
            <v>24.090000000000003</v>
          </cell>
          <cell r="BP295">
            <v>0</v>
          </cell>
          <cell r="BQ295">
            <v>0</v>
          </cell>
          <cell r="BR295">
            <v>0</v>
          </cell>
          <cell r="BS295">
            <v>0</v>
          </cell>
          <cell r="BT295">
            <v>10.950000000000001</v>
          </cell>
          <cell r="BU295">
            <v>13.14</v>
          </cell>
          <cell r="BV295">
            <v>24.090000000000003</v>
          </cell>
          <cell r="BW295">
            <v>10.406880000000001</v>
          </cell>
          <cell r="BX295">
            <v>1.0728</v>
          </cell>
          <cell r="BY295">
            <v>0.36</v>
          </cell>
          <cell r="BZ295">
            <v>2.95</v>
          </cell>
          <cell r="CA295">
            <v>1.2699921355932204</v>
          </cell>
          <cell r="CB295">
            <v>4</v>
          </cell>
          <cell r="CC295">
            <v>0.3782074576271186</v>
          </cell>
          <cell r="CD295">
            <v>0.31</v>
          </cell>
          <cell r="CE295">
            <v>0.23</v>
          </cell>
          <cell r="CF295">
            <v>0</v>
          </cell>
          <cell r="CG295">
            <v>0</v>
          </cell>
          <cell r="CH295">
            <v>1.648199593220339</v>
          </cell>
          <cell r="CI295" t="str">
            <v>OLD SCIENCE HALL</v>
          </cell>
          <cell r="CJ295" t="str">
            <v>NF1-2CKT</v>
          </cell>
          <cell r="CK295">
            <v>0</v>
          </cell>
          <cell r="CL295">
            <v>0</v>
          </cell>
          <cell r="CM295" t="str">
            <v>N/A</v>
          </cell>
          <cell r="CN295" t="str">
            <v>-</v>
          </cell>
          <cell r="CO295" t="str">
            <v>-</v>
          </cell>
          <cell r="CP295" t="str">
            <v>-</v>
          </cell>
          <cell r="CQ295">
            <v>0</v>
          </cell>
          <cell r="CR295" t="str">
            <v>N/A</v>
          </cell>
          <cell r="CS295" t="str">
            <v>-</v>
          </cell>
          <cell r="CT295" t="str">
            <v>-</v>
          </cell>
          <cell r="CU295" t="str">
            <v>-</v>
          </cell>
          <cell r="CV295">
            <v>0</v>
          </cell>
          <cell r="CW295">
            <v>0</v>
          </cell>
          <cell r="CX295" t="str">
            <v>N/A</v>
          </cell>
          <cell r="CY295" t="str">
            <v>-</v>
          </cell>
          <cell r="CZ295" t="str">
            <v>-</v>
          </cell>
          <cell r="DA295" t="str">
            <v>-</v>
          </cell>
          <cell r="DB295">
            <v>0</v>
          </cell>
          <cell r="DC295" t="str">
            <v>N/A</v>
          </cell>
          <cell r="DD295" t="str">
            <v>-</v>
          </cell>
          <cell r="DE295" t="str">
            <v>-</v>
          </cell>
          <cell r="DF295" t="str">
            <v>-</v>
          </cell>
          <cell r="DG295">
            <v>1</v>
          </cell>
          <cell r="DH295" t="str">
            <v>LED EXIT 2 CIRCUIT</v>
          </cell>
          <cell r="DI295" t="str">
            <v>BEST</v>
          </cell>
          <cell r="DJ295" t="str">
            <v>EZXTEU2RW-DC</v>
          </cell>
          <cell r="DK295" t="str">
            <v>-</v>
          </cell>
          <cell r="DL295">
            <v>0</v>
          </cell>
          <cell r="DM295" t="str">
            <v>No Sensor</v>
          </cell>
          <cell r="DN295" t="str">
            <v>No Sensor</v>
          </cell>
          <cell r="DO295" t="str">
            <v>No Sensor</v>
          </cell>
          <cell r="DP295" t="str">
            <v>No Sensor</v>
          </cell>
          <cell r="DQ295" t="str">
            <v>No Sensor</v>
          </cell>
          <cell r="DR295">
            <v>0</v>
          </cell>
          <cell r="DS295" t="str">
            <v>No Add Wk.</v>
          </cell>
          <cell r="DT295" t="str">
            <v>No Add. Wk.</v>
          </cell>
          <cell r="DU295" t="str">
            <v>No Add. Wk.</v>
          </cell>
          <cell r="DV295" t="str">
            <v>No Add. Wk.</v>
          </cell>
          <cell r="DW295" t="str">
            <v>No Add. Wk.</v>
          </cell>
        </row>
        <row r="296">
          <cell r="E296">
            <v>11</v>
          </cell>
          <cell r="F296" t="str">
            <v>OLD SCIENCE HALL</v>
          </cell>
          <cell r="G296" t="str">
            <v>G</v>
          </cell>
          <cell r="I296" t="str">
            <v>DARKROOM</v>
          </cell>
          <cell r="J296" t="str">
            <v>CR</v>
          </cell>
          <cell r="L296">
            <v>2470</v>
          </cell>
          <cell r="M296">
            <v>4</v>
          </cell>
          <cell r="N296" t="str">
            <v>44EE</v>
          </cell>
          <cell r="O296" t="str">
            <v>LYIN PARA</v>
          </cell>
          <cell r="S296" t="str">
            <v>FLUORESCENT</v>
          </cell>
          <cell r="T296">
            <v>144</v>
          </cell>
          <cell r="U296">
            <v>0.57599999999999996</v>
          </cell>
          <cell r="V296">
            <v>1422.7199999999998</v>
          </cell>
          <cell r="W296">
            <v>4</v>
          </cell>
          <cell r="X296" t="str">
            <v>NF5-242HP</v>
          </cell>
          <cell r="Z296" t="str">
            <v>NEW LINEAR FLUORESCENT FIXTURE</v>
          </cell>
          <cell r="AA296" t="str">
            <v xml:space="preserve"> </v>
          </cell>
          <cell r="AB296">
            <v>65</v>
          </cell>
          <cell r="AC296">
            <v>0.26</v>
          </cell>
          <cell r="AD296">
            <v>642.20000000000005</v>
          </cell>
          <cell r="AJ296" t="str">
            <v>Y</v>
          </cell>
          <cell r="AK296">
            <v>32817.599999999999</v>
          </cell>
          <cell r="AL296">
            <v>24576</v>
          </cell>
          <cell r="AM296">
            <v>-0.25113353810150646</v>
          </cell>
          <cell r="AN296">
            <v>0.31599999999999995</v>
          </cell>
          <cell r="AO296">
            <v>780.51999999999975</v>
          </cell>
          <cell r="AP296">
            <v>70.347919999999988</v>
          </cell>
          <cell r="AQ296">
            <v>9.3436484510309619</v>
          </cell>
          <cell r="AR296">
            <v>0.10702457452684468</v>
          </cell>
          <cell r="AS296">
            <v>128.22911999999999</v>
          </cell>
          <cell r="AT296">
            <v>57.881200000000007</v>
          </cell>
          <cell r="AU296">
            <v>59.26</v>
          </cell>
          <cell r="AV296">
            <v>59.734999999999999</v>
          </cell>
          <cell r="AW296">
            <v>2.3200000000000003</v>
          </cell>
          <cell r="AX296">
            <v>0</v>
          </cell>
          <cell r="AY296">
            <v>0</v>
          </cell>
          <cell r="AZ296">
            <v>0</v>
          </cell>
          <cell r="BA296">
            <v>0</v>
          </cell>
          <cell r="BB296">
            <v>237.04</v>
          </cell>
          <cell r="BC296">
            <v>0</v>
          </cell>
          <cell r="BD296">
            <v>0</v>
          </cell>
          <cell r="BE296">
            <v>237.04</v>
          </cell>
          <cell r="BF296">
            <v>238.94</v>
          </cell>
          <cell r="BG296">
            <v>0</v>
          </cell>
          <cell r="BH296">
            <v>0</v>
          </cell>
          <cell r="BI296">
            <v>238.94</v>
          </cell>
          <cell r="BJ296">
            <v>9.2800000000000011</v>
          </cell>
          <cell r="BK296">
            <v>644.73606136124988</v>
          </cell>
          <cell r="BL296">
            <v>657.30623374124991</v>
          </cell>
          <cell r="BM296">
            <v>9.3859999999999992</v>
          </cell>
          <cell r="BN296">
            <v>19.760000000000002</v>
          </cell>
          <cell r="BO296">
            <v>29.146000000000001</v>
          </cell>
          <cell r="BP296">
            <v>4.935883333333333</v>
          </cell>
          <cell r="BQ296">
            <v>7.41</v>
          </cell>
          <cell r="BR296">
            <v>0</v>
          </cell>
          <cell r="BS296">
            <v>12.345883333333333</v>
          </cell>
          <cell r="BT296">
            <v>4.4501166666666663</v>
          </cell>
          <cell r="BU296">
            <v>12.350000000000001</v>
          </cell>
          <cell r="BV296">
            <v>16.800116666666668</v>
          </cell>
          <cell r="BW296">
            <v>51.514319999999984</v>
          </cell>
          <cell r="BX296">
            <v>18.833599999999997</v>
          </cell>
          <cell r="BY296">
            <v>0.36</v>
          </cell>
          <cell r="BZ296">
            <v>2.95</v>
          </cell>
          <cell r="CA296">
            <v>6.2864932881355911</v>
          </cell>
          <cell r="CB296">
            <v>4</v>
          </cell>
          <cell r="CC296">
            <v>6.6396420338983049</v>
          </cell>
          <cell r="CD296">
            <v>0.31</v>
          </cell>
          <cell r="CE296">
            <v>0.23</v>
          </cell>
          <cell r="CF296">
            <v>0</v>
          </cell>
          <cell r="CG296">
            <v>0</v>
          </cell>
          <cell r="CH296">
            <v>12.926135322033897</v>
          </cell>
          <cell r="CI296" t="str">
            <v>OLD SCIENCE HALL</v>
          </cell>
          <cell r="CJ296" t="str">
            <v>NF5-242HP</v>
          </cell>
          <cell r="CK296" t="str">
            <v>X</v>
          </cell>
          <cell r="CL296">
            <v>4</v>
          </cell>
          <cell r="CM296" t="str">
            <v>2X32HEHP</v>
          </cell>
          <cell r="CN296" t="str">
            <v>SYLVANIA</v>
          </cell>
          <cell r="CO296" t="str">
            <v>QHE2X32T8/UNV ISH-SC</v>
          </cell>
          <cell r="CP296">
            <v>49873</v>
          </cell>
          <cell r="CQ296">
            <v>0</v>
          </cell>
          <cell r="CR296" t="str">
            <v>N/A</v>
          </cell>
          <cell r="CS296" t="str">
            <v>-</v>
          </cell>
          <cell r="CT296" t="str">
            <v>-</v>
          </cell>
          <cell r="CU296" t="str">
            <v>-</v>
          </cell>
          <cell r="CV296">
            <v>0</v>
          </cell>
          <cell r="CW296">
            <v>8</v>
          </cell>
          <cell r="CX296" t="str">
            <v>FO28/ECO</v>
          </cell>
          <cell r="CY296" t="str">
            <v>SYLVANIA</v>
          </cell>
          <cell r="CZ296" t="str">
            <v>FO28/841/XP/SS/ECO</v>
          </cell>
          <cell r="DA296">
            <v>22179</v>
          </cell>
          <cell r="DB296">
            <v>0</v>
          </cell>
          <cell r="DC296" t="str">
            <v>N/A</v>
          </cell>
          <cell r="DD296" t="str">
            <v>-</v>
          </cell>
          <cell r="DE296" t="str">
            <v>-</v>
          </cell>
          <cell r="DF296" t="str">
            <v>-</v>
          </cell>
          <cell r="DG296">
            <v>4</v>
          </cell>
          <cell r="DH296" t="str">
            <v>2X4 2L 18 CELL PARABOLIC LOUVER</v>
          </cell>
          <cell r="DI296" t="str">
            <v>SIMKAR</v>
          </cell>
          <cell r="DJ296" t="str">
            <v>TEP-244-232-B11-18C</v>
          </cell>
          <cell r="DK296" t="str">
            <v>-</v>
          </cell>
          <cell r="DL296">
            <v>0</v>
          </cell>
          <cell r="DM296" t="str">
            <v>No Sensor</v>
          </cell>
          <cell r="DN296" t="str">
            <v>No Sensor</v>
          </cell>
          <cell r="DO296" t="str">
            <v>No Sensor</v>
          </cell>
          <cell r="DP296" t="str">
            <v>No Sensor</v>
          </cell>
          <cell r="DQ296" t="str">
            <v>No Sensor</v>
          </cell>
          <cell r="DR296">
            <v>0</v>
          </cell>
          <cell r="DS296" t="str">
            <v>No Add Wk.</v>
          </cell>
          <cell r="DT296" t="str">
            <v>No Add. Wk.</v>
          </cell>
          <cell r="DU296" t="str">
            <v>No Add. Wk.</v>
          </cell>
          <cell r="DV296" t="str">
            <v>No Add. Wk.</v>
          </cell>
          <cell r="DW296" t="str">
            <v>No Add. Wk.</v>
          </cell>
        </row>
        <row r="297">
          <cell r="E297">
            <v>11</v>
          </cell>
          <cell r="F297" t="str">
            <v>OLD SCIENCE HALL</v>
          </cell>
          <cell r="G297" t="str">
            <v>G</v>
          </cell>
          <cell r="I297" t="str">
            <v>DARKROOM</v>
          </cell>
          <cell r="J297" t="str">
            <v>CR</v>
          </cell>
          <cell r="L297">
            <v>2470</v>
          </cell>
          <cell r="M297">
            <v>6</v>
          </cell>
          <cell r="N297" t="str">
            <v>EXCLUDE</v>
          </cell>
          <cell r="Q297" t="str">
            <v>DARKROOM</v>
          </cell>
          <cell r="S297" t="str">
            <v>MISCELLANEOUS</v>
          </cell>
          <cell r="T297">
            <v>0</v>
          </cell>
          <cell r="U297">
            <v>0</v>
          </cell>
          <cell r="V297">
            <v>0</v>
          </cell>
          <cell r="W297">
            <v>6</v>
          </cell>
          <cell r="X297" t="str">
            <v>EXCLUDE</v>
          </cell>
          <cell r="Z297" t="str">
            <v>MISCELLANEOUS</v>
          </cell>
          <cell r="AA297" t="str">
            <v xml:space="preserve"> </v>
          </cell>
          <cell r="AB297">
            <v>0</v>
          </cell>
          <cell r="AC297">
            <v>0</v>
          </cell>
          <cell r="AD297">
            <v>0</v>
          </cell>
          <cell r="AJ297" t="str">
            <v>Y</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0.36</v>
          </cell>
          <cell r="BZ297">
            <v>2.95</v>
          </cell>
          <cell r="CA297">
            <v>0</v>
          </cell>
          <cell r="CB297">
            <v>4</v>
          </cell>
          <cell r="CC297">
            <v>0</v>
          </cell>
          <cell r="CD297">
            <v>0.31</v>
          </cell>
          <cell r="CE297">
            <v>0.23</v>
          </cell>
          <cell r="CF297">
            <v>0</v>
          </cell>
          <cell r="CG297">
            <v>0</v>
          </cell>
          <cell r="CH297">
            <v>0</v>
          </cell>
          <cell r="CI297" t="str">
            <v>OLD SCIENCE HALL</v>
          </cell>
          <cell r="CJ297" t="str">
            <v>EXCLUDE</v>
          </cell>
          <cell r="CK297">
            <v>0</v>
          </cell>
          <cell r="CL297">
            <v>0</v>
          </cell>
          <cell r="CM297" t="str">
            <v>N/A</v>
          </cell>
          <cell r="CN297" t="str">
            <v>-</v>
          </cell>
          <cell r="CO297" t="str">
            <v>-</v>
          </cell>
          <cell r="CP297" t="str">
            <v>-</v>
          </cell>
          <cell r="CQ297">
            <v>0</v>
          </cell>
          <cell r="CR297" t="str">
            <v>N/A</v>
          </cell>
          <cell r="CS297" t="str">
            <v>-</v>
          </cell>
          <cell r="CT297" t="str">
            <v>-</v>
          </cell>
          <cell r="CU297" t="str">
            <v>-</v>
          </cell>
          <cell r="CV297">
            <v>0</v>
          </cell>
          <cell r="CW297">
            <v>0</v>
          </cell>
          <cell r="CX297" t="str">
            <v>N/A</v>
          </cell>
          <cell r="CY297" t="str">
            <v>-</v>
          </cell>
          <cell r="CZ297" t="str">
            <v>-</v>
          </cell>
          <cell r="DA297" t="str">
            <v>-</v>
          </cell>
          <cell r="DB297">
            <v>0</v>
          </cell>
          <cell r="DC297" t="str">
            <v>N/A</v>
          </cell>
          <cell r="DD297" t="str">
            <v>-</v>
          </cell>
          <cell r="DE297" t="str">
            <v>-</v>
          </cell>
          <cell r="DF297" t="str">
            <v>-</v>
          </cell>
          <cell r="DG297">
            <v>6</v>
          </cell>
          <cell r="DH297" t="str">
            <v>EXCLUDE</v>
          </cell>
          <cell r="DI297" t="str">
            <v>-</v>
          </cell>
          <cell r="DJ297" t="str">
            <v>-</v>
          </cell>
          <cell r="DK297" t="str">
            <v>-</v>
          </cell>
          <cell r="DL297">
            <v>0</v>
          </cell>
          <cell r="DM297" t="str">
            <v>No Sensor</v>
          </cell>
          <cell r="DN297" t="str">
            <v>No Sensor</v>
          </cell>
          <cell r="DO297" t="str">
            <v>No Sensor</v>
          </cell>
          <cell r="DP297" t="str">
            <v>No Sensor</v>
          </cell>
          <cell r="DQ297" t="str">
            <v>No Sensor</v>
          </cell>
          <cell r="DR297">
            <v>0</v>
          </cell>
          <cell r="DS297" t="str">
            <v>No Add Wk.</v>
          </cell>
          <cell r="DT297" t="str">
            <v>No Add. Wk.</v>
          </cell>
          <cell r="DU297" t="str">
            <v>No Add. Wk.</v>
          </cell>
          <cell r="DV297" t="str">
            <v>No Add. Wk.</v>
          </cell>
          <cell r="DW297" t="str">
            <v>No Add. Wk.</v>
          </cell>
        </row>
        <row r="298">
          <cell r="E298">
            <v>11</v>
          </cell>
          <cell r="F298" t="str">
            <v>OLD SCIENCE HALL</v>
          </cell>
          <cell r="I298" t="str">
            <v>STAIR #1</v>
          </cell>
          <cell r="J298" t="str">
            <v>E</v>
          </cell>
          <cell r="L298">
            <v>8760</v>
          </cell>
          <cell r="M298">
            <v>1</v>
          </cell>
          <cell r="N298" t="str">
            <v>EXIT PL7</v>
          </cell>
          <cell r="S298" t="str">
            <v>EXIT SIGN</v>
          </cell>
          <cell r="T298">
            <v>22</v>
          </cell>
          <cell r="U298">
            <v>2.1999999999999999E-2</v>
          </cell>
          <cell r="V298">
            <v>192.72</v>
          </cell>
          <cell r="W298">
            <v>1</v>
          </cell>
          <cell r="X298" t="str">
            <v>NF1-2CKT</v>
          </cell>
          <cell r="Z298" t="str">
            <v>NEW EXIT SIGN</v>
          </cell>
          <cell r="AA298" t="str">
            <v xml:space="preserve"> </v>
          </cell>
          <cell r="AB298">
            <v>4</v>
          </cell>
          <cell r="AC298">
            <v>4.0000000000000001E-3</v>
          </cell>
          <cell r="AD298">
            <v>35.04</v>
          </cell>
          <cell r="AJ298" t="str">
            <v>Y</v>
          </cell>
          <cell r="AK298">
            <v>619.20000000000005</v>
          </cell>
          <cell r="AL298">
            <v>0</v>
          </cell>
          <cell r="AM298">
            <v>-1</v>
          </cell>
          <cell r="AN298">
            <v>1.7999999999999999E-2</v>
          </cell>
          <cell r="AO298">
            <v>157.68</v>
          </cell>
          <cell r="AP298">
            <v>11.47968</v>
          </cell>
          <cell r="AQ298">
            <v>11.784747109267199</v>
          </cell>
          <cell r="AR298">
            <v>8.4855448379849208E-2</v>
          </cell>
          <cell r="AS298">
            <v>14.030720000000001</v>
          </cell>
          <cell r="AT298">
            <v>2.55104</v>
          </cell>
          <cell r="AU298">
            <v>40</v>
          </cell>
          <cell r="AV298">
            <v>59.734999999999999</v>
          </cell>
          <cell r="AW298">
            <v>0.14000000000000001</v>
          </cell>
          <cell r="AX298">
            <v>0</v>
          </cell>
          <cell r="AY298">
            <v>0</v>
          </cell>
          <cell r="AZ298">
            <v>0</v>
          </cell>
          <cell r="BA298">
            <v>0</v>
          </cell>
          <cell r="BB298">
            <v>40</v>
          </cell>
          <cell r="BC298">
            <v>0</v>
          </cell>
          <cell r="BD298">
            <v>0</v>
          </cell>
          <cell r="BE298">
            <v>40</v>
          </cell>
          <cell r="BF298">
            <v>59.734999999999999</v>
          </cell>
          <cell r="BG298">
            <v>0</v>
          </cell>
          <cell r="BH298">
            <v>0</v>
          </cell>
          <cell r="BI298">
            <v>59.734999999999999</v>
          </cell>
          <cell r="BJ298">
            <v>0.14000000000000001</v>
          </cell>
          <cell r="BK298">
            <v>135.09548947406248</v>
          </cell>
          <cell r="BL298">
            <v>135.28512569531247</v>
          </cell>
          <cell r="BM298">
            <v>10.950000000000001</v>
          </cell>
          <cell r="BN298">
            <v>13.14</v>
          </cell>
          <cell r="BO298">
            <v>24.090000000000003</v>
          </cell>
          <cell r="BP298">
            <v>0</v>
          </cell>
          <cell r="BQ298">
            <v>0</v>
          </cell>
          <cell r="BR298">
            <v>0</v>
          </cell>
          <cell r="BS298">
            <v>0</v>
          </cell>
          <cell r="BT298">
            <v>10.950000000000001</v>
          </cell>
          <cell r="BU298">
            <v>13.14</v>
          </cell>
          <cell r="BV298">
            <v>24.090000000000003</v>
          </cell>
          <cell r="BW298">
            <v>10.406880000000001</v>
          </cell>
          <cell r="BX298">
            <v>1.0728</v>
          </cell>
          <cell r="BY298">
            <v>0.36</v>
          </cell>
          <cell r="BZ298">
            <v>2.95</v>
          </cell>
          <cell r="CA298">
            <v>1.2699921355932204</v>
          </cell>
          <cell r="CB298">
            <v>4</v>
          </cell>
          <cell r="CC298">
            <v>0.3782074576271186</v>
          </cell>
          <cell r="CD298">
            <v>0.31</v>
          </cell>
          <cell r="CE298">
            <v>0.23</v>
          </cell>
          <cell r="CF298">
            <v>0</v>
          </cell>
          <cell r="CG298">
            <v>0</v>
          </cell>
          <cell r="CH298">
            <v>1.648199593220339</v>
          </cell>
          <cell r="CI298" t="str">
            <v>OLD SCIENCE HALL</v>
          </cell>
          <cell r="CJ298" t="str">
            <v>NF1-2CKT</v>
          </cell>
          <cell r="CK298">
            <v>0</v>
          </cell>
          <cell r="CL298">
            <v>0</v>
          </cell>
          <cell r="CM298" t="str">
            <v>N/A</v>
          </cell>
          <cell r="CN298" t="str">
            <v>-</v>
          </cell>
          <cell r="CO298" t="str">
            <v>-</v>
          </cell>
          <cell r="CP298" t="str">
            <v>-</v>
          </cell>
          <cell r="CQ298">
            <v>0</v>
          </cell>
          <cell r="CR298" t="str">
            <v>N/A</v>
          </cell>
          <cell r="CS298" t="str">
            <v>-</v>
          </cell>
          <cell r="CT298" t="str">
            <v>-</v>
          </cell>
          <cell r="CU298" t="str">
            <v>-</v>
          </cell>
          <cell r="CV298">
            <v>0</v>
          </cell>
          <cell r="CW298">
            <v>0</v>
          </cell>
          <cell r="CX298" t="str">
            <v>N/A</v>
          </cell>
          <cell r="CY298" t="str">
            <v>-</v>
          </cell>
          <cell r="CZ298" t="str">
            <v>-</v>
          </cell>
          <cell r="DA298" t="str">
            <v>-</v>
          </cell>
          <cell r="DB298">
            <v>0</v>
          </cell>
          <cell r="DC298" t="str">
            <v>N/A</v>
          </cell>
          <cell r="DD298" t="str">
            <v>-</v>
          </cell>
          <cell r="DE298" t="str">
            <v>-</v>
          </cell>
          <cell r="DF298" t="str">
            <v>-</v>
          </cell>
          <cell r="DG298">
            <v>1</v>
          </cell>
          <cell r="DH298" t="str">
            <v>LED EXIT 2 CIRCUIT</v>
          </cell>
          <cell r="DI298" t="str">
            <v>BEST</v>
          </cell>
          <cell r="DJ298" t="str">
            <v>EZXTEU2RW-DC</v>
          </cell>
          <cell r="DK298" t="str">
            <v>-</v>
          </cell>
          <cell r="DL298">
            <v>0</v>
          </cell>
          <cell r="DM298" t="str">
            <v>No Sensor</v>
          </cell>
          <cell r="DN298" t="str">
            <v>No Sensor</v>
          </cell>
          <cell r="DO298" t="str">
            <v>No Sensor</v>
          </cell>
          <cell r="DP298" t="str">
            <v>No Sensor</v>
          </cell>
          <cell r="DQ298" t="str">
            <v>No Sensor</v>
          </cell>
          <cell r="DR298">
            <v>0</v>
          </cell>
          <cell r="DS298" t="str">
            <v>No Add Wk.</v>
          </cell>
          <cell r="DT298" t="str">
            <v>No Add. Wk.</v>
          </cell>
          <cell r="DU298" t="str">
            <v>No Add. Wk.</v>
          </cell>
          <cell r="DV298" t="str">
            <v>No Add. Wk.</v>
          </cell>
          <cell r="DW298" t="str">
            <v>No Add. Wk.</v>
          </cell>
        </row>
        <row r="299">
          <cell r="E299">
            <v>11</v>
          </cell>
          <cell r="F299" t="str">
            <v>OLD SCIENCE HALL</v>
          </cell>
          <cell r="I299" t="str">
            <v>STAIR #1</v>
          </cell>
          <cell r="J299" t="str">
            <v>ST</v>
          </cell>
          <cell r="L299">
            <v>2470</v>
          </cell>
          <cell r="M299">
            <v>2</v>
          </cell>
          <cell r="N299" t="str">
            <v>EXCLUDE</v>
          </cell>
          <cell r="Q299" t="str">
            <v>CF</v>
          </cell>
          <cell r="S299" t="str">
            <v>MISCELLANEOUS</v>
          </cell>
          <cell r="T299">
            <v>0</v>
          </cell>
          <cell r="U299">
            <v>0</v>
          </cell>
          <cell r="V299">
            <v>0</v>
          </cell>
          <cell r="W299">
            <v>2</v>
          </cell>
          <cell r="X299" t="str">
            <v>EXCLUDE</v>
          </cell>
          <cell r="Z299" t="str">
            <v>MISCELLANEOUS</v>
          </cell>
          <cell r="AA299" t="str">
            <v xml:space="preserve"> </v>
          </cell>
          <cell r="AB299">
            <v>0</v>
          </cell>
          <cell r="AC299">
            <v>0</v>
          </cell>
          <cell r="AD299">
            <v>0</v>
          </cell>
          <cell r="AJ299" t="str">
            <v>Y</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0.36</v>
          </cell>
          <cell r="BZ299">
            <v>2.95</v>
          </cell>
          <cell r="CA299">
            <v>0</v>
          </cell>
          <cell r="CB299">
            <v>4</v>
          </cell>
          <cell r="CC299">
            <v>0</v>
          </cell>
          <cell r="CD299">
            <v>0.31</v>
          </cell>
          <cell r="CE299">
            <v>0.23</v>
          </cell>
          <cell r="CF299">
            <v>0</v>
          </cell>
          <cell r="CG299">
            <v>0</v>
          </cell>
          <cell r="CH299">
            <v>0</v>
          </cell>
          <cell r="CI299" t="str">
            <v>OLD SCIENCE HALL</v>
          </cell>
          <cell r="CJ299" t="str">
            <v>EXCLUDE</v>
          </cell>
          <cell r="CK299">
            <v>0</v>
          </cell>
          <cell r="CL299">
            <v>0</v>
          </cell>
          <cell r="CM299" t="str">
            <v>N/A</v>
          </cell>
          <cell r="CN299" t="str">
            <v>-</v>
          </cell>
          <cell r="CO299" t="str">
            <v>-</v>
          </cell>
          <cell r="CP299" t="str">
            <v>-</v>
          </cell>
          <cell r="CQ299">
            <v>0</v>
          </cell>
          <cell r="CR299" t="str">
            <v>N/A</v>
          </cell>
          <cell r="CS299" t="str">
            <v>-</v>
          </cell>
          <cell r="CT299" t="str">
            <v>-</v>
          </cell>
          <cell r="CU299" t="str">
            <v>-</v>
          </cell>
          <cell r="CV299">
            <v>0</v>
          </cell>
          <cell r="CW299">
            <v>0</v>
          </cell>
          <cell r="CX299" t="str">
            <v>N/A</v>
          </cell>
          <cell r="CY299" t="str">
            <v>-</v>
          </cell>
          <cell r="CZ299" t="str">
            <v>-</v>
          </cell>
          <cell r="DA299" t="str">
            <v>-</v>
          </cell>
          <cell r="DB299">
            <v>0</v>
          </cell>
          <cell r="DC299" t="str">
            <v>N/A</v>
          </cell>
          <cell r="DD299" t="str">
            <v>-</v>
          </cell>
          <cell r="DE299" t="str">
            <v>-</v>
          </cell>
          <cell r="DF299" t="str">
            <v>-</v>
          </cell>
          <cell r="DG299">
            <v>2</v>
          </cell>
          <cell r="DH299" t="str">
            <v>EXCLUDE</v>
          </cell>
          <cell r="DI299" t="str">
            <v>-</v>
          </cell>
          <cell r="DJ299" t="str">
            <v>-</v>
          </cell>
          <cell r="DK299" t="str">
            <v>-</v>
          </cell>
          <cell r="DL299">
            <v>0</v>
          </cell>
          <cell r="DM299" t="str">
            <v>No Sensor</v>
          </cell>
          <cell r="DN299" t="str">
            <v>No Sensor</v>
          </cell>
          <cell r="DO299" t="str">
            <v>No Sensor</v>
          </cell>
          <cell r="DP299" t="str">
            <v>No Sensor</v>
          </cell>
          <cell r="DQ299" t="str">
            <v>No Sensor</v>
          </cell>
          <cell r="DR299">
            <v>0</v>
          </cell>
          <cell r="DS299" t="str">
            <v>No Add Wk.</v>
          </cell>
          <cell r="DT299" t="str">
            <v>No Add. Wk.</v>
          </cell>
          <cell r="DU299" t="str">
            <v>No Add. Wk.</v>
          </cell>
          <cell r="DV299" t="str">
            <v>No Add. Wk.</v>
          </cell>
          <cell r="DW299" t="str">
            <v>No Add. Wk.</v>
          </cell>
        </row>
        <row r="300">
          <cell r="E300">
            <v>11</v>
          </cell>
          <cell r="F300" t="str">
            <v>OLD SCIENCE HALL</v>
          </cell>
          <cell r="I300" t="str">
            <v>STAIR #1</v>
          </cell>
          <cell r="J300" t="str">
            <v>ST</v>
          </cell>
          <cell r="L300">
            <v>2470</v>
          </cell>
          <cell r="M300">
            <v>4</v>
          </cell>
          <cell r="N300" t="str">
            <v>24EE</v>
          </cell>
          <cell r="O300" t="str">
            <v>PEND</v>
          </cell>
          <cell r="S300" t="str">
            <v>FLUORESCENT</v>
          </cell>
          <cell r="T300">
            <v>72</v>
          </cell>
          <cell r="U300">
            <v>0.28799999999999998</v>
          </cell>
          <cell r="V300">
            <v>711.3599999999999</v>
          </cell>
          <cell r="W300">
            <v>4</v>
          </cell>
          <cell r="X300" t="str">
            <v>CR41LP</v>
          </cell>
          <cell r="Z300" t="str">
            <v>NEW LINEAR FLUORESCENT FIXTURE</v>
          </cell>
          <cell r="AA300" t="str">
            <v xml:space="preserve"> </v>
          </cell>
          <cell r="AB300">
            <v>22</v>
          </cell>
          <cell r="AC300">
            <v>8.7999999999999995E-2</v>
          </cell>
          <cell r="AD300">
            <v>217.35999999999999</v>
          </cell>
          <cell r="AJ300" t="str">
            <v>Y</v>
          </cell>
          <cell r="AK300">
            <v>16408.8</v>
          </cell>
          <cell r="AL300">
            <v>7987.2000000000007</v>
          </cell>
          <cell r="AM300">
            <v>-0.51323679976597913</v>
          </cell>
          <cell r="AN300">
            <v>0.19999999999999998</v>
          </cell>
          <cell r="AO300">
            <v>493.99999999999989</v>
          </cell>
          <cell r="AP300">
            <v>44.524000000000001</v>
          </cell>
          <cell r="AQ300">
            <v>12.658924185691985</v>
          </cell>
          <cell r="AR300">
            <v>7.8995654396150888E-2</v>
          </cell>
          <cell r="AS300">
            <v>64.114559999999997</v>
          </cell>
          <cell r="AT300">
            <v>19.59056</v>
          </cell>
          <cell r="AU300">
            <v>43.13</v>
          </cell>
          <cell r="AV300">
            <v>59.734999999999999</v>
          </cell>
          <cell r="AW300">
            <v>1.1600000000000001</v>
          </cell>
          <cell r="AX300">
            <v>0</v>
          </cell>
          <cell r="AY300">
            <v>0</v>
          </cell>
          <cell r="AZ300">
            <v>0</v>
          </cell>
          <cell r="BA300">
            <v>0</v>
          </cell>
          <cell r="BB300">
            <v>172.52</v>
          </cell>
          <cell r="BC300">
            <v>0</v>
          </cell>
          <cell r="BD300">
            <v>0</v>
          </cell>
          <cell r="BE300">
            <v>172.52</v>
          </cell>
          <cell r="BF300">
            <v>238.94</v>
          </cell>
          <cell r="BG300">
            <v>0</v>
          </cell>
          <cell r="BH300">
            <v>0</v>
          </cell>
          <cell r="BI300">
            <v>238.94</v>
          </cell>
          <cell r="BJ300">
            <v>4.6400000000000006</v>
          </cell>
          <cell r="BK300">
            <v>557.34085425374997</v>
          </cell>
          <cell r="BL300">
            <v>563.62594044374998</v>
          </cell>
          <cell r="BM300">
            <v>4.6929999999999996</v>
          </cell>
          <cell r="BN300">
            <v>9.8800000000000008</v>
          </cell>
          <cell r="BO300">
            <v>14.573</v>
          </cell>
          <cell r="BP300">
            <v>3.1893874999999996</v>
          </cell>
          <cell r="BQ300">
            <v>5.3516666666666666</v>
          </cell>
          <cell r="BR300">
            <v>0</v>
          </cell>
          <cell r="BS300">
            <v>8.5410541666666653</v>
          </cell>
          <cell r="BT300">
            <v>1.5036125</v>
          </cell>
          <cell r="BU300">
            <v>4.5283333333333342</v>
          </cell>
          <cell r="BV300">
            <v>6.0319458333333342</v>
          </cell>
          <cell r="BW300">
            <v>32.603999999999992</v>
          </cell>
          <cell r="BX300">
            <v>11.92</v>
          </cell>
          <cell r="BY300">
            <v>0.36</v>
          </cell>
          <cell r="BZ300">
            <v>2.95</v>
          </cell>
          <cell r="CA300">
            <v>3.9787932203389818</v>
          </cell>
          <cell r="CB300">
            <v>4</v>
          </cell>
          <cell r="CC300">
            <v>4.2023050847457624</v>
          </cell>
          <cell r="CD300">
            <v>0.31</v>
          </cell>
          <cell r="CE300">
            <v>0.23</v>
          </cell>
          <cell r="CF300">
            <v>0</v>
          </cell>
          <cell r="CG300">
            <v>0</v>
          </cell>
          <cell r="CH300">
            <v>8.1810983050847437</v>
          </cell>
          <cell r="CI300" t="str">
            <v>OLD SCIENCE HALL</v>
          </cell>
          <cell r="CJ300" t="str">
            <v>CR41LP</v>
          </cell>
          <cell r="CK300" t="str">
            <v>X</v>
          </cell>
          <cell r="CL300">
            <v>4</v>
          </cell>
          <cell r="CM300" t="str">
            <v>1X32HELP</v>
          </cell>
          <cell r="CN300" t="str">
            <v>SYLVANIA</v>
          </cell>
          <cell r="CO300" t="str">
            <v>QHE1X32T8/UNV ISL-SC</v>
          </cell>
          <cell r="CP300">
            <v>49861</v>
          </cell>
          <cell r="CQ300">
            <v>0</v>
          </cell>
          <cell r="CR300" t="str">
            <v>N/A</v>
          </cell>
          <cell r="CS300" t="str">
            <v>-</v>
          </cell>
          <cell r="CT300" t="str">
            <v>-</v>
          </cell>
          <cell r="CU300" t="str">
            <v>-</v>
          </cell>
          <cell r="CV300">
            <v>0</v>
          </cell>
          <cell r="CW300">
            <v>4</v>
          </cell>
          <cell r="CX300" t="str">
            <v>FO28/ECO</v>
          </cell>
          <cell r="CY300" t="str">
            <v>SYLVANIA</v>
          </cell>
          <cell r="CZ300" t="str">
            <v>FO28/841/XP/SS/ECO</v>
          </cell>
          <cell r="DA300">
            <v>22179</v>
          </cell>
          <cell r="DB300">
            <v>0</v>
          </cell>
          <cell r="DC300" t="str">
            <v>N/A</v>
          </cell>
          <cell r="DD300" t="str">
            <v>-</v>
          </cell>
          <cell r="DE300" t="str">
            <v>-</v>
          </cell>
          <cell r="DF300" t="str">
            <v>-</v>
          </cell>
          <cell r="DG300">
            <v>4</v>
          </cell>
          <cell r="DH300" t="str">
            <v>4' 1-LAMP LOW POWER CLASSROOM FIXTURE</v>
          </cell>
          <cell r="DI300" t="str">
            <v>TRI-STAR</v>
          </cell>
          <cell r="DJ300" t="str">
            <v>WA438-4-132-T8-EB(*)LP- WREF</v>
          </cell>
          <cell r="DK300" t="str">
            <v>-</v>
          </cell>
          <cell r="DL300">
            <v>0</v>
          </cell>
          <cell r="DM300" t="str">
            <v>No Sensor</v>
          </cell>
          <cell r="DN300" t="str">
            <v>No Sensor</v>
          </cell>
          <cell r="DO300" t="str">
            <v>No Sensor</v>
          </cell>
          <cell r="DP300" t="str">
            <v>No Sensor</v>
          </cell>
          <cell r="DQ300" t="str">
            <v>No Sensor</v>
          </cell>
          <cell r="DR300">
            <v>0</v>
          </cell>
          <cell r="DS300" t="str">
            <v>No Add Wk.</v>
          </cell>
          <cell r="DT300" t="str">
            <v>No Add. Wk.</v>
          </cell>
          <cell r="DU300" t="str">
            <v>No Add. Wk.</v>
          </cell>
          <cell r="DV300" t="str">
            <v>No Add. Wk.</v>
          </cell>
          <cell r="DW300" t="str">
            <v>No Add. Wk.</v>
          </cell>
        </row>
        <row r="301">
          <cell r="E301">
            <v>11</v>
          </cell>
          <cell r="F301" t="str">
            <v>OLD SCIENCE HALL</v>
          </cell>
          <cell r="I301" t="str">
            <v>STAIR #1</v>
          </cell>
          <cell r="J301" t="str">
            <v>ST</v>
          </cell>
          <cell r="L301">
            <v>2470</v>
          </cell>
          <cell r="M301">
            <v>6</v>
          </cell>
          <cell r="N301" t="str">
            <v>EXCLUDE</v>
          </cell>
          <cell r="Q301" t="str">
            <v>CF</v>
          </cell>
          <cell r="S301" t="str">
            <v>MISCELLANEOUS</v>
          </cell>
          <cell r="T301">
            <v>0</v>
          </cell>
          <cell r="U301">
            <v>0</v>
          </cell>
          <cell r="V301">
            <v>0</v>
          </cell>
          <cell r="W301">
            <v>6</v>
          </cell>
          <cell r="X301" t="str">
            <v>EXCLUDE</v>
          </cell>
          <cell r="Z301" t="str">
            <v>MISCELLANEOUS</v>
          </cell>
          <cell r="AA301" t="str">
            <v xml:space="preserve"> </v>
          </cell>
          <cell r="AB301">
            <v>0</v>
          </cell>
          <cell r="AC301">
            <v>0</v>
          </cell>
          <cell r="AD301">
            <v>0</v>
          </cell>
          <cell r="AJ301" t="str">
            <v>Y</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0.36</v>
          </cell>
          <cell r="BZ301">
            <v>2.95</v>
          </cell>
          <cell r="CA301">
            <v>0</v>
          </cell>
          <cell r="CB301">
            <v>4</v>
          </cell>
          <cell r="CC301">
            <v>0</v>
          </cell>
          <cell r="CD301">
            <v>0.31</v>
          </cell>
          <cell r="CE301">
            <v>0.23</v>
          </cell>
          <cell r="CF301">
            <v>0</v>
          </cell>
          <cell r="CG301">
            <v>0</v>
          </cell>
          <cell r="CH301">
            <v>0</v>
          </cell>
          <cell r="CI301" t="str">
            <v>OLD SCIENCE HALL</v>
          </cell>
          <cell r="CJ301" t="str">
            <v>EXCLUDE</v>
          </cell>
          <cell r="CK301">
            <v>0</v>
          </cell>
          <cell r="CL301">
            <v>0</v>
          </cell>
          <cell r="CM301" t="str">
            <v>N/A</v>
          </cell>
          <cell r="CN301" t="str">
            <v>-</v>
          </cell>
          <cell r="CO301" t="str">
            <v>-</v>
          </cell>
          <cell r="CP301" t="str">
            <v>-</v>
          </cell>
          <cell r="CQ301">
            <v>0</v>
          </cell>
          <cell r="CR301" t="str">
            <v>N/A</v>
          </cell>
          <cell r="CS301" t="str">
            <v>-</v>
          </cell>
          <cell r="CT301" t="str">
            <v>-</v>
          </cell>
          <cell r="CU301" t="str">
            <v>-</v>
          </cell>
          <cell r="CV301">
            <v>0</v>
          </cell>
          <cell r="CW301">
            <v>0</v>
          </cell>
          <cell r="CX301" t="str">
            <v>N/A</v>
          </cell>
          <cell r="CY301" t="str">
            <v>-</v>
          </cell>
          <cell r="CZ301" t="str">
            <v>-</v>
          </cell>
          <cell r="DA301" t="str">
            <v>-</v>
          </cell>
          <cell r="DB301">
            <v>0</v>
          </cell>
          <cell r="DC301" t="str">
            <v>N/A</v>
          </cell>
          <cell r="DD301" t="str">
            <v>-</v>
          </cell>
          <cell r="DE301" t="str">
            <v>-</v>
          </cell>
          <cell r="DF301" t="str">
            <v>-</v>
          </cell>
          <cell r="DG301">
            <v>6</v>
          </cell>
          <cell r="DH301" t="str">
            <v>EXCLUDE</v>
          </cell>
          <cell r="DI301" t="str">
            <v>-</v>
          </cell>
          <cell r="DJ301" t="str">
            <v>-</v>
          </cell>
          <cell r="DK301" t="str">
            <v>-</v>
          </cell>
          <cell r="DL301">
            <v>0</v>
          </cell>
          <cell r="DM301" t="str">
            <v>No Sensor</v>
          </cell>
          <cell r="DN301" t="str">
            <v>No Sensor</v>
          </cell>
          <cell r="DO301" t="str">
            <v>No Sensor</v>
          </cell>
          <cell r="DP301" t="str">
            <v>No Sensor</v>
          </cell>
          <cell r="DQ301" t="str">
            <v>No Sensor</v>
          </cell>
          <cell r="DR301">
            <v>0</v>
          </cell>
          <cell r="DS301" t="str">
            <v>No Add Wk.</v>
          </cell>
          <cell r="DT301" t="str">
            <v>No Add. Wk.</v>
          </cell>
          <cell r="DU301" t="str">
            <v>No Add. Wk.</v>
          </cell>
          <cell r="DV301" t="str">
            <v>No Add. Wk.</v>
          </cell>
          <cell r="DW301" t="str">
            <v>No Add. Wk.</v>
          </cell>
        </row>
        <row r="302">
          <cell r="E302">
            <v>11</v>
          </cell>
          <cell r="F302" t="str">
            <v>OLD SCIENCE HALL</v>
          </cell>
          <cell r="G302">
            <v>1</v>
          </cell>
          <cell r="H302">
            <v>101</v>
          </cell>
          <cell r="I302" t="str">
            <v xml:space="preserve">GALLERY </v>
          </cell>
          <cell r="J302" t="str">
            <v>CS</v>
          </cell>
          <cell r="L302">
            <v>2470</v>
          </cell>
          <cell r="M302">
            <v>12</v>
          </cell>
          <cell r="N302">
            <v>150</v>
          </cell>
          <cell r="Q302" t="str">
            <v>TRACK</v>
          </cell>
          <cell r="S302" t="str">
            <v>INCANDESCENT</v>
          </cell>
          <cell r="T302">
            <v>150</v>
          </cell>
          <cell r="U302">
            <v>1.8</v>
          </cell>
          <cell r="V302">
            <v>4446</v>
          </cell>
          <cell r="W302">
            <v>12</v>
          </cell>
          <cell r="X302" t="str">
            <v>CF32R40</v>
          </cell>
          <cell r="Z302" t="str">
            <v>RELAMP COMPACT FLUORESCENT</v>
          </cell>
          <cell r="AA302" t="str">
            <v xml:space="preserve"> </v>
          </cell>
          <cell r="AB302">
            <v>32</v>
          </cell>
          <cell r="AC302">
            <v>0.38400000000000001</v>
          </cell>
          <cell r="AD302">
            <v>948.48</v>
          </cell>
          <cell r="AJ302" t="str">
            <v>Y</v>
          </cell>
          <cell r="AK302">
            <v>0</v>
          </cell>
          <cell r="AL302">
            <v>0</v>
          </cell>
          <cell r="AM302">
            <v>0</v>
          </cell>
          <cell r="AN302">
            <v>1.4159999999999999</v>
          </cell>
          <cell r="AO302">
            <v>3497.52</v>
          </cell>
          <cell r="AP302">
            <v>315.22992000000005</v>
          </cell>
          <cell r="AQ302">
            <v>1.5435055615031317</v>
          </cell>
          <cell r="AR302">
            <v>0.64787586448743162</v>
          </cell>
          <cell r="AS302">
            <v>400.71600000000007</v>
          </cell>
          <cell r="AT302">
            <v>85.486080000000015</v>
          </cell>
          <cell r="AU302">
            <v>15</v>
          </cell>
          <cell r="AV302">
            <v>14.93375</v>
          </cell>
          <cell r="AW302">
            <v>0</v>
          </cell>
          <cell r="AX302">
            <v>0</v>
          </cell>
          <cell r="AY302">
            <v>0</v>
          </cell>
          <cell r="AZ302">
            <v>0</v>
          </cell>
          <cell r="BA302">
            <v>0</v>
          </cell>
          <cell r="BB302">
            <v>180</v>
          </cell>
          <cell r="BC302">
            <v>0</v>
          </cell>
          <cell r="BD302">
            <v>0</v>
          </cell>
          <cell r="BE302">
            <v>180</v>
          </cell>
          <cell r="BF302">
            <v>179.20499999999998</v>
          </cell>
          <cell r="BG302">
            <v>0</v>
          </cell>
          <cell r="BH302">
            <v>0</v>
          </cell>
          <cell r="BI302">
            <v>179.20499999999998</v>
          </cell>
          <cell r="BJ302">
            <v>0</v>
          </cell>
          <cell r="BK302">
            <v>486.55913467218738</v>
          </cell>
          <cell r="BL302">
            <v>486.55913467218738</v>
          </cell>
          <cell r="BM302">
            <v>29.64</v>
          </cell>
          <cell r="BN302">
            <v>59.28</v>
          </cell>
          <cell r="BO302">
            <v>88.92</v>
          </cell>
          <cell r="BP302">
            <v>55.574999999999996</v>
          </cell>
          <cell r="BQ302">
            <v>14.82</v>
          </cell>
          <cell r="BR302">
            <v>0</v>
          </cell>
          <cell r="BS302">
            <v>70.394999999999996</v>
          </cell>
          <cell r="BT302">
            <v>-25.934999999999995</v>
          </cell>
          <cell r="BU302">
            <v>44.46</v>
          </cell>
          <cell r="BV302">
            <v>18.525000000000006</v>
          </cell>
          <cell r="BW302">
            <v>230.83632</v>
          </cell>
          <cell r="BX302">
            <v>84.393599999999992</v>
          </cell>
          <cell r="BY302">
            <v>0.36</v>
          </cell>
          <cell r="BZ302">
            <v>2.95</v>
          </cell>
          <cell r="CA302">
            <v>28.169855999999999</v>
          </cell>
          <cell r="CB302">
            <v>4</v>
          </cell>
          <cell r="CC302">
            <v>29.752319999999997</v>
          </cell>
          <cell r="CD302">
            <v>0.31</v>
          </cell>
          <cell r="CE302">
            <v>0.23</v>
          </cell>
          <cell r="CF302">
            <v>0</v>
          </cell>
          <cell r="CG302">
            <v>0</v>
          </cell>
          <cell r="CH302">
            <v>57.922175999999993</v>
          </cell>
          <cell r="CI302" t="str">
            <v>OLD SCIENCE HALL</v>
          </cell>
          <cell r="CJ302" t="str">
            <v>CF32R40</v>
          </cell>
          <cell r="CK302">
            <v>0</v>
          </cell>
          <cell r="CL302">
            <v>0</v>
          </cell>
          <cell r="CM302" t="str">
            <v>N/A</v>
          </cell>
          <cell r="CN302" t="str">
            <v>-</v>
          </cell>
          <cell r="CO302" t="str">
            <v>-</v>
          </cell>
          <cell r="CP302" t="str">
            <v>-</v>
          </cell>
          <cell r="CQ302">
            <v>0</v>
          </cell>
          <cell r="CR302" t="str">
            <v>N/A</v>
          </cell>
          <cell r="CS302" t="str">
            <v>-</v>
          </cell>
          <cell r="CT302" t="str">
            <v>-</v>
          </cell>
          <cell r="CU302" t="str">
            <v>-</v>
          </cell>
          <cell r="CV302">
            <v>0</v>
          </cell>
          <cell r="CW302">
            <v>12</v>
          </cell>
          <cell r="CX302" t="str">
            <v>32 WATT COMPACT FL. (130) PAR40</v>
          </cell>
          <cell r="CY302" t="str">
            <v>TCP</v>
          </cell>
          <cell r="CZ302" t="str">
            <v>28932-41K W/101R40</v>
          </cell>
          <cell r="DA302" t="str">
            <v>-</v>
          </cell>
          <cell r="DB302">
            <v>0</v>
          </cell>
          <cell r="DC302" t="str">
            <v>N/A</v>
          </cell>
          <cell r="DD302" t="str">
            <v>-</v>
          </cell>
          <cell r="DE302" t="str">
            <v>-</v>
          </cell>
          <cell r="DF302" t="str">
            <v>-</v>
          </cell>
          <cell r="DG302">
            <v>0</v>
          </cell>
          <cell r="DH302" t="str">
            <v>N/A</v>
          </cell>
          <cell r="DI302" t="str">
            <v>-</v>
          </cell>
          <cell r="DJ302" t="str">
            <v>-</v>
          </cell>
          <cell r="DK302" t="str">
            <v>-</v>
          </cell>
          <cell r="DL302">
            <v>0</v>
          </cell>
          <cell r="DM302" t="str">
            <v>No Sensor</v>
          </cell>
          <cell r="DN302" t="str">
            <v>No Sensor</v>
          </cell>
          <cell r="DO302" t="str">
            <v>No Sensor</v>
          </cell>
          <cell r="DP302" t="str">
            <v>No Sensor</v>
          </cell>
          <cell r="DQ302" t="str">
            <v>No Sensor</v>
          </cell>
          <cell r="DR302">
            <v>0</v>
          </cell>
          <cell r="DS302" t="str">
            <v>No Add Wk.</v>
          </cell>
          <cell r="DT302" t="str">
            <v>No Add. Wk.</v>
          </cell>
          <cell r="DU302" t="str">
            <v>No Add. Wk.</v>
          </cell>
          <cell r="DV302" t="str">
            <v>No Add. Wk.</v>
          </cell>
          <cell r="DW302" t="str">
            <v>No Add. Wk.</v>
          </cell>
        </row>
        <row r="303">
          <cell r="E303">
            <v>11</v>
          </cell>
          <cell r="F303" t="str">
            <v>OLD SCIENCE HALL</v>
          </cell>
          <cell r="G303">
            <v>1</v>
          </cell>
          <cell r="H303">
            <v>101</v>
          </cell>
          <cell r="I303" t="str">
            <v xml:space="preserve">GALLERY </v>
          </cell>
          <cell r="J303" t="str">
            <v>E</v>
          </cell>
          <cell r="L303">
            <v>8760</v>
          </cell>
          <cell r="M303">
            <v>2</v>
          </cell>
          <cell r="N303" t="str">
            <v>EXIT PL7</v>
          </cell>
          <cell r="S303" t="str">
            <v>EXIT SIGN</v>
          </cell>
          <cell r="T303">
            <v>22</v>
          </cell>
          <cell r="U303">
            <v>4.3999999999999997E-2</v>
          </cell>
          <cell r="V303">
            <v>385.44</v>
          </cell>
          <cell r="W303">
            <v>2</v>
          </cell>
          <cell r="X303" t="str">
            <v>NF1-2CKT</v>
          </cell>
          <cell r="Z303" t="str">
            <v>NEW EXIT SIGN</v>
          </cell>
          <cell r="AA303" t="str">
            <v xml:space="preserve"> </v>
          </cell>
          <cell r="AB303">
            <v>4</v>
          </cell>
          <cell r="AC303">
            <v>8.0000000000000002E-3</v>
          </cell>
          <cell r="AD303">
            <v>70.08</v>
          </cell>
          <cell r="AJ303" t="str">
            <v>Y</v>
          </cell>
          <cell r="AK303">
            <v>1238.4000000000001</v>
          </cell>
          <cell r="AL303">
            <v>0</v>
          </cell>
          <cell r="AM303">
            <v>-1</v>
          </cell>
          <cell r="AN303">
            <v>3.5999999999999997E-2</v>
          </cell>
          <cell r="AO303">
            <v>315.36</v>
          </cell>
          <cell r="AP303">
            <v>22.95936</v>
          </cell>
          <cell r="AQ303">
            <v>11.784747109267199</v>
          </cell>
          <cell r="AR303">
            <v>8.4855448379849208E-2</v>
          </cell>
          <cell r="AS303">
            <v>28.061440000000001</v>
          </cell>
          <cell r="AT303">
            <v>5.1020799999999999</v>
          </cell>
          <cell r="AU303">
            <v>40</v>
          </cell>
          <cell r="AV303">
            <v>59.734999999999999</v>
          </cell>
          <cell r="AW303">
            <v>0.14000000000000001</v>
          </cell>
          <cell r="AX303">
            <v>0</v>
          </cell>
          <cell r="AY303">
            <v>0</v>
          </cell>
          <cell r="AZ303">
            <v>0</v>
          </cell>
          <cell r="BA303">
            <v>0</v>
          </cell>
          <cell r="BB303">
            <v>80</v>
          </cell>
          <cell r="BC303">
            <v>0</v>
          </cell>
          <cell r="BD303">
            <v>0</v>
          </cell>
          <cell r="BE303">
            <v>80</v>
          </cell>
          <cell r="BF303">
            <v>119.47</v>
          </cell>
          <cell r="BG303">
            <v>0</v>
          </cell>
          <cell r="BH303">
            <v>0</v>
          </cell>
          <cell r="BI303">
            <v>119.47</v>
          </cell>
          <cell r="BJ303">
            <v>0.28000000000000003</v>
          </cell>
          <cell r="BK303">
            <v>270.19097894812495</v>
          </cell>
          <cell r="BL303">
            <v>270.57025139062495</v>
          </cell>
          <cell r="BM303">
            <v>21.900000000000002</v>
          </cell>
          <cell r="BN303">
            <v>26.28</v>
          </cell>
          <cell r="BO303">
            <v>48.180000000000007</v>
          </cell>
          <cell r="BP303">
            <v>0</v>
          </cell>
          <cell r="BQ303">
            <v>0</v>
          </cell>
          <cell r="BR303">
            <v>0</v>
          </cell>
          <cell r="BS303">
            <v>0</v>
          </cell>
          <cell r="BT303">
            <v>21.900000000000002</v>
          </cell>
          <cell r="BU303">
            <v>26.28</v>
          </cell>
          <cell r="BV303">
            <v>48.180000000000007</v>
          </cell>
          <cell r="BW303">
            <v>20.813760000000002</v>
          </cell>
          <cell r="BX303">
            <v>2.1456</v>
          </cell>
          <cell r="BY303">
            <v>0.36</v>
          </cell>
          <cell r="BZ303">
            <v>2.95</v>
          </cell>
          <cell r="CA303">
            <v>2.5399842711864409</v>
          </cell>
          <cell r="CB303">
            <v>4</v>
          </cell>
          <cell r="CC303">
            <v>0.75641491525423721</v>
          </cell>
          <cell r="CD303">
            <v>0.31</v>
          </cell>
          <cell r="CE303">
            <v>0.23</v>
          </cell>
          <cell r="CF303">
            <v>0</v>
          </cell>
          <cell r="CG303">
            <v>0</v>
          </cell>
          <cell r="CH303">
            <v>3.2963991864406781</v>
          </cell>
          <cell r="CI303" t="str">
            <v>OLD SCIENCE HALL</v>
          </cell>
          <cell r="CJ303" t="str">
            <v>NF1-2CKT</v>
          </cell>
          <cell r="CK303">
            <v>0</v>
          </cell>
          <cell r="CL303">
            <v>0</v>
          </cell>
          <cell r="CM303" t="str">
            <v>N/A</v>
          </cell>
          <cell r="CN303" t="str">
            <v>-</v>
          </cell>
          <cell r="CO303" t="str">
            <v>-</v>
          </cell>
          <cell r="CP303" t="str">
            <v>-</v>
          </cell>
          <cell r="CQ303">
            <v>0</v>
          </cell>
          <cell r="CR303" t="str">
            <v>N/A</v>
          </cell>
          <cell r="CS303" t="str">
            <v>-</v>
          </cell>
          <cell r="CT303" t="str">
            <v>-</v>
          </cell>
          <cell r="CU303" t="str">
            <v>-</v>
          </cell>
          <cell r="CV303">
            <v>0</v>
          </cell>
          <cell r="CW303">
            <v>0</v>
          </cell>
          <cell r="CX303" t="str">
            <v>N/A</v>
          </cell>
          <cell r="CY303" t="str">
            <v>-</v>
          </cell>
          <cell r="CZ303" t="str">
            <v>-</v>
          </cell>
          <cell r="DA303" t="str">
            <v>-</v>
          </cell>
          <cell r="DB303">
            <v>0</v>
          </cell>
          <cell r="DC303" t="str">
            <v>N/A</v>
          </cell>
          <cell r="DD303" t="str">
            <v>-</v>
          </cell>
          <cell r="DE303" t="str">
            <v>-</v>
          </cell>
          <cell r="DF303" t="str">
            <v>-</v>
          </cell>
          <cell r="DG303">
            <v>2</v>
          </cell>
          <cell r="DH303" t="str">
            <v>LED EXIT 2 CIRCUIT</v>
          </cell>
          <cell r="DI303" t="str">
            <v>BEST</v>
          </cell>
          <cell r="DJ303" t="str">
            <v>EZXTEU2RW-DC</v>
          </cell>
          <cell r="DK303" t="str">
            <v>-</v>
          </cell>
          <cell r="DL303">
            <v>0</v>
          </cell>
          <cell r="DM303" t="str">
            <v>No Sensor</v>
          </cell>
          <cell r="DN303" t="str">
            <v>No Sensor</v>
          </cell>
          <cell r="DO303" t="str">
            <v>No Sensor</v>
          </cell>
          <cell r="DP303" t="str">
            <v>No Sensor</v>
          </cell>
          <cell r="DQ303" t="str">
            <v>No Sensor</v>
          </cell>
          <cell r="DR303">
            <v>0</v>
          </cell>
          <cell r="DS303" t="str">
            <v>No Add Wk.</v>
          </cell>
          <cell r="DT303" t="str">
            <v>No Add. Wk.</v>
          </cell>
          <cell r="DU303" t="str">
            <v>No Add. Wk.</v>
          </cell>
          <cell r="DV303" t="str">
            <v>No Add. Wk.</v>
          </cell>
          <cell r="DW303" t="str">
            <v>No Add. Wk.</v>
          </cell>
        </row>
        <row r="304">
          <cell r="E304">
            <v>11</v>
          </cell>
          <cell r="F304" t="str">
            <v>OLD SCIENCE HALL</v>
          </cell>
          <cell r="G304">
            <v>1</v>
          </cell>
          <cell r="H304">
            <v>101</v>
          </cell>
          <cell r="I304" t="str">
            <v xml:space="preserve">GALLERY </v>
          </cell>
          <cell r="J304" t="str">
            <v>CS</v>
          </cell>
          <cell r="L304">
            <v>2470</v>
          </cell>
          <cell r="M304">
            <v>8</v>
          </cell>
          <cell r="N304" t="str">
            <v>EXCLUDE</v>
          </cell>
          <cell r="Q304" t="str">
            <v>CF</v>
          </cell>
          <cell r="S304" t="str">
            <v>MISCELLANEOUS</v>
          </cell>
          <cell r="T304">
            <v>0</v>
          </cell>
          <cell r="U304">
            <v>0</v>
          </cell>
          <cell r="V304">
            <v>0</v>
          </cell>
          <cell r="W304">
            <v>8</v>
          </cell>
          <cell r="X304" t="str">
            <v>EXCLUDE</v>
          </cell>
          <cell r="Z304" t="str">
            <v>MISCELLANEOUS</v>
          </cell>
          <cell r="AA304" t="str">
            <v xml:space="preserve"> </v>
          </cell>
          <cell r="AB304">
            <v>0</v>
          </cell>
          <cell r="AC304">
            <v>0</v>
          </cell>
          <cell r="AD304">
            <v>0</v>
          </cell>
          <cell r="AJ304" t="str">
            <v>Y</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0.36</v>
          </cell>
          <cell r="BZ304">
            <v>2.95</v>
          </cell>
          <cell r="CA304">
            <v>0</v>
          </cell>
          <cell r="CB304">
            <v>4</v>
          </cell>
          <cell r="CC304">
            <v>0</v>
          </cell>
          <cell r="CD304">
            <v>0.31</v>
          </cell>
          <cell r="CE304">
            <v>0.23</v>
          </cell>
          <cell r="CF304">
            <v>0</v>
          </cell>
          <cell r="CG304">
            <v>0</v>
          </cell>
          <cell r="CH304">
            <v>0</v>
          </cell>
          <cell r="CI304" t="str">
            <v>OLD SCIENCE HALL</v>
          </cell>
          <cell r="CJ304" t="str">
            <v>EXCLUDE</v>
          </cell>
          <cell r="CK304">
            <v>0</v>
          </cell>
          <cell r="CL304">
            <v>0</v>
          </cell>
          <cell r="CM304" t="str">
            <v>N/A</v>
          </cell>
          <cell r="CN304" t="str">
            <v>-</v>
          </cell>
          <cell r="CO304" t="str">
            <v>-</v>
          </cell>
          <cell r="CP304" t="str">
            <v>-</v>
          </cell>
          <cell r="CQ304">
            <v>0</v>
          </cell>
          <cell r="CR304" t="str">
            <v>N/A</v>
          </cell>
          <cell r="CS304" t="str">
            <v>-</v>
          </cell>
          <cell r="CT304" t="str">
            <v>-</v>
          </cell>
          <cell r="CU304" t="str">
            <v>-</v>
          </cell>
          <cell r="CV304">
            <v>0</v>
          </cell>
          <cell r="CW304">
            <v>0</v>
          </cell>
          <cell r="CX304" t="str">
            <v>N/A</v>
          </cell>
          <cell r="CY304" t="str">
            <v>-</v>
          </cell>
          <cell r="CZ304" t="str">
            <v>-</v>
          </cell>
          <cell r="DA304" t="str">
            <v>-</v>
          </cell>
          <cell r="DB304">
            <v>0</v>
          </cell>
          <cell r="DC304" t="str">
            <v>N/A</v>
          </cell>
          <cell r="DD304" t="str">
            <v>-</v>
          </cell>
          <cell r="DE304" t="str">
            <v>-</v>
          </cell>
          <cell r="DF304" t="str">
            <v>-</v>
          </cell>
          <cell r="DG304">
            <v>8</v>
          </cell>
          <cell r="DH304" t="str">
            <v>EXCLUDE</v>
          </cell>
          <cell r="DI304" t="str">
            <v>-</v>
          </cell>
          <cell r="DJ304" t="str">
            <v>-</v>
          </cell>
          <cell r="DK304" t="str">
            <v>-</v>
          </cell>
          <cell r="DL304">
            <v>0</v>
          </cell>
          <cell r="DM304" t="str">
            <v>No Sensor</v>
          </cell>
          <cell r="DN304" t="str">
            <v>No Sensor</v>
          </cell>
          <cell r="DO304" t="str">
            <v>No Sensor</v>
          </cell>
          <cell r="DP304" t="str">
            <v>No Sensor</v>
          </cell>
          <cell r="DQ304" t="str">
            <v>No Sensor</v>
          </cell>
          <cell r="DR304">
            <v>0</v>
          </cell>
          <cell r="DS304" t="str">
            <v>No Add Wk.</v>
          </cell>
          <cell r="DT304" t="str">
            <v>No Add. Wk.</v>
          </cell>
          <cell r="DU304" t="str">
            <v>No Add. Wk.</v>
          </cell>
          <cell r="DV304" t="str">
            <v>No Add. Wk.</v>
          </cell>
          <cell r="DW304" t="str">
            <v>No Add. Wk.</v>
          </cell>
        </row>
        <row r="305">
          <cell r="E305">
            <v>11</v>
          </cell>
          <cell r="F305" t="str">
            <v>OLD SCIENCE HALL</v>
          </cell>
          <cell r="G305">
            <v>1</v>
          </cell>
          <cell r="H305">
            <v>101</v>
          </cell>
          <cell r="I305" t="str">
            <v xml:space="preserve">GALLERY </v>
          </cell>
          <cell r="J305" t="str">
            <v>CS</v>
          </cell>
          <cell r="L305">
            <v>2470</v>
          </cell>
          <cell r="M305">
            <v>2</v>
          </cell>
          <cell r="N305" t="str">
            <v>EXCLUDE</v>
          </cell>
          <cell r="Q305" t="str">
            <v>CF</v>
          </cell>
          <cell r="S305" t="str">
            <v>MISCELLANEOUS</v>
          </cell>
          <cell r="T305">
            <v>0</v>
          </cell>
          <cell r="U305">
            <v>0</v>
          </cell>
          <cell r="V305">
            <v>0</v>
          </cell>
          <cell r="W305">
            <v>2</v>
          </cell>
          <cell r="X305" t="str">
            <v>EXCLUDE</v>
          </cell>
          <cell r="Z305" t="str">
            <v>MISCELLANEOUS</v>
          </cell>
          <cell r="AA305" t="str">
            <v xml:space="preserve"> </v>
          </cell>
          <cell r="AB305">
            <v>0</v>
          </cell>
          <cell r="AC305">
            <v>0</v>
          </cell>
          <cell r="AD305">
            <v>0</v>
          </cell>
          <cell r="AJ305" t="str">
            <v>Y</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0.36</v>
          </cell>
          <cell r="BZ305">
            <v>2.95</v>
          </cell>
          <cell r="CA305">
            <v>0</v>
          </cell>
          <cell r="CB305">
            <v>4</v>
          </cell>
          <cell r="CC305">
            <v>0</v>
          </cell>
          <cell r="CD305">
            <v>0.31</v>
          </cell>
          <cell r="CE305">
            <v>0.23</v>
          </cell>
          <cell r="CF305">
            <v>0</v>
          </cell>
          <cell r="CG305">
            <v>0</v>
          </cell>
          <cell r="CH305">
            <v>0</v>
          </cell>
          <cell r="CI305" t="str">
            <v>OLD SCIENCE HALL</v>
          </cell>
          <cell r="CJ305" t="str">
            <v>EXCLUDE</v>
          </cell>
          <cell r="CK305">
            <v>0</v>
          </cell>
          <cell r="CL305">
            <v>0</v>
          </cell>
          <cell r="CM305" t="str">
            <v>N/A</v>
          </cell>
          <cell r="CN305" t="str">
            <v>-</v>
          </cell>
          <cell r="CO305" t="str">
            <v>-</v>
          </cell>
          <cell r="CP305" t="str">
            <v>-</v>
          </cell>
          <cell r="CQ305">
            <v>0</v>
          </cell>
          <cell r="CR305" t="str">
            <v>N/A</v>
          </cell>
          <cell r="CS305" t="str">
            <v>-</v>
          </cell>
          <cell r="CT305" t="str">
            <v>-</v>
          </cell>
          <cell r="CU305" t="str">
            <v>-</v>
          </cell>
          <cell r="CV305">
            <v>0</v>
          </cell>
          <cell r="CW305">
            <v>0</v>
          </cell>
          <cell r="CX305" t="str">
            <v>N/A</v>
          </cell>
          <cell r="CY305" t="str">
            <v>-</v>
          </cell>
          <cell r="CZ305" t="str">
            <v>-</v>
          </cell>
          <cell r="DA305" t="str">
            <v>-</v>
          </cell>
          <cell r="DB305">
            <v>0</v>
          </cell>
          <cell r="DC305" t="str">
            <v>N/A</v>
          </cell>
          <cell r="DD305" t="str">
            <v>-</v>
          </cell>
          <cell r="DE305" t="str">
            <v>-</v>
          </cell>
          <cell r="DF305" t="str">
            <v>-</v>
          </cell>
          <cell r="DG305">
            <v>2</v>
          </cell>
          <cell r="DH305" t="str">
            <v>EXCLUDE</v>
          </cell>
          <cell r="DI305" t="str">
            <v>-</v>
          </cell>
          <cell r="DJ305" t="str">
            <v>-</v>
          </cell>
          <cell r="DK305" t="str">
            <v>-</v>
          </cell>
          <cell r="DL305">
            <v>0</v>
          </cell>
          <cell r="DM305" t="str">
            <v>No Sensor</v>
          </cell>
          <cell r="DN305" t="str">
            <v>No Sensor</v>
          </cell>
          <cell r="DO305" t="str">
            <v>No Sensor</v>
          </cell>
          <cell r="DP305" t="str">
            <v>No Sensor</v>
          </cell>
          <cell r="DQ305" t="str">
            <v>No Sensor</v>
          </cell>
          <cell r="DR305">
            <v>0</v>
          </cell>
          <cell r="DS305" t="str">
            <v>No Add Wk.</v>
          </cell>
          <cell r="DT305" t="str">
            <v>No Add. Wk.</v>
          </cell>
          <cell r="DU305" t="str">
            <v>No Add. Wk.</v>
          </cell>
          <cell r="DV305" t="str">
            <v>No Add. Wk.</v>
          </cell>
          <cell r="DW305" t="str">
            <v>No Add. Wk.</v>
          </cell>
        </row>
        <row r="306">
          <cell r="E306">
            <v>11</v>
          </cell>
          <cell r="F306" t="str">
            <v>OLD SCIENCE HALL</v>
          </cell>
          <cell r="G306">
            <v>1</v>
          </cell>
          <cell r="H306">
            <v>101</v>
          </cell>
          <cell r="I306" t="str">
            <v xml:space="preserve">GALLERY </v>
          </cell>
          <cell r="J306" t="str">
            <v>CS</v>
          </cell>
          <cell r="L306">
            <v>2470</v>
          </cell>
          <cell r="M306">
            <v>2</v>
          </cell>
          <cell r="N306" t="str">
            <v>EXCLUDE</v>
          </cell>
          <cell r="Q306" t="str">
            <v>CF</v>
          </cell>
          <cell r="S306" t="str">
            <v>MISCELLANEOUS</v>
          </cell>
          <cell r="T306">
            <v>0</v>
          </cell>
          <cell r="U306">
            <v>0</v>
          </cell>
          <cell r="V306">
            <v>0</v>
          </cell>
          <cell r="W306">
            <v>2</v>
          </cell>
          <cell r="X306" t="str">
            <v>EXCLUDE</v>
          </cell>
          <cell r="Z306" t="str">
            <v>MISCELLANEOUS</v>
          </cell>
          <cell r="AA306" t="str">
            <v xml:space="preserve"> </v>
          </cell>
          <cell r="AB306">
            <v>0</v>
          </cell>
          <cell r="AC306">
            <v>0</v>
          </cell>
          <cell r="AD306">
            <v>0</v>
          </cell>
          <cell r="AJ306" t="str">
            <v>Y</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0.36</v>
          </cell>
          <cell r="BZ306">
            <v>2.95</v>
          </cell>
          <cell r="CA306">
            <v>0</v>
          </cell>
          <cell r="CB306">
            <v>4</v>
          </cell>
          <cell r="CC306">
            <v>0</v>
          </cell>
          <cell r="CD306">
            <v>0.31</v>
          </cell>
          <cell r="CE306">
            <v>0.23</v>
          </cell>
          <cell r="CF306">
            <v>0</v>
          </cell>
          <cell r="CG306">
            <v>0</v>
          </cell>
          <cell r="CH306">
            <v>0</v>
          </cell>
          <cell r="CI306" t="str">
            <v>OLD SCIENCE HALL</v>
          </cell>
          <cell r="CJ306" t="str">
            <v>EXCLUDE</v>
          </cell>
          <cell r="CK306">
            <v>0</v>
          </cell>
          <cell r="CL306">
            <v>0</v>
          </cell>
          <cell r="CM306" t="str">
            <v>N/A</v>
          </cell>
          <cell r="CN306" t="str">
            <v>-</v>
          </cell>
          <cell r="CO306" t="str">
            <v>-</v>
          </cell>
          <cell r="CP306" t="str">
            <v>-</v>
          </cell>
          <cell r="CQ306">
            <v>0</v>
          </cell>
          <cell r="CR306" t="str">
            <v>N/A</v>
          </cell>
          <cell r="CS306" t="str">
            <v>-</v>
          </cell>
          <cell r="CT306" t="str">
            <v>-</v>
          </cell>
          <cell r="CU306" t="str">
            <v>-</v>
          </cell>
          <cell r="CV306">
            <v>0</v>
          </cell>
          <cell r="CW306">
            <v>0</v>
          </cell>
          <cell r="CX306" t="str">
            <v>N/A</v>
          </cell>
          <cell r="CY306" t="str">
            <v>-</v>
          </cell>
          <cell r="CZ306" t="str">
            <v>-</v>
          </cell>
          <cell r="DA306" t="str">
            <v>-</v>
          </cell>
          <cell r="DB306">
            <v>0</v>
          </cell>
          <cell r="DC306" t="str">
            <v>N/A</v>
          </cell>
          <cell r="DD306" t="str">
            <v>-</v>
          </cell>
          <cell r="DE306" t="str">
            <v>-</v>
          </cell>
          <cell r="DF306" t="str">
            <v>-</v>
          </cell>
          <cell r="DG306">
            <v>2</v>
          </cell>
          <cell r="DH306" t="str">
            <v>EXCLUDE</v>
          </cell>
          <cell r="DI306" t="str">
            <v>-</v>
          </cell>
          <cell r="DJ306" t="str">
            <v>-</v>
          </cell>
          <cell r="DK306" t="str">
            <v>-</v>
          </cell>
          <cell r="DL306">
            <v>0</v>
          </cell>
          <cell r="DM306" t="str">
            <v>No Sensor</v>
          </cell>
          <cell r="DN306" t="str">
            <v>No Sensor</v>
          </cell>
          <cell r="DO306" t="str">
            <v>No Sensor</v>
          </cell>
          <cell r="DP306" t="str">
            <v>No Sensor</v>
          </cell>
          <cell r="DQ306" t="str">
            <v>No Sensor</v>
          </cell>
          <cell r="DR306">
            <v>0</v>
          </cell>
          <cell r="DS306" t="str">
            <v>No Add Wk.</v>
          </cell>
          <cell r="DT306" t="str">
            <v>No Add. Wk.</v>
          </cell>
          <cell r="DU306" t="str">
            <v>No Add. Wk.</v>
          </cell>
          <cell r="DV306" t="str">
            <v>No Add. Wk.</v>
          </cell>
          <cell r="DW306" t="str">
            <v>No Add. Wk.</v>
          </cell>
        </row>
        <row r="307">
          <cell r="E307">
            <v>11</v>
          </cell>
          <cell r="F307" t="str">
            <v>OLD SCIENCE HALL</v>
          </cell>
          <cell r="G307">
            <v>1</v>
          </cell>
          <cell r="H307">
            <v>138</v>
          </cell>
          <cell r="I307" t="str">
            <v>VESTIBULE</v>
          </cell>
          <cell r="J307" t="str">
            <v>CS</v>
          </cell>
          <cell r="L307">
            <v>2470</v>
          </cell>
          <cell r="M307">
            <v>1</v>
          </cell>
          <cell r="N307" t="str">
            <v>EXCLUDE</v>
          </cell>
          <cell r="Q307" t="str">
            <v>CF</v>
          </cell>
          <cell r="S307" t="str">
            <v>MISCELLANEOUS</v>
          </cell>
          <cell r="T307">
            <v>0</v>
          </cell>
          <cell r="U307">
            <v>0</v>
          </cell>
          <cell r="V307">
            <v>0</v>
          </cell>
          <cell r="W307">
            <v>1</v>
          </cell>
          <cell r="X307" t="str">
            <v>EXCLUDE</v>
          </cell>
          <cell r="Z307" t="str">
            <v>MISCELLANEOUS</v>
          </cell>
          <cell r="AA307" t="str">
            <v xml:space="preserve"> </v>
          </cell>
          <cell r="AB307">
            <v>0</v>
          </cell>
          <cell r="AC307">
            <v>0</v>
          </cell>
          <cell r="AD307">
            <v>0</v>
          </cell>
          <cell r="AJ307" t="str">
            <v>Y</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0.36</v>
          </cell>
          <cell r="BZ307">
            <v>2.95</v>
          </cell>
          <cell r="CA307">
            <v>0</v>
          </cell>
          <cell r="CB307">
            <v>4</v>
          </cell>
          <cell r="CC307">
            <v>0</v>
          </cell>
          <cell r="CD307">
            <v>0.31</v>
          </cell>
          <cell r="CE307">
            <v>0.23</v>
          </cell>
          <cell r="CF307">
            <v>0</v>
          </cell>
          <cell r="CG307">
            <v>0</v>
          </cell>
          <cell r="CH307">
            <v>0</v>
          </cell>
          <cell r="CI307" t="str">
            <v>OLD SCIENCE HALL</v>
          </cell>
          <cell r="CJ307" t="str">
            <v>EXCLUDE</v>
          </cell>
          <cell r="CK307">
            <v>0</v>
          </cell>
          <cell r="CL307">
            <v>0</v>
          </cell>
          <cell r="CM307" t="str">
            <v>N/A</v>
          </cell>
          <cell r="CN307" t="str">
            <v>-</v>
          </cell>
          <cell r="CO307" t="str">
            <v>-</v>
          </cell>
          <cell r="CP307" t="str">
            <v>-</v>
          </cell>
          <cell r="CQ307">
            <v>0</v>
          </cell>
          <cell r="CR307" t="str">
            <v>N/A</v>
          </cell>
          <cell r="CS307" t="str">
            <v>-</v>
          </cell>
          <cell r="CT307" t="str">
            <v>-</v>
          </cell>
          <cell r="CU307" t="str">
            <v>-</v>
          </cell>
          <cell r="CV307">
            <v>0</v>
          </cell>
          <cell r="CW307">
            <v>0</v>
          </cell>
          <cell r="CX307" t="str">
            <v>N/A</v>
          </cell>
          <cell r="CY307" t="str">
            <v>-</v>
          </cell>
          <cell r="CZ307" t="str">
            <v>-</v>
          </cell>
          <cell r="DA307" t="str">
            <v>-</v>
          </cell>
          <cell r="DB307">
            <v>0</v>
          </cell>
          <cell r="DC307" t="str">
            <v>N/A</v>
          </cell>
          <cell r="DD307" t="str">
            <v>-</v>
          </cell>
          <cell r="DE307" t="str">
            <v>-</v>
          </cell>
          <cell r="DF307" t="str">
            <v>-</v>
          </cell>
          <cell r="DG307">
            <v>1</v>
          </cell>
          <cell r="DH307" t="str">
            <v>EXCLUDE</v>
          </cell>
          <cell r="DI307" t="str">
            <v>-</v>
          </cell>
          <cell r="DJ307" t="str">
            <v>-</v>
          </cell>
          <cell r="DK307" t="str">
            <v>-</v>
          </cell>
          <cell r="DL307">
            <v>0</v>
          </cell>
          <cell r="DM307" t="str">
            <v>No Sensor</v>
          </cell>
          <cell r="DN307" t="str">
            <v>No Sensor</v>
          </cell>
          <cell r="DO307" t="str">
            <v>No Sensor</v>
          </cell>
          <cell r="DP307" t="str">
            <v>No Sensor</v>
          </cell>
          <cell r="DQ307" t="str">
            <v>No Sensor</v>
          </cell>
          <cell r="DR307">
            <v>0</v>
          </cell>
          <cell r="DS307" t="str">
            <v>No Add Wk.</v>
          </cell>
          <cell r="DT307" t="str">
            <v>No Add. Wk.</v>
          </cell>
          <cell r="DU307" t="str">
            <v>No Add. Wk.</v>
          </cell>
          <cell r="DV307" t="str">
            <v>No Add. Wk.</v>
          </cell>
          <cell r="DW307" t="str">
            <v>No Add. Wk.</v>
          </cell>
        </row>
        <row r="308">
          <cell r="E308">
            <v>11</v>
          </cell>
          <cell r="F308" t="str">
            <v>OLD SCIENCE HALL</v>
          </cell>
          <cell r="G308">
            <v>1</v>
          </cell>
          <cell r="H308">
            <v>138</v>
          </cell>
          <cell r="I308" t="str">
            <v>VESTIBULE</v>
          </cell>
          <cell r="J308" t="str">
            <v>E</v>
          </cell>
          <cell r="L308">
            <v>8760</v>
          </cell>
          <cell r="M308">
            <v>1</v>
          </cell>
          <cell r="N308" t="str">
            <v>EXIT PL7</v>
          </cell>
          <cell r="S308" t="str">
            <v>EXIT SIGN</v>
          </cell>
          <cell r="T308">
            <v>22</v>
          </cell>
          <cell r="U308">
            <v>2.1999999999999999E-2</v>
          </cell>
          <cell r="V308">
            <v>192.72</v>
          </cell>
          <cell r="W308">
            <v>1</v>
          </cell>
          <cell r="X308" t="str">
            <v>NF1-2CKT</v>
          </cell>
          <cell r="Z308" t="str">
            <v>NEW EXIT SIGN</v>
          </cell>
          <cell r="AA308" t="str">
            <v xml:space="preserve"> </v>
          </cell>
          <cell r="AB308">
            <v>4</v>
          </cell>
          <cell r="AC308">
            <v>4.0000000000000001E-3</v>
          </cell>
          <cell r="AD308">
            <v>35.04</v>
          </cell>
          <cell r="AJ308" t="str">
            <v>Y</v>
          </cell>
          <cell r="AK308">
            <v>619.20000000000005</v>
          </cell>
          <cell r="AL308">
            <v>0</v>
          </cell>
          <cell r="AM308">
            <v>-1</v>
          </cell>
          <cell r="AN308">
            <v>1.7999999999999999E-2</v>
          </cell>
          <cell r="AO308">
            <v>157.68</v>
          </cell>
          <cell r="AP308">
            <v>11.47968</v>
          </cell>
          <cell r="AQ308">
            <v>11.784747109267199</v>
          </cell>
          <cell r="AR308">
            <v>8.4855448379849208E-2</v>
          </cell>
          <cell r="AS308">
            <v>14.030720000000001</v>
          </cell>
          <cell r="AT308">
            <v>2.55104</v>
          </cell>
          <cell r="AU308">
            <v>40</v>
          </cell>
          <cell r="AV308">
            <v>59.734999999999999</v>
          </cell>
          <cell r="AW308">
            <v>0.14000000000000001</v>
          </cell>
          <cell r="AX308">
            <v>0</v>
          </cell>
          <cell r="AY308">
            <v>0</v>
          </cell>
          <cell r="AZ308">
            <v>0</v>
          </cell>
          <cell r="BA308">
            <v>0</v>
          </cell>
          <cell r="BB308">
            <v>40</v>
          </cell>
          <cell r="BC308">
            <v>0</v>
          </cell>
          <cell r="BD308">
            <v>0</v>
          </cell>
          <cell r="BE308">
            <v>40</v>
          </cell>
          <cell r="BF308">
            <v>59.734999999999999</v>
          </cell>
          <cell r="BG308">
            <v>0</v>
          </cell>
          <cell r="BH308">
            <v>0</v>
          </cell>
          <cell r="BI308">
            <v>59.734999999999999</v>
          </cell>
          <cell r="BJ308">
            <v>0.14000000000000001</v>
          </cell>
          <cell r="BK308">
            <v>135.09548947406248</v>
          </cell>
          <cell r="BL308">
            <v>135.28512569531247</v>
          </cell>
          <cell r="BM308">
            <v>10.950000000000001</v>
          </cell>
          <cell r="BN308">
            <v>13.14</v>
          </cell>
          <cell r="BO308">
            <v>24.090000000000003</v>
          </cell>
          <cell r="BP308">
            <v>0</v>
          </cell>
          <cell r="BQ308">
            <v>0</v>
          </cell>
          <cell r="BR308">
            <v>0</v>
          </cell>
          <cell r="BS308">
            <v>0</v>
          </cell>
          <cell r="BT308">
            <v>10.950000000000001</v>
          </cell>
          <cell r="BU308">
            <v>13.14</v>
          </cell>
          <cell r="BV308">
            <v>24.090000000000003</v>
          </cell>
          <cell r="BW308">
            <v>10.406880000000001</v>
          </cell>
          <cell r="BX308">
            <v>1.0728</v>
          </cell>
          <cell r="BY308">
            <v>0.36</v>
          </cell>
          <cell r="BZ308">
            <v>2.95</v>
          </cell>
          <cell r="CA308">
            <v>1.2699921355932204</v>
          </cell>
          <cell r="CB308">
            <v>4</v>
          </cell>
          <cell r="CC308">
            <v>0.3782074576271186</v>
          </cell>
          <cell r="CD308">
            <v>0.31</v>
          </cell>
          <cell r="CE308">
            <v>0.23</v>
          </cell>
          <cell r="CF308">
            <v>0</v>
          </cell>
          <cell r="CG308">
            <v>0</v>
          </cell>
          <cell r="CH308">
            <v>1.648199593220339</v>
          </cell>
          <cell r="CI308" t="str">
            <v>OLD SCIENCE HALL</v>
          </cell>
          <cell r="CJ308" t="str">
            <v>NF1-2CKT</v>
          </cell>
          <cell r="CK308">
            <v>0</v>
          </cell>
          <cell r="CL308">
            <v>0</v>
          </cell>
          <cell r="CM308" t="str">
            <v>N/A</v>
          </cell>
          <cell r="CN308" t="str">
            <v>-</v>
          </cell>
          <cell r="CO308" t="str">
            <v>-</v>
          </cell>
          <cell r="CP308" t="str">
            <v>-</v>
          </cell>
          <cell r="CQ308">
            <v>0</v>
          </cell>
          <cell r="CR308" t="str">
            <v>N/A</v>
          </cell>
          <cell r="CS308" t="str">
            <v>-</v>
          </cell>
          <cell r="CT308" t="str">
            <v>-</v>
          </cell>
          <cell r="CU308" t="str">
            <v>-</v>
          </cell>
          <cell r="CV308">
            <v>0</v>
          </cell>
          <cell r="CW308">
            <v>0</v>
          </cell>
          <cell r="CX308" t="str">
            <v>N/A</v>
          </cell>
          <cell r="CY308" t="str">
            <v>-</v>
          </cell>
          <cell r="CZ308" t="str">
            <v>-</v>
          </cell>
          <cell r="DA308" t="str">
            <v>-</v>
          </cell>
          <cell r="DB308">
            <v>0</v>
          </cell>
          <cell r="DC308" t="str">
            <v>N/A</v>
          </cell>
          <cell r="DD308" t="str">
            <v>-</v>
          </cell>
          <cell r="DE308" t="str">
            <v>-</v>
          </cell>
          <cell r="DF308" t="str">
            <v>-</v>
          </cell>
          <cell r="DG308">
            <v>1</v>
          </cell>
          <cell r="DH308" t="str">
            <v>LED EXIT 2 CIRCUIT</v>
          </cell>
          <cell r="DI308" t="str">
            <v>BEST</v>
          </cell>
          <cell r="DJ308" t="str">
            <v>EZXTEU2RW-DC</v>
          </cell>
          <cell r="DK308" t="str">
            <v>-</v>
          </cell>
          <cell r="DL308">
            <v>0</v>
          </cell>
          <cell r="DM308" t="str">
            <v>No Sensor</v>
          </cell>
          <cell r="DN308" t="str">
            <v>No Sensor</v>
          </cell>
          <cell r="DO308" t="str">
            <v>No Sensor</v>
          </cell>
          <cell r="DP308" t="str">
            <v>No Sensor</v>
          </cell>
          <cell r="DQ308" t="str">
            <v>No Sensor</v>
          </cell>
          <cell r="DR308">
            <v>0</v>
          </cell>
          <cell r="DS308" t="str">
            <v>No Add Wk.</v>
          </cell>
          <cell r="DT308" t="str">
            <v>No Add. Wk.</v>
          </cell>
          <cell r="DU308" t="str">
            <v>No Add. Wk.</v>
          </cell>
          <cell r="DV308" t="str">
            <v>No Add. Wk.</v>
          </cell>
          <cell r="DW308" t="str">
            <v>No Add. Wk.</v>
          </cell>
        </row>
        <row r="309">
          <cell r="E309">
            <v>11</v>
          </cell>
          <cell r="F309" t="str">
            <v>OLD SCIENCE HALL</v>
          </cell>
          <cell r="G309">
            <v>1</v>
          </cell>
          <cell r="H309">
            <v>109</v>
          </cell>
          <cell r="I309" t="str">
            <v>CORRIDOR</v>
          </cell>
          <cell r="J309" t="str">
            <v>COR</v>
          </cell>
          <cell r="L309">
            <v>2470</v>
          </cell>
          <cell r="M309">
            <v>2</v>
          </cell>
          <cell r="N309" t="str">
            <v>EXCLUDE</v>
          </cell>
          <cell r="Q309" t="str">
            <v>CF</v>
          </cell>
          <cell r="S309" t="str">
            <v>MISCELLANEOUS</v>
          </cell>
          <cell r="T309">
            <v>0</v>
          </cell>
          <cell r="U309">
            <v>0</v>
          </cell>
          <cell r="V309">
            <v>0</v>
          </cell>
          <cell r="W309">
            <v>2</v>
          </cell>
          <cell r="X309" t="str">
            <v>EXCLUDE</v>
          </cell>
          <cell r="Z309" t="str">
            <v>MISCELLANEOUS</v>
          </cell>
          <cell r="AA309" t="str">
            <v xml:space="preserve"> </v>
          </cell>
          <cell r="AB309">
            <v>0</v>
          </cell>
          <cell r="AC309">
            <v>0</v>
          </cell>
          <cell r="AD309">
            <v>0</v>
          </cell>
          <cell r="AJ309" t="str">
            <v>Y</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0.36</v>
          </cell>
          <cell r="BZ309">
            <v>2.95</v>
          </cell>
          <cell r="CA309">
            <v>0</v>
          </cell>
          <cell r="CB309">
            <v>4</v>
          </cell>
          <cell r="CC309">
            <v>0</v>
          </cell>
          <cell r="CD309">
            <v>0.31</v>
          </cell>
          <cell r="CE309">
            <v>0.23</v>
          </cell>
          <cell r="CF309">
            <v>0</v>
          </cell>
          <cell r="CG309">
            <v>0</v>
          </cell>
          <cell r="CH309">
            <v>0</v>
          </cell>
          <cell r="CI309" t="str">
            <v>OLD SCIENCE HALL</v>
          </cell>
          <cell r="CJ309" t="str">
            <v>EXCLUDE</v>
          </cell>
          <cell r="CK309">
            <v>0</v>
          </cell>
          <cell r="CL309">
            <v>0</v>
          </cell>
          <cell r="CM309" t="str">
            <v>N/A</v>
          </cell>
          <cell r="CN309" t="str">
            <v>-</v>
          </cell>
          <cell r="CO309" t="str">
            <v>-</v>
          </cell>
          <cell r="CP309" t="str">
            <v>-</v>
          </cell>
          <cell r="CQ309">
            <v>0</v>
          </cell>
          <cell r="CR309" t="str">
            <v>N/A</v>
          </cell>
          <cell r="CS309" t="str">
            <v>-</v>
          </cell>
          <cell r="CT309" t="str">
            <v>-</v>
          </cell>
          <cell r="CU309" t="str">
            <v>-</v>
          </cell>
          <cell r="CV309">
            <v>0</v>
          </cell>
          <cell r="CW309">
            <v>0</v>
          </cell>
          <cell r="CX309" t="str">
            <v>N/A</v>
          </cell>
          <cell r="CY309" t="str">
            <v>-</v>
          </cell>
          <cell r="CZ309" t="str">
            <v>-</v>
          </cell>
          <cell r="DA309" t="str">
            <v>-</v>
          </cell>
          <cell r="DB309">
            <v>0</v>
          </cell>
          <cell r="DC309" t="str">
            <v>N/A</v>
          </cell>
          <cell r="DD309" t="str">
            <v>-</v>
          </cell>
          <cell r="DE309" t="str">
            <v>-</v>
          </cell>
          <cell r="DF309" t="str">
            <v>-</v>
          </cell>
          <cell r="DG309">
            <v>2</v>
          </cell>
          <cell r="DH309" t="str">
            <v>EXCLUDE</v>
          </cell>
          <cell r="DI309" t="str">
            <v>-</v>
          </cell>
          <cell r="DJ309" t="str">
            <v>-</v>
          </cell>
          <cell r="DK309" t="str">
            <v>-</v>
          </cell>
          <cell r="DL309">
            <v>0</v>
          </cell>
          <cell r="DM309" t="str">
            <v>No Sensor</v>
          </cell>
          <cell r="DN309" t="str">
            <v>No Sensor</v>
          </cell>
          <cell r="DO309" t="str">
            <v>No Sensor</v>
          </cell>
          <cell r="DP309" t="str">
            <v>No Sensor</v>
          </cell>
          <cell r="DQ309" t="str">
            <v>No Sensor</v>
          </cell>
          <cell r="DR309">
            <v>0</v>
          </cell>
          <cell r="DS309" t="str">
            <v>No Add Wk.</v>
          </cell>
          <cell r="DT309" t="str">
            <v>No Add. Wk.</v>
          </cell>
          <cell r="DU309" t="str">
            <v>No Add. Wk.</v>
          </cell>
          <cell r="DV309" t="str">
            <v>No Add. Wk.</v>
          </cell>
          <cell r="DW309" t="str">
            <v>No Add. Wk.</v>
          </cell>
        </row>
        <row r="310">
          <cell r="E310">
            <v>11</v>
          </cell>
          <cell r="F310" t="str">
            <v>OLD SCIENCE HALL</v>
          </cell>
          <cell r="G310">
            <v>1</v>
          </cell>
          <cell r="H310">
            <v>109</v>
          </cell>
          <cell r="I310" t="str">
            <v>CORRIDOR</v>
          </cell>
          <cell r="J310" t="str">
            <v>COR</v>
          </cell>
          <cell r="L310">
            <v>2470</v>
          </cell>
          <cell r="M310">
            <v>1</v>
          </cell>
          <cell r="N310" t="str">
            <v>EXCLUDE</v>
          </cell>
          <cell r="Q310" t="str">
            <v>CF</v>
          </cell>
          <cell r="S310" t="str">
            <v>MISCELLANEOUS</v>
          </cell>
          <cell r="T310">
            <v>0</v>
          </cell>
          <cell r="U310">
            <v>0</v>
          </cell>
          <cell r="V310">
            <v>0</v>
          </cell>
          <cell r="W310">
            <v>1</v>
          </cell>
          <cell r="X310" t="str">
            <v>EXCLUDE</v>
          </cell>
          <cell r="Z310" t="str">
            <v>MISCELLANEOUS</v>
          </cell>
          <cell r="AA310" t="str">
            <v xml:space="preserve"> </v>
          </cell>
          <cell r="AB310">
            <v>0</v>
          </cell>
          <cell r="AC310">
            <v>0</v>
          </cell>
          <cell r="AD310">
            <v>0</v>
          </cell>
          <cell r="AJ310" t="str">
            <v>Y</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0.36</v>
          </cell>
          <cell r="BZ310">
            <v>2.95</v>
          </cell>
          <cell r="CA310">
            <v>0</v>
          </cell>
          <cell r="CB310">
            <v>4</v>
          </cell>
          <cell r="CC310">
            <v>0</v>
          </cell>
          <cell r="CD310">
            <v>0.31</v>
          </cell>
          <cell r="CE310">
            <v>0.23</v>
          </cell>
          <cell r="CF310">
            <v>0</v>
          </cell>
          <cell r="CG310">
            <v>0</v>
          </cell>
          <cell r="CH310">
            <v>0</v>
          </cell>
          <cell r="CI310" t="str">
            <v>OLD SCIENCE HALL</v>
          </cell>
          <cell r="CJ310" t="str">
            <v>EXCLUDE</v>
          </cell>
          <cell r="CK310">
            <v>0</v>
          </cell>
          <cell r="CL310">
            <v>0</v>
          </cell>
          <cell r="CM310" t="str">
            <v>N/A</v>
          </cell>
          <cell r="CN310" t="str">
            <v>-</v>
          </cell>
          <cell r="CO310" t="str">
            <v>-</v>
          </cell>
          <cell r="CP310" t="str">
            <v>-</v>
          </cell>
          <cell r="CQ310">
            <v>0</v>
          </cell>
          <cell r="CR310" t="str">
            <v>N/A</v>
          </cell>
          <cell r="CS310" t="str">
            <v>-</v>
          </cell>
          <cell r="CT310" t="str">
            <v>-</v>
          </cell>
          <cell r="CU310" t="str">
            <v>-</v>
          </cell>
          <cell r="CV310">
            <v>0</v>
          </cell>
          <cell r="CW310">
            <v>0</v>
          </cell>
          <cell r="CX310" t="str">
            <v>N/A</v>
          </cell>
          <cell r="CY310" t="str">
            <v>-</v>
          </cell>
          <cell r="CZ310" t="str">
            <v>-</v>
          </cell>
          <cell r="DA310" t="str">
            <v>-</v>
          </cell>
          <cell r="DB310">
            <v>0</v>
          </cell>
          <cell r="DC310" t="str">
            <v>N/A</v>
          </cell>
          <cell r="DD310" t="str">
            <v>-</v>
          </cell>
          <cell r="DE310" t="str">
            <v>-</v>
          </cell>
          <cell r="DF310" t="str">
            <v>-</v>
          </cell>
          <cell r="DG310">
            <v>1</v>
          </cell>
          <cell r="DH310" t="str">
            <v>EXCLUDE</v>
          </cell>
          <cell r="DI310" t="str">
            <v>-</v>
          </cell>
          <cell r="DJ310" t="str">
            <v>-</v>
          </cell>
          <cell r="DK310" t="str">
            <v>-</v>
          </cell>
          <cell r="DL310">
            <v>0</v>
          </cell>
          <cell r="DM310" t="str">
            <v>No Sensor</v>
          </cell>
          <cell r="DN310" t="str">
            <v>No Sensor</v>
          </cell>
          <cell r="DO310" t="str">
            <v>No Sensor</v>
          </cell>
          <cell r="DP310" t="str">
            <v>No Sensor</v>
          </cell>
          <cell r="DQ310" t="str">
            <v>No Sensor</v>
          </cell>
          <cell r="DR310">
            <v>0</v>
          </cell>
          <cell r="DS310" t="str">
            <v>No Add Wk.</v>
          </cell>
          <cell r="DT310" t="str">
            <v>No Add. Wk.</v>
          </cell>
          <cell r="DU310" t="str">
            <v>No Add. Wk.</v>
          </cell>
          <cell r="DV310" t="str">
            <v>No Add. Wk.</v>
          </cell>
          <cell r="DW310" t="str">
            <v>No Add. Wk.</v>
          </cell>
        </row>
        <row r="311">
          <cell r="E311">
            <v>11</v>
          </cell>
          <cell r="F311" t="str">
            <v>OLD SCIENCE HALL</v>
          </cell>
          <cell r="G311">
            <v>1</v>
          </cell>
          <cell r="H311">
            <v>111</v>
          </cell>
          <cell r="I311" t="str">
            <v>HISTORY OFFICE</v>
          </cell>
          <cell r="J311" t="str">
            <v>OH</v>
          </cell>
          <cell r="L311">
            <v>2470</v>
          </cell>
          <cell r="M311">
            <v>2</v>
          </cell>
          <cell r="N311" t="str">
            <v>44EE</v>
          </cell>
          <cell r="O311" t="str">
            <v>LYIN PARA</v>
          </cell>
          <cell r="S311" t="str">
            <v>FLUORESCENT</v>
          </cell>
          <cell r="T311">
            <v>144</v>
          </cell>
          <cell r="U311">
            <v>0.28799999999999998</v>
          </cell>
          <cell r="V311">
            <v>711.3599999999999</v>
          </cell>
          <cell r="W311">
            <v>2</v>
          </cell>
          <cell r="X311" t="str">
            <v>NF5-242HP</v>
          </cell>
          <cell r="Z311" t="str">
            <v>NEW LINEAR FLUORESCENT FIXTURE</v>
          </cell>
          <cell r="AA311" t="str">
            <v xml:space="preserve"> </v>
          </cell>
          <cell r="AB311">
            <v>65</v>
          </cell>
          <cell r="AC311">
            <v>0.13</v>
          </cell>
          <cell r="AD311">
            <v>321.10000000000002</v>
          </cell>
          <cell r="AJ311" t="str">
            <v>Y</v>
          </cell>
          <cell r="AK311">
            <v>16408.8</v>
          </cell>
          <cell r="AL311">
            <v>12288</v>
          </cell>
          <cell r="AM311">
            <v>-0.25113353810150646</v>
          </cell>
          <cell r="AN311">
            <v>0.15799999999999997</v>
          </cell>
          <cell r="AO311">
            <v>390.25999999999988</v>
          </cell>
          <cell r="AP311">
            <v>35.173959999999994</v>
          </cell>
          <cell r="AQ311">
            <v>9.3436484510309619</v>
          </cell>
          <cell r="AR311">
            <v>0.10702457452684468</v>
          </cell>
          <cell r="AS311">
            <v>64.114559999999997</v>
          </cell>
          <cell r="AT311">
            <v>28.940600000000003</v>
          </cell>
          <cell r="AU311">
            <v>59.26</v>
          </cell>
          <cell r="AV311">
            <v>59.734999999999999</v>
          </cell>
          <cell r="AW311">
            <v>2.3200000000000003</v>
          </cell>
          <cell r="AX311">
            <v>0</v>
          </cell>
          <cell r="AY311">
            <v>0</v>
          </cell>
          <cell r="AZ311">
            <v>0</v>
          </cell>
          <cell r="BA311">
            <v>0</v>
          </cell>
          <cell r="BB311">
            <v>118.52</v>
          </cell>
          <cell r="BC311">
            <v>0</v>
          </cell>
          <cell r="BD311">
            <v>0</v>
          </cell>
          <cell r="BE311">
            <v>118.52</v>
          </cell>
          <cell r="BF311">
            <v>119.47</v>
          </cell>
          <cell r="BG311">
            <v>0</v>
          </cell>
          <cell r="BH311">
            <v>0</v>
          </cell>
          <cell r="BI311">
            <v>119.47</v>
          </cell>
          <cell r="BJ311">
            <v>4.6400000000000006</v>
          </cell>
          <cell r="BK311">
            <v>322.36803068062494</v>
          </cell>
          <cell r="BL311">
            <v>328.65311687062496</v>
          </cell>
          <cell r="BM311">
            <v>4.6929999999999996</v>
          </cell>
          <cell r="BN311">
            <v>9.8800000000000008</v>
          </cell>
          <cell r="BO311">
            <v>14.573</v>
          </cell>
          <cell r="BP311">
            <v>2.4679416666666665</v>
          </cell>
          <cell r="BQ311">
            <v>3.7050000000000001</v>
          </cell>
          <cell r="BR311">
            <v>0</v>
          </cell>
          <cell r="BS311">
            <v>6.1729416666666665</v>
          </cell>
          <cell r="BT311">
            <v>2.2250583333333331</v>
          </cell>
          <cell r="BU311">
            <v>6.1750000000000007</v>
          </cell>
          <cell r="BV311">
            <v>8.4000583333333338</v>
          </cell>
          <cell r="BW311">
            <v>25.757159999999992</v>
          </cell>
          <cell r="BX311">
            <v>9.4167999999999985</v>
          </cell>
          <cell r="BY311">
            <v>0.36</v>
          </cell>
          <cell r="BZ311">
            <v>2.95</v>
          </cell>
          <cell r="CA311">
            <v>3.1432466440677955</v>
          </cell>
          <cell r="CB311">
            <v>4</v>
          </cell>
          <cell r="CC311">
            <v>3.3198210169491524</v>
          </cell>
          <cell r="CD311">
            <v>0.31</v>
          </cell>
          <cell r="CE311">
            <v>0.23</v>
          </cell>
          <cell r="CF311">
            <v>0</v>
          </cell>
          <cell r="CG311">
            <v>0</v>
          </cell>
          <cell r="CH311">
            <v>6.4630676610169484</v>
          </cell>
          <cell r="CI311" t="str">
            <v>OLD SCIENCE HALL</v>
          </cell>
          <cell r="CJ311" t="str">
            <v>NF5-242HP</v>
          </cell>
          <cell r="CK311" t="str">
            <v>X</v>
          </cell>
          <cell r="CL311">
            <v>2</v>
          </cell>
          <cell r="CM311" t="str">
            <v>2X32HEHP</v>
          </cell>
          <cell r="CN311" t="str">
            <v>SYLVANIA</v>
          </cell>
          <cell r="CO311" t="str">
            <v>QHE2X32T8/UNV ISH-SC</v>
          </cell>
          <cell r="CP311">
            <v>49873</v>
          </cell>
          <cell r="CQ311">
            <v>0</v>
          </cell>
          <cell r="CR311" t="str">
            <v>N/A</v>
          </cell>
          <cell r="CS311" t="str">
            <v>-</v>
          </cell>
          <cell r="CT311" t="str">
            <v>-</v>
          </cell>
          <cell r="CU311" t="str">
            <v>-</v>
          </cell>
          <cell r="CV311">
            <v>0</v>
          </cell>
          <cell r="CW311">
            <v>4</v>
          </cell>
          <cell r="CX311" t="str">
            <v>FO28/ECO</v>
          </cell>
          <cell r="CY311" t="str">
            <v>SYLVANIA</v>
          </cell>
          <cell r="CZ311" t="str">
            <v>FO28/841/XP/SS/ECO</v>
          </cell>
          <cell r="DA311">
            <v>22179</v>
          </cell>
          <cell r="DB311">
            <v>0</v>
          </cell>
          <cell r="DC311" t="str">
            <v>N/A</v>
          </cell>
          <cell r="DD311" t="str">
            <v>-</v>
          </cell>
          <cell r="DE311" t="str">
            <v>-</v>
          </cell>
          <cell r="DF311" t="str">
            <v>-</v>
          </cell>
          <cell r="DG311">
            <v>2</v>
          </cell>
          <cell r="DH311" t="str">
            <v>2X4 2L 18 CELL PARABOLIC LOUVER</v>
          </cell>
          <cell r="DI311" t="str">
            <v>SIMKAR</v>
          </cell>
          <cell r="DJ311" t="str">
            <v>TEP-244-232-B11-18C</v>
          </cell>
          <cell r="DK311" t="str">
            <v>-</v>
          </cell>
          <cell r="DL311">
            <v>0</v>
          </cell>
          <cell r="DM311" t="str">
            <v>No Sensor</v>
          </cell>
          <cell r="DN311" t="str">
            <v>No Sensor</v>
          </cell>
          <cell r="DO311" t="str">
            <v>No Sensor</v>
          </cell>
          <cell r="DP311" t="str">
            <v>No Sensor</v>
          </cell>
          <cell r="DQ311" t="str">
            <v>No Sensor</v>
          </cell>
          <cell r="DR311">
            <v>0</v>
          </cell>
          <cell r="DS311" t="str">
            <v>No Add Wk.</v>
          </cell>
          <cell r="DT311" t="str">
            <v>No Add. Wk.</v>
          </cell>
          <cell r="DU311" t="str">
            <v>No Add. Wk.</v>
          </cell>
          <cell r="DV311" t="str">
            <v>No Add. Wk.</v>
          </cell>
          <cell r="DW311" t="str">
            <v>No Add. Wk.</v>
          </cell>
        </row>
        <row r="312">
          <cell r="E312">
            <v>11</v>
          </cell>
          <cell r="F312" t="str">
            <v>OLD SCIENCE HALL</v>
          </cell>
          <cell r="G312">
            <v>1</v>
          </cell>
          <cell r="H312">
            <v>110</v>
          </cell>
          <cell r="I312" t="str">
            <v>HISTORY OFFICE</v>
          </cell>
          <cell r="J312" t="str">
            <v>OH</v>
          </cell>
          <cell r="L312">
            <v>2470</v>
          </cell>
          <cell r="M312">
            <v>2</v>
          </cell>
          <cell r="N312" t="str">
            <v>44EE</v>
          </cell>
          <cell r="O312" t="str">
            <v>LYIN PARA</v>
          </cell>
          <cell r="S312" t="str">
            <v>FLUORESCENT</v>
          </cell>
          <cell r="T312">
            <v>144</v>
          </cell>
          <cell r="U312">
            <v>0.28799999999999998</v>
          </cell>
          <cell r="V312">
            <v>711.3599999999999</v>
          </cell>
          <cell r="W312">
            <v>2</v>
          </cell>
          <cell r="X312" t="str">
            <v>NF5-242HP</v>
          </cell>
          <cell r="Z312" t="str">
            <v>NEW LINEAR FLUORESCENT FIXTURE</v>
          </cell>
          <cell r="AA312" t="str">
            <v xml:space="preserve"> </v>
          </cell>
          <cell r="AB312">
            <v>65</v>
          </cell>
          <cell r="AC312">
            <v>0.13</v>
          </cell>
          <cell r="AD312">
            <v>321.10000000000002</v>
          </cell>
          <cell r="AJ312" t="str">
            <v>Y</v>
          </cell>
          <cell r="AK312">
            <v>16408.8</v>
          </cell>
          <cell r="AL312">
            <v>12288</v>
          </cell>
          <cell r="AM312">
            <v>-0.25113353810150646</v>
          </cell>
          <cell r="AN312">
            <v>0.15799999999999997</v>
          </cell>
          <cell r="AO312">
            <v>390.25999999999988</v>
          </cell>
          <cell r="AP312">
            <v>35.173959999999994</v>
          </cell>
          <cell r="AQ312">
            <v>9.3436484510309619</v>
          </cell>
          <cell r="AR312">
            <v>0.10702457452684468</v>
          </cell>
          <cell r="AS312">
            <v>64.114559999999997</v>
          </cell>
          <cell r="AT312">
            <v>28.940600000000003</v>
          </cell>
          <cell r="AU312">
            <v>59.26</v>
          </cell>
          <cell r="AV312">
            <v>59.734999999999999</v>
          </cell>
          <cell r="AW312">
            <v>2.3200000000000003</v>
          </cell>
          <cell r="AX312">
            <v>0</v>
          </cell>
          <cell r="AY312">
            <v>0</v>
          </cell>
          <cell r="AZ312">
            <v>0</v>
          </cell>
          <cell r="BA312">
            <v>0</v>
          </cell>
          <cell r="BB312">
            <v>118.52</v>
          </cell>
          <cell r="BC312">
            <v>0</v>
          </cell>
          <cell r="BD312">
            <v>0</v>
          </cell>
          <cell r="BE312">
            <v>118.52</v>
          </cell>
          <cell r="BF312">
            <v>119.47</v>
          </cell>
          <cell r="BG312">
            <v>0</v>
          </cell>
          <cell r="BH312">
            <v>0</v>
          </cell>
          <cell r="BI312">
            <v>119.47</v>
          </cell>
          <cell r="BJ312">
            <v>4.6400000000000006</v>
          </cell>
          <cell r="BK312">
            <v>322.36803068062494</v>
          </cell>
          <cell r="BL312">
            <v>328.65311687062496</v>
          </cell>
          <cell r="BM312">
            <v>4.6929999999999996</v>
          </cell>
          <cell r="BN312">
            <v>9.8800000000000008</v>
          </cell>
          <cell r="BO312">
            <v>14.573</v>
          </cell>
          <cell r="BP312">
            <v>2.4679416666666665</v>
          </cell>
          <cell r="BQ312">
            <v>3.7050000000000001</v>
          </cell>
          <cell r="BR312">
            <v>0</v>
          </cell>
          <cell r="BS312">
            <v>6.1729416666666665</v>
          </cell>
          <cell r="BT312">
            <v>2.2250583333333331</v>
          </cell>
          <cell r="BU312">
            <v>6.1750000000000007</v>
          </cell>
          <cell r="BV312">
            <v>8.4000583333333338</v>
          </cell>
          <cell r="BW312">
            <v>25.757159999999992</v>
          </cell>
          <cell r="BX312">
            <v>9.4167999999999985</v>
          </cell>
          <cell r="BY312">
            <v>0.36</v>
          </cell>
          <cell r="BZ312">
            <v>2.95</v>
          </cell>
          <cell r="CA312">
            <v>3.1432466440677955</v>
          </cell>
          <cell r="CB312">
            <v>4</v>
          </cell>
          <cell r="CC312">
            <v>3.3198210169491524</v>
          </cell>
          <cell r="CD312">
            <v>0.31</v>
          </cell>
          <cell r="CE312">
            <v>0.23</v>
          </cell>
          <cell r="CF312">
            <v>0</v>
          </cell>
          <cell r="CG312">
            <v>0</v>
          </cell>
          <cell r="CH312">
            <v>6.4630676610169484</v>
          </cell>
          <cell r="CI312" t="str">
            <v>OLD SCIENCE HALL</v>
          </cell>
          <cell r="CJ312" t="str">
            <v>NF5-242HP</v>
          </cell>
          <cell r="CK312" t="str">
            <v>X</v>
          </cell>
          <cell r="CL312">
            <v>2</v>
          </cell>
          <cell r="CM312" t="str">
            <v>2X32HEHP</v>
          </cell>
          <cell r="CN312" t="str">
            <v>SYLVANIA</v>
          </cell>
          <cell r="CO312" t="str">
            <v>QHE2X32T8/UNV ISH-SC</v>
          </cell>
          <cell r="CP312">
            <v>49873</v>
          </cell>
          <cell r="CQ312">
            <v>0</v>
          </cell>
          <cell r="CR312" t="str">
            <v>N/A</v>
          </cell>
          <cell r="CS312" t="str">
            <v>-</v>
          </cell>
          <cell r="CT312" t="str">
            <v>-</v>
          </cell>
          <cell r="CU312" t="str">
            <v>-</v>
          </cell>
          <cell r="CV312">
            <v>0</v>
          </cell>
          <cell r="CW312">
            <v>4</v>
          </cell>
          <cell r="CX312" t="str">
            <v>FO28/ECO</v>
          </cell>
          <cell r="CY312" t="str">
            <v>SYLVANIA</v>
          </cell>
          <cell r="CZ312" t="str">
            <v>FO28/841/XP/SS/ECO</v>
          </cell>
          <cell r="DA312">
            <v>22179</v>
          </cell>
          <cell r="DB312">
            <v>0</v>
          </cell>
          <cell r="DC312" t="str">
            <v>N/A</v>
          </cell>
          <cell r="DD312" t="str">
            <v>-</v>
          </cell>
          <cell r="DE312" t="str">
            <v>-</v>
          </cell>
          <cell r="DF312" t="str">
            <v>-</v>
          </cell>
          <cell r="DG312">
            <v>2</v>
          </cell>
          <cell r="DH312" t="str">
            <v>2X4 2L 18 CELL PARABOLIC LOUVER</v>
          </cell>
          <cell r="DI312" t="str">
            <v>SIMKAR</v>
          </cell>
          <cell r="DJ312" t="str">
            <v>TEP-244-232-B11-18C</v>
          </cell>
          <cell r="DK312" t="str">
            <v>-</v>
          </cell>
          <cell r="DL312">
            <v>0</v>
          </cell>
          <cell r="DM312" t="str">
            <v>No Sensor</v>
          </cell>
          <cell r="DN312" t="str">
            <v>No Sensor</v>
          </cell>
          <cell r="DO312" t="str">
            <v>No Sensor</v>
          </cell>
          <cell r="DP312" t="str">
            <v>No Sensor</v>
          </cell>
          <cell r="DQ312" t="str">
            <v>No Sensor</v>
          </cell>
          <cell r="DR312">
            <v>0</v>
          </cell>
          <cell r="DS312" t="str">
            <v>No Add Wk.</v>
          </cell>
          <cell r="DT312" t="str">
            <v>No Add. Wk.</v>
          </cell>
          <cell r="DU312" t="str">
            <v>No Add. Wk.</v>
          </cell>
          <cell r="DV312" t="str">
            <v>No Add. Wk.</v>
          </cell>
          <cell r="DW312" t="str">
            <v>No Add. Wk.</v>
          </cell>
        </row>
        <row r="313">
          <cell r="E313">
            <v>11</v>
          </cell>
          <cell r="F313" t="str">
            <v>OLD SCIENCE HALL</v>
          </cell>
          <cell r="G313">
            <v>1</v>
          </cell>
          <cell r="H313">
            <v>109</v>
          </cell>
          <cell r="I313" t="str">
            <v>HISTORY OFFICE</v>
          </cell>
          <cell r="J313" t="str">
            <v>OH</v>
          </cell>
          <cell r="L313">
            <v>2470</v>
          </cell>
          <cell r="M313">
            <v>2</v>
          </cell>
          <cell r="N313" t="str">
            <v>44EE</v>
          </cell>
          <cell r="O313" t="str">
            <v>LYIN PARA</v>
          </cell>
          <cell r="S313" t="str">
            <v>FLUORESCENT</v>
          </cell>
          <cell r="T313">
            <v>144</v>
          </cell>
          <cell r="U313">
            <v>0.28799999999999998</v>
          </cell>
          <cell r="V313">
            <v>711.3599999999999</v>
          </cell>
          <cell r="W313">
            <v>2</v>
          </cell>
          <cell r="X313" t="str">
            <v>NF5-242HP</v>
          </cell>
          <cell r="Z313" t="str">
            <v>NEW LINEAR FLUORESCENT FIXTURE</v>
          </cell>
          <cell r="AA313" t="str">
            <v xml:space="preserve"> </v>
          </cell>
          <cell r="AB313">
            <v>65</v>
          </cell>
          <cell r="AC313">
            <v>0.13</v>
          </cell>
          <cell r="AD313">
            <v>321.10000000000002</v>
          </cell>
          <cell r="AJ313" t="str">
            <v>Y</v>
          </cell>
          <cell r="AK313">
            <v>16408.8</v>
          </cell>
          <cell r="AL313">
            <v>12288</v>
          </cell>
          <cell r="AM313">
            <v>-0.25113353810150646</v>
          </cell>
          <cell r="AN313">
            <v>0.15799999999999997</v>
          </cell>
          <cell r="AO313">
            <v>390.25999999999988</v>
          </cell>
          <cell r="AP313">
            <v>35.173959999999994</v>
          </cell>
          <cell r="AQ313">
            <v>9.3436484510309619</v>
          </cell>
          <cell r="AR313">
            <v>0.10702457452684468</v>
          </cell>
          <cell r="AS313">
            <v>64.114559999999997</v>
          </cell>
          <cell r="AT313">
            <v>28.940600000000003</v>
          </cell>
          <cell r="AU313">
            <v>59.26</v>
          </cell>
          <cell r="AV313">
            <v>59.734999999999999</v>
          </cell>
          <cell r="AW313">
            <v>2.3200000000000003</v>
          </cell>
          <cell r="AX313">
            <v>0</v>
          </cell>
          <cell r="AY313">
            <v>0</v>
          </cell>
          <cell r="AZ313">
            <v>0</v>
          </cell>
          <cell r="BA313">
            <v>0</v>
          </cell>
          <cell r="BB313">
            <v>118.52</v>
          </cell>
          <cell r="BC313">
            <v>0</v>
          </cell>
          <cell r="BD313">
            <v>0</v>
          </cell>
          <cell r="BE313">
            <v>118.52</v>
          </cell>
          <cell r="BF313">
            <v>119.47</v>
          </cell>
          <cell r="BG313">
            <v>0</v>
          </cell>
          <cell r="BH313">
            <v>0</v>
          </cell>
          <cell r="BI313">
            <v>119.47</v>
          </cell>
          <cell r="BJ313">
            <v>4.6400000000000006</v>
          </cell>
          <cell r="BK313">
            <v>322.36803068062494</v>
          </cell>
          <cell r="BL313">
            <v>328.65311687062496</v>
          </cell>
          <cell r="BM313">
            <v>4.6929999999999996</v>
          </cell>
          <cell r="BN313">
            <v>9.8800000000000008</v>
          </cell>
          <cell r="BO313">
            <v>14.573</v>
          </cell>
          <cell r="BP313">
            <v>2.4679416666666665</v>
          </cell>
          <cell r="BQ313">
            <v>3.7050000000000001</v>
          </cell>
          <cell r="BR313">
            <v>0</v>
          </cell>
          <cell r="BS313">
            <v>6.1729416666666665</v>
          </cell>
          <cell r="BT313">
            <v>2.2250583333333331</v>
          </cell>
          <cell r="BU313">
            <v>6.1750000000000007</v>
          </cell>
          <cell r="BV313">
            <v>8.4000583333333338</v>
          </cell>
          <cell r="BW313">
            <v>25.757159999999992</v>
          </cell>
          <cell r="BX313">
            <v>9.4167999999999985</v>
          </cell>
          <cell r="BY313">
            <v>0.36</v>
          </cell>
          <cell r="BZ313">
            <v>2.95</v>
          </cell>
          <cell r="CA313">
            <v>3.1432466440677955</v>
          </cell>
          <cell r="CB313">
            <v>4</v>
          </cell>
          <cell r="CC313">
            <v>3.3198210169491524</v>
          </cell>
          <cell r="CD313">
            <v>0.31</v>
          </cell>
          <cell r="CE313">
            <v>0.23</v>
          </cell>
          <cell r="CF313">
            <v>0</v>
          </cell>
          <cell r="CG313">
            <v>0</v>
          </cell>
          <cell r="CH313">
            <v>6.4630676610169484</v>
          </cell>
          <cell r="CI313" t="str">
            <v>OLD SCIENCE HALL</v>
          </cell>
          <cell r="CJ313" t="str">
            <v>NF5-242HP</v>
          </cell>
          <cell r="CK313" t="str">
            <v>X</v>
          </cell>
          <cell r="CL313">
            <v>2</v>
          </cell>
          <cell r="CM313" t="str">
            <v>2X32HEHP</v>
          </cell>
          <cell r="CN313" t="str">
            <v>SYLVANIA</v>
          </cell>
          <cell r="CO313" t="str">
            <v>QHE2X32T8/UNV ISH-SC</v>
          </cell>
          <cell r="CP313">
            <v>49873</v>
          </cell>
          <cell r="CQ313">
            <v>0</v>
          </cell>
          <cell r="CR313" t="str">
            <v>N/A</v>
          </cell>
          <cell r="CS313" t="str">
            <v>-</v>
          </cell>
          <cell r="CT313" t="str">
            <v>-</v>
          </cell>
          <cell r="CU313" t="str">
            <v>-</v>
          </cell>
          <cell r="CV313">
            <v>0</v>
          </cell>
          <cell r="CW313">
            <v>4</v>
          </cell>
          <cell r="CX313" t="str">
            <v>FO28/ECO</v>
          </cell>
          <cell r="CY313" t="str">
            <v>SYLVANIA</v>
          </cell>
          <cell r="CZ313" t="str">
            <v>FO28/841/XP/SS/ECO</v>
          </cell>
          <cell r="DA313">
            <v>22179</v>
          </cell>
          <cell r="DB313">
            <v>0</v>
          </cell>
          <cell r="DC313" t="str">
            <v>N/A</v>
          </cell>
          <cell r="DD313" t="str">
            <v>-</v>
          </cell>
          <cell r="DE313" t="str">
            <v>-</v>
          </cell>
          <cell r="DF313" t="str">
            <v>-</v>
          </cell>
          <cell r="DG313">
            <v>2</v>
          </cell>
          <cell r="DH313" t="str">
            <v>2X4 2L 18 CELL PARABOLIC LOUVER</v>
          </cell>
          <cell r="DI313" t="str">
            <v>SIMKAR</v>
          </cell>
          <cell r="DJ313" t="str">
            <v>TEP-244-232-B11-18C</v>
          </cell>
          <cell r="DK313" t="str">
            <v>-</v>
          </cell>
          <cell r="DL313">
            <v>0</v>
          </cell>
          <cell r="DM313" t="str">
            <v>No Sensor</v>
          </cell>
          <cell r="DN313" t="str">
            <v>No Sensor</v>
          </cell>
          <cell r="DO313" t="str">
            <v>No Sensor</v>
          </cell>
          <cell r="DP313" t="str">
            <v>No Sensor</v>
          </cell>
          <cell r="DQ313" t="str">
            <v>No Sensor</v>
          </cell>
          <cell r="DR313">
            <v>0</v>
          </cell>
          <cell r="DS313" t="str">
            <v>No Add Wk.</v>
          </cell>
          <cell r="DT313" t="str">
            <v>No Add. Wk.</v>
          </cell>
          <cell r="DU313" t="str">
            <v>No Add. Wk.</v>
          </cell>
          <cell r="DV313" t="str">
            <v>No Add. Wk.</v>
          </cell>
          <cell r="DW313" t="str">
            <v>No Add. Wk.</v>
          </cell>
        </row>
        <row r="314">
          <cell r="E314">
            <v>11</v>
          </cell>
          <cell r="F314" t="str">
            <v>OLD SCIENCE HALL</v>
          </cell>
          <cell r="G314">
            <v>1</v>
          </cell>
          <cell r="H314">
            <v>107</v>
          </cell>
          <cell r="I314" t="str">
            <v>HISTORY OFFICE</v>
          </cell>
          <cell r="J314" t="str">
            <v>OH</v>
          </cell>
          <cell r="L314">
            <v>2470</v>
          </cell>
          <cell r="M314">
            <v>2</v>
          </cell>
          <cell r="N314" t="str">
            <v>44EE</v>
          </cell>
          <cell r="O314" t="str">
            <v>PEND PARA</v>
          </cell>
          <cell r="S314" t="str">
            <v>FLUORESCENT</v>
          </cell>
          <cell r="T314">
            <v>144</v>
          </cell>
          <cell r="U314">
            <v>0.28799999999999998</v>
          </cell>
          <cell r="V314">
            <v>711.3599999999999</v>
          </cell>
          <cell r="W314">
            <v>2</v>
          </cell>
          <cell r="X314" t="str">
            <v>SP-NF4-242HP</v>
          </cell>
          <cell r="Z314" t="str">
            <v>NEW LINEAR FLUORESCENT FIXTURE</v>
          </cell>
          <cell r="AA314" t="str">
            <v xml:space="preserve"> </v>
          </cell>
          <cell r="AB314">
            <v>65</v>
          </cell>
          <cell r="AC314">
            <v>0.13</v>
          </cell>
          <cell r="AD314">
            <v>321.10000000000002</v>
          </cell>
          <cell r="AJ314" t="str">
            <v>Y</v>
          </cell>
          <cell r="AK314">
            <v>16408.8</v>
          </cell>
          <cell r="AL314">
            <v>12288</v>
          </cell>
          <cell r="AM314">
            <v>-0.25113353810150646</v>
          </cell>
          <cell r="AN314">
            <v>0.15799999999999997</v>
          </cell>
          <cell r="AO314">
            <v>390.25999999999988</v>
          </cell>
          <cell r="AP314">
            <v>35.173959999999994</v>
          </cell>
          <cell r="AQ314">
            <v>12.424437620063962</v>
          </cell>
          <cell r="AR314">
            <v>8.0486540363414211E-2</v>
          </cell>
          <cell r="AS314">
            <v>64.114559999999997</v>
          </cell>
          <cell r="AT314">
            <v>28.940600000000003</v>
          </cell>
          <cell r="AU314">
            <v>99.26</v>
          </cell>
          <cell r="AV314">
            <v>59.734999999999999</v>
          </cell>
          <cell r="AW314">
            <v>2.3200000000000003</v>
          </cell>
          <cell r="AX314">
            <v>0</v>
          </cell>
          <cell r="AY314">
            <v>0</v>
          </cell>
          <cell r="AZ314">
            <v>0</v>
          </cell>
          <cell r="BA314">
            <v>0</v>
          </cell>
          <cell r="BB314">
            <v>198.52</v>
          </cell>
          <cell r="BC314">
            <v>0</v>
          </cell>
          <cell r="BD314">
            <v>0</v>
          </cell>
          <cell r="BE314">
            <v>198.52</v>
          </cell>
          <cell r="BF314">
            <v>119.47</v>
          </cell>
          <cell r="BG314">
            <v>0</v>
          </cell>
          <cell r="BH314">
            <v>0</v>
          </cell>
          <cell r="BI314">
            <v>119.47</v>
          </cell>
          <cell r="BJ314">
            <v>4.6400000000000006</v>
          </cell>
          <cell r="BK314">
            <v>430.73158568062496</v>
          </cell>
          <cell r="BL314">
            <v>437.01667187062492</v>
          </cell>
          <cell r="BM314">
            <v>4.6929999999999996</v>
          </cell>
          <cell r="BN314">
            <v>9.8800000000000008</v>
          </cell>
          <cell r="BO314">
            <v>14.573</v>
          </cell>
          <cell r="BP314">
            <v>2.4679416666666665</v>
          </cell>
          <cell r="BQ314">
            <v>3.7050000000000001</v>
          </cell>
          <cell r="BR314">
            <v>0</v>
          </cell>
          <cell r="BS314">
            <v>6.1729416666666665</v>
          </cell>
          <cell r="BT314">
            <v>2.2250583333333331</v>
          </cell>
          <cell r="BU314">
            <v>6.1750000000000007</v>
          </cell>
          <cell r="BV314">
            <v>8.4000583333333338</v>
          </cell>
          <cell r="BW314">
            <v>25.757159999999992</v>
          </cell>
          <cell r="BX314">
            <v>9.4167999999999985</v>
          </cell>
          <cell r="BY314">
            <v>0.36</v>
          </cell>
          <cell r="BZ314">
            <v>2.95</v>
          </cell>
          <cell r="CA314">
            <v>3.1432466440677955</v>
          </cell>
          <cell r="CB314">
            <v>4</v>
          </cell>
          <cell r="CC314">
            <v>3.3198210169491524</v>
          </cell>
          <cell r="CD314">
            <v>0.31</v>
          </cell>
          <cell r="CE314">
            <v>0.23</v>
          </cell>
          <cell r="CF314">
            <v>0</v>
          </cell>
          <cell r="CG314">
            <v>0</v>
          </cell>
          <cell r="CH314">
            <v>6.4630676610169484</v>
          </cell>
          <cell r="CI314" t="str">
            <v>OLD SCIENCE HALL</v>
          </cell>
          <cell r="CJ314" t="str">
            <v>SP-NF4-242HP</v>
          </cell>
          <cell r="CK314" t="str">
            <v>X</v>
          </cell>
          <cell r="CL314">
            <v>2</v>
          </cell>
          <cell r="CM314" t="str">
            <v>2X32HEHP</v>
          </cell>
          <cell r="CN314" t="str">
            <v>SYLVANIA</v>
          </cell>
          <cell r="CO314" t="str">
            <v>QHE2X32T8/UNV ISH-SC</v>
          </cell>
          <cell r="CP314">
            <v>49873</v>
          </cell>
          <cell r="CQ314">
            <v>0</v>
          </cell>
          <cell r="CR314" t="str">
            <v>N/A</v>
          </cell>
          <cell r="CS314" t="str">
            <v>-</v>
          </cell>
          <cell r="CT314" t="str">
            <v>-</v>
          </cell>
          <cell r="CU314" t="str">
            <v>-</v>
          </cell>
          <cell r="CV314">
            <v>0</v>
          </cell>
          <cell r="CW314">
            <v>4</v>
          </cell>
          <cell r="CX314" t="str">
            <v>FO28/ECO</v>
          </cell>
          <cell r="CY314" t="str">
            <v>SYLVANIA</v>
          </cell>
          <cell r="CZ314" t="str">
            <v>FO28/841/XP/SS/ECO</v>
          </cell>
          <cell r="DA314">
            <v>22179</v>
          </cell>
          <cell r="DB314">
            <v>0</v>
          </cell>
          <cell r="DC314" t="str">
            <v>N/A</v>
          </cell>
          <cell r="DD314" t="str">
            <v>-</v>
          </cell>
          <cell r="DE314" t="str">
            <v>-</v>
          </cell>
          <cell r="DF314" t="str">
            <v>-</v>
          </cell>
          <cell r="DG314">
            <v>2</v>
          </cell>
          <cell r="DH314" t="str">
            <v>2X4-2 LAMP HP SURFACE MOUNT PARABOLIC</v>
          </cell>
          <cell r="DI314" t="str">
            <v>SELECT</v>
          </cell>
          <cell r="DJ314" t="str">
            <v>SELECT</v>
          </cell>
          <cell r="DK314" t="str">
            <v>-</v>
          </cell>
          <cell r="DL314">
            <v>0</v>
          </cell>
          <cell r="DM314" t="str">
            <v>No Sensor</v>
          </cell>
          <cell r="DN314" t="str">
            <v>No Sensor</v>
          </cell>
          <cell r="DO314" t="str">
            <v>No Sensor</v>
          </cell>
          <cell r="DP314" t="str">
            <v>No Sensor</v>
          </cell>
          <cell r="DQ314" t="str">
            <v>No Sensor</v>
          </cell>
          <cell r="DR314">
            <v>0</v>
          </cell>
          <cell r="DS314" t="str">
            <v>No Add Wk.</v>
          </cell>
          <cell r="DT314" t="str">
            <v>No Add. Wk.</v>
          </cell>
          <cell r="DU314" t="str">
            <v>No Add. Wk.</v>
          </cell>
          <cell r="DV314" t="str">
            <v>No Add. Wk.</v>
          </cell>
          <cell r="DW314" t="str">
            <v>No Add. Wk.</v>
          </cell>
        </row>
        <row r="315">
          <cell r="E315">
            <v>11</v>
          </cell>
          <cell r="F315" t="str">
            <v>OLD SCIENCE HALL</v>
          </cell>
          <cell r="G315">
            <v>1</v>
          </cell>
          <cell r="H315">
            <v>106</v>
          </cell>
          <cell r="I315" t="str">
            <v>HISTORY OFFICE</v>
          </cell>
          <cell r="J315" t="str">
            <v>OH</v>
          </cell>
          <cell r="L315">
            <v>2470</v>
          </cell>
          <cell r="M315">
            <v>2</v>
          </cell>
          <cell r="N315" t="str">
            <v>44EE</v>
          </cell>
          <cell r="O315" t="str">
            <v>PEND PARA</v>
          </cell>
          <cell r="S315" t="str">
            <v>FLUORESCENT</v>
          </cell>
          <cell r="T315">
            <v>144</v>
          </cell>
          <cell r="U315">
            <v>0.28799999999999998</v>
          </cell>
          <cell r="V315">
            <v>711.3599999999999</v>
          </cell>
          <cell r="W315">
            <v>2</v>
          </cell>
          <cell r="X315" t="str">
            <v>SP-NF4-242HP</v>
          </cell>
          <cell r="Z315" t="str">
            <v>NEW LINEAR FLUORESCENT FIXTURE</v>
          </cell>
          <cell r="AA315" t="str">
            <v xml:space="preserve"> </v>
          </cell>
          <cell r="AB315">
            <v>65</v>
          </cell>
          <cell r="AC315">
            <v>0.13</v>
          </cell>
          <cell r="AD315">
            <v>321.10000000000002</v>
          </cell>
          <cell r="AJ315" t="str">
            <v>Y</v>
          </cell>
          <cell r="AK315">
            <v>16408.8</v>
          </cell>
          <cell r="AL315">
            <v>12288</v>
          </cell>
          <cell r="AM315">
            <v>-0.25113353810150646</v>
          </cell>
          <cell r="AN315">
            <v>0.15799999999999997</v>
          </cell>
          <cell r="AO315">
            <v>390.25999999999988</v>
          </cell>
          <cell r="AP315">
            <v>35.173959999999994</v>
          </cell>
          <cell r="AQ315">
            <v>12.424437620063962</v>
          </cell>
          <cell r="AR315">
            <v>8.0486540363414211E-2</v>
          </cell>
          <cell r="AS315">
            <v>64.114559999999997</v>
          </cell>
          <cell r="AT315">
            <v>28.940600000000003</v>
          </cell>
          <cell r="AU315">
            <v>99.26</v>
          </cell>
          <cell r="AV315">
            <v>59.734999999999999</v>
          </cell>
          <cell r="AW315">
            <v>2.3200000000000003</v>
          </cell>
          <cell r="AX315">
            <v>0</v>
          </cell>
          <cell r="AY315">
            <v>0</v>
          </cell>
          <cell r="AZ315">
            <v>0</v>
          </cell>
          <cell r="BA315">
            <v>0</v>
          </cell>
          <cell r="BB315">
            <v>198.52</v>
          </cell>
          <cell r="BC315">
            <v>0</v>
          </cell>
          <cell r="BD315">
            <v>0</v>
          </cell>
          <cell r="BE315">
            <v>198.52</v>
          </cell>
          <cell r="BF315">
            <v>119.47</v>
          </cell>
          <cell r="BG315">
            <v>0</v>
          </cell>
          <cell r="BH315">
            <v>0</v>
          </cell>
          <cell r="BI315">
            <v>119.47</v>
          </cell>
          <cell r="BJ315">
            <v>4.6400000000000006</v>
          </cell>
          <cell r="BK315">
            <v>430.73158568062496</v>
          </cell>
          <cell r="BL315">
            <v>437.01667187062492</v>
          </cell>
          <cell r="BM315">
            <v>4.6929999999999996</v>
          </cell>
          <cell r="BN315">
            <v>9.8800000000000008</v>
          </cell>
          <cell r="BO315">
            <v>14.573</v>
          </cell>
          <cell r="BP315">
            <v>2.4679416666666665</v>
          </cell>
          <cell r="BQ315">
            <v>3.7050000000000001</v>
          </cell>
          <cell r="BR315">
            <v>0</v>
          </cell>
          <cell r="BS315">
            <v>6.1729416666666665</v>
          </cell>
          <cell r="BT315">
            <v>2.2250583333333331</v>
          </cell>
          <cell r="BU315">
            <v>6.1750000000000007</v>
          </cell>
          <cell r="BV315">
            <v>8.4000583333333338</v>
          </cell>
          <cell r="BW315">
            <v>25.757159999999992</v>
          </cell>
          <cell r="BX315">
            <v>9.4167999999999985</v>
          </cell>
          <cell r="BY315">
            <v>0.36</v>
          </cell>
          <cell r="BZ315">
            <v>2.95</v>
          </cell>
          <cell r="CA315">
            <v>3.1432466440677955</v>
          </cell>
          <cell r="CB315">
            <v>4</v>
          </cell>
          <cell r="CC315">
            <v>3.3198210169491524</v>
          </cell>
          <cell r="CD315">
            <v>0.31</v>
          </cell>
          <cell r="CE315">
            <v>0.23</v>
          </cell>
          <cell r="CF315">
            <v>0</v>
          </cell>
          <cell r="CG315">
            <v>0</v>
          </cell>
          <cell r="CH315">
            <v>6.4630676610169484</v>
          </cell>
          <cell r="CI315" t="str">
            <v>OLD SCIENCE HALL</v>
          </cell>
          <cell r="CJ315" t="str">
            <v>SP-NF4-242HP</v>
          </cell>
          <cell r="CK315" t="str">
            <v>X</v>
          </cell>
          <cell r="CL315">
            <v>2</v>
          </cell>
          <cell r="CM315" t="str">
            <v>2X32HEHP</v>
          </cell>
          <cell r="CN315" t="str">
            <v>SYLVANIA</v>
          </cell>
          <cell r="CO315" t="str">
            <v>QHE2X32T8/UNV ISH-SC</v>
          </cell>
          <cell r="CP315">
            <v>49873</v>
          </cell>
          <cell r="CQ315">
            <v>0</v>
          </cell>
          <cell r="CR315" t="str">
            <v>N/A</v>
          </cell>
          <cell r="CS315" t="str">
            <v>-</v>
          </cell>
          <cell r="CT315" t="str">
            <v>-</v>
          </cell>
          <cell r="CU315" t="str">
            <v>-</v>
          </cell>
          <cell r="CV315">
            <v>0</v>
          </cell>
          <cell r="CW315">
            <v>4</v>
          </cell>
          <cell r="CX315" t="str">
            <v>FO28/ECO</v>
          </cell>
          <cell r="CY315" t="str">
            <v>SYLVANIA</v>
          </cell>
          <cell r="CZ315" t="str">
            <v>FO28/841/XP/SS/ECO</v>
          </cell>
          <cell r="DA315">
            <v>22179</v>
          </cell>
          <cell r="DB315">
            <v>0</v>
          </cell>
          <cell r="DC315" t="str">
            <v>N/A</v>
          </cell>
          <cell r="DD315" t="str">
            <v>-</v>
          </cell>
          <cell r="DE315" t="str">
            <v>-</v>
          </cell>
          <cell r="DF315" t="str">
            <v>-</v>
          </cell>
          <cell r="DG315">
            <v>2</v>
          </cell>
          <cell r="DH315" t="str">
            <v>2X4-2 LAMP HP SURFACE MOUNT PARABOLIC</v>
          </cell>
          <cell r="DI315" t="str">
            <v>SELECT</v>
          </cell>
          <cell r="DJ315" t="str">
            <v>SELECT</v>
          </cell>
          <cell r="DK315" t="str">
            <v>-</v>
          </cell>
          <cell r="DL315">
            <v>0</v>
          </cell>
          <cell r="DM315" t="str">
            <v>No Sensor</v>
          </cell>
          <cell r="DN315" t="str">
            <v>No Sensor</v>
          </cell>
          <cell r="DO315" t="str">
            <v>No Sensor</v>
          </cell>
          <cell r="DP315" t="str">
            <v>No Sensor</v>
          </cell>
          <cell r="DQ315" t="str">
            <v>No Sensor</v>
          </cell>
          <cell r="DR315">
            <v>0</v>
          </cell>
          <cell r="DS315" t="str">
            <v>No Add Wk.</v>
          </cell>
          <cell r="DT315" t="str">
            <v>No Add. Wk.</v>
          </cell>
          <cell r="DU315" t="str">
            <v>No Add. Wk.</v>
          </cell>
          <cell r="DV315" t="str">
            <v>No Add. Wk.</v>
          </cell>
          <cell r="DW315" t="str">
            <v>No Add. Wk.</v>
          </cell>
        </row>
        <row r="316">
          <cell r="E316">
            <v>11</v>
          </cell>
          <cell r="F316" t="str">
            <v>OLD SCIENCE HALL</v>
          </cell>
          <cell r="G316">
            <v>1</v>
          </cell>
          <cell r="H316">
            <v>104</v>
          </cell>
          <cell r="I316" t="str">
            <v>HISTORY OFFICE</v>
          </cell>
          <cell r="J316" t="str">
            <v>OH</v>
          </cell>
          <cell r="L316">
            <v>2470</v>
          </cell>
          <cell r="M316">
            <v>10</v>
          </cell>
          <cell r="N316" t="str">
            <v>24EE</v>
          </cell>
          <cell r="O316" t="str">
            <v>PEND PARA</v>
          </cell>
          <cell r="Q316" t="str">
            <v>2R5</v>
          </cell>
          <cell r="S316" t="str">
            <v>FLUORESCENT</v>
          </cell>
          <cell r="T316">
            <v>72</v>
          </cell>
          <cell r="U316">
            <v>0.72</v>
          </cell>
          <cell r="V316">
            <v>1778.3999999999999</v>
          </cell>
          <cell r="W316">
            <v>10</v>
          </cell>
          <cell r="X316" t="str">
            <v>SP-NF4-141</v>
          </cell>
          <cell r="Z316" t="str">
            <v>NEW LINEAR FLUORESCENT FIXTURE</v>
          </cell>
          <cell r="AA316" t="str">
            <v xml:space="preserve"> </v>
          </cell>
          <cell r="AB316">
            <v>22</v>
          </cell>
          <cell r="AC316">
            <v>0.22</v>
          </cell>
          <cell r="AD316">
            <v>543.4</v>
          </cell>
          <cell r="AJ316" t="str">
            <v>Y</v>
          </cell>
          <cell r="AK316">
            <v>41022</v>
          </cell>
          <cell r="AL316">
            <v>19968</v>
          </cell>
          <cell r="AM316">
            <v>-0.51323679976597925</v>
          </cell>
          <cell r="AN316">
            <v>0.5</v>
          </cell>
          <cell r="AO316">
            <v>1235</v>
          </cell>
          <cell r="AP316">
            <v>111.30999999999997</v>
          </cell>
          <cell r="AQ316">
            <v>20.447159205007413</v>
          </cell>
          <cell r="AR316">
            <v>4.8906549314444846E-2</v>
          </cell>
          <cell r="AS316">
            <v>160.28639999999999</v>
          </cell>
          <cell r="AT316">
            <v>48.976400000000005</v>
          </cell>
          <cell r="AU316">
            <v>107.13</v>
          </cell>
          <cell r="AV316">
            <v>59.734999999999999</v>
          </cell>
          <cell r="AW316">
            <v>1.1600000000000001</v>
          </cell>
          <cell r="AX316">
            <v>0</v>
          </cell>
          <cell r="AY316">
            <v>0</v>
          </cell>
          <cell r="AZ316">
            <v>0</v>
          </cell>
          <cell r="BA316">
            <v>0</v>
          </cell>
          <cell r="BB316">
            <v>1071.3</v>
          </cell>
          <cell r="BC316">
            <v>0</v>
          </cell>
          <cell r="BD316">
            <v>0</v>
          </cell>
          <cell r="BE316">
            <v>1071.3</v>
          </cell>
          <cell r="BF316">
            <v>597.35</v>
          </cell>
          <cell r="BG316">
            <v>0</v>
          </cell>
          <cell r="BH316">
            <v>0</v>
          </cell>
          <cell r="BI316">
            <v>597.35</v>
          </cell>
          <cell r="BJ316">
            <v>11.600000000000001</v>
          </cell>
          <cell r="BK316">
            <v>2260.2605756343746</v>
          </cell>
          <cell r="BL316">
            <v>2275.9732911093747</v>
          </cell>
          <cell r="BM316">
            <v>11.732499999999998</v>
          </cell>
          <cell r="BN316">
            <v>24.7</v>
          </cell>
          <cell r="BO316">
            <v>36.432499999999997</v>
          </cell>
          <cell r="BP316">
            <v>7.9734687499999994</v>
          </cell>
          <cell r="BQ316">
            <v>13.379166666666666</v>
          </cell>
          <cell r="BR316">
            <v>0</v>
          </cell>
          <cell r="BS316">
            <v>21.352635416666665</v>
          </cell>
          <cell r="BT316">
            <v>3.7590312499999987</v>
          </cell>
          <cell r="BU316">
            <v>11.320833333333333</v>
          </cell>
          <cell r="BV316">
            <v>15.079864583333332</v>
          </cell>
          <cell r="BW316">
            <v>81.510000000000005</v>
          </cell>
          <cell r="BX316">
            <v>29.800000000000004</v>
          </cell>
          <cell r="BY316">
            <v>0.36</v>
          </cell>
          <cell r="BZ316">
            <v>2.95</v>
          </cell>
          <cell r="CA316">
            <v>9.9469830508474573</v>
          </cell>
          <cell r="CB316">
            <v>4</v>
          </cell>
          <cell r="CC316">
            <v>10.505762711864406</v>
          </cell>
          <cell r="CD316">
            <v>0.31</v>
          </cell>
          <cell r="CE316">
            <v>0.23</v>
          </cell>
          <cell r="CF316">
            <v>0</v>
          </cell>
          <cell r="CG316">
            <v>0</v>
          </cell>
          <cell r="CH316">
            <v>20.452745762711864</v>
          </cell>
          <cell r="CI316" t="str">
            <v>OLD SCIENCE HALL</v>
          </cell>
          <cell r="CJ316" t="str">
            <v>SP-NF4-141</v>
          </cell>
          <cell r="CK316" t="str">
            <v>X</v>
          </cell>
          <cell r="CL316">
            <v>10</v>
          </cell>
          <cell r="CM316" t="str">
            <v>1X32HELP</v>
          </cell>
          <cell r="CN316" t="str">
            <v>SYLVANIA</v>
          </cell>
          <cell r="CO316" t="str">
            <v>QHE1X32T8/UNV ISL-SC</v>
          </cell>
          <cell r="CP316">
            <v>49861</v>
          </cell>
          <cell r="CQ316">
            <v>0</v>
          </cell>
          <cell r="CR316" t="str">
            <v>N/A</v>
          </cell>
          <cell r="CS316" t="str">
            <v>-</v>
          </cell>
          <cell r="CT316" t="str">
            <v>-</v>
          </cell>
          <cell r="CU316" t="str">
            <v>-</v>
          </cell>
          <cell r="CV316">
            <v>0</v>
          </cell>
          <cell r="CW316">
            <v>10</v>
          </cell>
          <cell r="CX316" t="str">
            <v>FO28/ECO</v>
          </cell>
          <cell r="CY316" t="str">
            <v>SYLVANIA</v>
          </cell>
          <cell r="CZ316" t="str">
            <v>FO28/841/XP/SS/ECO</v>
          </cell>
          <cell r="DA316">
            <v>22179</v>
          </cell>
          <cell r="DB316">
            <v>0</v>
          </cell>
          <cell r="DC316" t="str">
            <v>N/A</v>
          </cell>
          <cell r="DD316" t="str">
            <v>-</v>
          </cell>
          <cell r="DE316" t="str">
            <v>-</v>
          </cell>
          <cell r="DF316" t="str">
            <v>-</v>
          </cell>
          <cell r="DG316">
            <v>10</v>
          </cell>
          <cell r="DH316" t="str">
            <v>1X4-1 LAMP HP SURFACE MOUNT PARABOLIC</v>
          </cell>
          <cell r="DI316" t="str">
            <v>SELECT</v>
          </cell>
          <cell r="DJ316" t="str">
            <v>SELECT</v>
          </cell>
          <cell r="DK316" t="str">
            <v>-</v>
          </cell>
          <cell r="DL316">
            <v>0</v>
          </cell>
          <cell r="DM316" t="str">
            <v>No Sensor</v>
          </cell>
          <cell r="DN316" t="str">
            <v>No Sensor</v>
          </cell>
          <cell r="DO316" t="str">
            <v>No Sensor</v>
          </cell>
          <cell r="DP316" t="str">
            <v>No Sensor</v>
          </cell>
          <cell r="DQ316" t="str">
            <v>No Sensor</v>
          </cell>
          <cell r="DR316">
            <v>0</v>
          </cell>
          <cell r="DS316" t="str">
            <v>No Add Wk.</v>
          </cell>
          <cell r="DT316" t="str">
            <v>No Add. Wk.</v>
          </cell>
          <cell r="DU316" t="str">
            <v>No Add. Wk.</v>
          </cell>
          <cell r="DV316" t="str">
            <v>No Add. Wk.</v>
          </cell>
          <cell r="DW316" t="str">
            <v>No Add. Wk.</v>
          </cell>
        </row>
        <row r="317">
          <cell r="E317">
            <v>11</v>
          </cell>
          <cell r="F317" t="str">
            <v>OLD SCIENCE HALL</v>
          </cell>
          <cell r="G317">
            <v>1</v>
          </cell>
          <cell r="H317">
            <v>105</v>
          </cell>
          <cell r="I317" t="str">
            <v>HISTORY CHAIRMAN OFFICE</v>
          </cell>
          <cell r="J317" t="str">
            <v>OH</v>
          </cell>
          <cell r="L317">
            <v>2470</v>
          </cell>
          <cell r="M317">
            <v>4</v>
          </cell>
          <cell r="N317" t="str">
            <v>44EE</v>
          </cell>
          <cell r="O317" t="str">
            <v>PEND PARA</v>
          </cell>
          <cell r="S317" t="str">
            <v>FLUORESCENT</v>
          </cell>
          <cell r="T317">
            <v>144</v>
          </cell>
          <cell r="U317">
            <v>0.57599999999999996</v>
          </cell>
          <cell r="V317">
            <v>1422.7199999999998</v>
          </cell>
          <cell r="W317">
            <v>4</v>
          </cell>
          <cell r="X317" t="str">
            <v>SP-NF4-242HP</v>
          </cell>
          <cell r="Z317" t="str">
            <v>NEW LINEAR FLUORESCENT FIXTURE</v>
          </cell>
          <cell r="AA317" t="str">
            <v xml:space="preserve"> </v>
          </cell>
          <cell r="AB317">
            <v>65</v>
          </cell>
          <cell r="AC317">
            <v>0.26</v>
          </cell>
          <cell r="AD317">
            <v>642.20000000000005</v>
          </cell>
          <cell r="AJ317" t="str">
            <v>Y</v>
          </cell>
          <cell r="AK317">
            <v>32817.599999999999</v>
          </cell>
          <cell r="AL317">
            <v>24576</v>
          </cell>
          <cell r="AM317">
            <v>-0.25113353810150646</v>
          </cell>
          <cell r="AN317">
            <v>0.31599999999999995</v>
          </cell>
          <cell r="AO317">
            <v>780.51999999999975</v>
          </cell>
          <cell r="AP317">
            <v>70.347919999999988</v>
          </cell>
          <cell r="AQ317">
            <v>12.424437620063962</v>
          </cell>
          <cell r="AR317">
            <v>8.0486540363414211E-2</v>
          </cell>
          <cell r="AS317">
            <v>128.22911999999999</v>
          </cell>
          <cell r="AT317">
            <v>57.881200000000007</v>
          </cell>
          <cell r="AU317">
            <v>99.26</v>
          </cell>
          <cell r="AV317">
            <v>59.734999999999999</v>
          </cell>
          <cell r="AW317">
            <v>2.3200000000000003</v>
          </cell>
          <cell r="AX317">
            <v>0</v>
          </cell>
          <cell r="AY317">
            <v>0</v>
          </cell>
          <cell r="AZ317">
            <v>0</v>
          </cell>
          <cell r="BA317">
            <v>0</v>
          </cell>
          <cell r="BB317">
            <v>397.04</v>
          </cell>
          <cell r="BC317">
            <v>0</v>
          </cell>
          <cell r="BD317">
            <v>0</v>
          </cell>
          <cell r="BE317">
            <v>397.04</v>
          </cell>
          <cell r="BF317">
            <v>238.94</v>
          </cell>
          <cell r="BG317">
            <v>0</v>
          </cell>
          <cell r="BH317">
            <v>0</v>
          </cell>
          <cell r="BI317">
            <v>238.94</v>
          </cell>
          <cell r="BJ317">
            <v>9.2800000000000011</v>
          </cell>
          <cell r="BK317">
            <v>861.46317136124992</v>
          </cell>
          <cell r="BL317">
            <v>874.03334374124984</v>
          </cell>
          <cell r="BM317">
            <v>9.3859999999999992</v>
          </cell>
          <cell r="BN317">
            <v>19.760000000000002</v>
          </cell>
          <cell r="BO317">
            <v>29.146000000000001</v>
          </cell>
          <cell r="BP317">
            <v>4.935883333333333</v>
          </cell>
          <cell r="BQ317">
            <v>7.41</v>
          </cell>
          <cell r="BR317">
            <v>0</v>
          </cell>
          <cell r="BS317">
            <v>12.345883333333333</v>
          </cell>
          <cell r="BT317">
            <v>4.4501166666666663</v>
          </cell>
          <cell r="BU317">
            <v>12.350000000000001</v>
          </cell>
          <cell r="BV317">
            <v>16.800116666666668</v>
          </cell>
          <cell r="BW317">
            <v>51.514319999999984</v>
          </cell>
          <cell r="BX317">
            <v>18.833599999999997</v>
          </cell>
          <cell r="BY317">
            <v>0.36</v>
          </cell>
          <cell r="BZ317">
            <v>2.95</v>
          </cell>
          <cell r="CA317">
            <v>6.2864932881355911</v>
          </cell>
          <cell r="CB317">
            <v>4</v>
          </cell>
          <cell r="CC317">
            <v>6.6396420338983049</v>
          </cell>
          <cell r="CD317">
            <v>0.31</v>
          </cell>
          <cell r="CE317">
            <v>0.23</v>
          </cell>
          <cell r="CF317">
            <v>0</v>
          </cell>
          <cell r="CG317">
            <v>0</v>
          </cell>
          <cell r="CH317">
            <v>12.926135322033897</v>
          </cell>
          <cell r="CI317" t="str">
            <v>OLD SCIENCE HALL</v>
          </cell>
          <cell r="CJ317" t="str">
            <v>SP-NF4-242HP</v>
          </cell>
          <cell r="CK317" t="str">
            <v>X</v>
          </cell>
          <cell r="CL317">
            <v>4</v>
          </cell>
          <cell r="CM317" t="str">
            <v>2X32HEHP</v>
          </cell>
          <cell r="CN317" t="str">
            <v>SYLVANIA</v>
          </cell>
          <cell r="CO317" t="str">
            <v>QHE2X32T8/UNV ISH-SC</v>
          </cell>
          <cell r="CP317">
            <v>49873</v>
          </cell>
          <cell r="CQ317">
            <v>0</v>
          </cell>
          <cell r="CR317" t="str">
            <v>N/A</v>
          </cell>
          <cell r="CS317" t="str">
            <v>-</v>
          </cell>
          <cell r="CT317" t="str">
            <v>-</v>
          </cell>
          <cell r="CU317" t="str">
            <v>-</v>
          </cell>
          <cell r="CV317">
            <v>0</v>
          </cell>
          <cell r="CW317">
            <v>8</v>
          </cell>
          <cell r="CX317" t="str">
            <v>FO28/ECO</v>
          </cell>
          <cell r="CY317" t="str">
            <v>SYLVANIA</v>
          </cell>
          <cell r="CZ317" t="str">
            <v>FO28/841/XP/SS/ECO</v>
          </cell>
          <cell r="DA317">
            <v>22179</v>
          </cell>
          <cell r="DB317">
            <v>0</v>
          </cell>
          <cell r="DC317" t="str">
            <v>N/A</v>
          </cell>
          <cell r="DD317" t="str">
            <v>-</v>
          </cell>
          <cell r="DE317" t="str">
            <v>-</v>
          </cell>
          <cell r="DF317" t="str">
            <v>-</v>
          </cell>
          <cell r="DG317">
            <v>4</v>
          </cell>
          <cell r="DH317" t="str">
            <v>2X4-2 LAMP HP SURFACE MOUNT PARABOLIC</v>
          </cell>
          <cell r="DI317" t="str">
            <v>SELECT</v>
          </cell>
          <cell r="DJ317" t="str">
            <v>SELECT</v>
          </cell>
          <cell r="DK317" t="str">
            <v>-</v>
          </cell>
          <cell r="DL317">
            <v>0</v>
          </cell>
          <cell r="DM317" t="str">
            <v>No Sensor</v>
          </cell>
          <cell r="DN317" t="str">
            <v>No Sensor</v>
          </cell>
          <cell r="DO317" t="str">
            <v>No Sensor</v>
          </cell>
          <cell r="DP317" t="str">
            <v>No Sensor</v>
          </cell>
          <cell r="DQ317" t="str">
            <v>No Sensor</v>
          </cell>
          <cell r="DR317">
            <v>0</v>
          </cell>
          <cell r="DS317" t="str">
            <v>No Add Wk.</v>
          </cell>
          <cell r="DT317" t="str">
            <v>No Add. Wk.</v>
          </cell>
          <cell r="DU317" t="str">
            <v>No Add. Wk.</v>
          </cell>
          <cell r="DV317" t="str">
            <v>No Add. Wk.</v>
          </cell>
          <cell r="DW317" t="str">
            <v>No Add. Wk.</v>
          </cell>
        </row>
        <row r="318">
          <cell r="E318">
            <v>11</v>
          </cell>
          <cell r="F318" t="str">
            <v>OLD SCIENCE HALL</v>
          </cell>
          <cell r="G318">
            <v>1</v>
          </cell>
          <cell r="H318">
            <v>103</v>
          </cell>
          <cell r="I318" t="str">
            <v>COMPUTER ROOM</v>
          </cell>
          <cell r="J318" t="str">
            <v>CR</v>
          </cell>
          <cell r="L318">
            <v>2470</v>
          </cell>
          <cell r="M318">
            <v>8</v>
          </cell>
          <cell r="N318" t="str">
            <v>24EE</v>
          </cell>
          <cell r="O318" t="str">
            <v>PEND PARA</v>
          </cell>
          <cell r="Q318" t="str">
            <v>2R4</v>
          </cell>
          <cell r="S318" t="str">
            <v>FLUORESCENT</v>
          </cell>
          <cell r="T318">
            <v>72</v>
          </cell>
          <cell r="U318">
            <v>0.57599999999999996</v>
          </cell>
          <cell r="V318">
            <v>1422.7199999999998</v>
          </cell>
          <cell r="W318">
            <v>8</v>
          </cell>
          <cell r="X318" t="str">
            <v>SP-NF4-142</v>
          </cell>
          <cell r="Z318" t="str">
            <v>NEW LINEAR FLUORESCENT FIXTURE</v>
          </cell>
          <cell r="AA318" t="str">
            <v xml:space="preserve"> </v>
          </cell>
          <cell r="AB318">
            <v>65</v>
          </cell>
          <cell r="AC318">
            <v>0.52</v>
          </cell>
          <cell r="AD318">
            <v>1284.4000000000001</v>
          </cell>
          <cell r="AJ318" t="str">
            <v>Y</v>
          </cell>
          <cell r="AK318">
            <v>32817.599999999999</v>
          </cell>
          <cell r="AL318">
            <v>49152</v>
          </cell>
          <cell r="AM318">
            <v>0.49773292379698703</v>
          </cell>
          <cell r="AN318">
            <v>5.5999999999999939E-2</v>
          </cell>
          <cell r="AO318">
            <v>138.31999999999971</v>
          </cell>
          <cell r="AP318">
            <v>12.466719999999981</v>
          </cell>
          <cell r="AQ318">
            <v>156.59480802508619</v>
          </cell>
          <cell r="AR318">
            <v>6.3859077616404874E-3</v>
          </cell>
          <cell r="AS318">
            <v>128.22911999999999</v>
          </cell>
          <cell r="AT318">
            <v>115.76240000000001</v>
          </cell>
          <cell r="AU318">
            <v>119.26</v>
          </cell>
          <cell r="AV318">
            <v>59.734999999999999</v>
          </cell>
          <cell r="AW318">
            <v>1.1600000000000001</v>
          </cell>
          <cell r="AX318">
            <v>0</v>
          </cell>
          <cell r="AY318">
            <v>0</v>
          </cell>
          <cell r="AZ318">
            <v>0</v>
          </cell>
          <cell r="BA318">
            <v>0</v>
          </cell>
          <cell r="BB318">
            <v>954.08</v>
          </cell>
          <cell r="BC318">
            <v>0</v>
          </cell>
          <cell r="BD318">
            <v>0</v>
          </cell>
          <cell r="BE318">
            <v>954.08</v>
          </cell>
          <cell r="BF318">
            <v>477.88</v>
          </cell>
          <cell r="BG318">
            <v>0</v>
          </cell>
          <cell r="BH318">
            <v>0</v>
          </cell>
          <cell r="BI318">
            <v>477.88</v>
          </cell>
          <cell r="BJ318">
            <v>9.2800000000000011</v>
          </cell>
          <cell r="BK318">
            <v>1939.6534527224997</v>
          </cell>
          <cell r="BL318">
            <v>1952.2236251024997</v>
          </cell>
          <cell r="BM318">
            <v>9.3859999999999992</v>
          </cell>
          <cell r="BN318">
            <v>19.760000000000002</v>
          </cell>
          <cell r="BO318">
            <v>29.146000000000001</v>
          </cell>
          <cell r="BP318">
            <v>9.8717666666666659</v>
          </cell>
          <cell r="BQ318">
            <v>14.82</v>
          </cell>
          <cell r="BR318">
            <v>0</v>
          </cell>
          <cell r="BS318">
            <v>24.691766666666666</v>
          </cell>
          <cell r="BT318">
            <v>-0.48576666666666668</v>
          </cell>
          <cell r="BU318">
            <v>4.9400000000000013</v>
          </cell>
          <cell r="BV318">
            <v>4.4542333333333346</v>
          </cell>
          <cell r="BW318">
            <v>9.1291199999999808</v>
          </cell>
          <cell r="BX318">
            <v>3.3375999999999966</v>
          </cell>
          <cell r="BY318">
            <v>0.36</v>
          </cell>
          <cell r="BZ318">
            <v>2.95</v>
          </cell>
          <cell r="CA318">
            <v>1.1140621016949128</v>
          </cell>
          <cell r="CB318">
            <v>4</v>
          </cell>
          <cell r="CC318">
            <v>1.1766454237288122</v>
          </cell>
          <cell r="CD318">
            <v>0.31</v>
          </cell>
          <cell r="CE318">
            <v>0.23</v>
          </cell>
          <cell r="CF318">
            <v>0</v>
          </cell>
          <cell r="CG318">
            <v>0</v>
          </cell>
          <cell r="CH318">
            <v>2.2907075254237252</v>
          </cell>
          <cell r="CI318" t="str">
            <v>OLD SCIENCE HALL</v>
          </cell>
          <cell r="CJ318" t="str">
            <v>SP-NF4-142</v>
          </cell>
          <cell r="CK318" t="str">
            <v>X</v>
          </cell>
          <cell r="CL318">
            <v>8</v>
          </cell>
          <cell r="CM318" t="str">
            <v>2X32HEHP</v>
          </cell>
          <cell r="CN318" t="str">
            <v>SYLVANIA</v>
          </cell>
          <cell r="CO318" t="str">
            <v>QHE2X32T8/UNV ISH-SC</v>
          </cell>
          <cell r="CP318">
            <v>49873</v>
          </cell>
          <cell r="CQ318">
            <v>0</v>
          </cell>
          <cell r="CR318" t="str">
            <v>N/A</v>
          </cell>
          <cell r="CS318" t="str">
            <v>-</v>
          </cell>
          <cell r="CT318" t="str">
            <v>-</v>
          </cell>
          <cell r="CU318" t="str">
            <v>-</v>
          </cell>
          <cell r="CV318">
            <v>0</v>
          </cell>
          <cell r="CW318">
            <v>16</v>
          </cell>
          <cell r="CX318" t="str">
            <v>FO28/ECO</v>
          </cell>
          <cell r="CY318" t="str">
            <v>SYLVANIA</v>
          </cell>
          <cell r="CZ318" t="str">
            <v>FO28/841/XP/SS/ECO</v>
          </cell>
          <cell r="DA318">
            <v>22179</v>
          </cell>
          <cell r="DB318">
            <v>0</v>
          </cell>
          <cell r="DC318" t="str">
            <v>N/A</v>
          </cell>
          <cell r="DD318" t="str">
            <v>-</v>
          </cell>
          <cell r="DE318" t="str">
            <v>-</v>
          </cell>
          <cell r="DF318" t="str">
            <v>-</v>
          </cell>
          <cell r="DG318">
            <v>8</v>
          </cell>
          <cell r="DH318" t="str">
            <v>1X4-2 LAMP SURFACE MOUNT PARABOLIC</v>
          </cell>
          <cell r="DI318" t="str">
            <v>SELECT</v>
          </cell>
          <cell r="DJ318" t="str">
            <v>SELECT</v>
          </cell>
          <cell r="DK318" t="str">
            <v>-</v>
          </cell>
          <cell r="DL318">
            <v>0</v>
          </cell>
          <cell r="DM318" t="str">
            <v>No Sensor</v>
          </cell>
          <cell r="DN318" t="str">
            <v>No Sensor</v>
          </cell>
          <cell r="DO318" t="str">
            <v>No Sensor</v>
          </cell>
          <cell r="DP318" t="str">
            <v>No Sensor</v>
          </cell>
          <cell r="DQ318" t="str">
            <v>No Sensor</v>
          </cell>
          <cell r="DR318">
            <v>0</v>
          </cell>
          <cell r="DS318" t="str">
            <v>No Add Wk.</v>
          </cell>
          <cell r="DT318" t="str">
            <v>No Add. Wk.</v>
          </cell>
          <cell r="DU318" t="str">
            <v>No Add. Wk.</v>
          </cell>
          <cell r="DV318" t="str">
            <v>No Add. Wk.</v>
          </cell>
          <cell r="DW318" t="str">
            <v>No Add. Wk.</v>
          </cell>
        </row>
        <row r="319">
          <cell r="E319">
            <v>11</v>
          </cell>
          <cell r="F319" t="str">
            <v>OLD SCIENCE HALL</v>
          </cell>
          <cell r="G319">
            <v>1</v>
          </cell>
          <cell r="H319">
            <v>115</v>
          </cell>
          <cell r="I319" t="str">
            <v>VESTIBULE</v>
          </cell>
          <cell r="J319" t="str">
            <v>CS</v>
          </cell>
          <cell r="L319">
            <v>2470</v>
          </cell>
          <cell r="M319">
            <v>1</v>
          </cell>
          <cell r="N319" t="str">
            <v>EXCLUDE</v>
          </cell>
          <cell r="Q319" t="str">
            <v>CF</v>
          </cell>
          <cell r="S319" t="str">
            <v>MISCELLANEOUS</v>
          </cell>
          <cell r="T319">
            <v>0</v>
          </cell>
          <cell r="U319">
            <v>0</v>
          </cell>
          <cell r="V319">
            <v>0</v>
          </cell>
          <cell r="W319">
            <v>1</v>
          </cell>
          <cell r="X319" t="str">
            <v>EXCLUDE</v>
          </cell>
          <cell r="Z319" t="str">
            <v>MISCELLANEOUS</v>
          </cell>
          <cell r="AA319" t="str">
            <v xml:space="preserve"> </v>
          </cell>
          <cell r="AB319">
            <v>0</v>
          </cell>
          <cell r="AC319">
            <v>0</v>
          </cell>
          <cell r="AD319">
            <v>0</v>
          </cell>
          <cell r="AJ319" t="str">
            <v>Y</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0.36</v>
          </cell>
          <cell r="BZ319">
            <v>2.95</v>
          </cell>
          <cell r="CA319">
            <v>0</v>
          </cell>
          <cell r="CB319">
            <v>4</v>
          </cell>
          <cell r="CC319">
            <v>0</v>
          </cell>
          <cell r="CD319">
            <v>0.31</v>
          </cell>
          <cell r="CE319">
            <v>0.23</v>
          </cell>
          <cell r="CF319">
            <v>0</v>
          </cell>
          <cell r="CG319">
            <v>0</v>
          </cell>
          <cell r="CH319">
            <v>0</v>
          </cell>
          <cell r="CI319" t="str">
            <v>OLD SCIENCE HALL</v>
          </cell>
          <cell r="CJ319" t="str">
            <v>EXCLUDE</v>
          </cell>
          <cell r="CK319">
            <v>0</v>
          </cell>
          <cell r="CL319">
            <v>0</v>
          </cell>
          <cell r="CM319" t="str">
            <v>N/A</v>
          </cell>
          <cell r="CN319" t="str">
            <v>-</v>
          </cell>
          <cell r="CO319" t="str">
            <v>-</v>
          </cell>
          <cell r="CP319" t="str">
            <v>-</v>
          </cell>
          <cell r="CQ319">
            <v>0</v>
          </cell>
          <cell r="CR319" t="str">
            <v>N/A</v>
          </cell>
          <cell r="CS319" t="str">
            <v>-</v>
          </cell>
          <cell r="CT319" t="str">
            <v>-</v>
          </cell>
          <cell r="CU319" t="str">
            <v>-</v>
          </cell>
          <cell r="CV319">
            <v>0</v>
          </cell>
          <cell r="CW319">
            <v>0</v>
          </cell>
          <cell r="CX319" t="str">
            <v>N/A</v>
          </cell>
          <cell r="CY319" t="str">
            <v>-</v>
          </cell>
          <cell r="CZ319" t="str">
            <v>-</v>
          </cell>
          <cell r="DA319" t="str">
            <v>-</v>
          </cell>
          <cell r="DB319">
            <v>0</v>
          </cell>
          <cell r="DC319" t="str">
            <v>N/A</v>
          </cell>
          <cell r="DD319" t="str">
            <v>-</v>
          </cell>
          <cell r="DE319" t="str">
            <v>-</v>
          </cell>
          <cell r="DF319" t="str">
            <v>-</v>
          </cell>
          <cell r="DG319">
            <v>1</v>
          </cell>
          <cell r="DH319" t="str">
            <v>EXCLUDE</v>
          </cell>
          <cell r="DI319" t="str">
            <v>-</v>
          </cell>
          <cell r="DJ319" t="str">
            <v>-</v>
          </cell>
          <cell r="DK319" t="str">
            <v>-</v>
          </cell>
          <cell r="DL319">
            <v>0</v>
          </cell>
          <cell r="DM319" t="str">
            <v>No Sensor</v>
          </cell>
          <cell r="DN319" t="str">
            <v>No Sensor</v>
          </cell>
          <cell r="DO319" t="str">
            <v>No Sensor</v>
          </cell>
          <cell r="DP319" t="str">
            <v>No Sensor</v>
          </cell>
          <cell r="DQ319" t="str">
            <v>No Sensor</v>
          </cell>
          <cell r="DR319">
            <v>0</v>
          </cell>
          <cell r="DS319" t="str">
            <v>No Add Wk.</v>
          </cell>
          <cell r="DT319" t="str">
            <v>No Add. Wk.</v>
          </cell>
          <cell r="DU319" t="str">
            <v>No Add. Wk.</v>
          </cell>
          <cell r="DV319" t="str">
            <v>No Add. Wk.</v>
          </cell>
          <cell r="DW319" t="str">
            <v>No Add. Wk.</v>
          </cell>
        </row>
        <row r="320">
          <cell r="E320">
            <v>11</v>
          </cell>
          <cell r="F320" t="str">
            <v>OLD SCIENCE HALL</v>
          </cell>
          <cell r="G320">
            <v>1</v>
          </cell>
          <cell r="H320">
            <v>112</v>
          </cell>
          <cell r="I320" t="str">
            <v>SEMINAR ROOM</v>
          </cell>
          <cell r="J320" t="str">
            <v>CR</v>
          </cell>
          <cell r="L320">
            <v>2470</v>
          </cell>
          <cell r="M320">
            <v>2</v>
          </cell>
          <cell r="N320" t="str">
            <v>44EE</v>
          </cell>
          <cell r="O320" t="str">
            <v>LYIN PARA</v>
          </cell>
          <cell r="S320" t="str">
            <v>FLUORESCENT</v>
          </cell>
          <cell r="T320">
            <v>144</v>
          </cell>
          <cell r="U320">
            <v>0.28799999999999998</v>
          </cell>
          <cell r="V320">
            <v>711.3599999999999</v>
          </cell>
          <cell r="W320">
            <v>2</v>
          </cell>
          <cell r="X320" t="str">
            <v>NF5-242HP</v>
          </cell>
          <cell r="Z320" t="str">
            <v>NEW LINEAR FLUORESCENT FIXTURE</v>
          </cell>
          <cell r="AA320" t="str">
            <v xml:space="preserve"> </v>
          </cell>
          <cell r="AB320">
            <v>65</v>
          </cell>
          <cell r="AC320">
            <v>0.13</v>
          </cell>
          <cell r="AD320">
            <v>321.10000000000002</v>
          </cell>
          <cell r="AJ320" t="str">
            <v>Y</v>
          </cell>
          <cell r="AK320">
            <v>16408.8</v>
          </cell>
          <cell r="AL320">
            <v>12288</v>
          </cell>
          <cell r="AM320">
            <v>-0.25113353810150646</v>
          </cell>
          <cell r="AN320">
            <v>0.15799999999999997</v>
          </cell>
          <cell r="AO320">
            <v>390.25999999999988</v>
          </cell>
          <cell r="AP320">
            <v>35.173959999999994</v>
          </cell>
          <cell r="AQ320">
            <v>9.3436484510309619</v>
          </cell>
          <cell r="AR320">
            <v>0.10702457452684468</v>
          </cell>
          <cell r="AS320">
            <v>64.114559999999997</v>
          </cell>
          <cell r="AT320">
            <v>28.940600000000003</v>
          </cell>
          <cell r="AU320">
            <v>59.26</v>
          </cell>
          <cell r="AV320">
            <v>59.734999999999999</v>
          </cell>
          <cell r="AW320">
            <v>2.3200000000000003</v>
          </cell>
          <cell r="AX320">
            <v>0</v>
          </cell>
          <cell r="AY320">
            <v>0</v>
          </cell>
          <cell r="AZ320">
            <v>0</v>
          </cell>
          <cell r="BA320">
            <v>0</v>
          </cell>
          <cell r="BB320">
            <v>118.52</v>
          </cell>
          <cell r="BC320">
            <v>0</v>
          </cell>
          <cell r="BD320">
            <v>0</v>
          </cell>
          <cell r="BE320">
            <v>118.52</v>
          </cell>
          <cell r="BF320">
            <v>119.47</v>
          </cell>
          <cell r="BG320">
            <v>0</v>
          </cell>
          <cell r="BH320">
            <v>0</v>
          </cell>
          <cell r="BI320">
            <v>119.47</v>
          </cell>
          <cell r="BJ320">
            <v>4.6400000000000006</v>
          </cell>
          <cell r="BK320">
            <v>322.36803068062494</v>
          </cell>
          <cell r="BL320">
            <v>328.65311687062496</v>
          </cell>
          <cell r="BM320">
            <v>4.6929999999999996</v>
          </cell>
          <cell r="BN320">
            <v>9.8800000000000008</v>
          </cell>
          <cell r="BO320">
            <v>14.573</v>
          </cell>
          <cell r="BP320">
            <v>2.4679416666666665</v>
          </cell>
          <cell r="BQ320">
            <v>3.7050000000000001</v>
          </cell>
          <cell r="BR320">
            <v>0</v>
          </cell>
          <cell r="BS320">
            <v>6.1729416666666665</v>
          </cell>
          <cell r="BT320">
            <v>2.2250583333333331</v>
          </cell>
          <cell r="BU320">
            <v>6.1750000000000007</v>
          </cell>
          <cell r="BV320">
            <v>8.4000583333333338</v>
          </cell>
          <cell r="BW320">
            <v>25.757159999999992</v>
          </cell>
          <cell r="BX320">
            <v>9.4167999999999985</v>
          </cell>
          <cell r="BY320">
            <v>0.36</v>
          </cell>
          <cell r="BZ320">
            <v>2.95</v>
          </cell>
          <cell r="CA320">
            <v>3.1432466440677955</v>
          </cell>
          <cell r="CB320">
            <v>4</v>
          </cell>
          <cell r="CC320">
            <v>3.3198210169491524</v>
          </cell>
          <cell r="CD320">
            <v>0.31</v>
          </cell>
          <cell r="CE320">
            <v>0.23</v>
          </cell>
          <cell r="CF320">
            <v>0</v>
          </cell>
          <cell r="CG320">
            <v>0</v>
          </cell>
          <cell r="CH320">
            <v>6.4630676610169484</v>
          </cell>
          <cell r="CI320" t="str">
            <v>OLD SCIENCE HALL</v>
          </cell>
          <cell r="CJ320" t="str">
            <v>NF5-242HP</v>
          </cell>
          <cell r="CK320" t="str">
            <v>X</v>
          </cell>
          <cell r="CL320">
            <v>2</v>
          </cell>
          <cell r="CM320" t="str">
            <v>2X32HEHP</v>
          </cell>
          <cell r="CN320" t="str">
            <v>SYLVANIA</v>
          </cell>
          <cell r="CO320" t="str">
            <v>QHE2X32T8/UNV ISH-SC</v>
          </cell>
          <cell r="CP320">
            <v>49873</v>
          </cell>
          <cell r="CQ320">
            <v>0</v>
          </cell>
          <cell r="CR320" t="str">
            <v>N/A</v>
          </cell>
          <cell r="CS320" t="str">
            <v>-</v>
          </cell>
          <cell r="CT320" t="str">
            <v>-</v>
          </cell>
          <cell r="CU320" t="str">
            <v>-</v>
          </cell>
          <cell r="CV320">
            <v>0</v>
          </cell>
          <cell r="CW320">
            <v>4</v>
          </cell>
          <cell r="CX320" t="str">
            <v>FO28/ECO</v>
          </cell>
          <cell r="CY320" t="str">
            <v>SYLVANIA</v>
          </cell>
          <cell r="CZ320" t="str">
            <v>FO28/841/XP/SS/ECO</v>
          </cell>
          <cell r="DA320">
            <v>22179</v>
          </cell>
          <cell r="DB320">
            <v>0</v>
          </cell>
          <cell r="DC320" t="str">
            <v>N/A</v>
          </cell>
          <cell r="DD320" t="str">
            <v>-</v>
          </cell>
          <cell r="DE320" t="str">
            <v>-</v>
          </cell>
          <cell r="DF320" t="str">
            <v>-</v>
          </cell>
          <cell r="DG320">
            <v>2</v>
          </cell>
          <cell r="DH320" t="str">
            <v>2X4 2L 18 CELL PARABOLIC LOUVER</v>
          </cell>
          <cell r="DI320" t="str">
            <v>SIMKAR</v>
          </cell>
          <cell r="DJ320" t="str">
            <v>TEP-244-232-B11-18C</v>
          </cell>
          <cell r="DK320" t="str">
            <v>-</v>
          </cell>
          <cell r="DL320">
            <v>0</v>
          </cell>
          <cell r="DM320" t="str">
            <v>No Sensor</v>
          </cell>
          <cell r="DN320" t="str">
            <v>No Sensor</v>
          </cell>
          <cell r="DO320" t="str">
            <v>No Sensor</v>
          </cell>
          <cell r="DP320" t="str">
            <v>No Sensor</v>
          </cell>
          <cell r="DQ320" t="str">
            <v>No Sensor</v>
          </cell>
          <cell r="DR320">
            <v>0</v>
          </cell>
          <cell r="DS320" t="str">
            <v>No Add Wk.</v>
          </cell>
          <cell r="DT320" t="str">
            <v>No Add. Wk.</v>
          </cell>
          <cell r="DU320" t="str">
            <v>No Add. Wk.</v>
          </cell>
          <cell r="DV320" t="str">
            <v>No Add. Wk.</v>
          </cell>
          <cell r="DW320" t="str">
            <v>No Add. Wk.</v>
          </cell>
        </row>
        <row r="321">
          <cell r="E321">
            <v>11</v>
          </cell>
          <cell r="F321" t="str">
            <v>OLD SCIENCE HALL</v>
          </cell>
          <cell r="G321">
            <v>1</v>
          </cell>
          <cell r="H321">
            <v>113</v>
          </cell>
          <cell r="I321" t="str">
            <v>CLASSROOM</v>
          </cell>
          <cell r="J321" t="str">
            <v>CR</v>
          </cell>
          <cell r="L321">
            <v>2470</v>
          </cell>
          <cell r="M321">
            <v>15</v>
          </cell>
          <cell r="N321" t="str">
            <v>24EE</v>
          </cell>
          <cell r="O321" t="str">
            <v>PEND PARA</v>
          </cell>
          <cell r="Q321" t="str">
            <v>3R5</v>
          </cell>
          <cell r="S321" t="str">
            <v>FLUORESCENT</v>
          </cell>
          <cell r="T321">
            <v>72</v>
          </cell>
          <cell r="U321">
            <v>1.08</v>
          </cell>
          <cell r="V321">
            <v>2667.6000000000004</v>
          </cell>
          <cell r="W321">
            <v>15</v>
          </cell>
          <cell r="X321" t="str">
            <v>SP-NF4-142</v>
          </cell>
          <cell r="Z321" t="str">
            <v>NEW LINEAR FLUORESCENT FIXTURE</v>
          </cell>
          <cell r="AA321" t="str">
            <v xml:space="preserve"> </v>
          </cell>
          <cell r="AB321">
            <v>65</v>
          </cell>
          <cell r="AC321">
            <v>0.97499999999999998</v>
          </cell>
          <cell r="AD321">
            <v>2408.25</v>
          </cell>
          <cell r="AJ321" t="str">
            <v>Y</v>
          </cell>
          <cell r="AK321">
            <v>61533</v>
          </cell>
          <cell r="AL321">
            <v>92160</v>
          </cell>
          <cell r="AM321">
            <v>0.49773292379698697</v>
          </cell>
          <cell r="AN321">
            <v>0.10500000000000009</v>
          </cell>
          <cell r="AO321">
            <v>259.35000000000036</v>
          </cell>
          <cell r="AP321">
            <v>23.375100000000032</v>
          </cell>
          <cell r="AQ321">
            <v>156.59480802508577</v>
          </cell>
          <cell r="AR321">
            <v>6.3859077616405056E-3</v>
          </cell>
          <cell r="AS321">
            <v>240.42960000000005</v>
          </cell>
          <cell r="AT321">
            <v>217.05450000000002</v>
          </cell>
          <cell r="AU321">
            <v>119.26</v>
          </cell>
          <cell r="AV321">
            <v>59.734999999999999</v>
          </cell>
          <cell r="AW321">
            <v>1.1600000000000001</v>
          </cell>
          <cell r="AX321">
            <v>0</v>
          </cell>
          <cell r="AY321">
            <v>0</v>
          </cell>
          <cell r="AZ321">
            <v>0</v>
          </cell>
          <cell r="BA321">
            <v>0</v>
          </cell>
          <cell r="BB321">
            <v>1788.9</v>
          </cell>
          <cell r="BC321">
            <v>0</v>
          </cell>
          <cell r="BD321">
            <v>0</v>
          </cell>
          <cell r="BE321">
            <v>1788.9</v>
          </cell>
          <cell r="BF321">
            <v>896.02499999999998</v>
          </cell>
          <cell r="BG321">
            <v>0</v>
          </cell>
          <cell r="BH321">
            <v>0</v>
          </cell>
          <cell r="BI321">
            <v>896.02499999999998</v>
          </cell>
          <cell r="BJ321">
            <v>17.400000000000002</v>
          </cell>
          <cell r="BK321">
            <v>3636.8502238546871</v>
          </cell>
          <cell r="BL321">
            <v>3660.419297067187</v>
          </cell>
          <cell r="BM321">
            <v>17.598749999999999</v>
          </cell>
          <cell r="BN321">
            <v>37.049999999999997</v>
          </cell>
          <cell r="BO321">
            <v>54.648749999999993</v>
          </cell>
          <cell r="BP321">
            <v>18.509562499999998</v>
          </cell>
          <cell r="BQ321">
            <v>27.787499999999998</v>
          </cell>
          <cell r="BR321">
            <v>0</v>
          </cell>
          <cell r="BS321">
            <v>46.297062499999996</v>
          </cell>
          <cell r="BT321">
            <v>-0.91081249999999869</v>
          </cell>
          <cell r="BU321">
            <v>9.2624999999999993</v>
          </cell>
          <cell r="BV321">
            <v>8.3516875000000006</v>
          </cell>
          <cell r="BW321">
            <v>17.117100000000026</v>
          </cell>
          <cell r="BX321">
            <v>6.2580000000000062</v>
          </cell>
          <cell r="BY321">
            <v>0.36</v>
          </cell>
          <cell r="BZ321">
            <v>2.95</v>
          </cell>
          <cell r="CA321">
            <v>2.0888664406779691</v>
          </cell>
          <cell r="CB321">
            <v>4</v>
          </cell>
          <cell r="CC321">
            <v>2.2062101694915275</v>
          </cell>
          <cell r="CD321">
            <v>0.31</v>
          </cell>
          <cell r="CE321">
            <v>0.23</v>
          </cell>
          <cell r="CF321">
            <v>0</v>
          </cell>
          <cell r="CG321">
            <v>0</v>
          </cell>
          <cell r="CH321">
            <v>4.295076610169497</v>
          </cell>
          <cell r="CI321" t="str">
            <v>OLD SCIENCE HALL</v>
          </cell>
          <cell r="CJ321" t="str">
            <v>SP-NF4-142</v>
          </cell>
          <cell r="CK321" t="str">
            <v>X</v>
          </cell>
          <cell r="CL321">
            <v>15</v>
          </cell>
          <cell r="CM321" t="str">
            <v>2X32HEHP</v>
          </cell>
          <cell r="CN321" t="str">
            <v>SYLVANIA</v>
          </cell>
          <cell r="CO321" t="str">
            <v>QHE2X32T8/UNV ISH-SC</v>
          </cell>
          <cell r="CP321">
            <v>49873</v>
          </cell>
          <cell r="CQ321">
            <v>0</v>
          </cell>
          <cell r="CR321" t="str">
            <v>N/A</v>
          </cell>
          <cell r="CS321" t="str">
            <v>-</v>
          </cell>
          <cell r="CT321" t="str">
            <v>-</v>
          </cell>
          <cell r="CU321" t="str">
            <v>-</v>
          </cell>
          <cell r="CV321">
            <v>0</v>
          </cell>
          <cell r="CW321">
            <v>30</v>
          </cell>
          <cell r="CX321" t="str">
            <v>FO28/ECO</v>
          </cell>
          <cell r="CY321" t="str">
            <v>SYLVANIA</v>
          </cell>
          <cell r="CZ321" t="str">
            <v>FO28/841/XP/SS/ECO</v>
          </cell>
          <cell r="DA321">
            <v>22179</v>
          </cell>
          <cell r="DB321">
            <v>0</v>
          </cell>
          <cell r="DC321" t="str">
            <v>N/A</v>
          </cell>
          <cell r="DD321" t="str">
            <v>-</v>
          </cell>
          <cell r="DE321" t="str">
            <v>-</v>
          </cell>
          <cell r="DF321" t="str">
            <v>-</v>
          </cell>
          <cell r="DG321">
            <v>15</v>
          </cell>
          <cell r="DH321" t="str">
            <v>1X4-2 LAMP SURFACE MOUNT PARABOLIC</v>
          </cell>
          <cell r="DI321" t="str">
            <v>SELECT</v>
          </cell>
          <cell r="DJ321" t="str">
            <v>SELECT</v>
          </cell>
          <cell r="DK321" t="str">
            <v>-</v>
          </cell>
          <cell r="DL321">
            <v>0</v>
          </cell>
          <cell r="DM321" t="str">
            <v>No Sensor</v>
          </cell>
          <cell r="DN321" t="str">
            <v>No Sensor</v>
          </cell>
          <cell r="DO321" t="str">
            <v>No Sensor</v>
          </cell>
          <cell r="DP321" t="str">
            <v>No Sensor</v>
          </cell>
          <cell r="DQ321" t="str">
            <v>No Sensor</v>
          </cell>
          <cell r="DR321">
            <v>0</v>
          </cell>
          <cell r="DS321" t="str">
            <v>No Add Wk.</v>
          </cell>
          <cell r="DT321" t="str">
            <v>No Add. Wk.</v>
          </cell>
          <cell r="DU321" t="str">
            <v>No Add. Wk.</v>
          </cell>
          <cell r="DV321" t="str">
            <v>No Add. Wk.</v>
          </cell>
          <cell r="DW321" t="str">
            <v>No Add. Wk.</v>
          </cell>
        </row>
        <row r="322">
          <cell r="E322">
            <v>11</v>
          </cell>
          <cell r="F322" t="str">
            <v>OLD SCIENCE HALL</v>
          </cell>
          <cell r="G322">
            <v>1</v>
          </cell>
          <cell r="H322">
            <v>113</v>
          </cell>
          <cell r="I322" t="str">
            <v>CLASSROOM</v>
          </cell>
          <cell r="J322" t="str">
            <v>CR</v>
          </cell>
          <cell r="L322">
            <v>2470</v>
          </cell>
          <cell r="M322">
            <v>4</v>
          </cell>
          <cell r="N322" t="str">
            <v>24EE</v>
          </cell>
          <cell r="O322" t="str">
            <v>PEND PARA</v>
          </cell>
          <cell r="Q322" t="str">
            <v>1R4</v>
          </cell>
          <cell r="S322" t="str">
            <v>FLUORESCENT</v>
          </cell>
          <cell r="T322">
            <v>72</v>
          </cell>
          <cell r="U322">
            <v>0.28799999999999998</v>
          </cell>
          <cell r="V322">
            <v>711.3599999999999</v>
          </cell>
          <cell r="W322">
            <v>4</v>
          </cell>
          <cell r="X322" t="str">
            <v>SP-NF4-142</v>
          </cell>
          <cell r="Z322" t="str">
            <v>NEW LINEAR FLUORESCENT FIXTURE</v>
          </cell>
          <cell r="AA322" t="str">
            <v xml:space="preserve"> </v>
          </cell>
          <cell r="AB322">
            <v>65</v>
          </cell>
          <cell r="AC322">
            <v>0.26</v>
          </cell>
          <cell r="AD322">
            <v>642.20000000000005</v>
          </cell>
          <cell r="AJ322" t="str">
            <v>Y</v>
          </cell>
          <cell r="AK322">
            <v>16408.8</v>
          </cell>
          <cell r="AL322">
            <v>24576</v>
          </cell>
          <cell r="AM322">
            <v>0.49773292379698703</v>
          </cell>
          <cell r="AN322">
            <v>2.7999999999999969E-2</v>
          </cell>
          <cell r="AO322">
            <v>69.159999999999854</v>
          </cell>
          <cell r="AP322">
            <v>6.2333599999999905</v>
          </cell>
          <cell r="AQ322">
            <v>156.59480802508619</v>
          </cell>
          <cell r="AR322">
            <v>6.3859077616404874E-3</v>
          </cell>
          <cell r="AS322">
            <v>64.114559999999997</v>
          </cell>
          <cell r="AT322">
            <v>57.881200000000007</v>
          </cell>
          <cell r="AU322">
            <v>119.26</v>
          </cell>
          <cell r="AV322">
            <v>59.734999999999999</v>
          </cell>
          <cell r="AW322">
            <v>1.1600000000000001</v>
          </cell>
          <cell r="AX322">
            <v>0</v>
          </cell>
          <cell r="AY322">
            <v>0</v>
          </cell>
          <cell r="AZ322">
            <v>0</v>
          </cell>
          <cell r="BA322">
            <v>0</v>
          </cell>
          <cell r="BB322">
            <v>477.04</v>
          </cell>
          <cell r="BC322">
            <v>0</v>
          </cell>
          <cell r="BD322">
            <v>0</v>
          </cell>
          <cell r="BE322">
            <v>477.04</v>
          </cell>
          <cell r="BF322">
            <v>238.94</v>
          </cell>
          <cell r="BG322">
            <v>0</v>
          </cell>
          <cell r="BH322">
            <v>0</v>
          </cell>
          <cell r="BI322">
            <v>238.94</v>
          </cell>
          <cell r="BJ322">
            <v>4.6400000000000006</v>
          </cell>
          <cell r="BK322">
            <v>969.82672636124983</v>
          </cell>
          <cell r="BL322">
            <v>976.11181255124984</v>
          </cell>
          <cell r="BM322">
            <v>4.6929999999999996</v>
          </cell>
          <cell r="BN322">
            <v>9.8800000000000008</v>
          </cell>
          <cell r="BO322">
            <v>14.573</v>
          </cell>
          <cell r="BP322">
            <v>4.935883333333333</v>
          </cell>
          <cell r="BQ322">
            <v>7.41</v>
          </cell>
          <cell r="BR322">
            <v>0</v>
          </cell>
          <cell r="BS322">
            <v>12.345883333333333</v>
          </cell>
          <cell r="BT322">
            <v>-0.24288333333333334</v>
          </cell>
          <cell r="BU322">
            <v>2.4700000000000006</v>
          </cell>
          <cell r="BV322">
            <v>2.2271166666666673</v>
          </cell>
          <cell r="BW322">
            <v>4.5645599999999904</v>
          </cell>
          <cell r="BX322">
            <v>1.6687999999999983</v>
          </cell>
          <cell r="BY322">
            <v>0.36</v>
          </cell>
          <cell r="BZ322">
            <v>2.95</v>
          </cell>
          <cell r="CA322">
            <v>0.55703105084745641</v>
          </cell>
          <cell r="CB322">
            <v>4</v>
          </cell>
          <cell r="CC322">
            <v>0.5883227118644061</v>
          </cell>
          <cell r="CD322">
            <v>0.31</v>
          </cell>
          <cell r="CE322">
            <v>0.23</v>
          </cell>
          <cell r="CF322">
            <v>0</v>
          </cell>
          <cell r="CG322">
            <v>0</v>
          </cell>
          <cell r="CH322">
            <v>1.1453537627118626</v>
          </cell>
          <cell r="CI322" t="str">
            <v>OLD SCIENCE HALL</v>
          </cell>
          <cell r="CJ322" t="str">
            <v>SP-NF4-142</v>
          </cell>
          <cell r="CK322" t="str">
            <v>X</v>
          </cell>
          <cell r="CL322">
            <v>4</v>
          </cell>
          <cell r="CM322" t="str">
            <v>2X32HEHP</v>
          </cell>
          <cell r="CN322" t="str">
            <v>SYLVANIA</v>
          </cell>
          <cell r="CO322" t="str">
            <v>QHE2X32T8/UNV ISH-SC</v>
          </cell>
          <cell r="CP322">
            <v>49873</v>
          </cell>
          <cell r="CQ322">
            <v>0</v>
          </cell>
          <cell r="CR322" t="str">
            <v>N/A</v>
          </cell>
          <cell r="CS322" t="str">
            <v>-</v>
          </cell>
          <cell r="CT322" t="str">
            <v>-</v>
          </cell>
          <cell r="CU322" t="str">
            <v>-</v>
          </cell>
          <cell r="CV322">
            <v>0</v>
          </cell>
          <cell r="CW322">
            <v>8</v>
          </cell>
          <cell r="CX322" t="str">
            <v>FO28/ECO</v>
          </cell>
          <cell r="CY322" t="str">
            <v>SYLVANIA</v>
          </cell>
          <cell r="CZ322" t="str">
            <v>FO28/841/XP/SS/ECO</v>
          </cell>
          <cell r="DA322">
            <v>22179</v>
          </cell>
          <cell r="DB322">
            <v>0</v>
          </cell>
          <cell r="DC322" t="str">
            <v>N/A</v>
          </cell>
          <cell r="DD322" t="str">
            <v>-</v>
          </cell>
          <cell r="DE322" t="str">
            <v>-</v>
          </cell>
          <cell r="DF322" t="str">
            <v>-</v>
          </cell>
          <cell r="DG322">
            <v>4</v>
          </cell>
          <cell r="DH322" t="str">
            <v>1X4-2 LAMP SURFACE MOUNT PARABOLIC</v>
          </cell>
          <cell r="DI322" t="str">
            <v>SELECT</v>
          </cell>
          <cell r="DJ322" t="str">
            <v>SELECT</v>
          </cell>
          <cell r="DK322" t="str">
            <v>-</v>
          </cell>
          <cell r="DL322">
            <v>0</v>
          </cell>
          <cell r="DM322" t="str">
            <v>No Sensor</v>
          </cell>
          <cell r="DN322" t="str">
            <v>No Sensor</v>
          </cell>
          <cell r="DO322" t="str">
            <v>No Sensor</v>
          </cell>
          <cell r="DP322" t="str">
            <v>No Sensor</v>
          </cell>
          <cell r="DQ322" t="str">
            <v>No Sensor</v>
          </cell>
          <cell r="DR322">
            <v>0</v>
          </cell>
          <cell r="DS322" t="str">
            <v>No Add Wk.</v>
          </cell>
          <cell r="DT322" t="str">
            <v>No Add. Wk.</v>
          </cell>
          <cell r="DU322" t="str">
            <v>No Add. Wk.</v>
          </cell>
          <cell r="DV322" t="str">
            <v>No Add. Wk.</v>
          </cell>
          <cell r="DW322" t="str">
            <v>No Add. Wk.</v>
          </cell>
        </row>
        <row r="323">
          <cell r="E323">
            <v>11</v>
          </cell>
          <cell r="F323" t="str">
            <v>OLD SCIENCE HALL</v>
          </cell>
          <cell r="G323">
            <v>1</v>
          </cell>
          <cell r="H323">
            <v>114</v>
          </cell>
          <cell r="I323" t="str">
            <v>SEMINAR ROOM</v>
          </cell>
          <cell r="J323" t="str">
            <v>CR</v>
          </cell>
          <cell r="L323">
            <v>2470</v>
          </cell>
          <cell r="M323">
            <v>2</v>
          </cell>
          <cell r="N323" t="str">
            <v>44EE</v>
          </cell>
          <cell r="O323" t="str">
            <v>LYIN PARA</v>
          </cell>
          <cell r="S323" t="str">
            <v>FLUORESCENT</v>
          </cell>
          <cell r="T323">
            <v>144</v>
          </cell>
          <cell r="U323">
            <v>0.28799999999999998</v>
          </cell>
          <cell r="V323">
            <v>711.3599999999999</v>
          </cell>
          <cell r="W323">
            <v>2</v>
          </cell>
          <cell r="X323" t="str">
            <v>NF5-242HP</v>
          </cell>
          <cell r="Z323" t="str">
            <v>NEW LINEAR FLUORESCENT FIXTURE</v>
          </cell>
          <cell r="AA323" t="str">
            <v xml:space="preserve"> </v>
          </cell>
          <cell r="AB323">
            <v>65</v>
          </cell>
          <cell r="AC323">
            <v>0.13</v>
          </cell>
          <cell r="AD323">
            <v>321.10000000000002</v>
          </cell>
          <cell r="AJ323" t="str">
            <v>Y</v>
          </cell>
          <cell r="AK323">
            <v>16408.8</v>
          </cell>
          <cell r="AL323">
            <v>12288</v>
          </cell>
          <cell r="AM323">
            <v>-0.25113353810150646</v>
          </cell>
          <cell r="AN323">
            <v>0.15799999999999997</v>
          </cell>
          <cell r="AO323">
            <v>390.25999999999988</v>
          </cell>
          <cell r="AP323">
            <v>35.173959999999994</v>
          </cell>
          <cell r="AQ323">
            <v>9.3436484510309619</v>
          </cell>
          <cell r="AR323">
            <v>0.10702457452684468</v>
          </cell>
          <cell r="AS323">
            <v>64.114559999999997</v>
          </cell>
          <cell r="AT323">
            <v>28.940600000000003</v>
          </cell>
          <cell r="AU323">
            <v>59.26</v>
          </cell>
          <cell r="AV323">
            <v>59.734999999999999</v>
          </cell>
          <cell r="AW323">
            <v>2.3200000000000003</v>
          </cell>
          <cell r="AX323">
            <v>0</v>
          </cell>
          <cell r="AY323">
            <v>0</v>
          </cell>
          <cell r="AZ323">
            <v>0</v>
          </cell>
          <cell r="BA323">
            <v>0</v>
          </cell>
          <cell r="BB323">
            <v>118.52</v>
          </cell>
          <cell r="BC323">
            <v>0</v>
          </cell>
          <cell r="BD323">
            <v>0</v>
          </cell>
          <cell r="BE323">
            <v>118.52</v>
          </cell>
          <cell r="BF323">
            <v>119.47</v>
          </cell>
          <cell r="BG323">
            <v>0</v>
          </cell>
          <cell r="BH323">
            <v>0</v>
          </cell>
          <cell r="BI323">
            <v>119.47</v>
          </cell>
          <cell r="BJ323">
            <v>4.6400000000000006</v>
          </cell>
          <cell r="BK323">
            <v>322.36803068062494</v>
          </cell>
          <cell r="BL323">
            <v>328.65311687062496</v>
          </cell>
          <cell r="BM323">
            <v>4.6929999999999996</v>
          </cell>
          <cell r="BN323">
            <v>9.8800000000000008</v>
          </cell>
          <cell r="BO323">
            <v>14.573</v>
          </cell>
          <cell r="BP323">
            <v>2.4679416666666665</v>
          </cell>
          <cell r="BQ323">
            <v>3.7050000000000001</v>
          </cell>
          <cell r="BR323">
            <v>0</v>
          </cell>
          <cell r="BS323">
            <v>6.1729416666666665</v>
          </cell>
          <cell r="BT323">
            <v>2.2250583333333331</v>
          </cell>
          <cell r="BU323">
            <v>6.1750000000000007</v>
          </cell>
          <cell r="BV323">
            <v>8.4000583333333338</v>
          </cell>
          <cell r="BW323">
            <v>25.757159999999992</v>
          </cell>
          <cell r="BX323">
            <v>9.4167999999999985</v>
          </cell>
          <cell r="BY323">
            <v>0.36</v>
          </cell>
          <cell r="BZ323">
            <v>2.95</v>
          </cell>
          <cell r="CA323">
            <v>3.1432466440677955</v>
          </cell>
          <cell r="CB323">
            <v>4</v>
          </cell>
          <cell r="CC323">
            <v>3.3198210169491524</v>
          </cell>
          <cell r="CD323">
            <v>0.31</v>
          </cell>
          <cell r="CE323">
            <v>0.23</v>
          </cell>
          <cell r="CF323">
            <v>0</v>
          </cell>
          <cell r="CG323">
            <v>0</v>
          </cell>
          <cell r="CH323">
            <v>6.4630676610169484</v>
          </cell>
          <cell r="CI323" t="str">
            <v>OLD SCIENCE HALL</v>
          </cell>
          <cell r="CJ323" t="str">
            <v>NF5-242HP</v>
          </cell>
          <cell r="CK323" t="str">
            <v>X</v>
          </cell>
          <cell r="CL323">
            <v>2</v>
          </cell>
          <cell r="CM323" t="str">
            <v>2X32HEHP</v>
          </cell>
          <cell r="CN323" t="str">
            <v>SYLVANIA</v>
          </cell>
          <cell r="CO323" t="str">
            <v>QHE2X32T8/UNV ISH-SC</v>
          </cell>
          <cell r="CP323">
            <v>49873</v>
          </cell>
          <cell r="CQ323">
            <v>0</v>
          </cell>
          <cell r="CR323" t="str">
            <v>N/A</v>
          </cell>
          <cell r="CS323" t="str">
            <v>-</v>
          </cell>
          <cell r="CT323" t="str">
            <v>-</v>
          </cell>
          <cell r="CU323" t="str">
            <v>-</v>
          </cell>
          <cell r="CV323">
            <v>0</v>
          </cell>
          <cell r="CW323">
            <v>4</v>
          </cell>
          <cell r="CX323" t="str">
            <v>FO28/ECO</v>
          </cell>
          <cell r="CY323" t="str">
            <v>SYLVANIA</v>
          </cell>
          <cell r="CZ323" t="str">
            <v>FO28/841/XP/SS/ECO</v>
          </cell>
          <cell r="DA323">
            <v>22179</v>
          </cell>
          <cell r="DB323">
            <v>0</v>
          </cell>
          <cell r="DC323" t="str">
            <v>N/A</v>
          </cell>
          <cell r="DD323" t="str">
            <v>-</v>
          </cell>
          <cell r="DE323" t="str">
            <v>-</v>
          </cell>
          <cell r="DF323" t="str">
            <v>-</v>
          </cell>
          <cell r="DG323">
            <v>2</v>
          </cell>
          <cell r="DH323" t="str">
            <v>2X4 2L 18 CELL PARABOLIC LOUVER</v>
          </cell>
          <cell r="DI323" t="str">
            <v>SIMKAR</v>
          </cell>
          <cell r="DJ323" t="str">
            <v>TEP-244-232-B11-18C</v>
          </cell>
          <cell r="DK323" t="str">
            <v>-</v>
          </cell>
          <cell r="DL323">
            <v>0</v>
          </cell>
          <cell r="DM323" t="str">
            <v>No Sensor</v>
          </cell>
          <cell r="DN323" t="str">
            <v>No Sensor</v>
          </cell>
          <cell r="DO323" t="str">
            <v>No Sensor</v>
          </cell>
          <cell r="DP323" t="str">
            <v>No Sensor</v>
          </cell>
          <cell r="DQ323" t="str">
            <v>No Sensor</v>
          </cell>
          <cell r="DR323">
            <v>0</v>
          </cell>
          <cell r="DS323" t="str">
            <v>No Add Wk.</v>
          </cell>
          <cell r="DT323" t="str">
            <v>No Add. Wk.</v>
          </cell>
          <cell r="DU323" t="str">
            <v>No Add. Wk.</v>
          </cell>
          <cell r="DV323" t="str">
            <v>No Add. Wk.</v>
          </cell>
          <cell r="DW323" t="str">
            <v>No Add. Wk.</v>
          </cell>
        </row>
        <row r="324">
          <cell r="E324">
            <v>11</v>
          </cell>
          <cell r="F324" t="str">
            <v>OLD SCIENCE HALL</v>
          </cell>
          <cell r="G324">
            <v>1</v>
          </cell>
          <cell r="I324" t="str">
            <v>STAIR #2</v>
          </cell>
          <cell r="J324" t="str">
            <v>ST</v>
          </cell>
          <cell r="L324">
            <v>2470</v>
          </cell>
          <cell r="M324">
            <v>2</v>
          </cell>
          <cell r="N324" t="str">
            <v>EXCLUDE</v>
          </cell>
          <cell r="Q324" t="str">
            <v>CF</v>
          </cell>
          <cell r="S324" t="str">
            <v>MISCELLANEOUS</v>
          </cell>
          <cell r="T324">
            <v>0</v>
          </cell>
          <cell r="U324">
            <v>0</v>
          </cell>
          <cell r="V324">
            <v>0</v>
          </cell>
          <cell r="W324">
            <v>2</v>
          </cell>
          <cell r="X324" t="str">
            <v>EXCLUDE</v>
          </cell>
          <cell r="Z324" t="str">
            <v>MISCELLANEOUS</v>
          </cell>
          <cell r="AA324" t="str">
            <v xml:space="preserve"> </v>
          </cell>
          <cell r="AB324">
            <v>0</v>
          </cell>
          <cell r="AC324">
            <v>0</v>
          </cell>
          <cell r="AD324">
            <v>0</v>
          </cell>
          <cell r="AJ324" t="str">
            <v>Y</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0.36</v>
          </cell>
          <cell r="BZ324">
            <v>2.95</v>
          </cell>
          <cell r="CA324">
            <v>0</v>
          </cell>
          <cell r="CB324">
            <v>4</v>
          </cell>
          <cell r="CC324">
            <v>0</v>
          </cell>
          <cell r="CD324">
            <v>0.31</v>
          </cell>
          <cell r="CE324">
            <v>0.23</v>
          </cell>
          <cell r="CF324">
            <v>0</v>
          </cell>
          <cell r="CG324">
            <v>0</v>
          </cell>
          <cell r="CH324">
            <v>0</v>
          </cell>
          <cell r="CI324" t="str">
            <v>OLD SCIENCE HALL</v>
          </cell>
          <cell r="CJ324" t="str">
            <v>EXCLUDE</v>
          </cell>
          <cell r="CK324">
            <v>0</v>
          </cell>
          <cell r="CL324">
            <v>0</v>
          </cell>
          <cell r="CM324" t="str">
            <v>N/A</v>
          </cell>
          <cell r="CN324" t="str">
            <v>-</v>
          </cell>
          <cell r="CO324" t="str">
            <v>-</v>
          </cell>
          <cell r="CP324" t="str">
            <v>-</v>
          </cell>
          <cell r="CQ324">
            <v>0</v>
          </cell>
          <cell r="CR324" t="str">
            <v>N/A</v>
          </cell>
          <cell r="CS324" t="str">
            <v>-</v>
          </cell>
          <cell r="CT324" t="str">
            <v>-</v>
          </cell>
          <cell r="CU324" t="str">
            <v>-</v>
          </cell>
          <cell r="CV324">
            <v>0</v>
          </cell>
          <cell r="CW324">
            <v>0</v>
          </cell>
          <cell r="CX324" t="str">
            <v>N/A</v>
          </cell>
          <cell r="CY324" t="str">
            <v>-</v>
          </cell>
          <cell r="CZ324" t="str">
            <v>-</v>
          </cell>
          <cell r="DA324" t="str">
            <v>-</v>
          </cell>
          <cell r="DB324">
            <v>0</v>
          </cell>
          <cell r="DC324" t="str">
            <v>N/A</v>
          </cell>
          <cell r="DD324" t="str">
            <v>-</v>
          </cell>
          <cell r="DE324" t="str">
            <v>-</v>
          </cell>
          <cell r="DF324" t="str">
            <v>-</v>
          </cell>
          <cell r="DG324">
            <v>2</v>
          </cell>
          <cell r="DH324" t="str">
            <v>EXCLUDE</v>
          </cell>
          <cell r="DI324" t="str">
            <v>-</v>
          </cell>
          <cell r="DJ324" t="str">
            <v>-</v>
          </cell>
          <cell r="DK324" t="str">
            <v>-</v>
          </cell>
          <cell r="DL324">
            <v>0</v>
          </cell>
          <cell r="DM324" t="str">
            <v>No Sensor</v>
          </cell>
          <cell r="DN324" t="str">
            <v>No Sensor</v>
          </cell>
          <cell r="DO324" t="str">
            <v>No Sensor</v>
          </cell>
          <cell r="DP324" t="str">
            <v>No Sensor</v>
          </cell>
          <cell r="DQ324" t="str">
            <v>No Sensor</v>
          </cell>
          <cell r="DR324">
            <v>0</v>
          </cell>
          <cell r="DS324" t="str">
            <v>No Add Wk.</v>
          </cell>
          <cell r="DT324" t="str">
            <v>No Add. Wk.</v>
          </cell>
          <cell r="DU324" t="str">
            <v>No Add. Wk.</v>
          </cell>
          <cell r="DV324" t="str">
            <v>No Add. Wk.</v>
          </cell>
          <cell r="DW324" t="str">
            <v>No Add. Wk.</v>
          </cell>
        </row>
        <row r="325">
          <cell r="E325">
            <v>11</v>
          </cell>
          <cell r="F325" t="str">
            <v>OLD SCIENCE HALL</v>
          </cell>
          <cell r="G325">
            <v>1</v>
          </cell>
          <cell r="I325" t="str">
            <v>STAIR #2</v>
          </cell>
          <cell r="J325" t="str">
            <v>ST</v>
          </cell>
          <cell r="L325">
            <v>2470</v>
          </cell>
          <cell r="M325">
            <v>2</v>
          </cell>
          <cell r="N325" t="str">
            <v>EXCLUDE</v>
          </cell>
          <cell r="Q325" t="str">
            <v>CF</v>
          </cell>
          <cell r="S325" t="str">
            <v>MISCELLANEOUS</v>
          </cell>
          <cell r="T325">
            <v>0</v>
          </cell>
          <cell r="U325">
            <v>0</v>
          </cell>
          <cell r="V325">
            <v>0</v>
          </cell>
          <cell r="W325">
            <v>2</v>
          </cell>
          <cell r="X325" t="str">
            <v>EXCLUDE</v>
          </cell>
          <cell r="Z325" t="str">
            <v>MISCELLANEOUS</v>
          </cell>
          <cell r="AA325" t="str">
            <v xml:space="preserve"> </v>
          </cell>
          <cell r="AB325">
            <v>0</v>
          </cell>
          <cell r="AC325">
            <v>0</v>
          </cell>
          <cell r="AD325">
            <v>0</v>
          </cell>
          <cell r="AJ325" t="str">
            <v>Y</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0.36</v>
          </cell>
          <cell r="BZ325">
            <v>2.95</v>
          </cell>
          <cell r="CA325">
            <v>0</v>
          </cell>
          <cell r="CB325">
            <v>4</v>
          </cell>
          <cell r="CC325">
            <v>0</v>
          </cell>
          <cell r="CD325">
            <v>0.31</v>
          </cell>
          <cell r="CE325">
            <v>0.23</v>
          </cell>
          <cell r="CF325">
            <v>0</v>
          </cell>
          <cell r="CG325">
            <v>0</v>
          </cell>
          <cell r="CH325">
            <v>0</v>
          </cell>
          <cell r="CI325" t="str">
            <v>OLD SCIENCE HALL</v>
          </cell>
          <cell r="CJ325" t="str">
            <v>EXCLUDE</v>
          </cell>
          <cell r="CK325">
            <v>0</v>
          </cell>
          <cell r="CL325">
            <v>0</v>
          </cell>
          <cell r="CM325" t="str">
            <v>N/A</v>
          </cell>
          <cell r="CN325" t="str">
            <v>-</v>
          </cell>
          <cell r="CO325" t="str">
            <v>-</v>
          </cell>
          <cell r="CP325" t="str">
            <v>-</v>
          </cell>
          <cell r="CQ325">
            <v>0</v>
          </cell>
          <cell r="CR325" t="str">
            <v>N/A</v>
          </cell>
          <cell r="CS325" t="str">
            <v>-</v>
          </cell>
          <cell r="CT325" t="str">
            <v>-</v>
          </cell>
          <cell r="CU325" t="str">
            <v>-</v>
          </cell>
          <cell r="CV325">
            <v>0</v>
          </cell>
          <cell r="CW325">
            <v>0</v>
          </cell>
          <cell r="CX325" t="str">
            <v>N/A</v>
          </cell>
          <cell r="CY325" t="str">
            <v>-</v>
          </cell>
          <cell r="CZ325" t="str">
            <v>-</v>
          </cell>
          <cell r="DA325" t="str">
            <v>-</v>
          </cell>
          <cell r="DB325">
            <v>0</v>
          </cell>
          <cell r="DC325" t="str">
            <v>N/A</v>
          </cell>
          <cell r="DD325" t="str">
            <v>-</v>
          </cell>
          <cell r="DE325" t="str">
            <v>-</v>
          </cell>
          <cell r="DF325" t="str">
            <v>-</v>
          </cell>
          <cell r="DG325">
            <v>2</v>
          </cell>
          <cell r="DH325" t="str">
            <v>EXCLUDE</v>
          </cell>
          <cell r="DI325" t="str">
            <v>-</v>
          </cell>
          <cell r="DJ325" t="str">
            <v>-</v>
          </cell>
          <cell r="DK325" t="str">
            <v>-</v>
          </cell>
          <cell r="DL325">
            <v>0</v>
          </cell>
          <cell r="DM325" t="str">
            <v>No Sensor</v>
          </cell>
          <cell r="DN325" t="str">
            <v>No Sensor</v>
          </cell>
          <cell r="DO325" t="str">
            <v>No Sensor</v>
          </cell>
          <cell r="DP325" t="str">
            <v>No Sensor</v>
          </cell>
          <cell r="DQ325" t="str">
            <v>No Sensor</v>
          </cell>
          <cell r="DR325">
            <v>0</v>
          </cell>
          <cell r="DS325" t="str">
            <v>No Add Wk.</v>
          </cell>
          <cell r="DT325" t="str">
            <v>No Add. Wk.</v>
          </cell>
          <cell r="DU325" t="str">
            <v>No Add. Wk.</v>
          </cell>
          <cell r="DV325" t="str">
            <v>No Add. Wk.</v>
          </cell>
          <cell r="DW325" t="str">
            <v>No Add. Wk.</v>
          </cell>
        </row>
        <row r="326">
          <cell r="E326">
            <v>11</v>
          </cell>
          <cell r="F326" t="str">
            <v>OLD SCIENCE HALL</v>
          </cell>
          <cell r="G326">
            <v>1</v>
          </cell>
          <cell r="H326">
            <v>121</v>
          </cell>
          <cell r="I326" t="str">
            <v>CORRIDOR</v>
          </cell>
          <cell r="J326" t="str">
            <v>E</v>
          </cell>
          <cell r="L326">
            <v>8760</v>
          </cell>
          <cell r="M326">
            <v>1</v>
          </cell>
          <cell r="N326" t="str">
            <v>EXIT PL7</v>
          </cell>
          <cell r="S326" t="str">
            <v>EXIT SIGN</v>
          </cell>
          <cell r="T326">
            <v>22</v>
          </cell>
          <cell r="U326">
            <v>2.1999999999999999E-2</v>
          </cell>
          <cell r="V326">
            <v>192.72</v>
          </cell>
          <cell r="W326">
            <v>1</v>
          </cell>
          <cell r="X326" t="str">
            <v>NF1-2CKT</v>
          </cell>
          <cell r="Z326" t="str">
            <v>NEW EXIT SIGN</v>
          </cell>
          <cell r="AA326" t="str">
            <v xml:space="preserve"> </v>
          </cell>
          <cell r="AB326">
            <v>4</v>
          </cell>
          <cell r="AC326">
            <v>4.0000000000000001E-3</v>
          </cell>
          <cell r="AD326">
            <v>35.04</v>
          </cell>
          <cell r="AJ326" t="str">
            <v>Y</v>
          </cell>
          <cell r="AK326">
            <v>619.20000000000005</v>
          </cell>
          <cell r="AL326">
            <v>0</v>
          </cell>
          <cell r="AM326">
            <v>-1</v>
          </cell>
          <cell r="AN326">
            <v>1.7999999999999999E-2</v>
          </cell>
          <cell r="AO326">
            <v>157.68</v>
          </cell>
          <cell r="AP326">
            <v>11.47968</v>
          </cell>
          <cell r="AQ326">
            <v>11.784747109267199</v>
          </cell>
          <cell r="AR326">
            <v>8.4855448379849208E-2</v>
          </cell>
          <cell r="AS326">
            <v>14.030720000000001</v>
          </cell>
          <cell r="AT326">
            <v>2.55104</v>
          </cell>
          <cell r="AU326">
            <v>40</v>
          </cell>
          <cell r="AV326">
            <v>59.734999999999999</v>
          </cell>
          <cell r="AW326">
            <v>0.14000000000000001</v>
          </cell>
          <cell r="AX326">
            <v>0</v>
          </cell>
          <cell r="AY326">
            <v>0</v>
          </cell>
          <cell r="AZ326">
            <v>0</v>
          </cell>
          <cell r="BA326">
            <v>0</v>
          </cell>
          <cell r="BB326">
            <v>40</v>
          </cell>
          <cell r="BC326">
            <v>0</v>
          </cell>
          <cell r="BD326">
            <v>0</v>
          </cell>
          <cell r="BE326">
            <v>40</v>
          </cell>
          <cell r="BF326">
            <v>59.734999999999999</v>
          </cell>
          <cell r="BG326">
            <v>0</v>
          </cell>
          <cell r="BH326">
            <v>0</v>
          </cell>
          <cell r="BI326">
            <v>59.734999999999999</v>
          </cell>
          <cell r="BJ326">
            <v>0.14000000000000001</v>
          </cell>
          <cell r="BK326">
            <v>135.09548947406248</v>
          </cell>
          <cell r="BL326">
            <v>135.28512569531247</v>
          </cell>
          <cell r="BM326">
            <v>10.950000000000001</v>
          </cell>
          <cell r="BN326">
            <v>13.14</v>
          </cell>
          <cell r="BO326">
            <v>24.090000000000003</v>
          </cell>
          <cell r="BP326">
            <v>0</v>
          </cell>
          <cell r="BQ326">
            <v>0</v>
          </cell>
          <cell r="BR326">
            <v>0</v>
          </cell>
          <cell r="BS326">
            <v>0</v>
          </cell>
          <cell r="BT326">
            <v>10.950000000000001</v>
          </cell>
          <cell r="BU326">
            <v>13.14</v>
          </cell>
          <cell r="BV326">
            <v>24.090000000000003</v>
          </cell>
          <cell r="BW326">
            <v>10.406880000000001</v>
          </cell>
          <cell r="BX326">
            <v>1.0728</v>
          </cell>
          <cell r="BY326">
            <v>0.36</v>
          </cell>
          <cell r="BZ326">
            <v>2.95</v>
          </cell>
          <cell r="CA326">
            <v>1.2699921355932204</v>
          </cell>
          <cell r="CB326">
            <v>4</v>
          </cell>
          <cell r="CC326">
            <v>0.3782074576271186</v>
          </cell>
          <cell r="CD326">
            <v>0.31</v>
          </cell>
          <cell r="CE326">
            <v>0.23</v>
          </cell>
          <cell r="CF326">
            <v>0</v>
          </cell>
          <cell r="CG326">
            <v>0</v>
          </cell>
          <cell r="CH326">
            <v>1.648199593220339</v>
          </cell>
          <cell r="CI326" t="str">
            <v>OLD SCIENCE HALL</v>
          </cell>
          <cell r="CJ326" t="str">
            <v>NF1-2CKT</v>
          </cell>
          <cell r="CK326">
            <v>0</v>
          </cell>
          <cell r="CL326">
            <v>0</v>
          </cell>
          <cell r="CM326" t="str">
            <v>N/A</v>
          </cell>
          <cell r="CN326" t="str">
            <v>-</v>
          </cell>
          <cell r="CO326" t="str">
            <v>-</v>
          </cell>
          <cell r="CP326" t="str">
            <v>-</v>
          </cell>
          <cell r="CQ326">
            <v>0</v>
          </cell>
          <cell r="CR326" t="str">
            <v>N/A</v>
          </cell>
          <cell r="CS326" t="str">
            <v>-</v>
          </cell>
          <cell r="CT326" t="str">
            <v>-</v>
          </cell>
          <cell r="CU326" t="str">
            <v>-</v>
          </cell>
          <cell r="CV326">
            <v>0</v>
          </cell>
          <cell r="CW326">
            <v>0</v>
          </cell>
          <cell r="CX326" t="str">
            <v>N/A</v>
          </cell>
          <cell r="CY326" t="str">
            <v>-</v>
          </cell>
          <cell r="CZ326" t="str">
            <v>-</v>
          </cell>
          <cell r="DA326" t="str">
            <v>-</v>
          </cell>
          <cell r="DB326">
            <v>0</v>
          </cell>
          <cell r="DC326" t="str">
            <v>N/A</v>
          </cell>
          <cell r="DD326" t="str">
            <v>-</v>
          </cell>
          <cell r="DE326" t="str">
            <v>-</v>
          </cell>
          <cell r="DF326" t="str">
            <v>-</v>
          </cell>
          <cell r="DG326">
            <v>1</v>
          </cell>
          <cell r="DH326" t="str">
            <v>LED EXIT 2 CIRCUIT</v>
          </cell>
          <cell r="DI326" t="str">
            <v>BEST</v>
          </cell>
          <cell r="DJ326" t="str">
            <v>EZXTEU2RW-DC</v>
          </cell>
          <cell r="DK326" t="str">
            <v>-</v>
          </cell>
          <cell r="DL326">
            <v>0</v>
          </cell>
          <cell r="DM326" t="str">
            <v>No Sensor</v>
          </cell>
          <cell r="DN326" t="str">
            <v>No Sensor</v>
          </cell>
          <cell r="DO326" t="str">
            <v>No Sensor</v>
          </cell>
          <cell r="DP326" t="str">
            <v>No Sensor</v>
          </cell>
          <cell r="DQ326" t="str">
            <v>No Sensor</v>
          </cell>
          <cell r="DR326">
            <v>0</v>
          </cell>
          <cell r="DS326" t="str">
            <v>No Add Wk.</v>
          </cell>
          <cell r="DT326" t="str">
            <v>No Add. Wk.</v>
          </cell>
          <cell r="DU326" t="str">
            <v>No Add. Wk.</v>
          </cell>
          <cell r="DV326" t="str">
            <v>No Add. Wk.</v>
          </cell>
          <cell r="DW326" t="str">
            <v>No Add. Wk.</v>
          </cell>
        </row>
        <row r="327">
          <cell r="E327">
            <v>11</v>
          </cell>
          <cell r="F327" t="str">
            <v>OLD SCIENCE HALL</v>
          </cell>
          <cell r="G327">
            <v>1</v>
          </cell>
          <cell r="H327">
            <v>121</v>
          </cell>
          <cell r="I327" t="str">
            <v>CORRIDOR</v>
          </cell>
          <cell r="J327" t="str">
            <v>COR</v>
          </cell>
          <cell r="L327">
            <v>2470</v>
          </cell>
          <cell r="M327">
            <v>5</v>
          </cell>
          <cell r="N327" t="str">
            <v>EXCLUDE</v>
          </cell>
          <cell r="Q327" t="str">
            <v>CF</v>
          </cell>
          <cell r="S327" t="str">
            <v>MISCELLANEOUS</v>
          </cell>
          <cell r="T327">
            <v>0</v>
          </cell>
          <cell r="U327">
            <v>0</v>
          </cell>
          <cell r="V327">
            <v>0</v>
          </cell>
          <cell r="W327">
            <v>5</v>
          </cell>
          <cell r="X327" t="str">
            <v>EXCLUDE</v>
          </cell>
          <cell r="Z327" t="str">
            <v>MISCELLANEOUS</v>
          </cell>
          <cell r="AA327" t="str">
            <v xml:space="preserve"> </v>
          </cell>
          <cell r="AB327">
            <v>0</v>
          </cell>
          <cell r="AC327">
            <v>0</v>
          </cell>
          <cell r="AD327">
            <v>0</v>
          </cell>
          <cell r="AJ327" t="str">
            <v>Y</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0.36</v>
          </cell>
          <cell r="BZ327">
            <v>2.95</v>
          </cell>
          <cell r="CA327">
            <v>0</v>
          </cell>
          <cell r="CB327">
            <v>4</v>
          </cell>
          <cell r="CC327">
            <v>0</v>
          </cell>
          <cell r="CD327">
            <v>0.31</v>
          </cell>
          <cell r="CE327">
            <v>0.23</v>
          </cell>
          <cell r="CF327">
            <v>0</v>
          </cell>
          <cell r="CG327">
            <v>0</v>
          </cell>
          <cell r="CH327">
            <v>0</v>
          </cell>
          <cell r="CI327" t="str">
            <v>OLD SCIENCE HALL</v>
          </cell>
          <cell r="CJ327" t="str">
            <v>EXCLUDE</v>
          </cell>
          <cell r="CK327">
            <v>0</v>
          </cell>
          <cell r="CL327">
            <v>0</v>
          </cell>
          <cell r="CM327" t="str">
            <v>N/A</v>
          </cell>
          <cell r="CN327" t="str">
            <v>-</v>
          </cell>
          <cell r="CO327" t="str">
            <v>-</v>
          </cell>
          <cell r="CP327" t="str">
            <v>-</v>
          </cell>
          <cell r="CQ327">
            <v>0</v>
          </cell>
          <cell r="CR327" t="str">
            <v>N/A</v>
          </cell>
          <cell r="CS327" t="str">
            <v>-</v>
          </cell>
          <cell r="CT327" t="str">
            <v>-</v>
          </cell>
          <cell r="CU327" t="str">
            <v>-</v>
          </cell>
          <cell r="CV327">
            <v>0</v>
          </cell>
          <cell r="CW327">
            <v>0</v>
          </cell>
          <cell r="CX327" t="str">
            <v>N/A</v>
          </cell>
          <cell r="CY327" t="str">
            <v>-</v>
          </cell>
          <cell r="CZ327" t="str">
            <v>-</v>
          </cell>
          <cell r="DA327" t="str">
            <v>-</v>
          </cell>
          <cell r="DB327">
            <v>0</v>
          </cell>
          <cell r="DC327" t="str">
            <v>N/A</v>
          </cell>
          <cell r="DD327" t="str">
            <v>-</v>
          </cell>
          <cell r="DE327" t="str">
            <v>-</v>
          </cell>
          <cell r="DF327" t="str">
            <v>-</v>
          </cell>
          <cell r="DG327">
            <v>5</v>
          </cell>
          <cell r="DH327" t="str">
            <v>EXCLUDE</v>
          </cell>
          <cell r="DI327" t="str">
            <v>-</v>
          </cell>
          <cell r="DJ327" t="str">
            <v>-</v>
          </cell>
          <cell r="DK327" t="str">
            <v>-</v>
          </cell>
          <cell r="DL327">
            <v>0</v>
          </cell>
          <cell r="DM327" t="str">
            <v>No Sensor</v>
          </cell>
          <cell r="DN327" t="str">
            <v>No Sensor</v>
          </cell>
          <cell r="DO327" t="str">
            <v>No Sensor</v>
          </cell>
          <cell r="DP327" t="str">
            <v>No Sensor</v>
          </cell>
          <cell r="DQ327" t="str">
            <v>No Sensor</v>
          </cell>
          <cell r="DR327">
            <v>0</v>
          </cell>
          <cell r="DS327" t="str">
            <v>No Add Wk.</v>
          </cell>
          <cell r="DT327" t="str">
            <v>No Add. Wk.</v>
          </cell>
          <cell r="DU327" t="str">
            <v>No Add. Wk.</v>
          </cell>
          <cell r="DV327" t="str">
            <v>No Add. Wk.</v>
          </cell>
          <cell r="DW327" t="str">
            <v>No Add. Wk.</v>
          </cell>
        </row>
        <row r="328">
          <cell r="E328">
            <v>11</v>
          </cell>
          <cell r="F328" t="str">
            <v>OLD SCIENCE HALL</v>
          </cell>
          <cell r="G328">
            <v>1</v>
          </cell>
          <cell r="H328">
            <v>121</v>
          </cell>
          <cell r="I328" t="str">
            <v>CORRIDOR</v>
          </cell>
          <cell r="J328" t="str">
            <v>COR</v>
          </cell>
          <cell r="L328">
            <v>2470</v>
          </cell>
          <cell r="M328">
            <v>1</v>
          </cell>
          <cell r="N328" t="str">
            <v>EXCLUDE</v>
          </cell>
          <cell r="Q328" t="str">
            <v>CF</v>
          </cell>
          <cell r="S328" t="str">
            <v>MISCELLANEOUS</v>
          </cell>
          <cell r="T328">
            <v>0</v>
          </cell>
          <cell r="U328">
            <v>0</v>
          </cell>
          <cell r="V328">
            <v>0</v>
          </cell>
          <cell r="W328">
            <v>1</v>
          </cell>
          <cell r="X328" t="str">
            <v>EXCLUDE</v>
          </cell>
          <cell r="Z328" t="str">
            <v>MISCELLANEOUS</v>
          </cell>
          <cell r="AA328" t="str">
            <v xml:space="preserve"> </v>
          </cell>
          <cell r="AB328">
            <v>0</v>
          </cell>
          <cell r="AC328">
            <v>0</v>
          </cell>
          <cell r="AD328">
            <v>0</v>
          </cell>
          <cell r="AJ328" t="str">
            <v>Y</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0.36</v>
          </cell>
          <cell r="BZ328">
            <v>2.95</v>
          </cell>
          <cell r="CA328">
            <v>0</v>
          </cell>
          <cell r="CB328">
            <v>4</v>
          </cell>
          <cell r="CC328">
            <v>0</v>
          </cell>
          <cell r="CD328">
            <v>0.31</v>
          </cell>
          <cell r="CE328">
            <v>0.23</v>
          </cell>
          <cell r="CF328">
            <v>0</v>
          </cell>
          <cell r="CG328">
            <v>0</v>
          </cell>
          <cell r="CH328">
            <v>0</v>
          </cell>
          <cell r="CI328" t="str">
            <v>OLD SCIENCE HALL</v>
          </cell>
          <cell r="CJ328" t="str">
            <v>EXCLUDE</v>
          </cell>
          <cell r="CK328">
            <v>0</v>
          </cell>
          <cell r="CL328">
            <v>0</v>
          </cell>
          <cell r="CM328" t="str">
            <v>N/A</v>
          </cell>
          <cell r="CN328" t="str">
            <v>-</v>
          </cell>
          <cell r="CO328" t="str">
            <v>-</v>
          </cell>
          <cell r="CP328" t="str">
            <v>-</v>
          </cell>
          <cell r="CQ328">
            <v>0</v>
          </cell>
          <cell r="CR328" t="str">
            <v>N/A</v>
          </cell>
          <cell r="CS328" t="str">
            <v>-</v>
          </cell>
          <cell r="CT328" t="str">
            <v>-</v>
          </cell>
          <cell r="CU328" t="str">
            <v>-</v>
          </cell>
          <cell r="CV328">
            <v>0</v>
          </cell>
          <cell r="CW328">
            <v>0</v>
          </cell>
          <cell r="CX328" t="str">
            <v>N/A</v>
          </cell>
          <cell r="CY328" t="str">
            <v>-</v>
          </cell>
          <cell r="CZ328" t="str">
            <v>-</v>
          </cell>
          <cell r="DA328" t="str">
            <v>-</v>
          </cell>
          <cell r="DB328">
            <v>0</v>
          </cell>
          <cell r="DC328" t="str">
            <v>N/A</v>
          </cell>
          <cell r="DD328" t="str">
            <v>-</v>
          </cell>
          <cell r="DE328" t="str">
            <v>-</v>
          </cell>
          <cell r="DF328" t="str">
            <v>-</v>
          </cell>
          <cell r="DG328">
            <v>1</v>
          </cell>
          <cell r="DH328" t="str">
            <v>EXCLUDE</v>
          </cell>
          <cell r="DI328" t="str">
            <v>-</v>
          </cell>
          <cell r="DJ328" t="str">
            <v>-</v>
          </cell>
          <cell r="DK328" t="str">
            <v>-</v>
          </cell>
          <cell r="DL328">
            <v>0</v>
          </cell>
          <cell r="DM328" t="str">
            <v>No Sensor</v>
          </cell>
          <cell r="DN328" t="str">
            <v>No Sensor</v>
          </cell>
          <cell r="DO328" t="str">
            <v>No Sensor</v>
          </cell>
          <cell r="DP328" t="str">
            <v>No Sensor</v>
          </cell>
          <cell r="DQ328" t="str">
            <v>No Sensor</v>
          </cell>
          <cell r="DR328">
            <v>0</v>
          </cell>
          <cell r="DS328" t="str">
            <v>No Add Wk.</v>
          </cell>
          <cell r="DT328" t="str">
            <v>No Add. Wk.</v>
          </cell>
          <cell r="DU328" t="str">
            <v>No Add. Wk.</v>
          </cell>
          <cell r="DV328" t="str">
            <v>No Add. Wk.</v>
          </cell>
          <cell r="DW328" t="str">
            <v>No Add. Wk.</v>
          </cell>
        </row>
        <row r="329">
          <cell r="E329">
            <v>11</v>
          </cell>
          <cell r="F329" t="str">
            <v>OLD SCIENCE HALL</v>
          </cell>
          <cell r="G329">
            <v>1</v>
          </cell>
          <cell r="I329" t="str">
            <v>STAIR #3</v>
          </cell>
          <cell r="J329" t="str">
            <v>ST</v>
          </cell>
          <cell r="L329">
            <v>2470</v>
          </cell>
          <cell r="M329">
            <v>4</v>
          </cell>
          <cell r="N329" t="str">
            <v>EXCLUDE</v>
          </cell>
          <cell r="Q329" t="str">
            <v>CF</v>
          </cell>
          <cell r="S329" t="str">
            <v>MISCELLANEOUS</v>
          </cell>
          <cell r="T329">
            <v>0</v>
          </cell>
          <cell r="U329">
            <v>0</v>
          </cell>
          <cell r="V329">
            <v>0</v>
          </cell>
          <cell r="W329">
            <v>4</v>
          </cell>
          <cell r="X329" t="str">
            <v>EXCLUDE</v>
          </cell>
          <cell r="Z329" t="str">
            <v>MISCELLANEOUS</v>
          </cell>
          <cell r="AA329" t="str">
            <v xml:space="preserve"> </v>
          </cell>
          <cell r="AB329">
            <v>0</v>
          </cell>
          <cell r="AC329">
            <v>0</v>
          </cell>
          <cell r="AD329">
            <v>0</v>
          </cell>
          <cell r="AJ329" t="str">
            <v>Y</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0.36</v>
          </cell>
          <cell r="BZ329">
            <v>2.95</v>
          </cell>
          <cell r="CA329">
            <v>0</v>
          </cell>
          <cell r="CB329">
            <v>4</v>
          </cell>
          <cell r="CC329">
            <v>0</v>
          </cell>
          <cell r="CD329">
            <v>0.31</v>
          </cell>
          <cell r="CE329">
            <v>0.23</v>
          </cell>
          <cell r="CF329">
            <v>0</v>
          </cell>
          <cell r="CG329">
            <v>0</v>
          </cell>
          <cell r="CH329">
            <v>0</v>
          </cell>
          <cell r="CI329" t="str">
            <v>OLD SCIENCE HALL</v>
          </cell>
          <cell r="CJ329" t="str">
            <v>EXCLUDE</v>
          </cell>
          <cell r="CK329">
            <v>0</v>
          </cell>
          <cell r="CL329">
            <v>0</v>
          </cell>
          <cell r="CM329" t="str">
            <v>N/A</v>
          </cell>
          <cell r="CN329" t="str">
            <v>-</v>
          </cell>
          <cell r="CO329" t="str">
            <v>-</v>
          </cell>
          <cell r="CP329" t="str">
            <v>-</v>
          </cell>
          <cell r="CQ329">
            <v>0</v>
          </cell>
          <cell r="CR329" t="str">
            <v>N/A</v>
          </cell>
          <cell r="CS329" t="str">
            <v>-</v>
          </cell>
          <cell r="CT329" t="str">
            <v>-</v>
          </cell>
          <cell r="CU329" t="str">
            <v>-</v>
          </cell>
          <cell r="CV329">
            <v>0</v>
          </cell>
          <cell r="CW329">
            <v>0</v>
          </cell>
          <cell r="CX329" t="str">
            <v>N/A</v>
          </cell>
          <cell r="CY329" t="str">
            <v>-</v>
          </cell>
          <cell r="CZ329" t="str">
            <v>-</v>
          </cell>
          <cell r="DA329" t="str">
            <v>-</v>
          </cell>
          <cell r="DB329">
            <v>0</v>
          </cell>
          <cell r="DC329" t="str">
            <v>N/A</v>
          </cell>
          <cell r="DD329" t="str">
            <v>-</v>
          </cell>
          <cell r="DE329" t="str">
            <v>-</v>
          </cell>
          <cell r="DF329" t="str">
            <v>-</v>
          </cell>
          <cell r="DG329">
            <v>4</v>
          </cell>
          <cell r="DH329" t="str">
            <v>EXCLUDE</v>
          </cell>
          <cell r="DI329" t="str">
            <v>-</v>
          </cell>
          <cell r="DJ329" t="str">
            <v>-</v>
          </cell>
          <cell r="DK329" t="str">
            <v>-</v>
          </cell>
          <cell r="DL329">
            <v>0</v>
          </cell>
          <cell r="DM329" t="str">
            <v>No Sensor</v>
          </cell>
          <cell r="DN329" t="str">
            <v>No Sensor</v>
          </cell>
          <cell r="DO329" t="str">
            <v>No Sensor</v>
          </cell>
          <cell r="DP329" t="str">
            <v>No Sensor</v>
          </cell>
          <cell r="DQ329" t="str">
            <v>No Sensor</v>
          </cell>
          <cell r="DR329">
            <v>0</v>
          </cell>
          <cell r="DS329" t="str">
            <v>No Add Wk.</v>
          </cell>
          <cell r="DT329" t="str">
            <v>No Add. Wk.</v>
          </cell>
          <cell r="DU329" t="str">
            <v>No Add. Wk.</v>
          </cell>
          <cell r="DV329" t="str">
            <v>No Add. Wk.</v>
          </cell>
          <cell r="DW329" t="str">
            <v>No Add. Wk.</v>
          </cell>
        </row>
        <row r="330">
          <cell r="E330">
            <v>11</v>
          </cell>
          <cell r="F330" t="str">
            <v>OLD SCIENCE HALL</v>
          </cell>
          <cell r="G330">
            <v>1</v>
          </cell>
          <cell r="H330">
            <v>122</v>
          </cell>
          <cell r="I330" t="str">
            <v>LECTURE HALL</v>
          </cell>
          <cell r="J330" t="str">
            <v>CR</v>
          </cell>
          <cell r="L330">
            <v>2470</v>
          </cell>
          <cell r="M330">
            <v>40</v>
          </cell>
          <cell r="N330" t="str">
            <v>24EE</v>
          </cell>
          <cell r="O330" t="str">
            <v>PEND PARA</v>
          </cell>
          <cell r="Q330" t="str">
            <v>4R10</v>
          </cell>
          <cell r="S330" t="str">
            <v>FLUORESCENT</v>
          </cell>
          <cell r="T330">
            <v>72</v>
          </cell>
          <cell r="U330">
            <v>2.88</v>
          </cell>
          <cell r="V330">
            <v>7113.5999999999995</v>
          </cell>
          <cell r="W330">
            <v>40</v>
          </cell>
          <cell r="X330" t="str">
            <v>SP-NF4-142</v>
          </cell>
          <cell r="Z330" t="str">
            <v>NEW LINEAR FLUORESCENT FIXTURE</v>
          </cell>
          <cell r="AA330" t="str">
            <v xml:space="preserve"> </v>
          </cell>
          <cell r="AB330">
            <v>65</v>
          </cell>
          <cell r="AC330">
            <v>2.6</v>
          </cell>
          <cell r="AD330">
            <v>6422</v>
          </cell>
          <cell r="AJ330" t="str">
            <v>Y</v>
          </cell>
          <cell r="AK330">
            <v>164088</v>
          </cell>
          <cell r="AL330">
            <v>245760</v>
          </cell>
          <cell r="AM330">
            <v>0.49773292379698697</v>
          </cell>
          <cell r="AN330">
            <v>0.2799999999999998</v>
          </cell>
          <cell r="AO330">
            <v>691.59999999999945</v>
          </cell>
          <cell r="AP330">
            <v>62.333599999999819</v>
          </cell>
          <cell r="AQ330">
            <v>156.59480802508642</v>
          </cell>
          <cell r="AR330">
            <v>6.3859077616404778E-3</v>
          </cell>
          <cell r="AS330">
            <v>641.14559999999994</v>
          </cell>
          <cell r="AT330">
            <v>578.81200000000013</v>
          </cell>
          <cell r="AU330">
            <v>119.26</v>
          </cell>
          <cell r="AV330">
            <v>59.734999999999999</v>
          </cell>
          <cell r="AW330">
            <v>1.1600000000000001</v>
          </cell>
          <cell r="AX330">
            <v>0</v>
          </cell>
          <cell r="AY330">
            <v>0</v>
          </cell>
          <cell r="AZ330">
            <v>0</v>
          </cell>
          <cell r="BA330">
            <v>0</v>
          </cell>
          <cell r="BB330">
            <v>4770.4000000000005</v>
          </cell>
          <cell r="BC330">
            <v>0</v>
          </cell>
          <cell r="BD330">
            <v>0</v>
          </cell>
          <cell r="BE330">
            <v>4770.4000000000005</v>
          </cell>
          <cell r="BF330">
            <v>2389.4</v>
          </cell>
          <cell r="BG330">
            <v>0</v>
          </cell>
          <cell r="BH330">
            <v>0</v>
          </cell>
          <cell r="BI330">
            <v>2389.4</v>
          </cell>
          <cell r="BJ330">
            <v>46.400000000000006</v>
          </cell>
          <cell r="BK330">
            <v>9698.2672636124989</v>
          </cell>
          <cell r="BL330">
            <v>9761.1181255124993</v>
          </cell>
          <cell r="BM330">
            <v>46.929999999999993</v>
          </cell>
          <cell r="BN330">
            <v>98.8</v>
          </cell>
          <cell r="BO330">
            <v>145.72999999999999</v>
          </cell>
          <cell r="BP330">
            <v>49.35883333333333</v>
          </cell>
          <cell r="BQ330">
            <v>74.099999999999994</v>
          </cell>
          <cell r="BR330">
            <v>0</v>
          </cell>
          <cell r="BS330">
            <v>123.45883333333333</v>
          </cell>
          <cell r="BT330">
            <v>-2.428833333333337</v>
          </cell>
          <cell r="BU330">
            <v>24.700000000000003</v>
          </cell>
          <cell r="BV330">
            <v>22.271166666666666</v>
          </cell>
          <cell r="BW330">
            <v>45.645599999999966</v>
          </cell>
          <cell r="BX330">
            <v>16.687999999999988</v>
          </cell>
          <cell r="BY330">
            <v>0.36</v>
          </cell>
          <cell r="BZ330">
            <v>2.95</v>
          </cell>
          <cell r="CA330">
            <v>5.5703105084745719</v>
          </cell>
          <cell r="CB330">
            <v>4</v>
          </cell>
          <cell r="CC330">
            <v>5.8832271186440641</v>
          </cell>
          <cell r="CD330">
            <v>0.31</v>
          </cell>
          <cell r="CE330">
            <v>0.23</v>
          </cell>
          <cell r="CF330">
            <v>0</v>
          </cell>
          <cell r="CG330">
            <v>0</v>
          </cell>
          <cell r="CH330">
            <v>11.453537627118635</v>
          </cell>
          <cell r="CI330" t="str">
            <v>OLD SCIENCE HALL</v>
          </cell>
          <cell r="CJ330" t="str">
            <v>SP-NF4-142</v>
          </cell>
          <cell r="CK330" t="str">
            <v>X</v>
          </cell>
          <cell r="CL330">
            <v>40</v>
          </cell>
          <cell r="CM330" t="str">
            <v>2X32HEHP</v>
          </cell>
          <cell r="CN330" t="str">
            <v>SYLVANIA</v>
          </cell>
          <cell r="CO330" t="str">
            <v>QHE2X32T8/UNV ISH-SC</v>
          </cell>
          <cell r="CP330">
            <v>49873</v>
          </cell>
          <cell r="CQ330">
            <v>0</v>
          </cell>
          <cell r="CR330" t="str">
            <v>N/A</v>
          </cell>
          <cell r="CS330" t="str">
            <v>-</v>
          </cell>
          <cell r="CT330" t="str">
            <v>-</v>
          </cell>
          <cell r="CU330" t="str">
            <v>-</v>
          </cell>
          <cell r="CV330">
            <v>0</v>
          </cell>
          <cell r="CW330">
            <v>80</v>
          </cell>
          <cell r="CX330" t="str">
            <v>FO28/ECO</v>
          </cell>
          <cell r="CY330" t="str">
            <v>SYLVANIA</v>
          </cell>
          <cell r="CZ330" t="str">
            <v>FO28/841/XP/SS/ECO</v>
          </cell>
          <cell r="DA330">
            <v>22179</v>
          </cell>
          <cell r="DB330">
            <v>0</v>
          </cell>
          <cell r="DC330" t="str">
            <v>N/A</v>
          </cell>
          <cell r="DD330" t="str">
            <v>-</v>
          </cell>
          <cell r="DE330" t="str">
            <v>-</v>
          </cell>
          <cell r="DF330" t="str">
            <v>-</v>
          </cell>
          <cell r="DG330">
            <v>40</v>
          </cell>
          <cell r="DH330" t="str">
            <v>1X4-2 LAMP SURFACE MOUNT PARABOLIC</v>
          </cell>
          <cell r="DI330" t="str">
            <v>SELECT</v>
          </cell>
          <cell r="DJ330" t="str">
            <v>SELECT</v>
          </cell>
          <cell r="DK330" t="str">
            <v>-</v>
          </cell>
          <cell r="DL330">
            <v>0</v>
          </cell>
          <cell r="DM330" t="str">
            <v>No Sensor</v>
          </cell>
          <cell r="DN330" t="str">
            <v>No Sensor</v>
          </cell>
          <cell r="DO330" t="str">
            <v>No Sensor</v>
          </cell>
          <cell r="DP330" t="str">
            <v>No Sensor</v>
          </cell>
          <cell r="DQ330" t="str">
            <v>No Sensor</v>
          </cell>
          <cell r="DR330">
            <v>0</v>
          </cell>
          <cell r="DS330" t="str">
            <v>No Add Wk.</v>
          </cell>
          <cell r="DT330" t="str">
            <v>No Add. Wk.</v>
          </cell>
          <cell r="DU330" t="str">
            <v>No Add. Wk.</v>
          </cell>
          <cell r="DV330" t="str">
            <v>No Add. Wk.</v>
          </cell>
          <cell r="DW330" t="str">
            <v>No Add. Wk.</v>
          </cell>
        </row>
        <row r="331">
          <cell r="E331">
            <v>11</v>
          </cell>
          <cell r="F331" t="str">
            <v>OLD SCIENCE HALL</v>
          </cell>
          <cell r="G331">
            <v>1</v>
          </cell>
          <cell r="H331">
            <v>122</v>
          </cell>
          <cell r="I331" t="str">
            <v>LECTURE HALL</v>
          </cell>
          <cell r="J331" t="str">
            <v>CR</v>
          </cell>
          <cell r="L331">
            <v>2470</v>
          </cell>
          <cell r="M331">
            <v>2</v>
          </cell>
          <cell r="N331" t="str">
            <v>24EE</v>
          </cell>
          <cell r="O331" t="str">
            <v>PEND PARA</v>
          </cell>
          <cell r="S331" t="str">
            <v>FLUORESCENT</v>
          </cell>
          <cell r="T331">
            <v>72</v>
          </cell>
          <cell r="U331">
            <v>0.14399999999999999</v>
          </cell>
          <cell r="V331">
            <v>355.67999999999995</v>
          </cell>
          <cell r="W331">
            <v>2</v>
          </cell>
          <cell r="X331" t="str">
            <v>SP-NF4-142</v>
          </cell>
          <cell r="Z331" t="str">
            <v>NEW LINEAR FLUORESCENT FIXTURE</v>
          </cell>
          <cell r="AA331" t="str">
            <v xml:space="preserve"> </v>
          </cell>
          <cell r="AB331">
            <v>65</v>
          </cell>
          <cell r="AC331">
            <v>0.13</v>
          </cell>
          <cell r="AD331">
            <v>321.10000000000002</v>
          </cell>
          <cell r="AJ331" t="str">
            <v>Y</v>
          </cell>
          <cell r="AK331">
            <v>8204.4</v>
          </cell>
          <cell r="AL331">
            <v>12288</v>
          </cell>
          <cell r="AM331">
            <v>0.49773292379698703</v>
          </cell>
          <cell r="AN331">
            <v>1.3999999999999985E-2</v>
          </cell>
          <cell r="AO331">
            <v>34.579999999999927</v>
          </cell>
          <cell r="AP331">
            <v>3.1166799999999952</v>
          </cell>
          <cell r="AQ331">
            <v>156.59480802508619</v>
          </cell>
          <cell r="AR331">
            <v>6.3859077616404874E-3</v>
          </cell>
          <cell r="AS331">
            <v>32.057279999999999</v>
          </cell>
          <cell r="AT331">
            <v>28.940600000000003</v>
          </cell>
          <cell r="AU331">
            <v>119.26</v>
          </cell>
          <cell r="AV331">
            <v>59.734999999999999</v>
          </cell>
          <cell r="AW331">
            <v>1.1600000000000001</v>
          </cell>
          <cell r="AX331">
            <v>0</v>
          </cell>
          <cell r="AY331">
            <v>0</v>
          </cell>
          <cell r="AZ331">
            <v>0</v>
          </cell>
          <cell r="BA331">
            <v>0</v>
          </cell>
          <cell r="BB331">
            <v>238.52</v>
          </cell>
          <cell r="BC331">
            <v>0</v>
          </cell>
          <cell r="BD331">
            <v>0</v>
          </cell>
          <cell r="BE331">
            <v>238.52</v>
          </cell>
          <cell r="BF331">
            <v>119.47</v>
          </cell>
          <cell r="BG331">
            <v>0</v>
          </cell>
          <cell r="BH331">
            <v>0</v>
          </cell>
          <cell r="BI331">
            <v>119.47</v>
          </cell>
          <cell r="BJ331">
            <v>2.3200000000000003</v>
          </cell>
          <cell r="BK331">
            <v>484.91336318062491</v>
          </cell>
          <cell r="BL331">
            <v>488.05590627562492</v>
          </cell>
          <cell r="BM331">
            <v>2.3464999999999998</v>
          </cell>
          <cell r="BN331">
            <v>4.9400000000000004</v>
          </cell>
          <cell r="BO331">
            <v>7.2865000000000002</v>
          </cell>
          <cell r="BP331">
            <v>2.4679416666666665</v>
          </cell>
          <cell r="BQ331">
            <v>3.7050000000000001</v>
          </cell>
          <cell r="BR331">
            <v>0</v>
          </cell>
          <cell r="BS331">
            <v>6.1729416666666665</v>
          </cell>
          <cell r="BT331">
            <v>-0.12144166666666667</v>
          </cell>
          <cell r="BU331">
            <v>1.2350000000000003</v>
          </cell>
          <cell r="BV331">
            <v>1.1135583333333336</v>
          </cell>
          <cell r="BW331">
            <v>2.2822799999999952</v>
          </cell>
          <cell r="BX331">
            <v>0.83439999999999914</v>
          </cell>
          <cell r="BY331">
            <v>0.36</v>
          </cell>
          <cell r="BZ331">
            <v>2.95</v>
          </cell>
          <cell r="CA331">
            <v>0.27851552542372821</v>
          </cell>
          <cell r="CB331">
            <v>4</v>
          </cell>
          <cell r="CC331">
            <v>0.29416135593220305</v>
          </cell>
          <cell r="CD331">
            <v>0.31</v>
          </cell>
          <cell r="CE331">
            <v>0.23</v>
          </cell>
          <cell r="CF331">
            <v>0</v>
          </cell>
          <cell r="CG331">
            <v>0</v>
          </cell>
          <cell r="CH331">
            <v>0.57267688135593131</v>
          </cell>
          <cell r="CI331" t="str">
            <v>OLD SCIENCE HALL</v>
          </cell>
          <cell r="CJ331" t="str">
            <v>SP-NF4-142</v>
          </cell>
          <cell r="CK331" t="str">
            <v>X</v>
          </cell>
          <cell r="CL331">
            <v>2</v>
          </cell>
          <cell r="CM331" t="str">
            <v>2X32HEHP</v>
          </cell>
          <cell r="CN331" t="str">
            <v>SYLVANIA</v>
          </cell>
          <cell r="CO331" t="str">
            <v>QHE2X32T8/UNV ISH-SC</v>
          </cell>
          <cell r="CP331">
            <v>49873</v>
          </cell>
          <cell r="CQ331">
            <v>0</v>
          </cell>
          <cell r="CR331" t="str">
            <v>N/A</v>
          </cell>
          <cell r="CS331" t="str">
            <v>-</v>
          </cell>
          <cell r="CT331" t="str">
            <v>-</v>
          </cell>
          <cell r="CU331" t="str">
            <v>-</v>
          </cell>
          <cell r="CV331">
            <v>0</v>
          </cell>
          <cell r="CW331">
            <v>4</v>
          </cell>
          <cell r="CX331" t="str">
            <v>FO28/ECO</v>
          </cell>
          <cell r="CY331" t="str">
            <v>SYLVANIA</v>
          </cell>
          <cell r="CZ331" t="str">
            <v>FO28/841/XP/SS/ECO</v>
          </cell>
          <cell r="DA331">
            <v>22179</v>
          </cell>
          <cell r="DB331">
            <v>0</v>
          </cell>
          <cell r="DC331" t="str">
            <v>N/A</v>
          </cell>
          <cell r="DD331" t="str">
            <v>-</v>
          </cell>
          <cell r="DE331" t="str">
            <v>-</v>
          </cell>
          <cell r="DF331" t="str">
            <v>-</v>
          </cell>
          <cell r="DG331">
            <v>2</v>
          </cell>
          <cell r="DH331" t="str">
            <v>1X4-2 LAMP SURFACE MOUNT PARABOLIC</v>
          </cell>
          <cell r="DI331" t="str">
            <v>SELECT</v>
          </cell>
          <cell r="DJ331" t="str">
            <v>SELECT</v>
          </cell>
          <cell r="DK331" t="str">
            <v>-</v>
          </cell>
          <cell r="DL331">
            <v>0</v>
          </cell>
          <cell r="DM331" t="str">
            <v>No Sensor</v>
          </cell>
          <cell r="DN331" t="str">
            <v>No Sensor</v>
          </cell>
          <cell r="DO331" t="str">
            <v>No Sensor</v>
          </cell>
          <cell r="DP331" t="str">
            <v>No Sensor</v>
          </cell>
          <cell r="DQ331" t="str">
            <v>No Sensor</v>
          </cell>
          <cell r="DR331">
            <v>0</v>
          </cell>
          <cell r="DS331" t="str">
            <v>No Add Wk.</v>
          </cell>
          <cell r="DT331" t="str">
            <v>No Add. Wk.</v>
          </cell>
          <cell r="DU331" t="str">
            <v>No Add. Wk.</v>
          </cell>
          <cell r="DV331" t="str">
            <v>No Add. Wk.</v>
          </cell>
          <cell r="DW331" t="str">
            <v>No Add. Wk.</v>
          </cell>
        </row>
        <row r="332">
          <cell r="E332">
            <v>11</v>
          </cell>
          <cell r="F332" t="str">
            <v>OLD SCIENCE HALL</v>
          </cell>
          <cell r="G332">
            <v>1</v>
          </cell>
          <cell r="H332">
            <v>137</v>
          </cell>
          <cell r="I332" t="str">
            <v>PROJECTION ROOM</v>
          </cell>
          <cell r="J332" t="str">
            <v>CR</v>
          </cell>
          <cell r="L332">
            <v>2470</v>
          </cell>
          <cell r="M332">
            <v>4</v>
          </cell>
          <cell r="N332" t="str">
            <v>24EE</v>
          </cell>
          <cell r="O332" t="str">
            <v>PEND PARA</v>
          </cell>
          <cell r="S332" t="str">
            <v>FLUORESCENT</v>
          </cell>
          <cell r="T332">
            <v>72</v>
          </cell>
          <cell r="U332">
            <v>0.28799999999999998</v>
          </cell>
          <cell r="V332">
            <v>711.3599999999999</v>
          </cell>
          <cell r="W332">
            <v>4</v>
          </cell>
          <cell r="X332" t="str">
            <v>SP-NF4-142</v>
          </cell>
          <cell r="Z332" t="str">
            <v>NEW LINEAR FLUORESCENT FIXTURE</v>
          </cell>
          <cell r="AA332" t="str">
            <v xml:space="preserve"> </v>
          </cell>
          <cell r="AB332">
            <v>65</v>
          </cell>
          <cell r="AC332">
            <v>0.26</v>
          </cell>
          <cell r="AD332">
            <v>642.20000000000005</v>
          </cell>
          <cell r="AJ332" t="str">
            <v>Y</v>
          </cell>
          <cell r="AK332">
            <v>16408.8</v>
          </cell>
          <cell r="AL332">
            <v>24576</v>
          </cell>
          <cell r="AM332">
            <v>0.49773292379698703</v>
          </cell>
          <cell r="AN332">
            <v>2.7999999999999969E-2</v>
          </cell>
          <cell r="AO332">
            <v>69.159999999999854</v>
          </cell>
          <cell r="AP332">
            <v>6.2333599999999905</v>
          </cell>
          <cell r="AQ332">
            <v>156.59480802508619</v>
          </cell>
          <cell r="AR332">
            <v>6.3859077616404874E-3</v>
          </cell>
          <cell r="AS332">
            <v>64.114559999999997</v>
          </cell>
          <cell r="AT332">
            <v>57.881200000000007</v>
          </cell>
          <cell r="AU332">
            <v>119.26</v>
          </cell>
          <cell r="AV332">
            <v>59.734999999999999</v>
          </cell>
          <cell r="AW332">
            <v>1.1600000000000001</v>
          </cell>
          <cell r="AX332">
            <v>0</v>
          </cell>
          <cell r="AY332">
            <v>0</v>
          </cell>
          <cell r="AZ332">
            <v>0</v>
          </cell>
          <cell r="BA332">
            <v>0</v>
          </cell>
          <cell r="BB332">
            <v>477.04</v>
          </cell>
          <cell r="BC332">
            <v>0</v>
          </cell>
          <cell r="BD332">
            <v>0</v>
          </cell>
          <cell r="BE332">
            <v>477.04</v>
          </cell>
          <cell r="BF332">
            <v>238.94</v>
          </cell>
          <cell r="BG332">
            <v>0</v>
          </cell>
          <cell r="BH332">
            <v>0</v>
          </cell>
          <cell r="BI332">
            <v>238.94</v>
          </cell>
          <cell r="BJ332">
            <v>4.6400000000000006</v>
          </cell>
          <cell r="BK332">
            <v>969.82672636124983</v>
          </cell>
          <cell r="BL332">
            <v>976.11181255124984</v>
          </cell>
          <cell r="BM332">
            <v>4.6929999999999996</v>
          </cell>
          <cell r="BN332">
            <v>9.8800000000000008</v>
          </cell>
          <cell r="BO332">
            <v>14.573</v>
          </cell>
          <cell r="BP332">
            <v>4.935883333333333</v>
          </cell>
          <cell r="BQ332">
            <v>7.41</v>
          </cell>
          <cell r="BR332">
            <v>0</v>
          </cell>
          <cell r="BS332">
            <v>12.345883333333333</v>
          </cell>
          <cell r="BT332">
            <v>-0.24288333333333334</v>
          </cell>
          <cell r="BU332">
            <v>2.4700000000000006</v>
          </cell>
          <cell r="BV332">
            <v>2.2271166666666673</v>
          </cell>
          <cell r="BW332">
            <v>4.5645599999999904</v>
          </cell>
          <cell r="BX332">
            <v>1.6687999999999983</v>
          </cell>
          <cell r="BY332">
            <v>0.36</v>
          </cell>
          <cell r="BZ332">
            <v>2.95</v>
          </cell>
          <cell r="CA332">
            <v>0.55703105084745641</v>
          </cell>
          <cell r="CB332">
            <v>4</v>
          </cell>
          <cell r="CC332">
            <v>0.5883227118644061</v>
          </cell>
          <cell r="CD332">
            <v>0.31</v>
          </cell>
          <cell r="CE332">
            <v>0.23</v>
          </cell>
          <cell r="CF332">
            <v>0</v>
          </cell>
          <cell r="CG332">
            <v>0</v>
          </cell>
          <cell r="CH332">
            <v>1.1453537627118626</v>
          </cell>
          <cell r="CI332" t="str">
            <v>OLD SCIENCE HALL</v>
          </cell>
          <cell r="CJ332" t="str">
            <v>SP-NF4-142</v>
          </cell>
          <cell r="CK332" t="str">
            <v>X</v>
          </cell>
          <cell r="CL332">
            <v>4</v>
          </cell>
          <cell r="CM332" t="str">
            <v>2X32HEHP</v>
          </cell>
          <cell r="CN332" t="str">
            <v>SYLVANIA</v>
          </cell>
          <cell r="CO332" t="str">
            <v>QHE2X32T8/UNV ISH-SC</v>
          </cell>
          <cell r="CP332">
            <v>49873</v>
          </cell>
          <cell r="CQ332">
            <v>0</v>
          </cell>
          <cell r="CR332" t="str">
            <v>N/A</v>
          </cell>
          <cell r="CS332" t="str">
            <v>-</v>
          </cell>
          <cell r="CT332" t="str">
            <v>-</v>
          </cell>
          <cell r="CU332" t="str">
            <v>-</v>
          </cell>
          <cell r="CV332">
            <v>0</v>
          </cell>
          <cell r="CW332">
            <v>8</v>
          </cell>
          <cell r="CX332" t="str">
            <v>FO28/ECO</v>
          </cell>
          <cell r="CY332" t="str">
            <v>SYLVANIA</v>
          </cell>
          <cell r="CZ332" t="str">
            <v>FO28/841/XP/SS/ECO</v>
          </cell>
          <cell r="DA332">
            <v>22179</v>
          </cell>
          <cell r="DB332">
            <v>0</v>
          </cell>
          <cell r="DC332" t="str">
            <v>N/A</v>
          </cell>
          <cell r="DD332" t="str">
            <v>-</v>
          </cell>
          <cell r="DE332" t="str">
            <v>-</v>
          </cell>
          <cell r="DF332" t="str">
            <v>-</v>
          </cell>
          <cell r="DG332">
            <v>4</v>
          </cell>
          <cell r="DH332" t="str">
            <v>1X4-2 LAMP SURFACE MOUNT PARABOLIC</v>
          </cell>
          <cell r="DI332" t="str">
            <v>SELECT</v>
          </cell>
          <cell r="DJ332" t="str">
            <v>SELECT</v>
          </cell>
          <cell r="DK332" t="str">
            <v>-</v>
          </cell>
          <cell r="DL332">
            <v>0</v>
          </cell>
          <cell r="DM332" t="str">
            <v>No Sensor</v>
          </cell>
          <cell r="DN332" t="str">
            <v>No Sensor</v>
          </cell>
          <cell r="DO332" t="str">
            <v>No Sensor</v>
          </cell>
          <cell r="DP332" t="str">
            <v>No Sensor</v>
          </cell>
          <cell r="DQ332" t="str">
            <v>No Sensor</v>
          </cell>
          <cell r="DR332">
            <v>0</v>
          </cell>
          <cell r="DS332" t="str">
            <v>No Add Wk.</v>
          </cell>
          <cell r="DT332" t="str">
            <v>No Add. Wk.</v>
          </cell>
          <cell r="DU332" t="str">
            <v>No Add. Wk.</v>
          </cell>
          <cell r="DV332" t="str">
            <v>No Add. Wk.</v>
          </cell>
          <cell r="DW332" t="str">
            <v>No Add. Wk.</v>
          </cell>
        </row>
        <row r="333">
          <cell r="E333">
            <v>11</v>
          </cell>
          <cell r="F333" t="str">
            <v>OLD SCIENCE HALL</v>
          </cell>
          <cell r="G333">
            <v>1</v>
          </cell>
          <cell r="H333">
            <v>123</v>
          </cell>
          <cell r="I333" t="str">
            <v>MUSIC UNIFORM</v>
          </cell>
          <cell r="J333" t="str">
            <v>SH</v>
          </cell>
          <cell r="L333">
            <v>1000</v>
          </cell>
          <cell r="M333">
            <v>2</v>
          </cell>
          <cell r="N333" t="str">
            <v>44EE</v>
          </cell>
          <cell r="O333" t="str">
            <v>LYIN PARA</v>
          </cell>
          <cell r="S333" t="str">
            <v>FLUORESCENT</v>
          </cell>
          <cell r="T333">
            <v>144</v>
          </cell>
          <cell r="U333">
            <v>0.28799999999999998</v>
          </cell>
          <cell r="V333">
            <v>288</v>
          </cell>
          <cell r="W333">
            <v>2</v>
          </cell>
          <cell r="X333" t="str">
            <v>NF5-242HP</v>
          </cell>
          <cell r="Z333" t="str">
            <v>NEW LINEAR FLUORESCENT FIXTURE</v>
          </cell>
          <cell r="AA333" t="str">
            <v xml:space="preserve"> </v>
          </cell>
          <cell r="AB333">
            <v>65</v>
          </cell>
          <cell r="AC333">
            <v>0.13</v>
          </cell>
          <cell r="AD333">
            <v>130</v>
          </cell>
          <cell r="AJ333" t="str">
            <v>Y</v>
          </cell>
          <cell r="AK333">
            <v>16408.8</v>
          </cell>
          <cell r="AL333">
            <v>12288</v>
          </cell>
          <cell r="AM333">
            <v>-0.25113353810150646</v>
          </cell>
          <cell r="AN333">
            <v>0.15799999999999997</v>
          </cell>
          <cell r="AO333">
            <v>158</v>
          </cell>
          <cell r="AP333">
            <v>19.844800000000003</v>
          </cell>
          <cell r="AQ333">
            <v>16.561170526819364</v>
          </cell>
          <cell r="AR333">
            <v>6.0382205374951467E-2</v>
          </cell>
          <cell r="AS333">
            <v>36.172800000000002</v>
          </cell>
          <cell r="AT333">
            <v>16.327999999999999</v>
          </cell>
          <cell r="AU333">
            <v>59.26</v>
          </cell>
          <cell r="AV333">
            <v>59.734999999999999</v>
          </cell>
          <cell r="AW333">
            <v>2.3200000000000003</v>
          </cell>
          <cell r="AX333">
            <v>0</v>
          </cell>
          <cell r="AY333">
            <v>0</v>
          </cell>
          <cell r="AZ333">
            <v>0</v>
          </cell>
          <cell r="BA333">
            <v>0</v>
          </cell>
          <cell r="BB333">
            <v>118.52</v>
          </cell>
          <cell r="BC333">
            <v>0</v>
          </cell>
          <cell r="BD333">
            <v>0</v>
          </cell>
          <cell r="BE333">
            <v>118.52</v>
          </cell>
          <cell r="BF333">
            <v>119.47</v>
          </cell>
          <cell r="BG333">
            <v>0</v>
          </cell>
          <cell r="BH333">
            <v>0</v>
          </cell>
          <cell r="BI333">
            <v>119.47</v>
          </cell>
          <cell r="BJ333">
            <v>4.6400000000000006</v>
          </cell>
          <cell r="BK333">
            <v>322.36803068062494</v>
          </cell>
          <cell r="BL333">
            <v>328.65311687062496</v>
          </cell>
          <cell r="BM333">
            <v>1.8999999999999997</v>
          </cell>
          <cell r="BN333">
            <v>4</v>
          </cell>
          <cell r="BO333">
            <v>5.8999999999999995</v>
          </cell>
          <cell r="BP333">
            <v>0.99916666666666665</v>
          </cell>
          <cell r="BQ333">
            <v>1.5</v>
          </cell>
          <cell r="BR333">
            <v>0</v>
          </cell>
          <cell r="BS333">
            <v>2.4991666666666665</v>
          </cell>
          <cell r="BT333">
            <v>0.90083333333333304</v>
          </cell>
          <cell r="BU333">
            <v>2.5</v>
          </cell>
          <cell r="BV333">
            <v>3.4008333333333329</v>
          </cell>
          <cell r="BW333">
            <v>10.428000000000001</v>
          </cell>
          <cell r="BX333">
            <v>9.4167999999999985</v>
          </cell>
          <cell r="BY333">
            <v>0.36</v>
          </cell>
          <cell r="BZ333">
            <v>2.95</v>
          </cell>
          <cell r="CA333">
            <v>1.2725694915254235</v>
          </cell>
          <cell r="CB333">
            <v>4</v>
          </cell>
          <cell r="CC333">
            <v>3.3198210169491524</v>
          </cell>
          <cell r="CD333">
            <v>0.31</v>
          </cell>
          <cell r="CE333">
            <v>0.23</v>
          </cell>
          <cell r="CF333">
            <v>0</v>
          </cell>
          <cell r="CG333">
            <v>0</v>
          </cell>
          <cell r="CH333">
            <v>4.5923905084745762</v>
          </cell>
          <cell r="CI333" t="str">
            <v>OLD SCIENCE HALL</v>
          </cell>
          <cell r="CJ333" t="str">
            <v>NF5-242HP</v>
          </cell>
          <cell r="CK333" t="str">
            <v>X</v>
          </cell>
          <cell r="CL333">
            <v>2</v>
          </cell>
          <cell r="CM333" t="str">
            <v>2X32HEHP</v>
          </cell>
          <cell r="CN333" t="str">
            <v>SYLVANIA</v>
          </cell>
          <cell r="CO333" t="str">
            <v>QHE2X32T8/UNV ISH-SC</v>
          </cell>
          <cell r="CP333">
            <v>49873</v>
          </cell>
          <cell r="CQ333">
            <v>0</v>
          </cell>
          <cell r="CR333" t="str">
            <v>N/A</v>
          </cell>
          <cell r="CS333" t="str">
            <v>-</v>
          </cell>
          <cell r="CT333" t="str">
            <v>-</v>
          </cell>
          <cell r="CU333" t="str">
            <v>-</v>
          </cell>
          <cell r="CV333">
            <v>0</v>
          </cell>
          <cell r="CW333">
            <v>4</v>
          </cell>
          <cell r="CX333" t="str">
            <v>FO28/ECO</v>
          </cell>
          <cell r="CY333" t="str">
            <v>SYLVANIA</v>
          </cell>
          <cell r="CZ333" t="str">
            <v>FO28/841/XP/SS/ECO</v>
          </cell>
          <cell r="DA333">
            <v>22179</v>
          </cell>
          <cell r="DB333">
            <v>0</v>
          </cell>
          <cell r="DC333" t="str">
            <v>N/A</v>
          </cell>
          <cell r="DD333" t="str">
            <v>-</v>
          </cell>
          <cell r="DE333" t="str">
            <v>-</v>
          </cell>
          <cell r="DF333" t="str">
            <v>-</v>
          </cell>
          <cell r="DG333">
            <v>2</v>
          </cell>
          <cell r="DH333" t="str">
            <v>2X4 2L 18 CELL PARABOLIC LOUVER</v>
          </cell>
          <cell r="DI333" t="str">
            <v>SIMKAR</v>
          </cell>
          <cell r="DJ333" t="str">
            <v>TEP-244-232-B11-18C</v>
          </cell>
          <cell r="DK333" t="str">
            <v>-</v>
          </cell>
          <cell r="DL333">
            <v>0</v>
          </cell>
          <cell r="DM333" t="str">
            <v>No Sensor</v>
          </cell>
          <cell r="DN333" t="str">
            <v>No Sensor</v>
          </cell>
          <cell r="DO333" t="str">
            <v>No Sensor</v>
          </cell>
          <cell r="DP333" t="str">
            <v>No Sensor</v>
          </cell>
          <cell r="DQ333" t="str">
            <v>No Sensor</v>
          </cell>
          <cell r="DR333">
            <v>0</v>
          </cell>
          <cell r="DS333" t="str">
            <v>No Add Wk.</v>
          </cell>
          <cell r="DT333" t="str">
            <v>No Add. Wk.</v>
          </cell>
          <cell r="DU333" t="str">
            <v>No Add. Wk.</v>
          </cell>
          <cell r="DV333" t="str">
            <v>No Add. Wk.</v>
          </cell>
          <cell r="DW333" t="str">
            <v>No Add. Wk.</v>
          </cell>
        </row>
        <row r="334">
          <cell r="E334">
            <v>11</v>
          </cell>
          <cell r="F334" t="str">
            <v>OLD SCIENCE HALL</v>
          </cell>
          <cell r="G334">
            <v>1</v>
          </cell>
          <cell r="H334">
            <v>124</v>
          </cell>
          <cell r="I334" t="str">
            <v xml:space="preserve">ELECTRICAL </v>
          </cell>
          <cell r="J334" t="str">
            <v>E</v>
          </cell>
          <cell r="L334">
            <v>8760</v>
          </cell>
          <cell r="M334">
            <v>1</v>
          </cell>
          <cell r="N334" t="str">
            <v>EXIT PL7</v>
          </cell>
          <cell r="S334" t="str">
            <v>EXIT SIGN</v>
          </cell>
          <cell r="T334">
            <v>22</v>
          </cell>
          <cell r="U334">
            <v>2.1999999999999999E-2</v>
          </cell>
          <cell r="V334">
            <v>192.72</v>
          </cell>
          <cell r="W334">
            <v>1</v>
          </cell>
          <cell r="X334" t="str">
            <v>NF1-2CKT</v>
          </cell>
          <cell r="Z334" t="str">
            <v>NEW EXIT SIGN</v>
          </cell>
          <cell r="AA334" t="str">
            <v xml:space="preserve"> </v>
          </cell>
          <cell r="AB334">
            <v>4</v>
          </cell>
          <cell r="AC334">
            <v>4.0000000000000001E-3</v>
          </cell>
          <cell r="AD334">
            <v>35.04</v>
          </cell>
          <cell r="AJ334" t="str">
            <v>Y</v>
          </cell>
          <cell r="AK334">
            <v>619.20000000000005</v>
          </cell>
          <cell r="AL334">
            <v>0</v>
          </cell>
          <cell r="AM334">
            <v>-1</v>
          </cell>
          <cell r="AN334">
            <v>1.7999999999999999E-2</v>
          </cell>
          <cell r="AO334">
            <v>157.68</v>
          </cell>
          <cell r="AP334">
            <v>11.47968</v>
          </cell>
          <cell r="AQ334">
            <v>11.784747109267199</v>
          </cell>
          <cell r="AR334">
            <v>8.4855448379849208E-2</v>
          </cell>
          <cell r="AS334">
            <v>14.030720000000001</v>
          </cell>
          <cell r="AT334">
            <v>2.55104</v>
          </cell>
          <cell r="AU334">
            <v>40</v>
          </cell>
          <cell r="AV334">
            <v>59.734999999999999</v>
          </cell>
          <cell r="AW334">
            <v>0.14000000000000001</v>
          </cell>
          <cell r="AX334">
            <v>0</v>
          </cell>
          <cell r="AY334">
            <v>0</v>
          </cell>
          <cell r="AZ334">
            <v>0</v>
          </cell>
          <cell r="BA334">
            <v>0</v>
          </cell>
          <cell r="BB334">
            <v>40</v>
          </cell>
          <cell r="BC334">
            <v>0</v>
          </cell>
          <cell r="BD334">
            <v>0</v>
          </cell>
          <cell r="BE334">
            <v>40</v>
          </cell>
          <cell r="BF334">
            <v>59.734999999999999</v>
          </cell>
          <cell r="BG334">
            <v>0</v>
          </cell>
          <cell r="BH334">
            <v>0</v>
          </cell>
          <cell r="BI334">
            <v>59.734999999999999</v>
          </cell>
          <cell r="BJ334">
            <v>0.14000000000000001</v>
          </cell>
          <cell r="BK334">
            <v>135.09548947406248</v>
          </cell>
          <cell r="BL334">
            <v>135.28512569531247</v>
          </cell>
          <cell r="BM334">
            <v>10.950000000000001</v>
          </cell>
          <cell r="BN334">
            <v>13.14</v>
          </cell>
          <cell r="BO334">
            <v>24.090000000000003</v>
          </cell>
          <cell r="BP334">
            <v>0</v>
          </cell>
          <cell r="BQ334">
            <v>0</v>
          </cell>
          <cell r="BR334">
            <v>0</v>
          </cell>
          <cell r="BS334">
            <v>0</v>
          </cell>
          <cell r="BT334">
            <v>10.950000000000001</v>
          </cell>
          <cell r="BU334">
            <v>13.14</v>
          </cell>
          <cell r="BV334">
            <v>24.090000000000003</v>
          </cell>
          <cell r="BW334">
            <v>10.406880000000001</v>
          </cell>
          <cell r="BX334">
            <v>1.0728</v>
          </cell>
          <cell r="BY334">
            <v>0.36</v>
          </cell>
          <cell r="BZ334">
            <v>2.95</v>
          </cell>
          <cell r="CA334">
            <v>1.2699921355932204</v>
          </cell>
          <cell r="CB334">
            <v>4</v>
          </cell>
          <cell r="CC334">
            <v>0.3782074576271186</v>
          </cell>
          <cell r="CD334">
            <v>0.31</v>
          </cell>
          <cell r="CE334">
            <v>0.23</v>
          </cell>
          <cell r="CF334">
            <v>0</v>
          </cell>
          <cell r="CG334">
            <v>0</v>
          </cell>
          <cell r="CH334">
            <v>1.648199593220339</v>
          </cell>
          <cell r="CI334" t="str">
            <v>OLD SCIENCE HALL</v>
          </cell>
          <cell r="CJ334" t="str">
            <v>NF1-2CKT</v>
          </cell>
          <cell r="CK334">
            <v>0</v>
          </cell>
          <cell r="CL334">
            <v>0</v>
          </cell>
          <cell r="CM334" t="str">
            <v>N/A</v>
          </cell>
          <cell r="CN334" t="str">
            <v>-</v>
          </cell>
          <cell r="CO334" t="str">
            <v>-</v>
          </cell>
          <cell r="CP334" t="str">
            <v>-</v>
          </cell>
          <cell r="CQ334">
            <v>0</v>
          </cell>
          <cell r="CR334" t="str">
            <v>N/A</v>
          </cell>
          <cell r="CS334" t="str">
            <v>-</v>
          </cell>
          <cell r="CT334" t="str">
            <v>-</v>
          </cell>
          <cell r="CU334" t="str">
            <v>-</v>
          </cell>
          <cell r="CV334">
            <v>0</v>
          </cell>
          <cell r="CW334">
            <v>0</v>
          </cell>
          <cell r="CX334" t="str">
            <v>N/A</v>
          </cell>
          <cell r="CY334" t="str">
            <v>-</v>
          </cell>
          <cell r="CZ334" t="str">
            <v>-</v>
          </cell>
          <cell r="DA334" t="str">
            <v>-</v>
          </cell>
          <cell r="DB334">
            <v>0</v>
          </cell>
          <cell r="DC334" t="str">
            <v>N/A</v>
          </cell>
          <cell r="DD334" t="str">
            <v>-</v>
          </cell>
          <cell r="DE334" t="str">
            <v>-</v>
          </cell>
          <cell r="DF334" t="str">
            <v>-</v>
          </cell>
          <cell r="DG334">
            <v>1</v>
          </cell>
          <cell r="DH334" t="str">
            <v>LED EXIT 2 CIRCUIT</v>
          </cell>
          <cell r="DI334" t="str">
            <v>BEST</v>
          </cell>
          <cell r="DJ334" t="str">
            <v>EZXTEU2RW-DC</v>
          </cell>
          <cell r="DK334" t="str">
            <v>-</v>
          </cell>
          <cell r="DL334">
            <v>0</v>
          </cell>
          <cell r="DM334" t="str">
            <v>No Sensor</v>
          </cell>
          <cell r="DN334" t="str">
            <v>No Sensor</v>
          </cell>
          <cell r="DO334" t="str">
            <v>No Sensor</v>
          </cell>
          <cell r="DP334" t="str">
            <v>No Sensor</v>
          </cell>
          <cell r="DQ334" t="str">
            <v>No Sensor</v>
          </cell>
          <cell r="DR334">
            <v>0</v>
          </cell>
          <cell r="DS334" t="str">
            <v>No Add Wk.</v>
          </cell>
          <cell r="DT334" t="str">
            <v>No Add. Wk.</v>
          </cell>
          <cell r="DU334" t="str">
            <v>No Add. Wk.</v>
          </cell>
          <cell r="DV334" t="str">
            <v>No Add. Wk.</v>
          </cell>
          <cell r="DW334" t="str">
            <v>No Add. Wk.</v>
          </cell>
        </row>
        <row r="335">
          <cell r="E335">
            <v>11</v>
          </cell>
          <cell r="F335" t="str">
            <v>OLD SCIENCE HALL</v>
          </cell>
          <cell r="G335">
            <v>1</v>
          </cell>
          <cell r="H335">
            <v>126</v>
          </cell>
          <cell r="I335" t="str">
            <v>CORRIDOR</v>
          </cell>
          <cell r="J335" t="str">
            <v>E</v>
          </cell>
          <cell r="L335">
            <v>8760</v>
          </cell>
          <cell r="M335">
            <v>1</v>
          </cell>
          <cell r="N335" t="str">
            <v>EXIT PL7</v>
          </cell>
          <cell r="S335" t="str">
            <v>EXIT SIGN</v>
          </cell>
          <cell r="T335">
            <v>22</v>
          </cell>
          <cell r="U335">
            <v>2.1999999999999999E-2</v>
          </cell>
          <cell r="V335">
            <v>192.72</v>
          </cell>
          <cell r="W335">
            <v>1</v>
          </cell>
          <cell r="X335" t="str">
            <v>NF1-2CKT</v>
          </cell>
          <cell r="Z335" t="str">
            <v>NEW EXIT SIGN</v>
          </cell>
          <cell r="AA335" t="str">
            <v xml:space="preserve"> </v>
          </cell>
          <cell r="AB335">
            <v>4</v>
          </cell>
          <cell r="AC335">
            <v>4.0000000000000001E-3</v>
          </cell>
          <cell r="AD335">
            <v>35.04</v>
          </cell>
          <cell r="AJ335" t="str">
            <v>Y</v>
          </cell>
          <cell r="AK335">
            <v>619.20000000000005</v>
          </cell>
          <cell r="AL335">
            <v>0</v>
          </cell>
          <cell r="AM335">
            <v>-1</v>
          </cell>
          <cell r="AN335">
            <v>1.7999999999999999E-2</v>
          </cell>
          <cell r="AO335">
            <v>157.68</v>
          </cell>
          <cell r="AP335">
            <v>11.47968</v>
          </cell>
          <cell r="AQ335">
            <v>11.784747109267199</v>
          </cell>
          <cell r="AR335">
            <v>8.4855448379849208E-2</v>
          </cell>
          <cell r="AS335">
            <v>14.030720000000001</v>
          </cell>
          <cell r="AT335">
            <v>2.55104</v>
          </cell>
          <cell r="AU335">
            <v>40</v>
          </cell>
          <cell r="AV335">
            <v>59.734999999999999</v>
          </cell>
          <cell r="AW335">
            <v>0.14000000000000001</v>
          </cell>
          <cell r="AX335">
            <v>0</v>
          </cell>
          <cell r="AY335">
            <v>0</v>
          </cell>
          <cell r="AZ335">
            <v>0</v>
          </cell>
          <cell r="BA335">
            <v>0</v>
          </cell>
          <cell r="BB335">
            <v>40</v>
          </cell>
          <cell r="BC335">
            <v>0</v>
          </cell>
          <cell r="BD335">
            <v>0</v>
          </cell>
          <cell r="BE335">
            <v>40</v>
          </cell>
          <cell r="BF335">
            <v>59.734999999999999</v>
          </cell>
          <cell r="BG335">
            <v>0</v>
          </cell>
          <cell r="BH335">
            <v>0</v>
          </cell>
          <cell r="BI335">
            <v>59.734999999999999</v>
          </cell>
          <cell r="BJ335">
            <v>0.14000000000000001</v>
          </cell>
          <cell r="BK335">
            <v>135.09548947406248</v>
          </cell>
          <cell r="BL335">
            <v>135.28512569531247</v>
          </cell>
          <cell r="BM335">
            <v>10.950000000000001</v>
          </cell>
          <cell r="BN335">
            <v>13.14</v>
          </cell>
          <cell r="BO335">
            <v>24.090000000000003</v>
          </cell>
          <cell r="BP335">
            <v>0</v>
          </cell>
          <cell r="BQ335">
            <v>0</v>
          </cell>
          <cell r="BR335">
            <v>0</v>
          </cell>
          <cell r="BS335">
            <v>0</v>
          </cell>
          <cell r="BT335">
            <v>10.950000000000001</v>
          </cell>
          <cell r="BU335">
            <v>13.14</v>
          </cell>
          <cell r="BV335">
            <v>24.090000000000003</v>
          </cell>
          <cell r="BW335">
            <v>10.406880000000001</v>
          </cell>
          <cell r="BX335">
            <v>1.0728</v>
          </cell>
          <cell r="BY335">
            <v>0.36</v>
          </cell>
          <cell r="BZ335">
            <v>2.95</v>
          </cell>
          <cell r="CA335">
            <v>1.2699921355932204</v>
          </cell>
          <cell r="CB335">
            <v>4</v>
          </cell>
          <cell r="CC335">
            <v>0.3782074576271186</v>
          </cell>
          <cell r="CD335">
            <v>0.31</v>
          </cell>
          <cell r="CE335">
            <v>0.23</v>
          </cell>
          <cell r="CF335">
            <v>0</v>
          </cell>
          <cell r="CG335">
            <v>0</v>
          </cell>
          <cell r="CH335">
            <v>1.648199593220339</v>
          </cell>
          <cell r="CI335" t="str">
            <v>OLD SCIENCE HALL</v>
          </cell>
          <cell r="CJ335" t="str">
            <v>NF1-2CKT</v>
          </cell>
          <cell r="CK335">
            <v>0</v>
          </cell>
          <cell r="CL335">
            <v>0</v>
          </cell>
          <cell r="CM335" t="str">
            <v>N/A</v>
          </cell>
          <cell r="CN335" t="str">
            <v>-</v>
          </cell>
          <cell r="CO335" t="str">
            <v>-</v>
          </cell>
          <cell r="CP335" t="str">
            <v>-</v>
          </cell>
          <cell r="CQ335">
            <v>0</v>
          </cell>
          <cell r="CR335" t="str">
            <v>N/A</v>
          </cell>
          <cell r="CS335" t="str">
            <v>-</v>
          </cell>
          <cell r="CT335" t="str">
            <v>-</v>
          </cell>
          <cell r="CU335" t="str">
            <v>-</v>
          </cell>
          <cell r="CV335">
            <v>0</v>
          </cell>
          <cell r="CW335">
            <v>0</v>
          </cell>
          <cell r="CX335" t="str">
            <v>N/A</v>
          </cell>
          <cell r="CY335" t="str">
            <v>-</v>
          </cell>
          <cell r="CZ335" t="str">
            <v>-</v>
          </cell>
          <cell r="DA335" t="str">
            <v>-</v>
          </cell>
          <cell r="DB335">
            <v>0</v>
          </cell>
          <cell r="DC335" t="str">
            <v>N/A</v>
          </cell>
          <cell r="DD335" t="str">
            <v>-</v>
          </cell>
          <cell r="DE335" t="str">
            <v>-</v>
          </cell>
          <cell r="DF335" t="str">
            <v>-</v>
          </cell>
          <cell r="DG335">
            <v>1</v>
          </cell>
          <cell r="DH335" t="str">
            <v>LED EXIT 2 CIRCUIT</v>
          </cell>
          <cell r="DI335" t="str">
            <v>BEST</v>
          </cell>
          <cell r="DJ335" t="str">
            <v>EZXTEU2RW-DC</v>
          </cell>
          <cell r="DK335" t="str">
            <v>-</v>
          </cell>
          <cell r="DL335">
            <v>0</v>
          </cell>
          <cell r="DM335" t="str">
            <v>No Sensor</v>
          </cell>
          <cell r="DN335" t="str">
            <v>No Sensor</v>
          </cell>
          <cell r="DO335" t="str">
            <v>No Sensor</v>
          </cell>
          <cell r="DP335" t="str">
            <v>No Sensor</v>
          </cell>
          <cell r="DQ335" t="str">
            <v>No Sensor</v>
          </cell>
          <cell r="DR335">
            <v>0</v>
          </cell>
          <cell r="DS335" t="str">
            <v>No Add Wk.</v>
          </cell>
          <cell r="DT335" t="str">
            <v>No Add. Wk.</v>
          </cell>
          <cell r="DU335" t="str">
            <v>No Add. Wk.</v>
          </cell>
          <cell r="DV335" t="str">
            <v>No Add. Wk.</v>
          </cell>
          <cell r="DW335" t="str">
            <v>No Add. Wk.</v>
          </cell>
        </row>
        <row r="336">
          <cell r="E336">
            <v>11</v>
          </cell>
          <cell r="F336" t="str">
            <v>OLD SCIENCE HALL</v>
          </cell>
          <cell r="G336">
            <v>1</v>
          </cell>
          <cell r="H336">
            <v>126</v>
          </cell>
          <cell r="I336" t="str">
            <v>CORRIDOR</v>
          </cell>
          <cell r="J336" t="str">
            <v>COR</v>
          </cell>
          <cell r="L336">
            <v>2470</v>
          </cell>
          <cell r="M336">
            <v>1</v>
          </cell>
          <cell r="N336" t="str">
            <v>EXCLUDE</v>
          </cell>
          <cell r="Q336" t="str">
            <v>CF</v>
          </cell>
          <cell r="S336" t="str">
            <v>MISCELLANEOUS</v>
          </cell>
          <cell r="T336">
            <v>0</v>
          </cell>
          <cell r="U336">
            <v>0</v>
          </cell>
          <cell r="V336">
            <v>0</v>
          </cell>
          <cell r="W336">
            <v>1</v>
          </cell>
          <cell r="X336" t="str">
            <v>EXCLUDE</v>
          </cell>
          <cell r="Z336" t="str">
            <v>MISCELLANEOUS</v>
          </cell>
          <cell r="AA336" t="str">
            <v xml:space="preserve"> </v>
          </cell>
          <cell r="AB336">
            <v>0</v>
          </cell>
          <cell r="AC336">
            <v>0</v>
          </cell>
          <cell r="AD336">
            <v>0</v>
          </cell>
          <cell r="AJ336" t="str">
            <v>Y</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0.36</v>
          </cell>
          <cell r="BZ336">
            <v>2.95</v>
          </cell>
          <cell r="CA336">
            <v>0</v>
          </cell>
          <cell r="CB336">
            <v>4</v>
          </cell>
          <cell r="CC336">
            <v>0</v>
          </cell>
          <cell r="CD336">
            <v>0.31</v>
          </cell>
          <cell r="CE336">
            <v>0.23</v>
          </cell>
          <cell r="CF336">
            <v>0</v>
          </cell>
          <cell r="CG336">
            <v>0</v>
          </cell>
          <cell r="CH336">
            <v>0</v>
          </cell>
          <cell r="CI336" t="str">
            <v>OLD SCIENCE HALL</v>
          </cell>
          <cell r="CJ336" t="str">
            <v>EXCLUDE</v>
          </cell>
          <cell r="CK336">
            <v>0</v>
          </cell>
          <cell r="CL336">
            <v>0</v>
          </cell>
          <cell r="CM336" t="str">
            <v>N/A</v>
          </cell>
          <cell r="CN336" t="str">
            <v>-</v>
          </cell>
          <cell r="CO336" t="str">
            <v>-</v>
          </cell>
          <cell r="CP336" t="str">
            <v>-</v>
          </cell>
          <cell r="CQ336">
            <v>0</v>
          </cell>
          <cell r="CR336" t="str">
            <v>N/A</v>
          </cell>
          <cell r="CS336" t="str">
            <v>-</v>
          </cell>
          <cell r="CT336" t="str">
            <v>-</v>
          </cell>
          <cell r="CU336" t="str">
            <v>-</v>
          </cell>
          <cell r="CV336">
            <v>0</v>
          </cell>
          <cell r="CW336">
            <v>0</v>
          </cell>
          <cell r="CX336" t="str">
            <v>N/A</v>
          </cell>
          <cell r="CY336" t="str">
            <v>-</v>
          </cell>
          <cell r="CZ336" t="str">
            <v>-</v>
          </cell>
          <cell r="DA336" t="str">
            <v>-</v>
          </cell>
          <cell r="DB336">
            <v>0</v>
          </cell>
          <cell r="DC336" t="str">
            <v>N/A</v>
          </cell>
          <cell r="DD336" t="str">
            <v>-</v>
          </cell>
          <cell r="DE336" t="str">
            <v>-</v>
          </cell>
          <cell r="DF336" t="str">
            <v>-</v>
          </cell>
          <cell r="DG336">
            <v>1</v>
          </cell>
          <cell r="DH336" t="str">
            <v>EXCLUDE</v>
          </cell>
          <cell r="DI336" t="str">
            <v>-</v>
          </cell>
          <cell r="DJ336" t="str">
            <v>-</v>
          </cell>
          <cell r="DK336" t="str">
            <v>-</v>
          </cell>
          <cell r="DL336">
            <v>0</v>
          </cell>
          <cell r="DM336" t="str">
            <v>No Sensor</v>
          </cell>
          <cell r="DN336" t="str">
            <v>No Sensor</v>
          </cell>
          <cell r="DO336" t="str">
            <v>No Sensor</v>
          </cell>
          <cell r="DP336" t="str">
            <v>No Sensor</v>
          </cell>
          <cell r="DQ336" t="str">
            <v>No Sensor</v>
          </cell>
          <cell r="DR336">
            <v>0</v>
          </cell>
          <cell r="DS336" t="str">
            <v>No Add Wk.</v>
          </cell>
          <cell r="DT336" t="str">
            <v>No Add. Wk.</v>
          </cell>
          <cell r="DU336" t="str">
            <v>No Add. Wk.</v>
          </cell>
          <cell r="DV336" t="str">
            <v>No Add. Wk.</v>
          </cell>
          <cell r="DW336" t="str">
            <v>No Add. Wk.</v>
          </cell>
        </row>
        <row r="337">
          <cell r="E337">
            <v>11</v>
          </cell>
          <cell r="F337" t="str">
            <v>OLD SCIENCE HALL</v>
          </cell>
          <cell r="G337">
            <v>1</v>
          </cell>
          <cell r="H337">
            <v>126</v>
          </cell>
          <cell r="I337" t="str">
            <v>CORRIDOR</v>
          </cell>
          <cell r="J337" t="str">
            <v>COR</v>
          </cell>
          <cell r="L337">
            <v>2470</v>
          </cell>
          <cell r="M337">
            <v>1</v>
          </cell>
          <cell r="N337" t="str">
            <v>EXCLUDE</v>
          </cell>
          <cell r="Q337" t="str">
            <v>CF</v>
          </cell>
          <cell r="S337" t="str">
            <v>MISCELLANEOUS</v>
          </cell>
          <cell r="T337">
            <v>0</v>
          </cell>
          <cell r="U337">
            <v>0</v>
          </cell>
          <cell r="V337">
            <v>0</v>
          </cell>
          <cell r="W337">
            <v>1</v>
          </cell>
          <cell r="X337" t="str">
            <v>EXCLUDE</v>
          </cell>
          <cell r="Z337" t="str">
            <v>MISCELLANEOUS</v>
          </cell>
          <cell r="AA337" t="str">
            <v xml:space="preserve"> </v>
          </cell>
          <cell r="AB337">
            <v>0</v>
          </cell>
          <cell r="AC337">
            <v>0</v>
          </cell>
          <cell r="AD337">
            <v>0</v>
          </cell>
          <cell r="AJ337" t="str">
            <v>Y</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0.36</v>
          </cell>
          <cell r="BZ337">
            <v>2.95</v>
          </cell>
          <cell r="CA337">
            <v>0</v>
          </cell>
          <cell r="CB337">
            <v>4</v>
          </cell>
          <cell r="CC337">
            <v>0</v>
          </cell>
          <cell r="CD337">
            <v>0.31</v>
          </cell>
          <cell r="CE337">
            <v>0.23</v>
          </cell>
          <cell r="CF337">
            <v>0</v>
          </cell>
          <cell r="CG337">
            <v>0</v>
          </cell>
          <cell r="CH337">
            <v>0</v>
          </cell>
          <cell r="CI337" t="str">
            <v>OLD SCIENCE HALL</v>
          </cell>
          <cell r="CJ337" t="str">
            <v>EXCLUDE</v>
          </cell>
          <cell r="CK337">
            <v>0</v>
          </cell>
          <cell r="CL337">
            <v>0</v>
          </cell>
          <cell r="CM337" t="str">
            <v>N/A</v>
          </cell>
          <cell r="CN337" t="str">
            <v>-</v>
          </cell>
          <cell r="CO337" t="str">
            <v>-</v>
          </cell>
          <cell r="CP337" t="str">
            <v>-</v>
          </cell>
          <cell r="CQ337">
            <v>0</v>
          </cell>
          <cell r="CR337" t="str">
            <v>N/A</v>
          </cell>
          <cell r="CS337" t="str">
            <v>-</v>
          </cell>
          <cell r="CT337" t="str">
            <v>-</v>
          </cell>
          <cell r="CU337" t="str">
            <v>-</v>
          </cell>
          <cell r="CV337">
            <v>0</v>
          </cell>
          <cell r="CW337">
            <v>0</v>
          </cell>
          <cell r="CX337" t="str">
            <v>N/A</v>
          </cell>
          <cell r="CY337" t="str">
            <v>-</v>
          </cell>
          <cell r="CZ337" t="str">
            <v>-</v>
          </cell>
          <cell r="DA337" t="str">
            <v>-</v>
          </cell>
          <cell r="DB337">
            <v>0</v>
          </cell>
          <cell r="DC337" t="str">
            <v>N/A</v>
          </cell>
          <cell r="DD337" t="str">
            <v>-</v>
          </cell>
          <cell r="DE337" t="str">
            <v>-</v>
          </cell>
          <cell r="DF337" t="str">
            <v>-</v>
          </cell>
          <cell r="DG337">
            <v>1</v>
          </cell>
          <cell r="DH337" t="str">
            <v>EXCLUDE</v>
          </cell>
          <cell r="DI337" t="str">
            <v>-</v>
          </cell>
          <cell r="DJ337" t="str">
            <v>-</v>
          </cell>
          <cell r="DK337" t="str">
            <v>-</v>
          </cell>
          <cell r="DL337">
            <v>0</v>
          </cell>
          <cell r="DM337" t="str">
            <v>No Sensor</v>
          </cell>
          <cell r="DN337" t="str">
            <v>No Sensor</v>
          </cell>
          <cell r="DO337" t="str">
            <v>No Sensor</v>
          </cell>
          <cell r="DP337" t="str">
            <v>No Sensor</v>
          </cell>
          <cell r="DQ337" t="str">
            <v>No Sensor</v>
          </cell>
          <cell r="DR337">
            <v>0</v>
          </cell>
          <cell r="DS337" t="str">
            <v>No Add Wk.</v>
          </cell>
          <cell r="DT337" t="str">
            <v>No Add. Wk.</v>
          </cell>
          <cell r="DU337" t="str">
            <v>No Add. Wk.</v>
          </cell>
          <cell r="DV337" t="str">
            <v>No Add. Wk.</v>
          </cell>
          <cell r="DW337" t="str">
            <v>No Add. Wk.</v>
          </cell>
        </row>
        <row r="338">
          <cell r="E338">
            <v>11</v>
          </cell>
          <cell r="F338" t="str">
            <v>OLD SCIENCE HALL</v>
          </cell>
          <cell r="G338">
            <v>1</v>
          </cell>
          <cell r="H338">
            <v>125</v>
          </cell>
          <cell r="I338" t="str">
            <v>MUSIC LIBRARY</v>
          </cell>
          <cell r="J338" t="str">
            <v>LIB</v>
          </cell>
          <cell r="L338">
            <v>2470</v>
          </cell>
          <cell r="M338">
            <v>3</v>
          </cell>
          <cell r="N338" t="str">
            <v>44EE</v>
          </cell>
          <cell r="O338" t="str">
            <v>LYIN PARA</v>
          </cell>
          <cell r="S338" t="str">
            <v>FLUORESCENT</v>
          </cell>
          <cell r="T338">
            <v>144</v>
          </cell>
          <cell r="U338">
            <v>0.432</v>
          </cell>
          <cell r="V338">
            <v>1067.04</v>
          </cell>
          <cell r="W338">
            <v>3</v>
          </cell>
          <cell r="X338" t="str">
            <v>NF5-242HP</v>
          </cell>
          <cell r="Z338" t="str">
            <v>NEW LINEAR FLUORESCENT FIXTURE</v>
          </cell>
          <cell r="AA338" t="str">
            <v xml:space="preserve"> </v>
          </cell>
          <cell r="AB338">
            <v>65</v>
          </cell>
          <cell r="AC338">
            <v>0.19500000000000001</v>
          </cell>
          <cell r="AD338">
            <v>481.65000000000003</v>
          </cell>
          <cell r="AJ338" t="str">
            <v>Y</v>
          </cell>
          <cell r="AK338">
            <v>24613.199999999997</v>
          </cell>
          <cell r="AL338">
            <v>18432</v>
          </cell>
          <cell r="AM338">
            <v>-0.2511335381015064</v>
          </cell>
          <cell r="AN338">
            <v>0.23699999999999999</v>
          </cell>
          <cell r="AO338">
            <v>585.38999999999987</v>
          </cell>
          <cell r="AP338">
            <v>52.760939999999998</v>
          </cell>
          <cell r="AQ338">
            <v>9.3436484510309601</v>
          </cell>
          <cell r="AR338">
            <v>0.10702457452684469</v>
          </cell>
          <cell r="AS338">
            <v>96.171840000000003</v>
          </cell>
          <cell r="AT338">
            <v>43.410900000000005</v>
          </cell>
          <cell r="AU338">
            <v>59.26</v>
          </cell>
          <cell r="AV338">
            <v>59.734999999999999</v>
          </cell>
          <cell r="AW338">
            <v>2.3200000000000003</v>
          </cell>
          <cell r="AX338">
            <v>0</v>
          </cell>
          <cell r="AY338">
            <v>0</v>
          </cell>
          <cell r="AZ338">
            <v>0</v>
          </cell>
          <cell r="BA338">
            <v>0</v>
          </cell>
          <cell r="BB338">
            <v>177.78</v>
          </cell>
          <cell r="BC338">
            <v>0</v>
          </cell>
          <cell r="BD338">
            <v>0</v>
          </cell>
          <cell r="BE338">
            <v>177.78</v>
          </cell>
          <cell r="BF338">
            <v>179.20499999999998</v>
          </cell>
          <cell r="BG338">
            <v>0</v>
          </cell>
          <cell r="BH338">
            <v>0</v>
          </cell>
          <cell r="BI338">
            <v>179.20499999999998</v>
          </cell>
          <cell r="BJ338">
            <v>6.9600000000000009</v>
          </cell>
          <cell r="BK338">
            <v>483.55204602093744</v>
          </cell>
          <cell r="BL338">
            <v>492.97967530593741</v>
          </cell>
          <cell r="BM338">
            <v>7.0394999999999994</v>
          </cell>
          <cell r="BN338">
            <v>14.82</v>
          </cell>
          <cell r="BO338">
            <v>21.859500000000001</v>
          </cell>
          <cell r="BP338">
            <v>3.7019125000000002</v>
          </cell>
          <cell r="BQ338">
            <v>5.557500000000001</v>
          </cell>
          <cell r="BR338">
            <v>0</v>
          </cell>
          <cell r="BS338">
            <v>9.2594125000000016</v>
          </cell>
          <cell r="BT338">
            <v>3.3375874999999993</v>
          </cell>
          <cell r="BU338">
            <v>9.2624999999999993</v>
          </cell>
          <cell r="BV338">
            <v>12.600087499999999</v>
          </cell>
          <cell r="BW338">
            <v>38.635739999999991</v>
          </cell>
          <cell r="BX338">
            <v>14.1252</v>
          </cell>
          <cell r="BY338">
            <v>0.36</v>
          </cell>
          <cell r="BZ338">
            <v>2.95</v>
          </cell>
          <cell r="CA338">
            <v>4.7148699661016931</v>
          </cell>
          <cell r="CB338">
            <v>4</v>
          </cell>
          <cell r="CC338">
            <v>4.9797315254237287</v>
          </cell>
          <cell r="CD338">
            <v>0.31</v>
          </cell>
          <cell r="CE338">
            <v>0.23</v>
          </cell>
          <cell r="CF338">
            <v>0</v>
          </cell>
          <cell r="CG338">
            <v>0</v>
          </cell>
          <cell r="CH338">
            <v>9.6946014915254217</v>
          </cell>
          <cell r="CI338" t="str">
            <v>OLD SCIENCE HALL</v>
          </cell>
          <cell r="CJ338" t="str">
            <v>NF5-242HP</v>
          </cell>
          <cell r="CK338" t="str">
            <v>X</v>
          </cell>
          <cell r="CL338">
            <v>3</v>
          </cell>
          <cell r="CM338" t="str">
            <v>2X32HEHP</v>
          </cell>
          <cell r="CN338" t="str">
            <v>SYLVANIA</v>
          </cell>
          <cell r="CO338" t="str">
            <v>QHE2X32T8/UNV ISH-SC</v>
          </cell>
          <cell r="CP338">
            <v>49873</v>
          </cell>
          <cell r="CQ338">
            <v>0</v>
          </cell>
          <cell r="CR338" t="str">
            <v>N/A</v>
          </cell>
          <cell r="CS338" t="str">
            <v>-</v>
          </cell>
          <cell r="CT338" t="str">
            <v>-</v>
          </cell>
          <cell r="CU338" t="str">
            <v>-</v>
          </cell>
          <cell r="CV338">
            <v>0</v>
          </cell>
          <cell r="CW338">
            <v>6</v>
          </cell>
          <cell r="CX338" t="str">
            <v>FO28/ECO</v>
          </cell>
          <cell r="CY338" t="str">
            <v>SYLVANIA</v>
          </cell>
          <cell r="CZ338" t="str">
            <v>FO28/841/XP/SS/ECO</v>
          </cell>
          <cell r="DA338">
            <v>22179</v>
          </cell>
          <cell r="DB338">
            <v>0</v>
          </cell>
          <cell r="DC338" t="str">
            <v>N/A</v>
          </cell>
          <cell r="DD338" t="str">
            <v>-</v>
          </cell>
          <cell r="DE338" t="str">
            <v>-</v>
          </cell>
          <cell r="DF338" t="str">
            <v>-</v>
          </cell>
          <cell r="DG338">
            <v>3</v>
          </cell>
          <cell r="DH338" t="str">
            <v>2X4 2L 18 CELL PARABOLIC LOUVER</v>
          </cell>
          <cell r="DI338" t="str">
            <v>SIMKAR</v>
          </cell>
          <cell r="DJ338" t="str">
            <v>TEP-244-232-B11-18C</v>
          </cell>
          <cell r="DK338" t="str">
            <v>-</v>
          </cell>
          <cell r="DL338">
            <v>0</v>
          </cell>
          <cell r="DM338" t="str">
            <v>No Sensor</v>
          </cell>
          <cell r="DN338" t="str">
            <v>No Sensor</v>
          </cell>
          <cell r="DO338" t="str">
            <v>No Sensor</v>
          </cell>
          <cell r="DP338" t="str">
            <v>No Sensor</v>
          </cell>
          <cell r="DQ338" t="str">
            <v>No Sensor</v>
          </cell>
          <cell r="DR338">
            <v>0</v>
          </cell>
          <cell r="DS338" t="str">
            <v>No Add Wk.</v>
          </cell>
          <cell r="DT338" t="str">
            <v>No Add. Wk.</v>
          </cell>
          <cell r="DU338" t="str">
            <v>No Add. Wk.</v>
          </cell>
          <cell r="DV338" t="str">
            <v>No Add. Wk.</v>
          </cell>
          <cell r="DW338" t="str">
            <v>No Add. Wk.</v>
          </cell>
        </row>
        <row r="339">
          <cell r="E339">
            <v>11</v>
          </cell>
          <cell r="F339" t="str">
            <v>OLD SCIENCE HALL</v>
          </cell>
          <cell r="G339">
            <v>1</v>
          </cell>
          <cell r="H339">
            <v>127</v>
          </cell>
          <cell r="I339" t="str">
            <v>HISTORY OFFICE</v>
          </cell>
          <cell r="J339" t="str">
            <v>OH</v>
          </cell>
          <cell r="L339">
            <v>2470</v>
          </cell>
          <cell r="M339">
            <v>2</v>
          </cell>
          <cell r="N339" t="str">
            <v>44EE</v>
          </cell>
          <cell r="O339" t="str">
            <v>LYIN PARA</v>
          </cell>
          <cell r="S339" t="str">
            <v>FLUORESCENT</v>
          </cell>
          <cell r="T339">
            <v>144</v>
          </cell>
          <cell r="U339">
            <v>0.28799999999999998</v>
          </cell>
          <cell r="V339">
            <v>711.3599999999999</v>
          </cell>
          <cell r="W339">
            <v>2</v>
          </cell>
          <cell r="X339" t="str">
            <v>NF5-242HP</v>
          </cell>
          <cell r="Z339" t="str">
            <v>NEW LINEAR FLUORESCENT FIXTURE</v>
          </cell>
          <cell r="AA339" t="str">
            <v xml:space="preserve"> </v>
          </cell>
          <cell r="AB339">
            <v>65</v>
          </cell>
          <cell r="AC339">
            <v>0.13</v>
          </cell>
          <cell r="AD339">
            <v>321.10000000000002</v>
          </cell>
          <cell r="AJ339" t="str">
            <v>Y</v>
          </cell>
          <cell r="AK339">
            <v>16408.8</v>
          </cell>
          <cell r="AL339">
            <v>12288</v>
          </cell>
          <cell r="AM339">
            <v>-0.25113353810150646</v>
          </cell>
          <cell r="AN339">
            <v>0.15799999999999997</v>
          </cell>
          <cell r="AO339">
            <v>390.25999999999988</v>
          </cell>
          <cell r="AP339">
            <v>35.173959999999994</v>
          </cell>
          <cell r="AQ339">
            <v>9.3436484510309619</v>
          </cell>
          <cell r="AR339">
            <v>0.10702457452684468</v>
          </cell>
          <cell r="AS339">
            <v>64.114559999999997</v>
          </cell>
          <cell r="AT339">
            <v>28.940600000000003</v>
          </cell>
          <cell r="AU339">
            <v>59.26</v>
          </cell>
          <cell r="AV339">
            <v>59.734999999999999</v>
          </cell>
          <cell r="AW339">
            <v>2.3200000000000003</v>
          </cell>
          <cell r="AX339">
            <v>0</v>
          </cell>
          <cell r="AY339">
            <v>0</v>
          </cell>
          <cell r="AZ339">
            <v>0</v>
          </cell>
          <cell r="BA339">
            <v>0</v>
          </cell>
          <cell r="BB339">
            <v>118.52</v>
          </cell>
          <cell r="BC339">
            <v>0</v>
          </cell>
          <cell r="BD339">
            <v>0</v>
          </cell>
          <cell r="BE339">
            <v>118.52</v>
          </cell>
          <cell r="BF339">
            <v>119.47</v>
          </cell>
          <cell r="BG339">
            <v>0</v>
          </cell>
          <cell r="BH339">
            <v>0</v>
          </cell>
          <cell r="BI339">
            <v>119.47</v>
          </cell>
          <cell r="BJ339">
            <v>4.6400000000000006</v>
          </cell>
          <cell r="BK339">
            <v>322.36803068062494</v>
          </cell>
          <cell r="BL339">
            <v>328.65311687062496</v>
          </cell>
          <cell r="BM339">
            <v>4.6929999999999996</v>
          </cell>
          <cell r="BN339">
            <v>9.8800000000000008</v>
          </cell>
          <cell r="BO339">
            <v>14.573</v>
          </cell>
          <cell r="BP339">
            <v>2.4679416666666665</v>
          </cell>
          <cell r="BQ339">
            <v>3.7050000000000001</v>
          </cell>
          <cell r="BR339">
            <v>0</v>
          </cell>
          <cell r="BS339">
            <v>6.1729416666666665</v>
          </cell>
          <cell r="BT339">
            <v>2.2250583333333331</v>
          </cell>
          <cell r="BU339">
            <v>6.1750000000000007</v>
          </cell>
          <cell r="BV339">
            <v>8.4000583333333338</v>
          </cell>
          <cell r="BW339">
            <v>25.757159999999992</v>
          </cell>
          <cell r="BX339">
            <v>9.4167999999999985</v>
          </cell>
          <cell r="BY339">
            <v>0.36</v>
          </cell>
          <cell r="BZ339">
            <v>2.95</v>
          </cell>
          <cell r="CA339">
            <v>3.1432466440677955</v>
          </cell>
          <cell r="CB339">
            <v>4</v>
          </cell>
          <cell r="CC339">
            <v>3.3198210169491524</v>
          </cell>
          <cell r="CD339">
            <v>0.31</v>
          </cell>
          <cell r="CE339">
            <v>0.23</v>
          </cell>
          <cell r="CF339">
            <v>0</v>
          </cell>
          <cell r="CG339">
            <v>0</v>
          </cell>
          <cell r="CH339">
            <v>6.4630676610169484</v>
          </cell>
          <cell r="CI339" t="str">
            <v>OLD SCIENCE HALL</v>
          </cell>
          <cell r="CJ339" t="str">
            <v>NF5-242HP</v>
          </cell>
          <cell r="CK339" t="str">
            <v>X</v>
          </cell>
          <cell r="CL339">
            <v>2</v>
          </cell>
          <cell r="CM339" t="str">
            <v>2X32HEHP</v>
          </cell>
          <cell r="CN339" t="str">
            <v>SYLVANIA</v>
          </cell>
          <cell r="CO339" t="str">
            <v>QHE2X32T8/UNV ISH-SC</v>
          </cell>
          <cell r="CP339">
            <v>49873</v>
          </cell>
          <cell r="CQ339">
            <v>0</v>
          </cell>
          <cell r="CR339" t="str">
            <v>N/A</v>
          </cell>
          <cell r="CS339" t="str">
            <v>-</v>
          </cell>
          <cell r="CT339" t="str">
            <v>-</v>
          </cell>
          <cell r="CU339" t="str">
            <v>-</v>
          </cell>
          <cell r="CV339">
            <v>0</v>
          </cell>
          <cell r="CW339">
            <v>4</v>
          </cell>
          <cell r="CX339" t="str">
            <v>FO28/ECO</v>
          </cell>
          <cell r="CY339" t="str">
            <v>SYLVANIA</v>
          </cell>
          <cell r="CZ339" t="str">
            <v>FO28/841/XP/SS/ECO</v>
          </cell>
          <cell r="DA339">
            <v>22179</v>
          </cell>
          <cell r="DB339">
            <v>0</v>
          </cell>
          <cell r="DC339" t="str">
            <v>N/A</v>
          </cell>
          <cell r="DD339" t="str">
            <v>-</v>
          </cell>
          <cell r="DE339" t="str">
            <v>-</v>
          </cell>
          <cell r="DF339" t="str">
            <v>-</v>
          </cell>
          <cell r="DG339">
            <v>2</v>
          </cell>
          <cell r="DH339" t="str">
            <v>2X4 2L 18 CELL PARABOLIC LOUVER</v>
          </cell>
          <cell r="DI339" t="str">
            <v>SIMKAR</v>
          </cell>
          <cell r="DJ339" t="str">
            <v>TEP-244-232-B11-18C</v>
          </cell>
          <cell r="DK339" t="str">
            <v>-</v>
          </cell>
          <cell r="DL339">
            <v>0</v>
          </cell>
          <cell r="DM339" t="str">
            <v>No Sensor</v>
          </cell>
          <cell r="DN339" t="str">
            <v>No Sensor</v>
          </cell>
          <cell r="DO339" t="str">
            <v>No Sensor</v>
          </cell>
          <cell r="DP339" t="str">
            <v>No Sensor</v>
          </cell>
          <cell r="DQ339" t="str">
            <v>No Sensor</v>
          </cell>
          <cell r="DR339">
            <v>0</v>
          </cell>
          <cell r="DS339" t="str">
            <v>No Add Wk.</v>
          </cell>
          <cell r="DT339" t="str">
            <v>No Add. Wk.</v>
          </cell>
          <cell r="DU339" t="str">
            <v>No Add. Wk.</v>
          </cell>
          <cell r="DV339" t="str">
            <v>No Add. Wk.</v>
          </cell>
          <cell r="DW339" t="str">
            <v>No Add. Wk.</v>
          </cell>
        </row>
        <row r="340">
          <cell r="E340">
            <v>11</v>
          </cell>
          <cell r="F340" t="str">
            <v>OLD SCIENCE HALL</v>
          </cell>
          <cell r="G340">
            <v>1</v>
          </cell>
          <cell r="H340">
            <v>128</v>
          </cell>
          <cell r="I340" t="str">
            <v>HISTORY OFFICE</v>
          </cell>
          <cell r="J340" t="str">
            <v>OH</v>
          </cell>
          <cell r="L340">
            <v>2470</v>
          </cell>
          <cell r="M340">
            <v>2</v>
          </cell>
          <cell r="N340" t="str">
            <v>44EE</v>
          </cell>
          <cell r="O340" t="str">
            <v>LYIN PARA</v>
          </cell>
          <cell r="S340" t="str">
            <v>FLUORESCENT</v>
          </cell>
          <cell r="T340">
            <v>144</v>
          </cell>
          <cell r="U340">
            <v>0.28799999999999998</v>
          </cell>
          <cell r="V340">
            <v>711.3599999999999</v>
          </cell>
          <cell r="W340">
            <v>2</v>
          </cell>
          <cell r="X340" t="str">
            <v>NF5-242HP</v>
          </cell>
          <cell r="Z340" t="str">
            <v>NEW LINEAR FLUORESCENT FIXTURE</v>
          </cell>
          <cell r="AA340" t="str">
            <v xml:space="preserve"> </v>
          </cell>
          <cell r="AB340">
            <v>65</v>
          </cell>
          <cell r="AC340">
            <v>0.13</v>
          </cell>
          <cell r="AD340">
            <v>321.10000000000002</v>
          </cell>
          <cell r="AJ340" t="str">
            <v>Y</v>
          </cell>
          <cell r="AK340">
            <v>16408.8</v>
          </cell>
          <cell r="AL340">
            <v>12288</v>
          </cell>
          <cell r="AM340">
            <v>-0.25113353810150646</v>
          </cell>
          <cell r="AN340">
            <v>0.15799999999999997</v>
          </cell>
          <cell r="AO340">
            <v>390.25999999999988</v>
          </cell>
          <cell r="AP340">
            <v>35.173959999999994</v>
          </cell>
          <cell r="AQ340">
            <v>9.3436484510309619</v>
          </cell>
          <cell r="AR340">
            <v>0.10702457452684468</v>
          </cell>
          <cell r="AS340">
            <v>64.114559999999997</v>
          </cell>
          <cell r="AT340">
            <v>28.940600000000003</v>
          </cell>
          <cell r="AU340">
            <v>59.26</v>
          </cell>
          <cell r="AV340">
            <v>59.734999999999999</v>
          </cell>
          <cell r="AW340">
            <v>2.3200000000000003</v>
          </cell>
          <cell r="AX340">
            <v>0</v>
          </cell>
          <cell r="AY340">
            <v>0</v>
          </cell>
          <cell r="AZ340">
            <v>0</v>
          </cell>
          <cell r="BA340">
            <v>0</v>
          </cell>
          <cell r="BB340">
            <v>118.52</v>
          </cell>
          <cell r="BC340">
            <v>0</v>
          </cell>
          <cell r="BD340">
            <v>0</v>
          </cell>
          <cell r="BE340">
            <v>118.52</v>
          </cell>
          <cell r="BF340">
            <v>119.47</v>
          </cell>
          <cell r="BG340">
            <v>0</v>
          </cell>
          <cell r="BH340">
            <v>0</v>
          </cell>
          <cell r="BI340">
            <v>119.47</v>
          </cell>
          <cell r="BJ340">
            <v>4.6400000000000006</v>
          </cell>
          <cell r="BK340">
            <v>322.36803068062494</v>
          </cell>
          <cell r="BL340">
            <v>328.65311687062496</v>
          </cell>
          <cell r="BM340">
            <v>4.6929999999999996</v>
          </cell>
          <cell r="BN340">
            <v>9.8800000000000008</v>
          </cell>
          <cell r="BO340">
            <v>14.573</v>
          </cell>
          <cell r="BP340">
            <v>2.4679416666666665</v>
          </cell>
          <cell r="BQ340">
            <v>3.7050000000000001</v>
          </cell>
          <cell r="BR340">
            <v>0</v>
          </cell>
          <cell r="BS340">
            <v>6.1729416666666665</v>
          </cell>
          <cell r="BT340">
            <v>2.2250583333333331</v>
          </cell>
          <cell r="BU340">
            <v>6.1750000000000007</v>
          </cell>
          <cell r="BV340">
            <v>8.4000583333333338</v>
          </cell>
          <cell r="BW340">
            <v>25.757159999999992</v>
          </cell>
          <cell r="BX340">
            <v>9.4167999999999985</v>
          </cell>
          <cell r="BY340">
            <v>0.36</v>
          </cell>
          <cell r="BZ340">
            <v>2.95</v>
          </cell>
          <cell r="CA340">
            <v>3.1432466440677955</v>
          </cell>
          <cell r="CB340">
            <v>4</v>
          </cell>
          <cell r="CC340">
            <v>3.3198210169491524</v>
          </cell>
          <cell r="CD340">
            <v>0.31</v>
          </cell>
          <cell r="CE340">
            <v>0.23</v>
          </cell>
          <cell r="CF340">
            <v>0</v>
          </cell>
          <cell r="CG340">
            <v>0</v>
          </cell>
          <cell r="CH340">
            <v>6.4630676610169484</v>
          </cell>
          <cell r="CI340" t="str">
            <v>OLD SCIENCE HALL</v>
          </cell>
          <cell r="CJ340" t="str">
            <v>NF5-242HP</v>
          </cell>
          <cell r="CK340" t="str">
            <v>X</v>
          </cell>
          <cell r="CL340">
            <v>2</v>
          </cell>
          <cell r="CM340" t="str">
            <v>2X32HEHP</v>
          </cell>
          <cell r="CN340" t="str">
            <v>SYLVANIA</v>
          </cell>
          <cell r="CO340" t="str">
            <v>QHE2X32T8/UNV ISH-SC</v>
          </cell>
          <cell r="CP340">
            <v>49873</v>
          </cell>
          <cell r="CQ340">
            <v>0</v>
          </cell>
          <cell r="CR340" t="str">
            <v>N/A</v>
          </cell>
          <cell r="CS340" t="str">
            <v>-</v>
          </cell>
          <cell r="CT340" t="str">
            <v>-</v>
          </cell>
          <cell r="CU340" t="str">
            <v>-</v>
          </cell>
          <cell r="CV340">
            <v>0</v>
          </cell>
          <cell r="CW340">
            <v>4</v>
          </cell>
          <cell r="CX340" t="str">
            <v>FO28/ECO</v>
          </cell>
          <cell r="CY340" t="str">
            <v>SYLVANIA</v>
          </cell>
          <cell r="CZ340" t="str">
            <v>FO28/841/XP/SS/ECO</v>
          </cell>
          <cell r="DA340">
            <v>22179</v>
          </cell>
          <cell r="DB340">
            <v>0</v>
          </cell>
          <cell r="DC340" t="str">
            <v>N/A</v>
          </cell>
          <cell r="DD340" t="str">
            <v>-</v>
          </cell>
          <cell r="DE340" t="str">
            <v>-</v>
          </cell>
          <cell r="DF340" t="str">
            <v>-</v>
          </cell>
          <cell r="DG340">
            <v>2</v>
          </cell>
          <cell r="DH340" t="str">
            <v>2X4 2L 18 CELL PARABOLIC LOUVER</v>
          </cell>
          <cell r="DI340" t="str">
            <v>SIMKAR</v>
          </cell>
          <cell r="DJ340" t="str">
            <v>TEP-244-232-B11-18C</v>
          </cell>
          <cell r="DK340" t="str">
            <v>-</v>
          </cell>
          <cell r="DL340">
            <v>0</v>
          </cell>
          <cell r="DM340" t="str">
            <v>No Sensor</v>
          </cell>
          <cell r="DN340" t="str">
            <v>No Sensor</v>
          </cell>
          <cell r="DO340" t="str">
            <v>No Sensor</v>
          </cell>
          <cell r="DP340" t="str">
            <v>No Sensor</v>
          </cell>
          <cell r="DQ340" t="str">
            <v>No Sensor</v>
          </cell>
          <cell r="DR340">
            <v>0</v>
          </cell>
          <cell r="DS340" t="str">
            <v>No Add Wk.</v>
          </cell>
          <cell r="DT340" t="str">
            <v>No Add. Wk.</v>
          </cell>
          <cell r="DU340" t="str">
            <v>No Add. Wk.</v>
          </cell>
          <cell r="DV340" t="str">
            <v>No Add. Wk.</v>
          </cell>
          <cell r="DW340" t="str">
            <v>No Add. Wk.</v>
          </cell>
        </row>
        <row r="341">
          <cell r="E341">
            <v>11</v>
          </cell>
          <cell r="F341" t="str">
            <v>OLD SCIENCE HALL</v>
          </cell>
          <cell r="G341">
            <v>1</v>
          </cell>
          <cell r="H341">
            <v>129</v>
          </cell>
          <cell r="I341" t="str">
            <v>CLASSROOM</v>
          </cell>
          <cell r="J341" t="str">
            <v>CR</v>
          </cell>
          <cell r="L341">
            <v>2470</v>
          </cell>
          <cell r="M341">
            <v>15</v>
          </cell>
          <cell r="N341" t="str">
            <v>24EE</v>
          </cell>
          <cell r="O341" t="str">
            <v>PEND PARA</v>
          </cell>
          <cell r="Q341" t="str">
            <v>3R5</v>
          </cell>
          <cell r="S341" t="str">
            <v>FLUORESCENT</v>
          </cell>
          <cell r="T341">
            <v>72</v>
          </cell>
          <cell r="U341">
            <v>1.08</v>
          </cell>
          <cell r="V341">
            <v>2667.6000000000004</v>
          </cell>
          <cell r="W341">
            <v>15</v>
          </cell>
          <cell r="X341" t="str">
            <v>SP-NF4-142</v>
          </cell>
          <cell r="Z341" t="str">
            <v>NEW LINEAR FLUORESCENT FIXTURE</v>
          </cell>
          <cell r="AA341" t="str">
            <v xml:space="preserve"> </v>
          </cell>
          <cell r="AB341">
            <v>65</v>
          </cell>
          <cell r="AC341">
            <v>0.97499999999999998</v>
          </cell>
          <cell r="AD341">
            <v>2408.25</v>
          </cell>
          <cell r="AJ341" t="str">
            <v>Y</v>
          </cell>
          <cell r="AK341">
            <v>61533</v>
          </cell>
          <cell r="AL341">
            <v>92160</v>
          </cell>
          <cell r="AM341">
            <v>0.49773292379698697</v>
          </cell>
          <cell r="AN341">
            <v>0.10500000000000009</v>
          </cell>
          <cell r="AO341">
            <v>259.35000000000036</v>
          </cell>
          <cell r="AP341">
            <v>23.375100000000032</v>
          </cell>
          <cell r="AQ341">
            <v>156.59480802508577</v>
          </cell>
          <cell r="AR341">
            <v>6.3859077616405056E-3</v>
          </cell>
          <cell r="AS341">
            <v>240.42960000000005</v>
          </cell>
          <cell r="AT341">
            <v>217.05450000000002</v>
          </cell>
          <cell r="AU341">
            <v>119.26</v>
          </cell>
          <cell r="AV341">
            <v>59.734999999999999</v>
          </cell>
          <cell r="AW341">
            <v>1.1600000000000001</v>
          </cell>
          <cell r="AX341">
            <v>0</v>
          </cell>
          <cell r="AY341">
            <v>0</v>
          </cell>
          <cell r="AZ341">
            <v>0</v>
          </cell>
          <cell r="BA341">
            <v>0</v>
          </cell>
          <cell r="BB341">
            <v>1788.9</v>
          </cell>
          <cell r="BC341">
            <v>0</v>
          </cell>
          <cell r="BD341">
            <v>0</v>
          </cell>
          <cell r="BE341">
            <v>1788.9</v>
          </cell>
          <cell r="BF341">
            <v>896.02499999999998</v>
          </cell>
          <cell r="BG341">
            <v>0</v>
          </cell>
          <cell r="BH341">
            <v>0</v>
          </cell>
          <cell r="BI341">
            <v>896.02499999999998</v>
          </cell>
          <cell r="BJ341">
            <v>17.400000000000002</v>
          </cell>
          <cell r="BK341">
            <v>3636.8502238546871</v>
          </cell>
          <cell r="BL341">
            <v>3660.419297067187</v>
          </cell>
          <cell r="BM341">
            <v>17.598749999999999</v>
          </cell>
          <cell r="BN341">
            <v>37.049999999999997</v>
          </cell>
          <cell r="BO341">
            <v>54.648749999999993</v>
          </cell>
          <cell r="BP341">
            <v>18.509562499999998</v>
          </cell>
          <cell r="BQ341">
            <v>27.787499999999998</v>
          </cell>
          <cell r="BR341">
            <v>0</v>
          </cell>
          <cell r="BS341">
            <v>46.297062499999996</v>
          </cell>
          <cell r="BT341">
            <v>-0.91081249999999869</v>
          </cell>
          <cell r="BU341">
            <v>9.2624999999999993</v>
          </cell>
          <cell r="BV341">
            <v>8.3516875000000006</v>
          </cell>
          <cell r="BW341">
            <v>17.117100000000026</v>
          </cell>
          <cell r="BX341">
            <v>6.2580000000000062</v>
          </cell>
          <cell r="BY341">
            <v>0.36</v>
          </cell>
          <cell r="BZ341">
            <v>2.95</v>
          </cell>
          <cell r="CA341">
            <v>2.0888664406779691</v>
          </cell>
          <cell r="CB341">
            <v>4</v>
          </cell>
          <cell r="CC341">
            <v>2.2062101694915275</v>
          </cell>
          <cell r="CD341">
            <v>0.31</v>
          </cell>
          <cell r="CE341">
            <v>0.23</v>
          </cell>
          <cell r="CF341">
            <v>0</v>
          </cell>
          <cell r="CG341">
            <v>0</v>
          </cell>
          <cell r="CH341">
            <v>4.295076610169497</v>
          </cell>
          <cell r="CI341" t="str">
            <v>OLD SCIENCE HALL</v>
          </cell>
          <cell r="CJ341" t="str">
            <v>SP-NF4-142</v>
          </cell>
          <cell r="CK341" t="str">
            <v>X</v>
          </cell>
          <cell r="CL341">
            <v>15</v>
          </cell>
          <cell r="CM341" t="str">
            <v>2X32HEHP</v>
          </cell>
          <cell r="CN341" t="str">
            <v>SYLVANIA</v>
          </cell>
          <cell r="CO341" t="str">
            <v>QHE2X32T8/UNV ISH-SC</v>
          </cell>
          <cell r="CP341">
            <v>49873</v>
          </cell>
          <cell r="CQ341">
            <v>0</v>
          </cell>
          <cell r="CR341" t="str">
            <v>N/A</v>
          </cell>
          <cell r="CS341" t="str">
            <v>-</v>
          </cell>
          <cell r="CT341" t="str">
            <v>-</v>
          </cell>
          <cell r="CU341" t="str">
            <v>-</v>
          </cell>
          <cell r="CV341">
            <v>0</v>
          </cell>
          <cell r="CW341">
            <v>30</v>
          </cell>
          <cell r="CX341" t="str">
            <v>FO28/ECO</v>
          </cell>
          <cell r="CY341" t="str">
            <v>SYLVANIA</v>
          </cell>
          <cell r="CZ341" t="str">
            <v>FO28/841/XP/SS/ECO</v>
          </cell>
          <cell r="DA341">
            <v>22179</v>
          </cell>
          <cell r="DB341">
            <v>0</v>
          </cell>
          <cell r="DC341" t="str">
            <v>N/A</v>
          </cell>
          <cell r="DD341" t="str">
            <v>-</v>
          </cell>
          <cell r="DE341" t="str">
            <v>-</v>
          </cell>
          <cell r="DF341" t="str">
            <v>-</v>
          </cell>
          <cell r="DG341">
            <v>15</v>
          </cell>
          <cell r="DH341" t="str">
            <v>1X4-2 LAMP SURFACE MOUNT PARABOLIC</v>
          </cell>
          <cell r="DI341" t="str">
            <v>SELECT</v>
          </cell>
          <cell r="DJ341" t="str">
            <v>SELECT</v>
          </cell>
          <cell r="DK341" t="str">
            <v>-</v>
          </cell>
          <cell r="DL341">
            <v>0</v>
          </cell>
          <cell r="DM341" t="str">
            <v>No Sensor</v>
          </cell>
          <cell r="DN341" t="str">
            <v>No Sensor</v>
          </cell>
          <cell r="DO341" t="str">
            <v>No Sensor</v>
          </cell>
          <cell r="DP341" t="str">
            <v>No Sensor</v>
          </cell>
          <cell r="DQ341" t="str">
            <v>No Sensor</v>
          </cell>
          <cell r="DR341">
            <v>0</v>
          </cell>
          <cell r="DS341" t="str">
            <v>No Add Wk.</v>
          </cell>
          <cell r="DT341" t="str">
            <v>No Add. Wk.</v>
          </cell>
          <cell r="DU341" t="str">
            <v>No Add. Wk.</v>
          </cell>
          <cell r="DV341" t="str">
            <v>No Add. Wk.</v>
          </cell>
          <cell r="DW341" t="str">
            <v>No Add. Wk.</v>
          </cell>
        </row>
        <row r="342">
          <cell r="E342">
            <v>11</v>
          </cell>
          <cell r="F342" t="str">
            <v>OLD SCIENCE HALL</v>
          </cell>
          <cell r="G342">
            <v>1</v>
          </cell>
          <cell r="H342">
            <v>102</v>
          </cell>
          <cell r="I342" t="str">
            <v>VESTIBULE</v>
          </cell>
          <cell r="J342" t="str">
            <v>E</v>
          </cell>
          <cell r="L342">
            <v>8760</v>
          </cell>
          <cell r="M342">
            <v>1</v>
          </cell>
          <cell r="N342" t="str">
            <v>EXIT PL7</v>
          </cell>
          <cell r="S342" t="str">
            <v>EXIT SIGN</v>
          </cell>
          <cell r="T342">
            <v>22</v>
          </cell>
          <cell r="U342">
            <v>2.1999999999999999E-2</v>
          </cell>
          <cell r="V342">
            <v>192.72</v>
          </cell>
          <cell r="W342">
            <v>1</v>
          </cell>
          <cell r="X342" t="str">
            <v>NF1-2CKT</v>
          </cell>
          <cell r="Z342" t="str">
            <v>NEW EXIT SIGN</v>
          </cell>
          <cell r="AA342" t="str">
            <v xml:space="preserve"> </v>
          </cell>
          <cell r="AB342">
            <v>4</v>
          </cell>
          <cell r="AC342">
            <v>4.0000000000000001E-3</v>
          </cell>
          <cell r="AD342">
            <v>35.04</v>
          </cell>
          <cell r="AJ342" t="str">
            <v>Y</v>
          </cell>
          <cell r="AK342">
            <v>619.20000000000005</v>
          </cell>
          <cell r="AL342">
            <v>0</v>
          </cell>
          <cell r="AM342">
            <v>-1</v>
          </cell>
          <cell r="AN342">
            <v>1.7999999999999999E-2</v>
          </cell>
          <cell r="AO342">
            <v>157.68</v>
          </cell>
          <cell r="AP342">
            <v>11.47968</v>
          </cell>
          <cell r="AQ342">
            <v>11.784747109267199</v>
          </cell>
          <cell r="AR342">
            <v>8.4855448379849208E-2</v>
          </cell>
          <cell r="AS342">
            <v>14.030720000000001</v>
          </cell>
          <cell r="AT342">
            <v>2.55104</v>
          </cell>
          <cell r="AU342">
            <v>40</v>
          </cell>
          <cell r="AV342">
            <v>59.734999999999999</v>
          </cell>
          <cell r="AW342">
            <v>0.14000000000000001</v>
          </cell>
          <cell r="AX342">
            <v>0</v>
          </cell>
          <cell r="AY342">
            <v>0</v>
          </cell>
          <cell r="AZ342">
            <v>0</v>
          </cell>
          <cell r="BA342">
            <v>0</v>
          </cell>
          <cell r="BB342">
            <v>40</v>
          </cell>
          <cell r="BC342">
            <v>0</v>
          </cell>
          <cell r="BD342">
            <v>0</v>
          </cell>
          <cell r="BE342">
            <v>40</v>
          </cell>
          <cell r="BF342">
            <v>59.734999999999999</v>
          </cell>
          <cell r="BG342">
            <v>0</v>
          </cell>
          <cell r="BH342">
            <v>0</v>
          </cell>
          <cell r="BI342">
            <v>59.734999999999999</v>
          </cell>
          <cell r="BJ342">
            <v>0.14000000000000001</v>
          </cell>
          <cell r="BK342">
            <v>135.09548947406248</v>
          </cell>
          <cell r="BL342">
            <v>135.28512569531247</v>
          </cell>
          <cell r="BM342">
            <v>10.950000000000001</v>
          </cell>
          <cell r="BN342">
            <v>13.14</v>
          </cell>
          <cell r="BO342">
            <v>24.090000000000003</v>
          </cell>
          <cell r="BP342">
            <v>0</v>
          </cell>
          <cell r="BQ342">
            <v>0</v>
          </cell>
          <cell r="BR342">
            <v>0</v>
          </cell>
          <cell r="BS342">
            <v>0</v>
          </cell>
          <cell r="BT342">
            <v>10.950000000000001</v>
          </cell>
          <cell r="BU342">
            <v>13.14</v>
          </cell>
          <cell r="BV342">
            <v>24.090000000000003</v>
          </cell>
          <cell r="BW342">
            <v>10.406880000000001</v>
          </cell>
          <cell r="BX342">
            <v>1.0728</v>
          </cell>
          <cell r="BY342">
            <v>0.36</v>
          </cell>
          <cell r="BZ342">
            <v>2.95</v>
          </cell>
          <cell r="CA342">
            <v>1.2699921355932204</v>
          </cell>
          <cell r="CB342">
            <v>4</v>
          </cell>
          <cell r="CC342">
            <v>0.3782074576271186</v>
          </cell>
          <cell r="CD342">
            <v>0.31</v>
          </cell>
          <cell r="CE342">
            <v>0.23</v>
          </cell>
          <cell r="CF342">
            <v>0</v>
          </cell>
          <cell r="CG342">
            <v>0</v>
          </cell>
          <cell r="CH342">
            <v>1.648199593220339</v>
          </cell>
          <cell r="CI342" t="str">
            <v>OLD SCIENCE HALL</v>
          </cell>
          <cell r="CJ342" t="str">
            <v>NF1-2CKT</v>
          </cell>
          <cell r="CK342">
            <v>0</v>
          </cell>
          <cell r="CL342">
            <v>0</v>
          </cell>
          <cell r="CM342" t="str">
            <v>N/A</v>
          </cell>
          <cell r="CN342" t="str">
            <v>-</v>
          </cell>
          <cell r="CO342" t="str">
            <v>-</v>
          </cell>
          <cell r="CP342" t="str">
            <v>-</v>
          </cell>
          <cell r="CQ342">
            <v>0</v>
          </cell>
          <cell r="CR342" t="str">
            <v>N/A</v>
          </cell>
          <cell r="CS342" t="str">
            <v>-</v>
          </cell>
          <cell r="CT342" t="str">
            <v>-</v>
          </cell>
          <cell r="CU342" t="str">
            <v>-</v>
          </cell>
          <cell r="CV342">
            <v>0</v>
          </cell>
          <cell r="CW342">
            <v>0</v>
          </cell>
          <cell r="CX342" t="str">
            <v>N/A</v>
          </cell>
          <cell r="CY342" t="str">
            <v>-</v>
          </cell>
          <cell r="CZ342" t="str">
            <v>-</v>
          </cell>
          <cell r="DA342" t="str">
            <v>-</v>
          </cell>
          <cell r="DB342">
            <v>0</v>
          </cell>
          <cell r="DC342" t="str">
            <v>N/A</v>
          </cell>
          <cell r="DD342" t="str">
            <v>-</v>
          </cell>
          <cell r="DE342" t="str">
            <v>-</v>
          </cell>
          <cell r="DF342" t="str">
            <v>-</v>
          </cell>
          <cell r="DG342">
            <v>1</v>
          </cell>
          <cell r="DH342" t="str">
            <v>LED EXIT 2 CIRCUIT</v>
          </cell>
          <cell r="DI342" t="str">
            <v>BEST</v>
          </cell>
          <cell r="DJ342" t="str">
            <v>EZXTEU2RW-DC</v>
          </cell>
          <cell r="DK342" t="str">
            <v>-</v>
          </cell>
          <cell r="DL342">
            <v>0</v>
          </cell>
          <cell r="DM342" t="str">
            <v>No Sensor</v>
          </cell>
          <cell r="DN342" t="str">
            <v>No Sensor</v>
          </cell>
          <cell r="DO342" t="str">
            <v>No Sensor</v>
          </cell>
          <cell r="DP342" t="str">
            <v>No Sensor</v>
          </cell>
          <cell r="DQ342" t="str">
            <v>No Sensor</v>
          </cell>
          <cell r="DR342">
            <v>0</v>
          </cell>
          <cell r="DS342" t="str">
            <v>No Add Wk.</v>
          </cell>
          <cell r="DT342" t="str">
            <v>No Add. Wk.</v>
          </cell>
          <cell r="DU342" t="str">
            <v>No Add. Wk.</v>
          </cell>
          <cell r="DV342" t="str">
            <v>No Add. Wk.</v>
          </cell>
          <cell r="DW342" t="str">
            <v>No Add. Wk.</v>
          </cell>
        </row>
        <row r="343">
          <cell r="E343">
            <v>11</v>
          </cell>
          <cell r="F343" t="str">
            <v>OLD SCIENCE HALL</v>
          </cell>
          <cell r="G343">
            <v>1</v>
          </cell>
          <cell r="H343">
            <v>134</v>
          </cell>
          <cell r="I343" t="str">
            <v>CORRIDOR</v>
          </cell>
          <cell r="J343" t="str">
            <v>COR</v>
          </cell>
          <cell r="L343">
            <v>2470</v>
          </cell>
          <cell r="M343">
            <v>1</v>
          </cell>
          <cell r="N343" t="str">
            <v>EXCLUDE</v>
          </cell>
          <cell r="Q343" t="str">
            <v>CF</v>
          </cell>
          <cell r="S343" t="str">
            <v>MISCELLANEOUS</v>
          </cell>
          <cell r="T343">
            <v>0</v>
          </cell>
          <cell r="U343">
            <v>0</v>
          </cell>
          <cell r="V343">
            <v>0</v>
          </cell>
          <cell r="W343">
            <v>1</v>
          </cell>
          <cell r="X343" t="str">
            <v>EXCLUDE</v>
          </cell>
          <cell r="Z343" t="str">
            <v>MISCELLANEOUS</v>
          </cell>
          <cell r="AA343" t="str">
            <v xml:space="preserve"> </v>
          </cell>
          <cell r="AB343">
            <v>0</v>
          </cell>
          <cell r="AC343">
            <v>0</v>
          </cell>
          <cell r="AD343">
            <v>0</v>
          </cell>
          <cell r="AJ343" t="str">
            <v>Y</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0.36</v>
          </cell>
          <cell r="BZ343">
            <v>2.95</v>
          </cell>
          <cell r="CA343">
            <v>0</v>
          </cell>
          <cell r="CB343">
            <v>4</v>
          </cell>
          <cell r="CC343">
            <v>0</v>
          </cell>
          <cell r="CD343">
            <v>0.31</v>
          </cell>
          <cell r="CE343">
            <v>0.23</v>
          </cell>
          <cell r="CF343">
            <v>0</v>
          </cell>
          <cell r="CG343">
            <v>0</v>
          </cell>
          <cell r="CH343">
            <v>0</v>
          </cell>
          <cell r="CI343" t="str">
            <v>OLD SCIENCE HALL</v>
          </cell>
          <cell r="CJ343" t="str">
            <v>EXCLUDE</v>
          </cell>
          <cell r="CK343">
            <v>0</v>
          </cell>
          <cell r="CL343">
            <v>0</v>
          </cell>
          <cell r="CM343" t="str">
            <v>N/A</v>
          </cell>
          <cell r="CN343" t="str">
            <v>-</v>
          </cell>
          <cell r="CO343" t="str">
            <v>-</v>
          </cell>
          <cell r="CP343" t="str">
            <v>-</v>
          </cell>
          <cell r="CQ343">
            <v>0</v>
          </cell>
          <cell r="CR343" t="str">
            <v>N/A</v>
          </cell>
          <cell r="CS343" t="str">
            <v>-</v>
          </cell>
          <cell r="CT343" t="str">
            <v>-</v>
          </cell>
          <cell r="CU343" t="str">
            <v>-</v>
          </cell>
          <cell r="CV343">
            <v>0</v>
          </cell>
          <cell r="CW343">
            <v>0</v>
          </cell>
          <cell r="CX343" t="str">
            <v>N/A</v>
          </cell>
          <cell r="CY343" t="str">
            <v>-</v>
          </cell>
          <cell r="CZ343" t="str">
            <v>-</v>
          </cell>
          <cell r="DA343" t="str">
            <v>-</v>
          </cell>
          <cell r="DB343">
            <v>0</v>
          </cell>
          <cell r="DC343" t="str">
            <v>N/A</v>
          </cell>
          <cell r="DD343" t="str">
            <v>-</v>
          </cell>
          <cell r="DE343" t="str">
            <v>-</v>
          </cell>
          <cell r="DF343" t="str">
            <v>-</v>
          </cell>
          <cell r="DG343">
            <v>1</v>
          </cell>
          <cell r="DH343" t="str">
            <v>EXCLUDE</v>
          </cell>
          <cell r="DI343" t="str">
            <v>-</v>
          </cell>
          <cell r="DJ343" t="str">
            <v>-</v>
          </cell>
          <cell r="DK343" t="str">
            <v>-</v>
          </cell>
          <cell r="DL343">
            <v>0</v>
          </cell>
          <cell r="DM343" t="str">
            <v>No Sensor</v>
          </cell>
          <cell r="DN343" t="str">
            <v>No Sensor</v>
          </cell>
          <cell r="DO343" t="str">
            <v>No Sensor</v>
          </cell>
          <cell r="DP343" t="str">
            <v>No Sensor</v>
          </cell>
          <cell r="DQ343" t="str">
            <v>No Sensor</v>
          </cell>
          <cell r="DR343">
            <v>0</v>
          </cell>
          <cell r="DS343" t="str">
            <v>No Add Wk.</v>
          </cell>
          <cell r="DT343" t="str">
            <v>No Add. Wk.</v>
          </cell>
          <cell r="DU343" t="str">
            <v>No Add. Wk.</v>
          </cell>
          <cell r="DV343" t="str">
            <v>No Add. Wk.</v>
          </cell>
          <cell r="DW343" t="str">
            <v>No Add. Wk.</v>
          </cell>
        </row>
        <row r="344">
          <cell r="E344">
            <v>11</v>
          </cell>
          <cell r="F344" t="str">
            <v>OLD SCIENCE HALL</v>
          </cell>
          <cell r="G344">
            <v>1</v>
          </cell>
          <cell r="H344">
            <v>134</v>
          </cell>
          <cell r="I344" t="str">
            <v>CORRIDOR</v>
          </cell>
          <cell r="J344" t="str">
            <v>COR</v>
          </cell>
          <cell r="L344">
            <v>2470</v>
          </cell>
          <cell r="M344">
            <v>2</v>
          </cell>
          <cell r="N344" t="str">
            <v>EXCLUDE</v>
          </cell>
          <cell r="Q344" t="str">
            <v>CF</v>
          </cell>
          <cell r="S344" t="str">
            <v>MISCELLANEOUS</v>
          </cell>
          <cell r="T344">
            <v>0</v>
          </cell>
          <cell r="U344">
            <v>0</v>
          </cell>
          <cell r="V344">
            <v>0</v>
          </cell>
          <cell r="W344">
            <v>2</v>
          </cell>
          <cell r="X344" t="str">
            <v>EXCLUDE</v>
          </cell>
          <cell r="Z344" t="str">
            <v>MISCELLANEOUS</v>
          </cell>
          <cell r="AA344" t="str">
            <v xml:space="preserve"> </v>
          </cell>
          <cell r="AB344">
            <v>0</v>
          </cell>
          <cell r="AC344">
            <v>0</v>
          </cell>
          <cell r="AD344">
            <v>0</v>
          </cell>
          <cell r="AJ344" t="str">
            <v>Y</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0.36</v>
          </cell>
          <cell r="BZ344">
            <v>2.95</v>
          </cell>
          <cell r="CA344">
            <v>0</v>
          </cell>
          <cell r="CB344">
            <v>4</v>
          </cell>
          <cell r="CC344">
            <v>0</v>
          </cell>
          <cell r="CD344">
            <v>0.31</v>
          </cell>
          <cell r="CE344">
            <v>0.23</v>
          </cell>
          <cell r="CF344">
            <v>0</v>
          </cell>
          <cell r="CG344">
            <v>0</v>
          </cell>
          <cell r="CH344">
            <v>0</v>
          </cell>
          <cell r="CI344" t="str">
            <v>OLD SCIENCE HALL</v>
          </cell>
          <cell r="CJ344" t="str">
            <v>EXCLUDE</v>
          </cell>
          <cell r="CK344">
            <v>0</v>
          </cell>
          <cell r="CL344">
            <v>0</v>
          </cell>
          <cell r="CM344" t="str">
            <v>N/A</v>
          </cell>
          <cell r="CN344" t="str">
            <v>-</v>
          </cell>
          <cell r="CO344" t="str">
            <v>-</v>
          </cell>
          <cell r="CP344" t="str">
            <v>-</v>
          </cell>
          <cell r="CQ344">
            <v>0</v>
          </cell>
          <cell r="CR344" t="str">
            <v>N/A</v>
          </cell>
          <cell r="CS344" t="str">
            <v>-</v>
          </cell>
          <cell r="CT344" t="str">
            <v>-</v>
          </cell>
          <cell r="CU344" t="str">
            <v>-</v>
          </cell>
          <cell r="CV344">
            <v>0</v>
          </cell>
          <cell r="CW344">
            <v>0</v>
          </cell>
          <cell r="CX344" t="str">
            <v>N/A</v>
          </cell>
          <cell r="CY344" t="str">
            <v>-</v>
          </cell>
          <cell r="CZ344" t="str">
            <v>-</v>
          </cell>
          <cell r="DA344" t="str">
            <v>-</v>
          </cell>
          <cell r="DB344">
            <v>0</v>
          </cell>
          <cell r="DC344" t="str">
            <v>N/A</v>
          </cell>
          <cell r="DD344" t="str">
            <v>-</v>
          </cell>
          <cell r="DE344" t="str">
            <v>-</v>
          </cell>
          <cell r="DF344" t="str">
            <v>-</v>
          </cell>
          <cell r="DG344">
            <v>2</v>
          </cell>
          <cell r="DH344" t="str">
            <v>EXCLUDE</v>
          </cell>
          <cell r="DI344" t="str">
            <v>-</v>
          </cell>
          <cell r="DJ344" t="str">
            <v>-</v>
          </cell>
          <cell r="DK344" t="str">
            <v>-</v>
          </cell>
          <cell r="DL344">
            <v>0</v>
          </cell>
          <cell r="DM344" t="str">
            <v>No Sensor</v>
          </cell>
          <cell r="DN344" t="str">
            <v>No Sensor</v>
          </cell>
          <cell r="DO344" t="str">
            <v>No Sensor</v>
          </cell>
          <cell r="DP344" t="str">
            <v>No Sensor</v>
          </cell>
          <cell r="DQ344" t="str">
            <v>No Sensor</v>
          </cell>
          <cell r="DR344">
            <v>0</v>
          </cell>
          <cell r="DS344" t="str">
            <v>No Add Wk.</v>
          </cell>
          <cell r="DT344" t="str">
            <v>No Add. Wk.</v>
          </cell>
          <cell r="DU344" t="str">
            <v>No Add. Wk.</v>
          </cell>
          <cell r="DV344" t="str">
            <v>No Add. Wk.</v>
          </cell>
          <cell r="DW344" t="str">
            <v>No Add. Wk.</v>
          </cell>
        </row>
        <row r="345">
          <cell r="E345">
            <v>11</v>
          </cell>
          <cell r="F345" t="str">
            <v>OLD SCIENCE HALL</v>
          </cell>
          <cell r="G345">
            <v>1</v>
          </cell>
          <cell r="H345">
            <v>130</v>
          </cell>
          <cell r="I345" t="str">
            <v>HISTORY OFFICE</v>
          </cell>
          <cell r="J345" t="str">
            <v>OH</v>
          </cell>
          <cell r="L345">
            <v>2470</v>
          </cell>
          <cell r="M345">
            <v>2</v>
          </cell>
          <cell r="N345" t="str">
            <v>44EE</v>
          </cell>
          <cell r="O345" t="str">
            <v>LYIN PARA</v>
          </cell>
          <cell r="S345" t="str">
            <v>FLUORESCENT</v>
          </cell>
          <cell r="T345">
            <v>144</v>
          </cell>
          <cell r="U345">
            <v>0.28799999999999998</v>
          </cell>
          <cell r="V345">
            <v>711.3599999999999</v>
          </cell>
          <cell r="W345">
            <v>2</v>
          </cell>
          <cell r="X345" t="str">
            <v>NF5-242HP</v>
          </cell>
          <cell r="Z345" t="str">
            <v>NEW LINEAR FLUORESCENT FIXTURE</v>
          </cell>
          <cell r="AA345" t="str">
            <v xml:space="preserve"> </v>
          </cell>
          <cell r="AB345">
            <v>65</v>
          </cell>
          <cell r="AC345">
            <v>0.13</v>
          </cell>
          <cell r="AD345">
            <v>321.10000000000002</v>
          </cell>
          <cell r="AJ345" t="str">
            <v>Y</v>
          </cell>
          <cell r="AK345">
            <v>16408.8</v>
          </cell>
          <cell r="AL345">
            <v>12288</v>
          </cell>
          <cell r="AM345">
            <v>-0.25113353810150646</v>
          </cell>
          <cell r="AN345">
            <v>0.15799999999999997</v>
          </cell>
          <cell r="AO345">
            <v>390.25999999999988</v>
          </cell>
          <cell r="AP345">
            <v>35.173959999999994</v>
          </cell>
          <cell r="AQ345">
            <v>9.3436484510309619</v>
          </cell>
          <cell r="AR345">
            <v>0.10702457452684468</v>
          </cell>
          <cell r="AS345">
            <v>64.114559999999997</v>
          </cell>
          <cell r="AT345">
            <v>28.940600000000003</v>
          </cell>
          <cell r="AU345">
            <v>59.26</v>
          </cell>
          <cell r="AV345">
            <v>59.734999999999999</v>
          </cell>
          <cell r="AW345">
            <v>2.3200000000000003</v>
          </cell>
          <cell r="AX345">
            <v>0</v>
          </cell>
          <cell r="AY345">
            <v>0</v>
          </cell>
          <cell r="AZ345">
            <v>0</v>
          </cell>
          <cell r="BA345">
            <v>0</v>
          </cell>
          <cell r="BB345">
            <v>118.52</v>
          </cell>
          <cell r="BC345">
            <v>0</v>
          </cell>
          <cell r="BD345">
            <v>0</v>
          </cell>
          <cell r="BE345">
            <v>118.52</v>
          </cell>
          <cell r="BF345">
            <v>119.47</v>
          </cell>
          <cell r="BG345">
            <v>0</v>
          </cell>
          <cell r="BH345">
            <v>0</v>
          </cell>
          <cell r="BI345">
            <v>119.47</v>
          </cell>
          <cell r="BJ345">
            <v>4.6400000000000006</v>
          </cell>
          <cell r="BK345">
            <v>322.36803068062494</v>
          </cell>
          <cell r="BL345">
            <v>328.65311687062496</v>
          </cell>
          <cell r="BM345">
            <v>4.6929999999999996</v>
          </cell>
          <cell r="BN345">
            <v>9.8800000000000008</v>
          </cell>
          <cell r="BO345">
            <v>14.573</v>
          </cell>
          <cell r="BP345">
            <v>2.4679416666666665</v>
          </cell>
          <cell r="BQ345">
            <v>3.7050000000000001</v>
          </cell>
          <cell r="BR345">
            <v>0</v>
          </cell>
          <cell r="BS345">
            <v>6.1729416666666665</v>
          </cell>
          <cell r="BT345">
            <v>2.2250583333333331</v>
          </cell>
          <cell r="BU345">
            <v>6.1750000000000007</v>
          </cell>
          <cell r="BV345">
            <v>8.4000583333333338</v>
          </cell>
          <cell r="BW345">
            <v>25.757159999999992</v>
          </cell>
          <cell r="BX345">
            <v>9.4167999999999985</v>
          </cell>
          <cell r="BY345">
            <v>0.36</v>
          </cell>
          <cell r="BZ345">
            <v>2.95</v>
          </cell>
          <cell r="CA345">
            <v>3.1432466440677955</v>
          </cell>
          <cell r="CB345">
            <v>4</v>
          </cell>
          <cell r="CC345">
            <v>3.3198210169491524</v>
          </cell>
          <cell r="CD345">
            <v>0.31</v>
          </cell>
          <cell r="CE345">
            <v>0.23</v>
          </cell>
          <cell r="CF345">
            <v>0</v>
          </cell>
          <cell r="CG345">
            <v>0</v>
          </cell>
          <cell r="CH345">
            <v>6.4630676610169484</v>
          </cell>
          <cell r="CI345" t="str">
            <v>OLD SCIENCE HALL</v>
          </cell>
          <cell r="CJ345" t="str">
            <v>NF5-242HP</v>
          </cell>
          <cell r="CK345" t="str">
            <v>X</v>
          </cell>
          <cell r="CL345">
            <v>2</v>
          </cell>
          <cell r="CM345" t="str">
            <v>2X32HEHP</v>
          </cell>
          <cell r="CN345" t="str">
            <v>SYLVANIA</v>
          </cell>
          <cell r="CO345" t="str">
            <v>QHE2X32T8/UNV ISH-SC</v>
          </cell>
          <cell r="CP345">
            <v>49873</v>
          </cell>
          <cell r="CQ345">
            <v>0</v>
          </cell>
          <cell r="CR345" t="str">
            <v>N/A</v>
          </cell>
          <cell r="CS345" t="str">
            <v>-</v>
          </cell>
          <cell r="CT345" t="str">
            <v>-</v>
          </cell>
          <cell r="CU345" t="str">
            <v>-</v>
          </cell>
          <cell r="CV345">
            <v>0</v>
          </cell>
          <cell r="CW345">
            <v>4</v>
          </cell>
          <cell r="CX345" t="str">
            <v>FO28/ECO</v>
          </cell>
          <cell r="CY345" t="str">
            <v>SYLVANIA</v>
          </cell>
          <cell r="CZ345" t="str">
            <v>FO28/841/XP/SS/ECO</v>
          </cell>
          <cell r="DA345">
            <v>22179</v>
          </cell>
          <cell r="DB345">
            <v>0</v>
          </cell>
          <cell r="DC345" t="str">
            <v>N/A</v>
          </cell>
          <cell r="DD345" t="str">
            <v>-</v>
          </cell>
          <cell r="DE345" t="str">
            <v>-</v>
          </cell>
          <cell r="DF345" t="str">
            <v>-</v>
          </cell>
          <cell r="DG345">
            <v>2</v>
          </cell>
          <cell r="DH345" t="str">
            <v>2X4 2L 18 CELL PARABOLIC LOUVER</v>
          </cell>
          <cell r="DI345" t="str">
            <v>SIMKAR</v>
          </cell>
          <cell r="DJ345" t="str">
            <v>TEP-244-232-B11-18C</v>
          </cell>
          <cell r="DK345" t="str">
            <v>-</v>
          </cell>
          <cell r="DL345">
            <v>0</v>
          </cell>
          <cell r="DM345" t="str">
            <v>No Sensor</v>
          </cell>
          <cell r="DN345" t="str">
            <v>No Sensor</v>
          </cell>
          <cell r="DO345" t="str">
            <v>No Sensor</v>
          </cell>
          <cell r="DP345" t="str">
            <v>No Sensor</v>
          </cell>
          <cell r="DQ345" t="str">
            <v>No Sensor</v>
          </cell>
          <cell r="DR345">
            <v>0</v>
          </cell>
          <cell r="DS345" t="str">
            <v>No Add Wk.</v>
          </cell>
          <cell r="DT345" t="str">
            <v>No Add. Wk.</v>
          </cell>
          <cell r="DU345" t="str">
            <v>No Add. Wk.</v>
          </cell>
          <cell r="DV345" t="str">
            <v>No Add. Wk.</v>
          </cell>
          <cell r="DW345" t="str">
            <v>No Add. Wk.</v>
          </cell>
        </row>
        <row r="346">
          <cell r="E346">
            <v>11</v>
          </cell>
          <cell r="F346" t="str">
            <v>OLD SCIENCE HALL</v>
          </cell>
          <cell r="G346">
            <v>1</v>
          </cell>
          <cell r="H346">
            <v>131</v>
          </cell>
          <cell r="I346" t="str">
            <v>HISTORY OFFICE</v>
          </cell>
          <cell r="J346" t="str">
            <v>OH</v>
          </cell>
          <cell r="L346">
            <v>2470</v>
          </cell>
          <cell r="M346">
            <v>2</v>
          </cell>
          <cell r="N346" t="str">
            <v>44EE</v>
          </cell>
          <cell r="O346" t="str">
            <v>LYIN PARA</v>
          </cell>
          <cell r="S346" t="str">
            <v>FLUORESCENT</v>
          </cell>
          <cell r="T346">
            <v>144</v>
          </cell>
          <cell r="U346">
            <v>0.28799999999999998</v>
          </cell>
          <cell r="V346">
            <v>711.3599999999999</v>
          </cell>
          <cell r="W346">
            <v>2</v>
          </cell>
          <cell r="X346" t="str">
            <v>NF5-242HP</v>
          </cell>
          <cell r="Z346" t="str">
            <v>NEW LINEAR FLUORESCENT FIXTURE</v>
          </cell>
          <cell r="AA346" t="str">
            <v xml:space="preserve"> </v>
          </cell>
          <cell r="AB346">
            <v>65</v>
          </cell>
          <cell r="AC346">
            <v>0.13</v>
          </cell>
          <cell r="AD346">
            <v>321.10000000000002</v>
          </cell>
          <cell r="AJ346" t="str">
            <v>Y</v>
          </cell>
          <cell r="AK346">
            <v>16408.8</v>
          </cell>
          <cell r="AL346">
            <v>12288</v>
          </cell>
          <cell r="AM346">
            <v>-0.25113353810150646</v>
          </cell>
          <cell r="AN346">
            <v>0.15799999999999997</v>
          </cell>
          <cell r="AO346">
            <v>390.25999999999988</v>
          </cell>
          <cell r="AP346">
            <v>35.173959999999994</v>
          </cell>
          <cell r="AQ346">
            <v>9.3436484510309619</v>
          </cell>
          <cell r="AR346">
            <v>0.10702457452684468</v>
          </cell>
          <cell r="AS346">
            <v>64.114559999999997</v>
          </cell>
          <cell r="AT346">
            <v>28.940600000000003</v>
          </cell>
          <cell r="AU346">
            <v>59.26</v>
          </cell>
          <cell r="AV346">
            <v>59.734999999999999</v>
          </cell>
          <cell r="AW346">
            <v>2.3200000000000003</v>
          </cell>
          <cell r="AX346">
            <v>0</v>
          </cell>
          <cell r="AY346">
            <v>0</v>
          </cell>
          <cell r="AZ346">
            <v>0</v>
          </cell>
          <cell r="BA346">
            <v>0</v>
          </cell>
          <cell r="BB346">
            <v>118.52</v>
          </cell>
          <cell r="BC346">
            <v>0</v>
          </cell>
          <cell r="BD346">
            <v>0</v>
          </cell>
          <cell r="BE346">
            <v>118.52</v>
          </cell>
          <cell r="BF346">
            <v>119.47</v>
          </cell>
          <cell r="BG346">
            <v>0</v>
          </cell>
          <cell r="BH346">
            <v>0</v>
          </cell>
          <cell r="BI346">
            <v>119.47</v>
          </cell>
          <cell r="BJ346">
            <v>4.6400000000000006</v>
          </cell>
          <cell r="BK346">
            <v>322.36803068062494</v>
          </cell>
          <cell r="BL346">
            <v>328.65311687062496</v>
          </cell>
          <cell r="BM346">
            <v>4.6929999999999996</v>
          </cell>
          <cell r="BN346">
            <v>9.8800000000000008</v>
          </cell>
          <cell r="BO346">
            <v>14.573</v>
          </cell>
          <cell r="BP346">
            <v>2.4679416666666665</v>
          </cell>
          <cell r="BQ346">
            <v>3.7050000000000001</v>
          </cell>
          <cell r="BR346">
            <v>0</v>
          </cell>
          <cell r="BS346">
            <v>6.1729416666666665</v>
          </cell>
          <cell r="BT346">
            <v>2.2250583333333331</v>
          </cell>
          <cell r="BU346">
            <v>6.1750000000000007</v>
          </cell>
          <cell r="BV346">
            <v>8.4000583333333338</v>
          </cell>
          <cell r="BW346">
            <v>25.757159999999992</v>
          </cell>
          <cell r="BX346">
            <v>9.4167999999999985</v>
          </cell>
          <cell r="BY346">
            <v>0.36</v>
          </cell>
          <cell r="BZ346">
            <v>2.95</v>
          </cell>
          <cell r="CA346">
            <v>3.1432466440677955</v>
          </cell>
          <cell r="CB346">
            <v>4</v>
          </cell>
          <cell r="CC346">
            <v>3.3198210169491524</v>
          </cell>
          <cell r="CD346">
            <v>0.31</v>
          </cell>
          <cell r="CE346">
            <v>0.23</v>
          </cell>
          <cell r="CF346">
            <v>0</v>
          </cell>
          <cell r="CG346">
            <v>0</v>
          </cell>
          <cell r="CH346">
            <v>6.4630676610169484</v>
          </cell>
          <cell r="CI346" t="str">
            <v>OLD SCIENCE HALL</v>
          </cell>
          <cell r="CJ346" t="str">
            <v>NF5-242HP</v>
          </cell>
          <cell r="CK346" t="str">
            <v>X</v>
          </cell>
          <cell r="CL346">
            <v>2</v>
          </cell>
          <cell r="CM346" t="str">
            <v>2X32HEHP</v>
          </cell>
          <cell r="CN346" t="str">
            <v>SYLVANIA</v>
          </cell>
          <cell r="CO346" t="str">
            <v>QHE2X32T8/UNV ISH-SC</v>
          </cell>
          <cell r="CP346">
            <v>49873</v>
          </cell>
          <cell r="CQ346">
            <v>0</v>
          </cell>
          <cell r="CR346" t="str">
            <v>N/A</v>
          </cell>
          <cell r="CS346" t="str">
            <v>-</v>
          </cell>
          <cell r="CT346" t="str">
            <v>-</v>
          </cell>
          <cell r="CU346" t="str">
            <v>-</v>
          </cell>
          <cell r="CV346">
            <v>0</v>
          </cell>
          <cell r="CW346">
            <v>4</v>
          </cell>
          <cell r="CX346" t="str">
            <v>FO28/ECO</v>
          </cell>
          <cell r="CY346" t="str">
            <v>SYLVANIA</v>
          </cell>
          <cell r="CZ346" t="str">
            <v>FO28/841/XP/SS/ECO</v>
          </cell>
          <cell r="DA346">
            <v>22179</v>
          </cell>
          <cell r="DB346">
            <v>0</v>
          </cell>
          <cell r="DC346" t="str">
            <v>N/A</v>
          </cell>
          <cell r="DD346" t="str">
            <v>-</v>
          </cell>
          <cell r="DE346" t="str">
            <v>-</v>
          </cell>
          <cell r="DF346" t="str">
            <v>-</v>
          </cell>
          <cell r="DG346">
            <v>2</v>
          </cell>
          <cell r="DH346" t="str">
            <v>2X4 2L 18 CELL PARABOLIC LOUVER</v>
          </cell>
          <cell r="DI346" t="str">
            <v>SIMKAR</v>
          </cell>
          <cell r="DJ346" t="str">
            <v>TEP-244-232-B11-18C</v>
          </cell>
          <cell r="DK346" t="str">
            <v>-</v>
          </cell>
          <cell r="DL346">
            <v>0</v>
          </cell>
          <cell r="DM346" t="str">
            <v>No Sensor</v>
          </cell>
          <cell r="DN346" t="str">
            <v>No Sensor</v>
          </cell>
          <cell r="DO346" t="str">
            <v>No Sensor</v>
          </cell>
          <cell r="DP346" t="str">
            <v>No Sensor</v>
          </cell>
          <cell r="DQ346" t="str">
            <v>No Sensor</v>
          </cell>
          <cell r="DR346">
            <v>0</v>
          </cell>
          <cell r="DS346" t="str">
            <v>No Add Wk.</v>
          </cell>
          <cell r="DT346" t="str">
            <v>No Add. Wk.</v>
          </cell>
          <cell r="DU346" t="str">
            <v>No Add. Wk.</v>
          </cell>
          <cell r="DV346" t="str">
            <v>No Add. Wk.</v>
          </cell>
          <cell r="DW346" t="str">
            <v>No Add. Wk.</v>
          </cell>
        </row>
        <row r="347">
          <cell r="E347">
            <v>11</v>
          </cell>
          <cell r="F347" t="str">
            <v>OLD SCIENCE HALL</v>
          </cell>
          <cell r="G347">
            <v>1</v>
          </cell>
          <cell r="H347">
            <v>132</v>
          </cell>
          <cell r="I347" t="str">
            <v>HISTORY OFFICE</v>
          </cell>
          <cell r="J347" t="str">
            <v>OH</v>
          </cell>
          <cell r="L347">
            <v>2470</v>
          </cell>
          <cell r="M347">
            <v>2</v>
          </cell>
          <cell r="N347" t="str">
            <v>44EE</v>
          </cell>
          <cell r="O347" t="str">
            <v>LYIN PARA</v>
          </cell>
          <cell r="S347" t="str">
            <v>FLUORESCENT</v>
          </cell>
          <cell r="T347">
            <v>144</v>
          </cell>
          <cell r="U347">
            <v>0.28799999999999998</v>
          </cell>
          <cell r="V347">
            <v>711.3599999999999</v>
          </cell>
          <cell r="W347">
            <v>2</v>
          </cell>
          <cell r="X347" t="str">
            <v>NF5-242HP</v>
          </cell>
          <cell r="Z347" t="str">
            <v>NEW LINEAR FLUORESCENT FIXTURE</v>
          </cell>
          <cell r="AA347" t="str">
            <v xml:space="preserve"> </v>
          </cell>
          <cell r="AB347">
            <v>65</v>
          </cell>
          <cell r="AC347">
            <v>0.13</v>
          </cell>
          <cell r="AD347">
            <v>321.10000000000002</v>
          </cell>
          <cell r="AJ347" t="str">
            <v>Y</v>
          </cell>
          <cell r="AK347">
            <v>16408.8</v>
          </cell>
          <cell r="AL347">
            <v>12288</v>
          </cell>
          <cell r="AM347">
            <v>-0.25113353810150646</v>
          </cell>
          <cell r="AN347">
            <v>0.15799999999999997</v>
          </cell>
          <cell r="AO347">
            <v>390.25999999999988</v>
          </cell>
          <cell r="AP347">
            <v>35.173959999999994</v>
          </cell>
          <cell r="AQ347">
            <v>9.3436484510309619</v>
          </cell>
          <cell r="AR347">
            <v>0.10702457452684468</v>
          </cell>
          <cell r="AS347">
            <v>64.114559999999997</v>
          </cell>
          <cell r="AT347">
            <v>28.940600000000003</v>
          </cell>
          <cell r="AU347">
            <v>59.26</v>
          </cell>
          <cell r="AV347">
            <v>59.734999999999999</v>
          </cell>
          <cell r="AW347">
            <v>2.3200000000000003</v>
          </cell>
          <cell r="AX347">
            <v>0</v>
          </cell>
          <cell r="AY347">
            <v>0</v>
          </cell>
          <cell r="AZ347">
            <v>0</v>
          </cell>
          <cell r="BA347">
            <v>0</v>
          </cell>
          <cell r="BB347">
            <v>118.52</v>
          </cell>
          <cell r="BC347">
            <v>0</v>
          </cell>
          <cell r="BD347">
            <v>0</v>
          </cell>
          <cell r="BE347">
            <v>118.52</v>
          </cell>
          <cell r="BF347">
            <v>119.47</v>
          </cell>
          <cell r="BG347">
            <v>0</v>
          </cell>
          <cell r="BH347">
            <v>0</v>
          </cell>
          <cell r="BI347">
            <v>119.47</v>
          </cell>
          <cell r="BJ347">
            <v>4.6400000000000006</v>
          </cell>
          <cell r="BK347">
            <v>322.36803068062494</v>
          </cell>
          <cell r="BL347">
            <v>328.65311687062496</v>
          </cell>
          <cell r="BM347">
            <v>4.6929999999999996</v>
          </cell>
          <cell r="BN347">
            <v>9.8800000000000008</v>
          </cell>
          <cell r="BO347">
            <v>14.573</v>
          </cell>
          <cell r="BP347">
            <v>2.4679416666666665</v>
          </cell>
          <cell r="BQ347">
            <v>3.7050000000000001</v>
          </cell>
          <cell r="BR347">
            <v>0</v>
          </cell>
          <cell r="BS347">
            <v>6.1729416666666665</v>
          </cell>
          <cell r="BT347">
            <v>2.2250583333333331</v>
          </cell>
          <cell r="BU347">
            <v>6.1750000000000007</v>
          </cell>
          <cell r="BV347">
            <v>8.4000583333333338</v>
          </cell>
          <cell r="BW347">
            <v>25.757159999999992</v>
          </cell>
          <cell r="BX347">
            <v>9.4167999999999985</v>
          </cell>
          <cell r="BY347">
            <v>0.36</v>
          </cell>
          <cell r="BZ347">
            <v>2.95</v>
          </cell>
          <cell r="CA347">
            <v>3.1432466440677955</v>
          </cell>
          <cell r="CB347">
            <v>4</v>
          </cell>
          <cell r="CC347">
            <v>3.3198210169491524</v>
          </cell>
          <cell r="CD347">
            <v>0.31</v>
          </cell>
          <cell r="CE347">
            <v>0.23</v>
          </cell>
          <cell r="CF347">
            <v>0</v>
          </cell>
          <cell r="CG347">
            <v>0</v>
          </cell>
          <cell r="CH347">
            <v>6.4630676610169484</v>
          </cell>
          <cell r="CI347" t="str">
            <v>OLD SCIENCE HALL</v>
          </cell>
          <cell r="CJ347" t="str">
            <v>NF5-242HP</v>
          </cell>
          <cell r="CK347" t="str">
            <v>X</v>
          </cell>
          <cell r="CL347">
            <v>2</v>
          </cell>
          <cell r="CM347" t="str">
            <v>2X32HEHP</v>
          </cell>
          <cell r="CN347" t="str">
            <v>SYLVANIA</v>
          </cell>
          <cell r="CO347" t="str">
            <v>QHE2X32T8/UNV ISH-SC</v>
          </cell>
          <cell r="CP347">
            <v>49873</v>
          </cell>
          <cell r="CQ347">
            <v>0</v>
          </cell>
          <cell r="CR347" t="str">
            <v>N/A</v>
          </cell>
          <cell r="CS347" t="str">
            <v>-</v>
          </cell>
          <cell r="CT347" t="str">
            <v>-</v>
          </cell>
          <cell r="CU347" t="str">
            <v>-</v>
          </cell>
          <cell r="CV347">
            <v>0</v>
          </cell>
          <cell r="CW347">
            <v>4</v>
          </cell>
          <cell r="CX347" t="str">
            <v>FO28/ECO</v>
          </cell>
          <cell r="CY347" t="str">
            <v>SYLVANIA</v>
          </cell>
          <cell r="CZ347" t="str">
            <v>FO28/841/XP/SS/ECO</v>
          </cell>
          <cell r="DA347">
            <v>22179</v>
          </cell>
          <cell r="DB347">
            <v>0</v>
          </cell>
          <cell r="DC347" t="str">
            <v>N/A</v>
          </cell>
          <cell r="DD347" t="str">
            <v>-</v>
          </cell>
          <cell r="DE347" t="str">
            <v>-</v>
          </cell>
          <cell r="DF347" t="str">
            <v>-</v>
          </cell>
          <cell r="DG347">
            <v>2</v>
          </cell>
          <cell r="DH347" t="str">
            <v>2X4 2L 18 CELL PARABOLIC LOUVER</v>
          </cell>
          <cell r="DI347" t="str">
            <v>SIMKAR</v>
          </cell>
          <cell r="DJ347" t="str">
            <v>TEP-244-232-B11-18C</v>
          </cell>
          <cell r="DK347" t="str">
            <v>-</v>
          </cell>
          <cell r="DL347">
            <v>0</v>
          </cell>
          <cell r="DM347" t="str">
            <v>No Sensor</v>
          </cell>
          <cell r="DN347" t="str">
            <v>No Sensor</v>
          </cell>
          <cell r="DO347" t="str">
            <v>No Sensor</v>
          </cell>
          <cell r="DP347" t="str">
            <v>No Sensor</v>
          </cell>
          <cell r="DQ347" t="str">
            <v>No Sensor</v>
          </cell>
          <cell r="DR347">
            <v>0</v>
          </cell>
          <cell r="DS347" t="str">
            <v>No Add Wk.</v>
          </cell>
          <cell r="DT347" t="str">
            <v>No Add. Wk.</v>
          </cell>
          <cell r="DU347" t="str">
            <v>No Add. Wk.</v>
          </cell>
          <cell r="DV347" t="str">
            <v>No Add. Wk.</v>
          </cell>
          <cell r="DW347" t="str">
            <v>No Add. Wk.</v>
          </cell>
        </row>
        <row r="348">
          <cell r="E348">
            <v>11</v>
          </cell>
          <cell r="F348" t="str">
            <v>OLD SCIENCE HALL</v>
          </cell>
          <cell r="G348">
            <v>1</v>
          </cell>
          <cell r="H348">
            <v>133</v>
          </cell>
          <cell r="I348" t="str">
            <v>HISTORY OFFICE</v>
          </cell>
          <cell r="J348" t="str">
            <v>OH</v>
          </cell>
          <cell r="L348">
            <v>2470</v>
          </cell>
          <cell r="M348">
            <v>2</v>
          </cell>
          <cell r="N348" t="str">
            <v>44EE</v>
          </cell>
          <cell r="O348" t="str">
            <v>PEND PARA</v>
          </cell>
          <cell r="S348" t="str">
            <v>FLUORESCENT</v>
          </cell>
          <cell r="T348">
            <v>144</v>
          </cell>
          <cell r="U348">
            <v>0.28799999999999998</v>
          </cell>
          <cell r="V348">
            <v>711.3599999999999</v>
          </cell>
          <cell r="W348">
            <v>2</v>
          </cell>
          <cell r="X348" t="str">
            <v>SP-NF4-242HP</v>
          </cell>
          <cell r="Z348" t="str">
            <v>NEW LINEAR FLUORESCENT FIXTURE</v>
          </cell>
          <cell r="AA348" t="str">
            <v xml:space="preserve"> </v>
          </cell>
          <cell r="AB348">
            <v>65</v>
          </cell>
          <cell r="AC348">
            <v>0.13</v>
          </cell>
          <cell r="AD348">
            <v>321.10000000000002</v>
          </cell>
          <cell r="AJ348" t="str">
            <v>Y</v>
          </cell>
          <cell r="AK348">
            <v>16408.8</v>
          </cell>
          <cell r="AL348">
            <v>12288</v>
          </cell>
          <cell r="AM348">
            <v>-0.25113353810150646</v>
          </cell>
          <cell r="AN348">
            <v>0.15799999999999997</v>
          </cell>
          <cell r="AO348">
            <v>390.25999999999988</v>
          </cell>
          <cell r="AP348">
            <v>35.173959999999994</v>
          </cell>
          <cell r="AQ348">
            <v>12.424437620063962</v>
          </cell>
          <cell r="AR348">
            <v>8.0486540363414211E-2</v>
          </cell>
          <cell r="AS348">
            <v>64.114559999999997</v>
          </cell>
          <cell r="AT348">
            <v>28.940600000000003</v>
          </cell>
          <cell r="AU348">
            <v>99.26</v>
          </cell>
          <cell r="AV348">
            <v>59.734999999999999</v>
          </cell>
          <cell r="AW348">
            <v>2.3200000000000003</v>
          </cell>
          <cell r="AX348">
            <v>0</v>
          </cell>
          <cell r="AY348">
            <v>0</v>
          </cell>
          <cell r="AZ348">
            <v>0</v>
          </cell>
          <cell r="BA348">
            <v>0</v>
          </cell>
          <cell r="BB348">
            <v>198.52</v>
          </cell>
          <cell r="BC348">
            <v>0</v>
          </cell>
          <cell r="BD348">
            <v>0</v>
          </cell>
          <cell r="BE348">
            <v>198.52</v>
          </cell>
          <cell r="BF348">
            <v>119.47</v>
          </cell>
          <cell r="BG348">
            <v>0</v>
          </cell>
          <cell r="BH348">
            <v>0</v>
          </cell>
          <cell r="BI348">
            <v>119.47</v>
          </cell>
          <cell r="BJ348">
            <v>4.6400000000000006</v>
          </cell>
          <cell r="BK348">
            <v>430.73158568062496</v>
          </cell>
          <cell r="BL348">
            <v>437.01667187062492</v>
          </cell>
          <cell r="BM348">
            <v>4.6929999999999996</v>
          </cell>
          <cell r="BN348">
            <v>9.8800000000000008</v>
          </cell>
          <cell r="BO348">
            <v>14.573</v>
          </cell>
          <cell r="BP348">
            <v>2.4679416666666665</v>
          </cell>
          <cell r="BQ348">
            <v>3.7050000000000001</v>
          </cell>
          <cell r="BR348">
            <v>0</v>
          </cell>
          <cell r="BS348">
            <v>6.1729416666666665</v>
          </cell>
          <cell r="BT348">
            <v>2.2250583333333331</v>
          </cell>
          <cell r="BU348">
            <v>6.1750000000000007</v>
          </cell>
          <cell r="BV348">
            <v>8.4000583333333338</v>
          </cell>
          <cell r="BW348">
            <v>25.757159999999992</v>
          </cell>
          <cell r="BX348">
            <v>9.4167999999999985</v>
          </cell>
          <cell r="BY348">
            <v>0.36</v>
          </cell>
          <cell r="BZ348">
            <v>2.95</v>
          </cell>
          <cell r="CA348">
            <v>3.1432466440677955</v>
          </cell>
          <cell r="CB348">
            <v>4</v>
          </cell>
          <cell r="CC348">
            <v>3.3198210169491524</v>
          </cell>
          <cell r="CD348">
            <v>0.31</v>
          </cell>
          <cell r="CE348">
            <v>0.23</v>
          </cell>
          <cell r="CF348">
            <v>0</v>
          </cell>
          <cell r="CG348">
            <v>0</v>
          </cell>
          <cell r="CH348">
            <v>6.4630676610169484</v>
          </cell>
          <cell r="CI348" t="str">
            <v>OLD SCIENCE HALL</v>
          </cell>
          <cell r="CJ348" t="str">
            <v>SP-NF4-242HP</v>
          </cell>
          <cell r="CK348" t="str">
            <v>X</v>
          </cell>
          <cell r="CL348">
            <v>2</v>
          </cell>
          <cell r="CM348" t="str">
            <v>2X32HEHP</v>
          </cell>
          <cell r="CN348" t="str">
            <v>SYLVANIA</v>
          </cell>
          <cell r="CO348" t="str">
            <v>QHE2X32T8/UNV ISH-SC</v>
          </cell>
          <cell r="CP348">
            <v>49873</v>
          </cell>
          <cell r="CQ348">
            <v>0</v>
          </cell>
          <cell r="CR348" t="str">
            <v>N/A</v>
          </cell>
          <cell r="CS348" t="str">
            <v>-</v>
          </cell>
          <cell r="CT348" t="str">
            <v>-</v>
          </cell>
          <cell r="CU348" t="str">
            <v>-</v>
          </cell>
          <cell r="CV348">
            <v>0</v>
          </cell>
          <cell r="CW348">
            <v>4</v>
          </cell>
          <cell r="CX348" t="str">
            <v>FO28/ECO</v>
          </cell>
          <cell r="CY348" t="str">
            <v>SYLVANIA</v>
          </cell>
          <cell r="CZ348" t="str">
            <v>FO28/841/XP/SS/ECO</v>
          </cell>
          <cell r="DA348">
            <v>22179</v>
          </cell>
          <cell r="DB348">
            <v>0</v>
          </cell>
          <cell r="DC348" t="str">
            <v>N/A</v>
          </cell>
          <cell r="DD348" t="str">
            <v>-</v>
          </cell>
          <cell r="DE348" t="str">
            <v>-</v>
          </cell>
          <cell r="DF348" t="str">
            <v>-</v>
          </cell>
          <cell r="DG348">
            <v>2</v>
          </cell>
          <cell r="DH348" t="str">
            <v>2X4-2 LAMP HP SURFACE MOUNT PARABOLIC</v>
          </cell>
          <cell r="DI348" t="str">
            <v>SELECT</v>
          </cell>
          <cell r="DJ348" t="str">
            <v>SELECT</v>
          </cell>
          <cell r="DK348" t="str">
            <v>-</v>
          </cell>
          <cell r="DL348">
            <v>0</v>
          </cell>
          <cell r="DM348" t="str">
            <v>No Sensor</v>
          </cell>
          <cell r="DN348" t="str">
            <v>No Sensor</v>
          </cell>
          <cell r="DO348" t="str">
            <v>No Sensor</v>
          </cell>
          <cell r="DP348" t="str">
            <v>No Sensor</v>
          </cell>
          <cell r="DQ348" t="str">
            <v>No Sensor</v>
          </cell>
          <cell r="DR348">
            <v>0</v>
          </cell>
          <cell r="DS348" t="str">
            <v>No Add Wk.</v>
          </cell>
          <cell r="DT348" t="str">
            <v>No Add. Wk.</v>
          </cell>
          <cell r="DU348" t="str">
            <v>No Add. Wk.</v>
          </cell>
          <cell r="DV348" t="str">
            <v>No Add. Wk.</v>
          </cell>
          <cell r="DW348" t="str">
            <v>No Add. Wk.</v>
          </cell>
        </row>
        <row r="349">
          <cell r="E349">
            <v>11</v>
          </cell>
          <cell r="F349" t="str">
            <v>OLD SCIENCE HALL</v>
          </cell>
          <cell r="G349">
            <v>1</v>
          </cell>
          <cell r="H349">
            <v>136</v>
          </cell>
          <cell r="I349" t="str">
            <v>SEMINAR ROOM</v>
          </cell>
          <cell r="J349" t="str">
            <v>CR</v>
          </cell>
          <cell r="L349">
            <v>2470</v>
          </cell>
          <cell r="M349">
            <v>6</v>
          </cell>
          <cell r="N349" t="str">
            <v>44EE</v>
          </cell>
          <cell r="O349" t="str">
            <v>PEND PARA</v>
          </cell>
          <cell r="S349" t="str">
            <v>FLUORESCENT</v>
          </cell>
          <cell r="T349">
            <v>144</v>
          </cell>
          <cell r="U349">
            <v>0.86399999999999999</v>
          </cell>
          <cell r="V349">
            <v>2134.08</v>
          </cell>
          <cell r="W349">
            <v>6</v>
          </cell>
          <cell r="X349" t="str">
            <v>SP-NF4-242HP</v>
          </cell>
          <cell r="Z349" t="str">
            <v>NEW LINEAR FLUORESCENT FIXTURE</v>
          </cell>
          <cell r="AA349" t="str">
            <v xml:space="preserve"> </v>
          </cell>
          <cell r="AB349">
            <v>65</v>
          </cell>
          <cell r="AC349">
            <v>0.39</v>
          </cell>
          <cell r="AD349">
            <v>963.30000000000007</v>
          </cell>
          <cell r="AJ349" t="str">
            <v>Y</v>
          </cell>
          <cell r="AK349">
            <v>49226.399999999994</v>
          </cell>
          <cell r="AL349">
            <v>36864</v>
          </cell>
          <cell r="AM349">
            <v>-0.2511335381015064</v>
          </cell>
          <cell r="AN349">
            <v>0.47399999999999998</v>
          </cell>
          <cell r="AO349">
            <v>1170.7799999999997</v>
          </cell>
          <cell r="AP349">
            <v>105.52188</v>
          </cell>
          <cell r="AQ349">
            <v>12.424437620063959</v>
          </cell>
          <cell r="AR349">
            <v>8.0486540363414225E-2</v>
          </cell>
          <cell r="AS349">
            <v>192.34368000000001</v>
          </cell>
          <cell r="AT349">
            <v>86.82180000000001</v>
          </cell>
          <cell r="AU349">
            <v>99.26</v>
          </cell>
          <cell r="AV349">
            <v>59.734999999999999</v>
          </cell>
          <cell r="AW349">
            <v>2.3200000000000003</v>
          </cell>
          <cell r="AX349">
            <v>0</v>
          </cell>
          <cell r="AY349">
            <v>0</v>
          </cell>
          <cell r="AZ349">
            <v>0</v>
          </cell>
          <cell r="BA349">
            <v>0</v>
          </cell>
          <cell r="BB349">
            <v>595.56000000000006</v>
          </cell>
          <cell r="BC349">
            <v>0</v>
          </cell>
          <cell r="BD349">
            <v>0</v>
          </cell>
          <cell r="BE349">
            <v>595.56000000000006</v>
          </cell>
          <cell r="BF349">
            <v>358.40999999999997</v>
          </cell>
          <cell r="BG349">
            <v>0</v>
          </cell>
          <cell r="BH349">
            <v>0</v>
          </cell>
          <cell r="BI349">
            <v>358.40999999999997</v>
          </cell>
          <cell r="BJ349">
            <v>13.920000000000002</v>
          </cell>
          <cell r="BK349">
            <v>1292.1947570418747</v>
          </cell>
          <cell r="BL349">
            <v>1311.0500156118746</v>
          </cell>
          <cell r="BM349">
            <v>14.078999999999999</v>
          </cell>
          <cell r="BN349">
            <v>29.64</v>
          </cell>
          <cell r="BO349">
            <v>43.719000000000001</v>
          </cell>
          <cell r="BP349">
            <v>7.4038250000000003</v>
          </cell>
          <cell r="BQ349">
            <v>11.115000000000002</v>
          </cell>
          <cell r="BR349">
            <v>0</v>
          </cell>
          <cell r="BS349">
            <v>18.518825000000003</v>
          </cell>
          <cell r="BT349">
            <v>6.6751749999999985</v>
          </cell>
          <cell r="BU349">
            <v>18.524999999999999</v>
          </cell>
          <cell r="BV349">
            <v>25.200174999999998</v>
          </cell>
          <cell r="BW349">
            <v>77.271479999999983</v>
          </cell>
          <cell r="BX349">
            <v>28.250399999999999</v>
          </cell>
          <cell r="BY349">
            <v>0.36</v>
          </cell>
          <cell r="BZ349">
            <v>2.95</v>
          </cell>
          <cell r="CA349">
            <v>9.4297399322033861</v>
          </cell>
          <cell r="CB349">
            <v>4</v>
          </cell>
          <cell r="CC349">
            <v>9.9594630508474573</v>
          </cell>
          <cell r="CD349">
            <v>0.31</v>
          </cell>
          <cell r="CE349">
            <v>0.23</v>
          </cell>
          <cell r="CF349">
            <v>0</v>
          </cell>
          <cell r="CG349">
            <v>0</v>
          </cell>
          <cell r="CH349">
            <v>19.389202983050843</v>
          </cell>
          <cell r="CI349" t="str">
            <v>OLD SCIENCE HALL</v>
          </cell>
          <cell r="CJ349" t="str">
            <v>SP-NF4-242HP</v>
          </cell>
          <cell r="CK349" t="str">
            <v>X</v>
          </cell>
          <cell r="CL349">
            <v>6</v>
          </cell>
          <cell r="CM349" t="str">
            <v>2X32HEHP</v>
          </cell>
          <cell r="CN349" t="str">
            <v>SYLVANIA</v>
          </cell>
          <cell r="CO349" t="str">
            <v>QHE2X32T8/UNV ISH-SC</v>
          </cell>
          <cell r="CP349">
            <v>49873</v>
          </cell>
          <cell r="CQ349">
            <v>0</v>
          </cell>
          <cell r="CR349" t="str">
            <v>N/A</v>
          </cell>
          <cell r="CS349" t="str">
            <v>-</v>
          </cell>
          <cell r="CT349" t="str">
            <v>-</v>
          </cell>
          <cell r="CU349" t="str">
            <v>-</v>
          </cell>
          <cell r="CV349">
            <v>0</v>
          </cell>
          <cell r="CW349">
            <v>12</v>
          </cell>
          <cell r="CX349" t="str">
            <v>FO28/ECO</v>
          </cell>
          <cell r="CY349" t="str">
            <v>SYLVANIA</v>
          </cell>
          <cell r="CZ349" t="str">
            <v>FO28/841/XP/SS/ECO</v>
          </cell>
          <cell r="DA349">
            <v>22179</v>
          </cell>
          <cell r="DB349">
            <v>0</v>
          </cell>
          <cell r="DC349" t="str">
            <v>N/A</v>
          </cell>
          <cell r="DD349" t="str">
            <v>-</v>
          </cell>
          <cell r="DE349" t="str">
            <v>-</v>
          </cell>
          <cell r="DF349" t="str">
            <v>-</v>
          </cell>
          <cell r="DG349">
            <v>6</v>
          </cell>
          <cell r="DH349" t="str">
            <v>2X4-2 LAMP HP SURFACE MOUNT PARABOLIC</v>
          </cell>
          <cell r="DI349" t="str">
            <v>SELECT</v>
          </cell>
          <cell r="DJ349" t="str">
            <v>SELECT</v>
          </cell>
          <cell r="DK349" t="str">
            <v>-</v>
          </cell>
          <cell r="DL349">
            <v>0</v>
          </cell>
          <cell r="DM349" t="str">
            <v>No Sensor</v>
          </cell>
          <cell r="DN349" t="str">
            <v>No Sensor</v>
          </cell>
          <cell r="DO349" t="str">
            <v>No Sensor</v>
          </cell>
          <cell r="DP349" t="str">
            <v>No Sensor</v>
          </cell>
          <cell r="DQ349" t="str">
            <v>No Sensor</v>
          </cell>
          <cell r="DR349">
            <v>0</v>
          </cell>
          <cell r="DS349" t="str">
            <v>No Add Wk.</v>
          </cell>
          <cell r="DT349" t="str">
            <v>No Add. Wk.</v>
          </cell>
          <cell r="DU349" t="str">
            <v>No Add. Wk.</v>
          </cell>
          <cell r="DV349" t="str">
            <v>No Add. Wk.</v>
          </cell>
          <cell r="DW349" t="str">
            <v>No Add. Wk.</v>
          </cell>
        </row>
        <row r="350">
          <cell r="E350">
            <v>11</v>
          </cell>
          <cell r="F350" t="str">
            <v>OLD SCIENCE HALL</v>
          </cell>
          <cell r="G350">
            <v>1</v>
          </cell>
          <cell r="H350">
            <v>135</v>
          </cell>
          <cell r="I350" t="str">
            <v>CLASSROOM</v>
          </cell>
          <cell r="J350" t="str">
            <v>CR</v>
          </cell>
          <cell r="L350">
            <v>2470</v>
          </cell>
          <cell r="M350">
            <v>15</v>
          </cell>
          <cell r="N350" t="str">
            <v>24EE</v>
          </cell>
          <cell r="O350" t="str">
            <v>PEND PARA</v>
          </cell>
          <cell r="Q350" t="str">
            <v>3R5</v>
          </cell>
          <cell r="S350" t="str">
            <v>FLUORESCENT</v>
          </cell>
          <cell r="T350">
            <v>72</v>
          </cell>
          <cell r="U350">
            <v>1.08</v>
          </cell>
          <cell r="V350">
            <v>2667.6000000000004</v>
          </cell>
          <cell r="W350">
            <v>15</v>
          </cell>
          <cell r="X350" t="str">
            <v>SP-NF4-142</v>
          </cell>
          <cell r="Z350" t="str">
            <v>NEW LINEAR FLUORESCENT FIXTURE</v>
          </cell>
          <cell r="AA350" t="str">
            <v xml:space="preserve"> </v>
          </cell>
          <cell r="AB350">
            <v>65</v>
          </cell>
          <cell r="AC350">
            <v>0.97499999999999998</v>
          </cell>
          <cell r="AD350">
            <v>2408.25</v>
          </cell>
          <cell r="AJ350" t="str">
            <v>Y</v>
          </cell>
          <cell r="AK350">
            <v>61533</v>
          </cell>
          <cell r="AL350">
            <v>92160</v>
          </cell>
          <cell r="AM350">
            <v>0.49773292379698697</v>
          </cell>
          <cell r="AN350">
            <v>0.10500000000000009</v>
          </cell>
          <cell r="AO350">
            <v>259.35000000000036</v>
          </cell>
          <cell r="AP350">
            <v>23.375100000000032</v>
          </cell>
          <cell r="AQ350">
            <v>156.59480802508577</v>
          </cell>
          <cell r="AR350">
            <v>6.3859077616405056E-3</v>
          </cell>
          <cell r="AS350">
            <v>240.42960000000005</v>
          </cell>
          <cell r="AT350">
            <v>217.05450000000002</v>
          </cell>
          <cell r="AU350">
            <v>119.26</v>
          </cell>
          <cell r="AV350">
            <v>59.734999999999999</v>
          </cell>
          <cell r="AW350">
            <v>1.1600000000000001</v>
          </cell>
          <cell r="AX350">
            <v>0</v>
          </cell>
          <cell r="AY350">
            <v>0</v>
          </cell>
          <cell r="AZ350">
            <v>0</v>
          </cell>
          <cell r="BA350">
            <v>0</v>
          </cell>
          <cell r="BB350">
            <v>1788.9</v>
          </cell>
          <cell r="BC350">
            <v>0</v>
          </cell>
          <cell r="BD350">
            <v>0</v>
          </cell>
          <cell r="BE350">
            <v>1788.9</v>
          </cell>
          <cell r="BF350">
            <v>896.02499999999998</v>
          </cell>
          <cell r="BG350">
            <v>0</v>
          </cell>
          <cell r="BH350">
            <v>0</v>
          </cell>
          <cell r="BI350">
            <v>896.02499999999998</v>
          </cell>
          <cell r="BJ350">
            <v>17.400000000000002</v>
          </cell>
          <cell r="BK350">
            <v>3636.8502238546871</v>
          </cell>
          <cell r="BL350">
            <v>3660.419297067187</v>
          </cell>
          <cell r="BM350">
            <v>17.598749999999999</v>
          </cell>
          <cell r="BN350">
            <v>37.049999999999997</v>
          </cell>
          <cell r="BO350">
            <v>54.648749999999993</v>
          </cell>
          <cell r="BP350">
            <v>18.509562499999998</v>
          </cell>
          <cell r="BQ350">
            <v>27.787499999999998</v>
          </cell>
          <cell r="BR350">
            <v>0</v>
          </cell>
          <cell r="BS350">
            <v>46.297062499999996</v>
          </cell>
          <cell r="BT350">
            <v>-0.91081249999999869</v>
          </cell>
          <cell r="BU350">
            <v>9.2624999999999993</v>
          </cell>
          <cell r="BV350">
            <v>8.3516875000000006</v>
          </cell>
          <cell r="BW350">
            <v>17.117100000000026</v>
          </cell>
          <cell r="BX350">
            <v>6.2580000000000062</v>
          </cell>
          <cell r="BY350">
            <v>0.36</v>
          </cell>
          <cell r="BZ350">
            <v>2.95</v>
          </cell>
          <cell r="CA350">
            <v>2.0888664406779691</v>
          </cell>
          <cell r="CB350">
            <v>4</v>
          </cell>
          <cell r="CC350">
            <v>2.2062101694915275</v>
          </cell>
          <cell r="CD350">
            <v>0.31</v>
          </cell>
          <cell r="CE350">
            <v>0.23</v>
          </cell>
          <cell r="CF350">
            <v>0</v>
          </cell>
          <cell r="CG350">
            <v>0</v>
          </cell>
          <cell r="CH350">
            <v>4.295076610169497</v>
          </cell>
          <cell r="CI350" t="str">
            <v>OLD SCIENCE HALL</v>
          </cell>
          <cell r="CJ350" t="str">
            <v>SP-NF4-142</v>
          </cell>
          <cell r="CK350" t="str">
            <v>X</v>
          </cell>
          <cell r="CL350">
            <v>15</v>
          </cell>
          <cell r="CM350" t="str">
            <v>2X32HEHP</v>
          </cell>
          <cell r="CN350" t="str">
            <v>SYLVANIA</v>
          </cell>
          <cell r="CO350" t="str">
            <v>QHE2X32T8/UNV ISH-SC</v>
          </cell>
          <cell r="CP350">
            <v>49873</v>
          </cell>
          <cell r="CQ350">
            <v>0</v>
          </cell>
          <cell r="CR350" t="str">
            <v>N/A</v>
          </cell>
          <cell r="CS350" t="str">
            <v>-</v>
          </cell>
          <cell r="CT350" t="str">
            <v>-</v>
          </cell>
          <cell r="CU350" t="str">
            <v>-</v>
          </cell>
          <cell r="CV350">
            <v>0</v>
          </cell>
          <cell r="CW350">
            <v>30</v>
          </cell>
          <cell r="CX350" t="str">
            <v>FO28/ECO</v>
          </cell>
          <cell r="CY350" t="str">
            <v>SYLVANIA</v>
          </cell>
          <cell r="CZ350" t="str">
            <v>FO28/841/XP/SS/ECO</v>
          </cell>
          <cell r="DA350">
            <v>22179</v>
          </cell>
          <cell r="DB350">
            <v>0</v>
          </cell>
          <cell r="DC350" t="str">
            <v>N/A</v>
          </cell>
          <cell r="DD350" t="str">
            <v>-</v>
          </cell>
          <cell r="DE350" t="str">
            <v>-</v>
          </cell>
          <cell r="DF350" t="str">
            <v>-</v>
          </cell>
          <cell r="DG350">
            <v>15</v>
          </cell>
          <cell r="DH350" t="str">
            <v>1X4-2 LAMP SURFACE MOUNT PARABOLIC</v>
          </cell>
          <cell r="DI350" t="str">
            <v>SELECT</v>
          </cell>
          <cell r="DJ350" t="str">
            <v>SELECT</v>
          </cell>
          <cell r="DK350" t="str">
            <v>-</v>
          </cell>
          <cell r="DL350">
            <v>0</v>
          </cell>
          <cell r="DM350" t="str">
            <v>No Sensor</v>
          </cell>
          <cell r="DN350" t="str">
            <v>No Sensor</v>
          </cell>
          <cell r="DO350" t="str">
            <v>No Sensor</v>
          </cell>
          <cell r="DP350" t="str">
            <v>No Sensor</v>
          </cell>
          <cell r="DQ350" t="str">
            <v>No Sensor</v>
          </cell>
          <cell r="DR350">
            <v>0</v>
          </cell>
          <cell r="DS350" t="str">
            <v>No Add Wk.</v>
          </cell>
          <cell r="DT350" t="str">
            <v>No Add. Wk.</v>
          </cell>
          <cell r="DU350" t="str">
            <v>No Add. Wk.</v>
          </cell>
          <cell r="DV350" t="str">
            <v>No Add. Wk.</v>
          </cell>
          <cell r="DW350" t="str">
            <v>No Add. Wk.</v>
          </cell>
        </row>
        <row r="351">
          <cell r="E351">
            <v>11</v>
          </cell>
          <cell r="F351" t="str">
            <v>OLD SCIENCE HALL</v>
          </cell>
          <cell r="G351">
            <v>1</v>
          </cell>
          <cell r="I351" t="str">
            <v>STAIR #1</v>
          </cell>
          <cell r="J351" t="str">
            <v>ST</v>
          </cell>
          <cell r="L351">
            <v>2470</v>
          </cell>
          <cell r="M351">
            <v>2</v>
          </cell>
          <cell r="N351" t="str">
            <v>EXCLUDE</v>
          </cell>
          <cell r="Q351" t="str">
            <v>CF</v>
          </cell>
          <cell r="S351" t="str">
            <v>MISCELLANEOUS</v>
          </cell>
          <cell r="T351">
            <v>0</v>
          </cell>
          <cell r="U351">
            <v>0</v>
          </cell>
          <cell r="V351">
            <v>0</v>
          </cell>
          <cell r="W351">
            <v>2</v>
          </cell>
          <cell r="X351" t="str">
            <v>EXCLUDE</v>
          </cell>
          <cell r="Z351" t="str">
            <v>MISCELLANEOUS</v>
          </cell>
          <cell r="AA351" t="str">
            <v xml:space="preserve"> </v>
          </cell>
          <cell r="AB351">
            <v>0</v>
          </cell>
          <cell r="AC351">
            <v>0</v>
          </cell>
          <cell r="AD351">
            <v>0</v>
          </cell>
          <cell r="AJ351" t="str">
            <v>Y</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0.36</v>
          </cell>
          <cell r="BZ351">
            <v>2.95</v>
          </cell>
          <cell r="CA351">
            <v>0</v>
          </cell>
          <cell r="CB351">
            <v>4</v>
          </cell>
          <cell r="CC351">
            <v>0</v>
          </cell>
          <cell r="CD351">
            <v>0.31</v>
          </cell>
          <cell r="CE351">
            <v>0.23</v>
          </cell>
          <cell r="CF351">
            <v>0</v>
          </cell>
          <cell r="CG351">
            <v>0</v>
          </cell>
          <cell r="CH351">
            <v>0</v>
          </cell>
          <cell r="CI351" t="str">
            <v>OLD SCIENCE HALL</v>
          </cell>
          <cell r="CJ351" t="str">
            <v>EXCLUDE</v>
          </cell>
          <cell r="CK351">
            <v>0</v>
          </cell>
          <cell r="CL351">
            <v>0</v>
          </cell>
          <cell r="CM351" t="str">
            <v>N/A</v>
          </cell>
          <cell r="CN351" t="str">
            <v>-</v>
          </cell>
          <cell r="CO351" t="str">
            <v>-</v>
          </cell>
          <cell r="CP351" t="str">
            <v>-</v>
          </cell>
          <cell r="CQ351">
            <v>0</v>
          </cell>
          <cell r="CR351" t="str">
            <v>N/A</v>
          </cell>
          <cell r="CS351" t="str">
            <v>-</v>
          </cell>
          <cell r="CT351" t="str">
            <v>-</v>
          </cell>
          <cell r="CU351" t="str">
            <v>-</v>
          </cell>
          <cell r="CV351">
            <v>0</v>
          </cell>
          <cell r="CW351">
            <v>0</v>
          </cell>
          <cell r="CX351" t="str">
            <v>N/A</v>
          </cell>
          <cell r="CY351" t="str">
            <v>-</v>
          </cell>
          <cell r="CZ351" t="str">
            <v>-</v>
          </cell>
          <cell r="DA351" t="str">
            <v>-</v>
          </cell>
          <cell r="DB351">
            <v>0</v>
          </cell>
          <cell r="DC351" t="str">
            <v>N/A</v>
          </cell>
          <cell r="DD351" t="str">
            <v>-</v>
          </cell>
          <cell r="DE351" t="str">
            <v>-</v>
          </cell>
          <cell r="DF351" t="str">
            <v>-</v>
          </cell>
          <cell r="DG351">
            <v>2</v>
          </cell>
          <cell r="DH351" t="str">
            <v>EXCLUDE</v>
          </cell>
          <cell r="DI351" t="str">
            <v>-</v>
          </cell>
          <cell r="DJ351" t="str">
            <v>-</v>
          </cell>
          <cell r="DK351" t="str">
            <v>-</v>
          </cell>
          <cell r="DL351">
            <v>0</v>
          </cell>
          <cell r="DM351" t="str">
            <v>No Sensor</v>
          </cell>
          <cell r="DN351" t="str">
            <v>No Sensor</v>
          </cell>
          <cell r="DO351" t="str">
            <v>No Sensor</v>
          </cell>
          <cell r="DP351" t="str">
            <v>No Sensor</v>
          </cell>
          <cell r="DQ351" t="str">
            <v>No Sensor</v>
          </cell>
          <cell r="DR351">
            <v>0</v>
          </cell>
          <cell r="DS351" t="str">
            <v>No Add Wk.</v>
          </cell>
          <cell r="DT351" t="str">
            <v>No Add. Wk.</v>
          </cell>
          <cell r="DU351" t="str">
            <v>No Add. Wk.</v>
          </cell>
          <cell r="DV351" t="str">
            <v>No Add. Wk.</v>
          </cell>
          <cell r="DW351" t="str">
            <v>No Add. Wk.</v>
          </cell>
        </row>
        <row r="352">
          <cell r="E352">
            <v>11</v>
          </cell>
          <cell r="F352" t="str">
            <v>OLD SCIENCE HALL</v>
          </cell>
          <cell r="G352">
            <v>1</v>
          </cell>
          <cell r="I352" t="str">
            <v>STAIR #1</v>
          </cell>
          <cell r="J352" t="str">
            <v>E</v>
          </cell>
          <cell r="L352">
            <v>8760</v>
          </cell>
          <cell r="M352">
            <v>1</v>
          </cell>
          <cell r="N352" t="str">
            <v>EXIT PL7</v>
          </cell>
          <cell r="S352" t="str">
            <v>EXIT SIGN</v>
          </cell>
          <cell r="T352">
            <v>22</v>
          </cell>
          <cell r="U352">
            <v>2.1999999999999999E-2</v>
          </cell>
          <cell r="V352">
            <v>192.72</v>
          </cell>
          <cell r="W352">
            <v>1</v>
          </cell>
          <cell r="X352" t="str">
            <v>NF1-2CKT</v>
          </cell>
          <cell r="Z352" t="str">
            <v>NEW EXIT SIGN</v>
          </cell>
          <cell r="AA352" t="str">
            <v xml:space="preserve"> </v>
          </cell>
          <cell r="AB352">
            <v>4</v>
          </cell>
          <cell r="AC352">
            <v>4.0000000000000001E-3</v>
          </cell>
          <cell r="AD352">
            <v>35.04</v>
          </cell>
          <cell r="AJ352" t="str">
            <v>Y</v>
          </cell>
          <cell r="AK352">
            <v>619.20000000000005</v>
          </cell>
          <cell r="AL352">
            <v>0</v>
          </cell>
          <cell r="AM352">
            <v>-1</v>
          </cell>
          <cell r="AN352">
            <v>1.7999999999999999E-2</v>
          </cell>
          <cell r="AO352">
            <v>157.68</v>
          </cell>
          <cell r="AP352">
            <v>11.47968</v>
          </cell>
          <cell r="AQ352">
            <v>11.784747109267199</v>
          </cell>
          <cell r="AR352">
            <v>8.4855448379849208E-2</v>
          </cell>
          <cell r="AS352">
            <v>14.030720000000001</v>
          </cell>
          <cell r="AT352">
            <v>2.55104</v>
          </cell>
          <cell r="AU352">
            <v>40</v>
          </cell>
          <cell r="AV352">
            <v>59.734999999999999</v>
          </cell>
          <cell r="AW352">
            <v>0.14000000000000001</v>
          </cell>
          <cell r="AX352">
            <v>0</v>
          </cell>
          <cell r="AY352">
            <v>0</v>
          </cell>
          <cell r="AZ352">
            <v>0</v>
          </cell>
          <cell r="BA352">
            <v>0</v>
          </cell>
          <cell r="BB352">
            <v>40</v>
          </cell>
          <cell r="BC352">
            <v>0</v>
          </cell>
          <cell r="BD352">
            <v>0</v>
          </cell>
          <cell r="BE352">
            <v>40</v>
          </cell>
          <cell r="BF352">
            <v>59.734999999999999</v>
          </cell>
          <cell r="BG352">
            <v>0</v>
          </cell>
          <cell r="BH352">
            <v>0</v>
          </cell>
          <cell r="BI352">
            <v>59.734999999999999</v>
          </cell>
          <cell r="BJ352">
            <v>0.14000000000000001</v>
          </cell>
          <cell r="BK352">
            <v>135.09548947406248</v>
          </cell>
          <cell r="BL352">
            <v>135.28512569531247</v>
          </cell>
          <cell r="BM352">
            <v>10.950000000000001</v>
          </cell>
          <cell r="BN352">
            <v>13.14</v>
          </cell>
          <cell r="BO352">
            <v>24.090000000000003</v>
          </cell>
          <cell r="BP352">
            <v>0</v>
          </cell>
          <cell r="BQ352">
            <v>0</v>
          </cell>
          <cell r="BR352">
            <v>0</v>
          </cell>
          <cell r="BS352">
            <v>0</v>
          </cell>
          <cell r="BT352">
            <v>10.950000000000001</v>
          </cell>
          <cell r="BU352">
            <v>13.14</v>
          </cell>
          <cell r="BV352">
            <v>24.090000000000003</v>
          </cell>
          <cell r="BW352">
            <v>10.406880000000001</v>
          </cell>
          <cell r="BX352">
            <v>1.0728</v>
          </cell>
          <cell r="BY352">
            <v>0.36</v>
          </cell>
          <cell r="BZ352">
            <v>2.95</v>
          </cell>
          <cell r="CA352">
            <v>1.2699921355932204</v>
          </cell>
          <cell r="CB352">
            <v>4</v>
          </cell>
          <cell r="CC352">
            <v>0.3782074576271186</v>
          </cell>
          <cell r="CD352">
            <v>0.31</v>
          </cell>
          <cell r="CE352">
            <v>0.23</v>
          </cell>
          <cell r="CF352">
            <v>0</v>
          </cell>
          <cell r="CG352">
            <v>0</v>
          </cell>
          <cell r="CH352">
            <v>1.648199593220339</v>
          </cell>
          <cell r="CI352" t="str">
            <v>OLD SCIENCE HALL</v>
          </cell>
          <cell r="CJ352" t="str">
            <v>NF1-2CKT</v>
          </cell>
          <cell r="CK352">
            <v>0</v>
          </cell>
          <cell r="CL352">
            <v>0</v>
          </cell>
          <cell r="CM352" t="str">
            <v>N/A</v>
          </cell>
          <cell r="CN352" t="str">
            <v>-</v>
          </cell>
          <cell r="CO352" t="str">
            <v>-</v>
          </cell>
          <cell r="CP352" t="str">
            <v>-</v>
          </cell>
          <cell r="CQ352">
            <v>0</v>
          </cell>
          <cell r="CR352" t="str">
            <v>N/A</v>
          </cell>
          <cell r="CS352" t="str">
            <v>-</v>
          </cell>
          <cell r="CT352" t="str">
            <v>-</v>
          </cell>
          <cell r="CU352" t="str">
            <v>-</v>
          </cell>
          <cell r="CV352">
            <v>0</v>
          </cell>
          <cell r="CW352">
            <v>0</v>
          </cell>
          <cell r="CX352" t="str">
            <v>N/A</v>
          </cell>
          <cell r="CY352" t="str">
            <v>-</v>
          </cell>
          <cell r="CZ352" t="str">
            <v>-</v>
          </cell>
          <cell r="DA352" t="str">
            <v>-</v>
          </cell>
          <cell r="DB352">
            <v>0</v>
          </cell>
          <cell r="DC352" t="str">
            <v>N/A</v>
          </cell>
          <cell r="DD352" t="str">
            <v>-</v>
          </cell>
          <cell r="DE352" t="str">
            <v>-</v>
          </cell>
          <cell r="DF352" t="str">
            <v>-</v>
          </cell>
          <cell r="DG352">
            <v>1</v>
          </cell>
          <cell r="DH352" t="str">
            <v>LED EXIT 2 CIRCUIT</v>
          </cell>
          <cell r="DI352" t="str">
            <v>BEST</v>
          </cell>
          <cell r="DJ352" t="str">
            <v>EZXTEU2RW-DC</v>
          </cell>
          <cell r="DK352" t="str">
            <v>-</v>
          </cell>
          <cell r="DL352">
            <v>0</v>
          </cell>
          <cell r="DM352" t="str">
            <v>No Sensor</v>
          </cell>
          <cell r="DN352" t="str">
            <v>No Sensor</v>
          </cell>
          <cell r="DO352" t="str">
            <v>No Sensor</v>
          </cell>
          <cell r="DP352" t="str">
            <v>No Sensor</v>
          </cell>
          <cell r="DQ352" t="str">
            <v>No Sensor</v>
          </cell>
          <cell r="DR352">
            <v>0</v>
          </cell>
          <cell r="DS352" t="str">
            <v>No Add Wk.</v>
          </cell>
          <cell r="DT352" t="str">
            <v>No Add. Wk.</v>
          </cell>
          <cell r="DU352" t="str">
            <v>No Add. Wk.</v>
          </cell>
          <cell r="DV352" t="str">
            <v>No Add. Wk.</v>
          </cell>
          <cell r="DW352" t="str">
            <v>No Add. Wk.</v>
          </cell>
        </row>
        <row r="353">
          <cell r="E353">
            <v>11</v>
          </cell>
          <cell r="F353" t="str">
            <v>OLD SCIENCE HALL</v>
          </cell>
          <cell r="G353">
            <v>2</v>
          </cell>
          <cell r="H353">
            <v>201</v>
          </cell>
          <cell r="I353" t="str">
            <v>CORRIDOR</v>
          </cell>
          <cell r="J353" t="str">
            <v>COR</v>
          </cell>
          <cell r="L353">
            <v>2470</v>
          </cell>
          <cell r="M353">
            <v>7</v>
          </cell>
          <cell r="N353" t="str">
            <v>EXCLUDE</v>
          </cell>
          <cell r="Q353" t="str">
            <v>CF</v>
          </cell>
          <cell r="S353" t="str">
            <v>MISCELLANEOUS</v>
          </cell>
          <cell r="T353">
            <v>0</v>
          </cell>
          <cell r="U353">
            <v>0</v>
          </cell>
          <cell r="V353">
            <v>0</v>
          </cell>
          <cell r="W353">
            <v>7</v>
          </cell>
          <cell r="X353" t="str">
            <v>EXCLUDE</v>
          </cell>
          <cell r="Z353" t="str">
            <v>MISCELLANEOUS</v>
          </cell>
          <cell r="AA353" t="str">
            <v xml:space="preserve"> </v>
          </cell>
          <cell r="AB353">
            <v>0</v>
          </cell>
          <cell r="AC353">
            <v>0</v>
          </cell>
          <cell r="AD353">
            <v>0</v>
          </cell>
          <cell r="AJ353" t="str">
            <v>Y</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0.36</v>
          </cell>
          <cell r="BZ353">
            <v>2.95</v>
          </cell>
          <cell r="CA353">
            <v>0</v>
          </cell>
          <cell r="CB353">
            <v>4</v>
          </cell>
          <cell r="CC353">
            <v>0</v>
          </cell>
          <cell r="CD353">
            <v>0.31</v>
          </cell>
          <cell r="CE353">
            <v>0.23</v>
          </cell>
          <cell r="CF353">
            <v>0</v>
          </cell>
          <cell r="CG353">
            <v>0</v>
          </cell>
          <cell r="CH353">
            <v>0</v>
          </cell>
          <cell r="CI353" t="str">
            <v>OLD SCIENCE HALL</v>
          </cell>
          <cell r="CJ353" t="str">
            <v>EXCLUDE</v>
          </cell>
          <cell r="CK353">
            <v>0</v>
          </cell>
          <cell r="CL353">
            <v>0</v>
          </cell>
          <cell r="CM353" t="str">
            <v>N/A</v>
          </cell>
          <cell r="CN353" t="str">
            <v>-</v>
          </cell>
          <cell r="CO353" t="str">
            <v>-</v>
          </cell>
          <cell r="CP353" t="str">
            <v>-</v>
          </cell>
          <cell r="CQ353">
            <v>0</v>
          </cell>
          <cell r="CR353" t="str">
            <v>N/A</v>
          </cell>
          <cell r="CS353" t="str">
            <v>-</v>
          </cell>
          <cell r="CT353" t="str">
            <v>-</v>
          </cell>
          <cell r="CU353" t="str">
            <v>-</v>
          </cell>
          <cell r="CV353">
            <v>0</v>
          </cell>
          <cell r="CW353">
            <v>0</v>
          </cell>
          <cell r="CX353" t="str">
            <v>N/A</v>
          </cell>
          <cell r="CY353" t="str">
            <v>-</v>
          </cell>
          <cell r="CZ353" t="str">
            <v>-</v>
          </cell>
          <cell r="DA353" t="str">
            <v>-</v>
          </cell>
          <cell r="DB353">
            <v>0</v>
          </cell>
          <cell r="DC353" t="str">
            <v>N/A</v>
          </cell>
          <cell r="DD353" t="str">
            <v>-</v>
          </cell>
          <cell r="DE353" t="str">
            <v>-</v>
          </cell>
          <cell r="DF353" t="str">
            <v>-</v>
          </cell>
          <cell r="DG353">
            <v>7</v>
          </cell>
          <cell r="DH353" t="str">
            <v>EXCLUDE</v>
          </cell>
          <cell r="DI353" t="str">
            <v>-</v>
          </cell>
          <cell r="DJ353" t="str">
            <v>-</v>
          </cell>
          <cell r="DK353" t="str">
            <v>-</v>
          </cell>
          <cell r="DL353">
            <v>0</v>
          </cell>
          <cell r="DM353" t="str">
            <v>No Sensor</v>
          </cell>
          <cell r="DN353" t="str">
            <v>No Sensor</v>
          </cell>
          <cell r="DO353" t="str">
            <v>No Sensor</v>
          </cell>
          <cell r="DP353" t="str">
            <v>No Sensor</v>
          </cell>
          <cell r="DQ353" t="str">
            <v>No Sensor</v>
          </cell>
          <cell r="DR353">
            <v>0</v>
          </cell>
          <cell r="DS353" t="str">
            <v>No Add Wk.</v>
          </cell>
          <cell r="DT353" t="str">
            <v>No Add. Wk.</v>
          </cell>
          <cell r="DU353" t="str">
            <v>No Add. Wk.</v>
          </cell>
          <cell r="DV353" t="str">
            <v>No Add. Wk.</v>
          </cell>
          <cell r="DW353" t="str">
            <v>No Add. Wk.</v>
          </cell>
        </row>
        <row r="354">
          <cell r="E354">
            <v>11</v>
          </cell>
          <cell r="F354" t="str">
            <v>OLD SCIENCE HALL</v>
          </cell>
          <cell r="G354">
            <v>2</v>
          </cell>
          <cell r="H354">
            <v>201</v>
          </cell>
          <cell r="I354" t="str">
            <v>CORRIDOR</v>
          </cell>
          <cell r="J354" t="str">
            <v>COR</v>
          </cell>
          <cell r="L354">
            <v>2470</v>
          </cell>
          <cell r="M354">
            <v>3</v>
          </cell>
          <cell r="N354" t="str">
            <v>EXCLUDE</v>
          </cell>
          <cell r="Q354" t="str">
            <v>CF</v>
          </cell>
          <cell r="S354" t="str">
            <v>MISCELLANEOUS</v>
          </cell>
          <cell r="T354">
            <v>0</v>
          </cell>
          <cell r="U354">
            <v>0</v>
          </cell>
          <cell r="V354">
            <v>0</v>
          </cell>
          <cell r="W354">
            <v>3</v>
          </cell>
          <cell r="X354" t="str">
            <v>EXCLUDE</v>
          </cell>
          <cell r="Z354" t="str">
            <v>MISCELLANEOUS</v>
          </cell>
          <cell r="AA354" t="str">
            <v xml:space="preserve"> </v>
          </cell>
          <cell r="AB354">
            <v>0</v>
          </cell>
          <cell r="AC354">
            <v>0</v>
          </cell>
          <cell r="AD354">
            <v>0</v>
          </cell>
          <cell r="AJ354" t="str">
            <v>Y</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0.36</v>
          </cell>
          <cell r="BZ354">
            <v>2.95</v>
          </cell>
          <cell r="CA354">
            <v>0</v>
          </cell>
          <cell r="CB354">
            <v>4</v>
          </cell>
          <cell r="CC354">
            <v>0</v>
          </cell>
          <cell r="CD354">
            <v>0.31</v>
          </cell>
          <cell r="CE354">
            <v>0.23</v>
          </cell>
          <cell r="CF354">
            <v>0</v>
          </cell>
          <cell r="CG354">
            <v>0</v>
          </cell>
          <cell r="CH354">
            <v>0</v>
          </cell>
          <cell r="CI354" t="str">
            <v>OLD SCIENCE HALL</v>
          </cell>
          <cell r="CJ354" t="str">
            <v>EXCLUDE</v>
          </cell>
          <cell r="CK354">
            <v>0</v>
          </cell>
          <cell r="CL354">
            <v>0</v>
          </cell>
          <cell r="CM354" t="str">
            <v>N/A</v>
          </cell>
          <cell r="CN354" t="str">
            <v>-</v>
          </cell>
          <cell r="CO354" t="str">
            <v>-</v>
          </cell>
          <cell r="CP354" t="str">
            <v>-</v>
          </cell>
          <cell r="CQ354">
            <v>0</v>
          </cell>
          <cell r="CR354" t="str">
            <v>N/A</v>
          </cell>
          <cell r="CS354" t="str">
            <v>-</v>
          </cell>
          <cell r="CT354" t="str">
            <v>-</v>
          </cell>
          <cell r="CU354" t="str">
            <v>-</v>
          </cell>
          <cell r="CV354">
            <v>0</v>
          </cell>
          <cell r="CW354">
            <v>0</v>
          </cell>
          <cell r="CX354" t="str">
            <v>N/A</v>
          </cell>
          <cell r="CY354" t="str">
            <v>-</v>
          </cell>
          <cell r="CZ354" t="str">
            <v>-</v>
          </cell>
          <cell r="DA354" t="str">
            <v>-</v>
          </cell>
          <cell r="DB354">
            <v>0</v>
          </cell>
          <cell r="DC354" t="str">
            <v>N/A</v>
          </cell>
          <cell r="DD354" t="str">
            <v>-</v>
          </cell>
          <cell r="DE354" t="str">
            <v>-</v>
          </cell>
          <cell r="DF354" t="str">
            <v>-</v>
          </cell>
          <cell r="DG354">
            <v>3</v>
          </cell>
          <cell r="DH354" t="str">
            <v>EXCLUDE</v>
          </cell>
          <cell r="DI354" t="str">
            <v>-</v>
          </cell>
          <cell r="DJ354" t="str">
            <v>-</v>
          </cell>
          <cell r="DK354" t="str">
            <v>-</v>
          </cell>
          <cell r="DL354">
            <v>0</v>
          </cell>
          <cell r="DM354" t="str">
            <v>No Sensor</v>
          </cell>
          <cell r="DN354" t="str">
            <v>No Sensor</v>
          </cell>
          <cell r="DO354" t="str">
            <v>No Sensor</v>
          </cell>
          <cell r="DP354" t="str">
            <v>No Sensor</v>
          </cell>
          <cell r="DQ354" t="str">
            <v>No Sensor</v>
          </cell>
          <cell r="DR354">
            <v>0</v>
          </cell>
          <cell r="DS354" t="str">
            <v>No Add Wk.</v>
          </cell>
          <cell r="DT354" t="str">
            <v>No Add. Wk.</v>
          </cell>
          <cell r="DU354" t="str">
            <v>No Add. Wk.</v>
          </cell>
          <cell r="DV354" t="str">
            <v>No Add. Wk.</v>
          </cell>
          <cell r="DW354" t="str">
            <v>No Add. Wk.</v>
          </cell>
        </row>
        <row r="355">
          <cell r="E355">
            <v>11</v>
          </cell>
          <cell r="F355" t="str">
            <v>OLD SCIENCE HALL</v>
          </cell>
          <cell r="G355">
            <v>2</v>
          </cell>
          <cell r="H355">
            <v>201</v>
          </cell>
          <cell r="I355" t="str">
            <v>CORRIDOR</v>
          </cell>
          <cell r="J355" t="str">
            <v>COR</v>
          </cell>
          <cell r="L355">
            <v>2470</v>
          </cell>
          <cell r="M355">
            <v>2</v>
          </cell>
          <cell r="N355" t="str">
            <v>EXCLUDE</v>
          </cell>
          <cell r="Q355" t="str">
            <v>CF</v>
          </cell>
          <cell r="S355" t="str">
            <v>MISCELLANEOUS</v>
          </cell>
          <cell r="T355">
            <v>0</v>
          </cell>
          <cell r="U355">
            <v>0</v>
          </cell>
          <cell r="V355">
            <v>0</v>
          </cell>
          <cell r="W355">
            <v>2</v>
          </cell>
          <cell r="X355" t="str">
            <v>EXCLUDE</v>
          </cell>
          <cell r="Z355" t="str">
            <v>MISCELLANEOUS</v>
          </cell>
          <cell r="AA355" t="str">
            <v xml:space="preserve"> </v>
          </cell>
          <cell r="AB355">
            <v>0</v>
          </cell>
          <cell r="AC355">
            <v>0</v>
          </cell>
          <cell r="AD355">
            <v>0</v>
          </cell>
          <cell r="AJ355" t="str">
            <v>Y</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0.36</v>
          </cell>
          <cell r="BZ355">
            <v>2.95</v>
          </cell>
          <cell r="CA355">
            <v>0</v>
          </cell>
          <cell r="CB355">
            <v>4</v>
          </cell>
          <cell r="CC355">
            <v>0</v>
          </cell>
          <cell r="CD355">
            <v>0.31</v>
          </cell>
          <cell r="CE355">
            <v>0.23</v>
          </cell>
          <cell r="CF355">
            <v>0</v>
          </cell>
          <cell r="CG355">
            <v>0</v>
          </cell>
          <cell r="CH355">
            <v>0</v>
          </cell>
          <cell r="CI355" t="str">
            <v>OLD SCIENCE HALL</v>
          </cell>
          <cell r="CJ355" t="str">
            <v>EXCLUDE</v>
          </cell>
          <cell r="CK355">
            <v>0</v>
          </cell>
          <cell r="CL355">
            <v>0</v>
          </cell>
          <cell r="CM355" t="str">
            <v>N/A</v>
          </cell>
          <cell r="CN355" t="str">
            <v>-</v>
          </cell>
          <cell r="CO355" t="str">
            <v>-</v>
          </cell>
          <cell r="CP355" t="str">
            <v>-</v>
          </cell>
          <cell r="CQ355">
            <v>0</v>
          </cell>
          <cell r="CR355" t="str">
            <v>N/A</v>
          </cell>
          <cell r="CS355" t="str">
            <v>-</v>
          </cell>
          <cell r="CT355" t="str">
            <v>-</v>
          </cell>
          <cell r="CU355" t="str">
            <v>-</v>
          </cell>
          <cell r="CV355">
            <v>0</v>
          </cell>
          <cell r="CW355">
            <v>0</v>
          </cell>
          <cell r="CX355" t="str">
            <v>N/A</v>
          </cell>
          <cell r="CY355" t="str">
            <v>-</v>
          </cell>
          <cell r="CZ355" t="str">
            <v>-</v>
          </cell>
          <cell r="DA355" t="str">
            <v>-</v>
          </cell>
          <cell r="DB355">
            <v>0</v>
          </cell>
          <cell r="DC355" t="str">
            <v>N/A</v>
          </cell>
          <cell r="DD355" t="str">
            <v>-</v>
          </cell>
          <cell r="DE355" t="str">
            <v>-</v>
          </cell>
          <cell r="DF355" t="str">
            <v>-</v>
          </cell>
          <cell r="DG355">
            <v>2</v>
          </cell>
          <cell r="DH355" t="str">
            <v>EXCLUDE</v>
          </cell>
          <cell r="DI355" t="str">
            <v>-</v>
          </cell>
          <cell r="DJ355" t="str">
            <v>-</v>
          </cell>
          <cell r="DK355" t="str">
            <v>-</v>
          </cell>
          <cell r="DL355">
            <v>0</v>
          </cell>
          <cell r="DM355" t="str">
            <v>No Sensor</v>
          </cell>
          <cell r="DN355" t="str">
            <v>No Sensor</v>
          </cell>
          <cell r="DO355" t="str">
            <v>No Sensor</v>
          </cell>
          <cell r="DP355" t="str">
            <v>No Sensor</v>
          </cell>
          <cell r="DQ355" t="str">
            <v>No Sensor</v>
          </cell>
          <cell r="DR355">
            <v>0</v>
          </cell>
          <cell r="DS355" t="str">
            <v>No Add Wk.</v>
          </cell>
          <cell r="DT355" t="str">
            <v>No Add. Wk.</v>
          </cell>
          <cell r="DU355" t="str">
            <v>No Add. Wk.</v>
          </cell>
          <cell r="DV355" t="str">
            <v>No Add. Wk.</v>
          </cell>
          <cell r="DW355" t="str">
            <v>No Add. Wk.</v>
          </cell>
        </row>
        <row r="356">
          <cell r="E356">
            <v>11</v>
          </cell>
          <cell r="F356" t="str">
            <v>OLD SCIENCE HALL</v>
          </cell>
          <cell r="G356">
            <v>2</v>
          </cell>
          <cell r="H356">
            <v>239</v>
          </cell>
          <cell r="I356" t="str">
            <v>WOMENS TOILET</v>
          </cell>
          <cell r="J356" t="str">
            <v>TR</v>
          </cell>
          <cell r="L356">
            <v>2470</v>
          </cell>
          <cell r="M356">
            <v>2</v>
          </cell>
          <cell r="N356" t="str">
            <v>24EE</v>
          </cell>
          <cell r="O356" t="str">
            <v>LYIN PARA</v>
          </cell>
          <cell r="S356" t="str">
            <v>FLUORESCENT</v>
          </cell>
          <cell r="T356">
            <v>72</v>
          </cell>
          <cell r="U356">
            <v>0.14399999999999999</v>
          </cell>
          <cell r="V356">
            <v>355.67999999999995</v>
          </cell>
          <cell r="W356">
            <v>2</v>
          </cell>
          <cell r="X356" t="str">
            <v>NF5-242</v>
          </cell>
          <cell r="Z356" t="str">
            <v>NEW LINEAR FLUORESCENT FIXTURE</v>
          </cell>
          <cell r="AA356" t="str">
            <v xml:space="preserve"> </v>
          </cell>
          <cell r="AB356">
            <v>42</v>
          </cell>
          <cell r="AC356">
            <v>8.4000000000000005E-2</v>
          </cell>
          <cell r="AD356">
            <v>207.48000000000002</v>
          </cell>
          <cell r="AJ356" t="str">
            <v>Y</v>
          </cell>
          <cell r="AK356">
            <v>8204.4</v>
          </cell>
          <cell r="AL356">
            <v>7987.2000000000007</v>
          </cell>
          <cell r="AM356">
            <v>-2.6473599531958329E-2</v>
          </cell>
          <cell r="AN356">
            <v>5.9999999999999984E-2</v>
          </cell>
          <cell r="AO356">
            <v>148.19999999999993</v>
          </cell>
          <cell r="AP356">
            <v>13.357199999999995</v>
          </cell>
          <cell r="AQ356">
            <v>24.369671321506384</v>
          </cell>
          <cell r="AR356">
            <v>4.1034611702682008E-2</v>
          </cell>
          <cell r="AS356">
            <v>32.057279999999999</v>
          </cell>
          <cell r="AT356">
            <v>18.700080000000003</v>
          </cell>
          <cell r="AU356">
            <v>59.26</v>
          </cell>
          <cell r="AV356">
            <v>59.734999999999999</v>
          </cell>
          <cell r="AW356">
            <v>1.1600000000000001</v>
          </cell>
          <cell r="AX356">
            <v>0</v>
          </cell>
          <cell r="AY356">
            <v>0</v>
          </cell>
          <cell r="AZ356">
            <v>0</v>
          </cell>
          <cell r="BA356">
            <v>0</v>
          </cell>
          <cell r="BB356">
            <v>118.52</v>
          </cell>
          <cell r="BC356">
            <v>0</v>
          </cell>
          <cell r="BD356">
            <v>0</v>
          </cell>
          <cell r="BE356">
            <v>118.52</v>
          </cell>
          <cell r="BF356">
            <v>119.47</v>
          </cell>
          <cell r="BG356">
            <v>0</v>
          </cell>
          <cell r="BH356">
            <v>0</v>
          </cell>
          <cell r="BI356">
            <v>119.47</v>
          </cell>
          <cell r="BJ356">
            <v>2.3200000000000003</v>
          </cell>
          <cell r="BK356">
            <v>322.36803068062494</v>
          </cell>
          <cell r="BL356">
            <v>325.51057377562495</v>
          </cell>
          <cell r="BM356">
            <v>2.3464999999999998</v>
          </cell>
          <cell r="BN356">
            <v>4.9400000000000004</v>
          </cell>
          <cell r="BO356">
            <v>7.2865000000000002</v>
          </cell>
          <cell r="BP356">
            <v>2.1087624999999997</v>
          </cell>
          <cell r="BQ356">
            <v>3.7050000000000001</v>
          </cell>
          <cell r="BR356">
            <v>0</v>
          </cell>
          <cell r="BS356">
            <v>5.8137624999999993</v>
          </cell>
          <cell r="BT356">
            <v>0.23773750000000016</v>
          </cell>
          <cell r="BU356">
            <v>1.2350000000000003</v>
          </cell>
          <cell r="BV356">
            <v>1.4727375000000005</v>
          </cell>
          <cell r="BW356">
            <v>9.7811999999999966</v>
          </cell>
          <cell r="BX356">
            <v>3.5759999999999992</v>
          </cell>
          <cell r="BY356">
            <v>0.36</v>
          </cell>
          <cell r="BZ356">
            <v>2.95</v>
          </cell>
          <cell r="CA356">
            <v>1.1936379661016943</v>
          </cell>
          <cell r="CB356">
            <v>4</v>
          </cell>
          <cell r="CC356">
            <v>1.2606915254237283</v>
          </cell>
          <cell r="CD356">
            <v>0.31</v>
          </cell>
          <cell r="CE356">
            <v>0.23</v>
          </cell>
          <cell r="CF356">
            <v>0</v>
          </cell>
          <cell r="CG356">
            <v>0</v>
          </cell>
          <cell r="CH356">
            <v>2.4543294915254226</v>
          </cell>
          <cell r="CI356" t="str">
            <v>OLD SCIENCE HALL</v>
          </cell>
          <cell r="CJ356" t="str">
            <v>NF5-242</v>
          </cell>
          <cell r="CK356" t="str">
            <v>X</v>
          </cell>
          <cell r="CL356">
            <v>2</v>
          </cell>
          <cell r="CM356" t="str">
            <v>2X32HELP</v>
          </cell>
          <cell r="CN356" t="str">
            <v>SYLVANIA</v>
          </cell>
          <cell r="CO356" t="str">
            <v>QHE2X32T8/UNV ISL-SC</v>
          </cell>
          <cell r="CP356">
            <v>49863</v>
          </cell>
          <cell r="CQ356">
            <v>0</v>
          </cell>
          <cell r="CR356" t="str">
            <v>N/A</v>
          </cell>
          <cell r="CS356" t="str">
            <v>-</v>
          </cell>
          <cell r="CT356" t="str">
            <v>-</v>
          </cell>
          <cell r="CU356" t="str">
            <v>-</v>
          </cell>
          <cell r="CV356">
            <v>0</v>
          </cell>
          <cell r="CW356">
            <v>4</v>
          </cell>
          <cell r="CX356" t="str">
            <v>FO28/ECO</v>
          </cell>
          <cell r="CY356" t="str">
            <v>SYLVANIA</v>
          </cell>
          <cell r="CZ356" t="str">
            <v>FO28/841/XP/SS/ECO</v>
          </cell>
          <cell r="DA356">
            <v>22179</v>
          </cell>
          <cell r="DB356">
            <v>0</v>
          </cell>
          <cell r="DC356" t="str">
            <v>N/A</v>
          </cell>
          <cell r="DD356" t="str">
            <v>-</v>
          </cell>
          <cell r="DE356" t="str">
            <v>-</v>
          </cell>
          <cell r="DF356" t="str">
            <v>-</v>
          </cell>
          <cell r="DG356">
            <v>2</v>
          </cell>
          <cell r="DH356" t="str">
            <v>2X4 2L 18 CELL PARABOLIC LOUVER</v>
          </cell>
          <cell r="DI356" t="str">
            <v>SIMKAR</v>
          </cell>
          <cell r="DJ356" t="str">
            <v>TEP-244-232-B11-18C</v>
          </cell>
          <cell r="DK356" t="str">
            <v>-</v>
          </cell>
          <cell r="DL356">
            <v>0</v>
          </cell>
          <cell r="DM356" t="str">
            <v>No Sensor</v>
          </cell>
          <cell r="DN356" t="str">
            <v>No Sensor</v>
          </cell>
          <cell r="DO356" t="str">
            <v>No Sensor</v>
          </cell>
          <cell r="DP356" t="str">
            <v>No Sensor</v>
          </cell>
          <cell r="DQ356" t="str">
            <v>No Sensor</v>
          </cell>
          <cell r="DR356">
            <v>0</v>
          </cell>
          <cell r="DS356" t="str">
            <v>No Add Wk.</v>
          </cell>
          <cell r="DT356" t="str">
            <v>No Add. Wk.</v>
          </cell>
          <cell r="DU356" t="str">
            <v>No Add. Wk.</v>
          </cell>
          <cell r="DV356" t="str">
            <v>No Add. Wk.</v>
          </cell>
          <cell r="DW356" t="str">
            <v>No Add. Wk.</v>
          </cell>
        </row>
        <row r="357">
          <cell r="E357">
            <v>11</v>
          </cell>
          <cell r="F357" t="str">
            <v>OLD SCIENCE HALL</v>
          </cell>
          <cell r="G357">
            <v>2</v>
          </cell>
          <cell r="H357">
            <v>239</v>
          </cell>
          <cell r="I357" t="str">
            <v>WOMENS TOILET</v>
          </cell>
          <cell r="J357" t="str">
            <v>TR</v>
          </cell>
          <cell r="L357">
            <v>2470</v>
          </cell>
          <cell r="M357">
            <v>1</v>
          </cell>
          <cell r="N357" t="str">
            <v>12SS</v>
          </cell>
          <cell r="O357" t="str">
            <v>SURF</v>
          </cell>
          <cell r="Q357" t="str">
            <v>VANITY</v>
          </cell>
          <cell r="S357" t="str">
            <v>FLUORESCENT</v>
          </cell>
          <cell r="T357">
            <v>29</v>
          </cell>
          <cell r="U357">
            <v>2.9000000000000001E-2</v>
          </cell>
          <cell r="V357">
            <v>71.63000000000001</v>
          </cell>
          <cell r="W357">
            <v>1</v>
          </cell>
          <cell r="X357" t="str">
            <v>NF23-WALL</v>
          </cell>
          <cell r="Z357" t="str">
            <v>NEW LINEAR FLUORESCENT FIXTURE</v>
          </cell>
          <cell r="AA357" t="str">
            <v xml:space="preserve"> </v>
          </cell>
          <cell r="AB357">
            <v>15</v>
          </cell>
          <cell r="AC357">
            <v>1.4999999999999999E-2</v>
          </cell>
          <cell r="AD357">
            <v>37.049999999999997</v>
          </cell>
          <cell r="AJ357" t="str">
            <v>Y</v>
          </cell>
          <cell r="AK357">
            <v>939.6</v>
          </cell>
          <cell r="AL357">
            <v>1017.9000000000001</v>
          </cell>
          <cell r="AM357">
            <v>8.3333333333333398E-2</v>
          </cell>
          <cell r="AN357">
            <v>1.4000000000000002E-2</v>
          </cell>
          <cell r="AO357">
            <v>34.580000000000013</v>
          </cell>
          <cell r="AP357">
            <v>3.1166800000000001</v>
          </cell>
          <cell r="AQ357">
            <v>40.781754075751266</v>
          </cell>
          <cell r="AR357">
            <v>2.4520769708495635E-2</v>
          </cell>
          <cell r="AS357">
            <v>6.4559800000000003</v>
          </cell>
          <cell r="AT357">
            <v>3.3393000000000002</v>
          </cell>
          <cell r="AU357">
            <v>32.28</v>
          </cell>
          <cell r="AV357">
            <v>59.734999999999999</v>
          </cell>
          <cell r="AW357">
            <v>1.8199999999999998</v>
          </cell>
          <cell r="AX357">
            <v>0</v>
          </cell>
          <cell r="AY357">
            <v>0</v>
          </cell>
          <cell r="AZ357">
            <v>0</v>
          </cell>
          <cell r="BA357">
            <v>0</v>
          </cell>
          <cell r="BB357">
            <v>32.28</v>
          </cell>
          <cell r="BC357">
            <v>0</v>
          </cell>
          <cell r="BD357">
            <v>0</v>
          </cell>
          <cell r="BE357">
            <v>32.28</v>
          </cell>
          <cell r="BF357">
            <v>59.734999999999999</v>
          </cell>
          <cell r="BG357">
            <v>0</v>
          </cell>
          <cell r="BH357">
            <v>0</v>
          </cell>
          <cell r="BI357">
            <v>59.734999999999999</v>
          </cell>
          <cell r="BJ357">
            <v>1.8199999999999998</v>
          </cell>
          <cell r="BK357">
            <v>124.63840641656247</v>
          </cell>
          <cell r="BL357">
            <v>127.10367729281246</v>
          </cell>
          <cell r="BM357">
            <v>0.99486111111111108</v>
          </cell>
          <cell r="BN357">
            <v>1.9211111111111112</v>
          </cell>
          <cell r="BO357">
            <v>2.9159722222222224</v>
          </cell>
          <cell r="BP357">
            <v>0.81664374999999989</v>
          </cell>
          <cell r="BQ357">
            <v>1.3379166666666666</v>
          </cell>
          <cell r="BR357">
            <v>0</v>
          </cell>
          <cell r="BS357">
            <v>2.1545604166666665</v>
          </cell>
          <cell r="BT357">
            <v>0.17821736111111119</v>
          </cell>
          <cell r="BU357">
            <v>0.58319444444444457</v>
          </cell>
          <cell r="BV357">
            <v>0.76141180555555577</v>
          </cell>
          <cell r="BW357">
            <v>2.282280000000001</v>
          </cell>
          <cell r="BX357">
            <v>0.83440000000000014</v>
          </cell>
          <cell r="BY357">
            <v>0.36</v>
          </cell>
          <cell r="BZ357">
            <v>2.95</v>
          </cell>
          <cell r="CA357">
            <v>0.27851552542372887</v>
          </cell>
          <cell r="CB357">
            <v>4</v>
          </cell>
          <cell r="CC357">
            <v>0.29416135593220349</v>
          </cell>
          <cell r="CD357">
            <v>0.31</v>
          </cell>
          <cell r="CE357">
            <v>0.23</v>
          </cell>
          <cell r="CF357">
            <v>0</v>
          </cell>
          <cell r="CG357">
            <v>0</v>
          </cell>
          <cell r="CH357">
            <v>0.57267688135593242</v>
          </cell>
          <cell r="CI357" t="str">
            <v>OLD SCIENCE HALL</v>
          </cell>
          <cell r="CJ357" t="str">
            <v>NF23-WALL</v>
          </cell>
          <cell r="CK357" t="str">
            <v>X</v>
          </cell>
          <cell r="CL357">
            <v>1</v>
          </cell>
          <cell r="CM357" t="str">
            <v>1X32HELP</v>
          </cell>
          <cell r="CN357" t="str">
            <v>SYLVANIA</v>
          </cell>
          <cell r="CO357" t="str">
            <v>QHE1X32T8/UNV ISL-SC</v>
          </cell>
          <cell r="CP357">
            <v>49861</v>
          </cell>
          <cell r="CQ357">
            <v>0</v>
          </cell>
          <cell r="CR357" t="str">
            <v>N/A</v>
          </cell>
          <cell r="CS357" t="str">
            <v>-</v>
          </cell>
          <cell r="CT357" t="str">
            <v>-</v>
          </cell>
          <cell r="CU357" t="str">
            <v>-</v>
          </cell>
          <cell r="CV357">
            <v>0</v>
          </cell>
          <cell r="CW357">
            <v>1</v>
          </cell>
          <cell r="CX357" t="str">
            <v>FO17/ECO</v>
          </cell>
          <cell r="CY357" t="str">
            <v>SYLVANIA</v>
          </cell>
          <cell r="CZ357" t="str">
            <v>FO17/841/XP/ECO</v>
          </cell>
          <cell r="DA357">
            <v>21907</v>
          </cell>
          <cell r="DB357">
            <v>0</v>
          </cell>
          <cell r="DC357" t="str">
            <v>N/A</v>
          </cell>
          <cell r="DD357" t="str">
            <v>-</v>
          </cell>
          <cell r="DE357" t="str">
            <v>-</v>
          </cell>
          <cell r="DF357" t="str">
            <v>-</v>
          </cell>
          <cell r="DG357">
            <v>1</v>
          </cell>
          <cell r="DH357" t="str">
            <v>2'1 LAMP  WALL MOUNT</v>
          </cell>
          <cell r="DI357" t="str">
            <v>SIMKAR</v>
          </cell>
          <cell r="DJ357" t="str">
            <v>SP175 117 B11 *</v>
          </cell>
          <cell r="DK357" t="str">
            <v>-</v>
          </cell>
          <cell r="DL357">
            <v>0</v>
          </cell>
          <cell r="DM357" t="str">
            <v>No Sensor</v>
          </cell>
          <cell r="DN357" t="str">
            <v>No Sensor</v>
          </cell>
          <cell r="DO357" t="str">
            <v>No Sensor</v>
          </cell>
          <cell r="DP357" t="str">
            <v>No Sensor</v>
          </cell>
          <cell r="DQ357" t="str">
            <v>No Sensor</v>
          </cell>
          <cell r="DR357">
            <v>0</v>
          </cell>
          <cell r="DS357" t="str">
            <v>No Add Wk.</v>
          </cell>
          <cell r="DT357" t="str">
            <v>No Add. Wk.</v>
          </cell>
          <cell r="DU357" t="str">
            <v>No Add. Wk.</v>
          </cell>
          <cell r="DV357" t="str">
            <v>No Add. Wk.</v>
          </cell>
          <cell r="DW357" t="str">
            <v>No Add. Wk.</v>
          </cell>
        </row>
        <row r="358">
          <cell r="E358">
            <v>11</v>
          </cell>
          <cell r="F358" t="str">
            <v>OLD SCIENCE HALL</v>
          </cell>
          <cell r="G358">
            <v>2</v>
          </cell>
          <cell r="H358">
            <v>240</v>
          </cell>
          <cell r="I358" t="str">
            <v>JANITOR CLOSET</v>
          </cell>
          <cell r="J358" t="str">
            <v>E</v>
          </cell>
          <cell r="L358">
            <v>8760</v>
          </cell>
          <cell r="M358">
            <v>1</v>
          </cell>
          <cell r="N358" t="str">
            <v>EXIT PL7</v>
          </cell>
          <cell r="S358" t="str">
            <v>EXIT SIGN</v>
          </cell>
          <cell r="T358">
            <v>22</v>
          </cell>
          <cell r="U358">
            <v>2.1999999999999999E-2</v>
          </cell>
          <cell r="V358">
            <v>192.72</v>
          </cell>
          <cell r="W358">
            <v>1</v>
          </cell>
          <cell r="X358" t="str">
            <v>NF1-2CKT</v>
          </cell>
          <cell r="Z358" t="str">
            <v>NEW EXIT SIGN</v>
          </cell>
          <cell r="AA358" t="str">
            <v xml:space="preserve"> </v>
          </cell>
          <cell r="AB358">
            <v>4</v>
          </cell>
          <cell r="AC358">
            <v>4.0000000000000001E-3</v>
          </cell>
          <cell r="AD358">
            <v>35.04</v>
          </cell>
          <cell r="AJ358" t="str">
            <v>Y</v>
          </cell>
          <cell r="AK358">
            <v>619.20000000000005</v>
          </cell>
          <cell r="AL358">
            <v>0</v>
          </cell>
          <cell r="AM358">
            <v>-1</v>
          </cell>
          <cell r="AN358">
            <v>1.7999999999999999E-2</v>
          </cell>
          <cell r="AO358">
            <v>157.68</v>
          </cell>
          <cell r="AP358">
            <v>11.47968</v>
          </cell>
          <cell r="AQ358">
            <v>11.784747109267199</v>
          </cell>
          <cell r="AR358">
            <v>8.4855448379849208E-2</v>
          </cell>
          <cell r="AS358">
            <v>14.030720000000001</v>
          </cell>
          <cell r="AT358">
            <v>2.55104</v>
          </cell>
          <cell r="AU358">
            <v>40</v>
          </cell>
          <cell r="AV358">
            <v>59.734999999999999</v>
          </cell>
          <cell r="AW358">
            <v>0.14000000000000001</v>
          </cell>
          <cell r="AX358">
            <v>0</v>
          </cell>
          <cell r="AY358">
            <v>0</v>
          </cell>
          <cell r="AZ358">
            <v>0</v>
          </cell>
          <cell r="BA358">
            <v>0</v>
          </cell>
          <cell r="BB358">
            <v>40</v>
          </cell>
          <cell r="BC358">
            <v>0</v>
          </cell>
          <cell r="BD358">
            <v>0</v>
          </cell>
          <cell r="BE358">
            <v>40</v>
          </cell>
          <cell r="BF358">
            <v>59.734999999999999</v>
          </cell>
          <cell r="BG358">
            <v>0</v>
          </cell>
          <cell r="BH358">
            <v>0</v>
          </cell>
          <cell r="BI358">
            <v>59.734999999999999</v>
          </cell>
          <cell r="BJ358">
            <v>0.14000000000000001</v>
          </cell>
          <cell r="BK358">
            <v>135.09548947406248</v>
          </cell>
          <cell r="BL358">
            <v>135.28512569531247</v>
          </cell>
          <cell r="BM358">
            <v>10.950000000000001</v>
          </cell>
          <cell r="BN358">
            <v>13.14</v>
          </cell>
          <cell r="BO358">
            <v>24.090000000000003</v>
          </cell>
          <cell r="BP358">
            <v>0</v>
          </cell>
          <cell r="BQ358">
            <v>0</v>
          </cell>
          <cell r="BR358">
            <v>0</v>
          </cell>
          <cell r="BS358">
            <v>0</v>
          </cell>
          <cell r="BT358">
            <v>10.950000000000001</v>
          </cell>
          <cell r="BU358">
            <v>13.14</v>
          </cell>
          <cell r="BV358">
            <v>24.090000000000003</v>
          </cell>
          <cell r="BW358">
            <v>10.406880000000001</v>
          </cell>
          <cell r="BX358">
            <v>1.0728</v>
          </cell>
          <cell r="BY358">
            <v>0.36</v>
          </cell>
          <cell r="BZ358">
            <v>2.95</v>
          </cell>
          <cell r="CA358">
            <v>1.2699921355932204</v>
          </cell>
          <cell r="CB358">
            <v>4</v>
          </cell>
          <cell r="CC358">
            <v>0.3782074576271186</v>
          </cell>
          <cell r="CD358">
            <v>0.31</v>
          </cell>
          <cell r="CE358">
            <v>0.23</v>
          </cell>
          <cell r="CF358">
            <v>0</v>
          </cell>
          <cell r="CG358">
            <v>0</v>
          </cell>
          <cell r="CH358">
            <v>1.648199593220339</v>
          </cell>
          <cell r="CI358" t="str">
            <v>OLD SCIENCE HALL</v>
          </cell>
          <cell r="CJ358" t="str">
            <v>NF1-2CKT</v>
          </cell>
          <cell r="CK358">
            <v>0</v>
          </cell>
          <cell r="CL358">
            <v>0</v>
          </cell>
          <cell r="CM358" t="str">
            <v>N/A</v>
          </cell>
          <cell r="CN358" t="str">
            <v>-</v>
          </cell>
          <cell r="CO358" t="str">
            <v>-</v>
          </cell>
          <cell r="CP358" t="str">
            <v>-</v>
          </cell>
          <cell r="CQ358">
            <v>0</v>
          </cell>
          <cell r="CR358" t="str">
            <v>N/A</v>
          </cell>
          <cell r="CS358" t="str">
            <v>-</v>
          </cell>
          <cell r="CT358" t="str">
            <v>-</v>
          </cell>
          <cell r="CU358" t="str">
            <v>-</v>
          </cell>
          <cell r="CV358">
            <v>0</v>
          </cell>
          <cell r="CW358">
            <v>0</v>
          </cell>
          <cell r="CX358" t="str">
            <v>N/A</v>
          </cell>
          <cell r="CY358" t="str">
            <v>-</v>
          </cell>
          <cell r="CZ358" t="str">
            <v>-</v>
          </cell>
          <cell r="DA358" t="str">
            <v>-</v>
          </cell>
          <cell r="DB358">
            <v>0</v>
          </cell>
          <cell r="DC358" t="str">
            <v>N/A</v>
          </cell>
          <cell r="DD358" t="str">
            <v>-</v>
          </cell>
          <cell r="DE358" t="str">
            <v>-</v>
          </cell>
          <cell r="DF358" t="str">
            <v>-</v>
          </cell>
          <cell r="DG358">
            <v>1</v>
          </cell>
          <cell r="DH358" t="str">
            <v>LED EXIT 2 CIRCUIT</v>
          </cell>
          <cell r="DI358" t="str">
            <v>BEST</v>
          </cell>
          <cell r="DJ358" t="str">
            <v>EZXTEU2RW-DC</v>
          </cell>
          <cell r="DK358" t="str">
            <v>-</v>
          </cell>
          <cell r="DL358">
            <v>0</v>
          </cell>
          <cell r="DM358" t="str">
            <v>No Sensor</v>
          </cell>
          <cell r="DN358" t="str">
            <v>No Sensor</v>
          </cell>
          <cell r="DO358" t="str">
            <v>No Sensor</v>
          </cell>
          <cell r="DP358" t="str">
            <v>No Sensor</v>
          </cell>
          <cell r="DQ358" t="str">
            <v>No Sensor</v>
          </cell>
          <cell r="DR358">
            <v>0</v>
          </cell>
          <cell r="DS358" t="str">
            <v>No Add Wk.</v>
          </cell>
          <cell r="DT358" t="str">
            <v>No Add. Wk.</v>
          </cell>
          <cell r="DU358" t="str">
            <v>No Add. Wk.</v>
          </cell>
          <cell r="DV358" t="str">
            <v>No Add. Wk.</v>
          </cell>
          <cell r="DW358" t="str">
            <v>No Add. Wk.</v>
          </cell>
        </row>
        <row r="359">
          <cell r="E359">
            <v>11</v>
          </cell>
          <cell r="F359" t="str">
            <v>OLD SCIENCE HALL</v>
          </cell>
          <cell r="G359">
            <v>2</v>
          </cell>
          <cell r="H359">
            <v>202</v>
          </cell>
          <cell r="I359" t="str">
            <v>CLASSROOM</v>
          </cell>
          <cell r="J359" t="str">
            <v>CR</v>
          </cell>
          <cell r="L359">
            <v>2470</v>
          </cell>
          <cell r="M359">
            <v>15</v>
          </cell>
          <cell r="N359" t="str">
            <v>24EE</v>
          </cell>
          <cell r="O359" t="str">
            <v>PEND PARA</v>
          </cell>
          <cell r="Q359" t="str">
            <v>3R5</v>
          </cell>
          <cell r="S359" t="str">
            <v>FLUORESCENT</v>
          </cell>
          <cell r="T359">
            <v>72</v>
          </cell>
          <cell r="U359">
            <v>1.08</v>
          </cell>
          <cell r="V359">
            <v>2667.6000000000004</v>
          </cell>
          <cell r="W359">
            <v>15</v>
          </cell>
          <cell r="X359" t="str">
            <v>SP-NF4-142</v>
          </cell>
          <cell r="Z359" t="str">
            <v>NEW LINEAR FLUORESCENT FIXTURE</v>
          </cell>
          <cell r="AA359" t="str">
            <v xml:space="preserve"> </v>
          </cell>
          <cell r="AB359">
            <v>65</v>
          </cell>
          <cell r="AC359">
            <v>0.97499999999999998</v>
          </cell>
          <cell r="AD359">
            <v>2408.25</v>
          </cell>
          <cell r="AJ359" t="str">
            <v>Y</v>
          </cell>
          <cell r="AK359">
            <v>61533</v>
          </cell>
          <cell r="AL359">
            <v>92160</v>
          </cell>
          <cell r="AM359">
            <v>0.49773292379698697</v>
          </cell>
          <cell r="AN359">
            <v>0.10500000000000009</v>
          </cell>
          <cell r="AO359">
            <v>259.35000000000036</v>
          </cell>
          <cell r="AP359">
            <v>23.375100000000032</v>
          </cell>
          <cell r="AQ359">
            <v>156.59480802508577</v>
          </cell>
          <cell r="AR359">
            <v>6.3859077616405056E-3</v>
          </cell>
          <cell r="AS359">
            <v>240.42960000000005</v>
          </cell>
          <cell r="AT359">
            <v>217.05450000000002</v>
          </cell>
          <cell r="AU359">
            <v>119.26</v>
          </cell>
          <cell r="AV359">
            <v>59.734999999999999</v>
          </cell>
          <cell r="AW359">
            <v>1.1600000000000001</v>
          </cell>
          <cell r="AX359">
            <v>0</v>
          </cell>
          <cell r="AY359">
            <v>0</v>
          </cell>
          <cell r="AZ359">
            <v>0</v>
          </cell>
          <cell r="BA359">
            <v>0</v>
          </cell>
          <cell r="BB359">
            <v>1788.9</v>
          </cell>
          <cell r="BC359">
            <v>0</v>
          </cell>
          <cell r="BD359">
            <v>0</v>
          </cell>
          <cell r="BE359">
            <v>1788.9</v>
          </cell>
          <cell r="BF359">
            <v>896.02499999999998</v>
          </cell>
          <cell r="BG359">
            <v>0</v>
          </cell>
          <cell r="BH359">
            <v>0</v>
          </cell>
          <cell r="BI359">
            <v>896.02499999999998</v>
          </cell>
          <cell r="BJ359">
            <v>17.400000000000002</v>
          </cell>
          <cell r="BK359">
            <v>3636.8502238546871</v>
          </cell>
          <cell r="BL359">
            <v>3660.419297067187</v>
          </cell>
          <cell r="BM359">
            <v>17.598749999999999</v>
          </cell>
          <cell r="BN359">
            <v>37.049999999999997</v>
          </cell>
          <cell r="BO359">
            <v>54.648749999999993</v>
          </cell>
          <cell r="BP359">
            <v>18.509562499999998</v>
          </cell>
          <cell r="BQ359">
            <v>27.787499999999998</v>
          </cell>
          <cell r="BR359">
            <v>0</v>
          </cell>
          <cell r="BS359">
            <v>46.297062499999996</v>
          </cell>
          <cell r="BT359">
            <v>-0.91081249999999869</v>
          </cell>
          <cell r="BU359">
            <v>9.2624999999999993</v>
          </cell>
          <cell r="BV359">
            <v>8.3516875000000006</v>
          </cell>
          <cell r="BW359">
            <v>17.117100000000026</v>
          </cell>
          <cell r="BX359">
            <v>6.2580000000000062</v>
          </cell>
          <cell r="BY359">
            <v>0.36</v>
          </cell>
          <cell r="BZ359">
            <v>2.95</v>
          </cell>
          <cell r="CA359">
            <v>2.0888664406779691</v>
          </cell>
          <cell r="CB359">
            <v>4</v>
          </cell>
          <cell r="CC359">
            <v>2.2062101694915275</v>
          </cell>
          <cell r="CD359">
            <v>0.31</v>
          </cell>
          <cell r="CE359">
            <v>0.23</v>
          </cell>
          <cell r="CF359">
            <v>0</v>
          </cell>
          <cell r="CG359">
            <v>0</v>
          </cell>
          <cell r="CH359">
            <v>4.295076610169497</v>
          </cell>
          <cell r="CI359" t="str">
            <v>OLD SCIENCE HALL</v>
          </cell>
          <cell r="CJ359" t="str">
            <v>SP-NF4-142</v>
          </cell>
          <cell r="CK359" t="str">
            <v>X</v>
          </cell>
          <cell r="CL359">
            <v>15</v>
          </cell>
          <cell r="CM359" t="str">
            <v>2X32HEHP</v>
          </cell>
          <cell r="CN359" t="str">
            <v>SYLVANIA</v>
          </cell>
          <cell r="CO359" t="str">
            <v>QHE2X32T8/UNV ISH-SC</v>
          </cell>
          <cell r="CP359">
            <v>49873</v>
          </cell>
          <cell r="CQ359">
            <v>0</v>
          </cell>
          <cell r="CR359" t="str">
            <v>N/A</v>
          </cell>
          <cell r="CS359" t="str">
            <v>-</v>
          </cell>
          <cell r="CT359" t="str">
            <v>-</v>
          </cell>
          <cell r="CU359" t="str">
            <v>-</v>
          </cell>
          <cell r="CV359">
            <v>0</v>
          </cell>
          <cell r="CW359">
            <v>30</v>
          </cell>
          <cell r="CX359" t="str">
            <v>FO28/ECO</v>
          </cell>
          <cell r="CY359" t="str">
            <v>SYLVANIA</v>
          </cell>
          <cell r="CZ359" t="str">
            <v>FO28/841/XP/SS/ECO</v>
          </cell>
          <cell r="DA359">
            <v>22179</v>
          </cell>
          <cell r="DB359">
            <v>0</v>
          </cell>
          <cell r="DC359" t="str">
            <v>N/A</v>
          </cell>
          <cell r="DD359" t="str">
            <v>-</v>
          </cell>
          <cell r="DE359" t="str">
            <v>-</v>
          </cell>
          <cell r="DF359" t="str">
            <v>-</v>
          </cell>
          <cell r="DG359">
            <v>15</v>
          </cell>
          <cell r="DH359" t="str">
            <v>1X4-2 LAMP SURFACE MOUNT PARABOLIC</v>
          </cell>
          <cell r="DI359" t="str">
            <v>SELECT</v>
          </cell>
          <cell r="DJ359" t="str">
            <v>SELECT</v>
          </cell>
          <cell r="DK359" t="str">
            <v>-</v>
          </cell>
          <cell r="DL359">
            <v>0</v>
          </cell>
          <cell r="DM359" t="str">
            <v>No Sensor</v>
          </cell>
          <cell r="DN359" t="str">
            <v>No Sensor</v>
          </cell>
          <cell r="DO359" t="str">
            <v>No Sensor</v>
          </cell>
          <cell r="DP359" t="str">
            <v>No Sensor</v>
          </cell>
          <cell r="DQ359" t="str">
            <v>No Sensor</v>
          </cell>
          <cell r="DR359">
            <v>0</v>
          </cell>
          <cell r="DS359" t="str">
            <v>No Add Wk.</v>
          </cell>
          <cell r="DT359" t="str">
            <v>No Add. Wk.</v>
          </cell>
          <cell r="DU359" t="str">
            <v>No Add. Wk.</v>
          </cell>
          <cell r="DV359" t="str">
            <v>No Add. Wk.</v>
          </cell>
          <cell r="DW359" t="str">
            <v>No Add. Wk.</v>
          </cell>
        </row>
        <row r="360">
          <cell r="E360">
            <v>11</v>
          </cell>
          <cell r="F360" t="str">
            <v>OLD SCIENCE HALL</v>
          </cell>
          <cell r="G360">
            <v>2</v>
          </cell>
          <cell r="H360">
            <v>210</v>
          </cell>
          <cell r="I360" t="str">
            <v>ART OFFICES</v>
          </cell>
          <cell r="J360" t="str">
            <v>E</v>
          </cell>
          <cell r="L360">
            <v>8760</v>
          </cell>
          <cell r="M360">
            <v>1</v>
          </cell>
          <cell r="N360" t="str">
            <v>EXIT PL7</v>
          </cell>
          <cell r="S360" t="str">
            <v>EXIT SIGN</v>
          </cell>
          <cell r="T360">
            <v>22</v>
          </cell>
          <cell r="U360">
            <v>2.1999999999999999E-2</v>
          </cell>
          <cell r="V360">
            <v>192.72</v>
          </cell>
          <cell r="W360">
            <v>1</v>
          </cell>
          <cell r="X360" t="str">
            <v>NF1-2CKT</v>
          </cell>
          <cell r="Z360" t="str">
            <v>NEW EXIT SIGN</v>
          </cell>
          <cell r="AA360" t="str">
            <v xml:space="preserve"> </v>
          </cell>
          <cell r="AB360">
            <v>4</v>
          </cell>
          <cell r="AC360">
            <v>4.0000000000000001E-3</v>
          </cell>
          <cell r="AD360">
            <v>35.04</v>
          </cell>
          <cell r="AJ360" t="str">
            <v>Y</v>
          </cell>
          <cell r="AK360">
            <v>619.20000000000005</v>
          </cell>
          <cell r="AL360">
            <v>0</v>
          </cell>
          <cell r="AM360">
            <v>-1</v>
          </cell>
          <cell r="AN360">
            <v>1.7999999999999999E-2</v>
          </cell>
          <cell r="AO360">
            <v>157.68</v>
          </cell>
          <cell r="AP360">
            <v>11.47968</v>
          </cell>
          <cell r="AQ360">
            <v>11.784747109267199</v>
          </cell>
          <cell r="AR360">
            <v>8.4855448379849208E-2</v>
          </cell>
          <cell r="AS360">
            <v>14.030720000000001</v>
          </cell>
          <cell r="AT360">
            <v>2.55104</v>
          </cell>
          <cell r="AU360">
            <v>40</v>
          </cell>
          <cell r="AV360">
            <v>59.734999999999999</v>
          </cell>
          <cell r="AW360">
            <v>0.14000000000000001</v>
          </cell>
          <cell r="AX360">
            <v>0</v>
          </cell>
          <cell r="AY360">
            <v>0</v>
          </cell>
          <cell r="AZ360">
            <v>0</v>
          </cell>
          <cell r="BA360">
            <v>0</v>
          </cell>
          <cell r="BB360">
            <v>40</v>
          </cell>
          <cell r="BC360">
            <v>0</v>
          </cell>
          <cell r="BD360">
            <v>0</v>
          </cell>
          <cell r="BE360">
            <v>40</v>
          </cell>
          <cell r="BF360">
            <v>59.734999999999999</v>
          </cell>
          <cell r="BG360">
            <v>0</v>
          </cell>
          <cell r="BH360">
            <v>0</v>
          </cell>
          <cell r="BI360">
            <v>59.734999999999999</v>
          </cell>
          <cell r="BJ360">
            <v>0.14000000000000001</v>
          </cell>
          <cell r="BK360">
            <v>135.09548947406248</v>
          </cell>
          <cell r="BL360">
            <v>135.28512569531247</v>
          </cell>
          <cell r="BM360">
            <v>10.950000000000001</v>
          </cell>
          <cell r="BN360">
            <v>13.14</v>
          </cell>
          <cell r="BO360">
            <v>24.090000000000003</v>
          </cell>
          <cell r="BP360">
            <v>0</v>
          </cell>
          <cell r="BQ360">
            <v>0</v>
          </cell>
          <cell r="BR360">
            <v>0</v>
          </cell>
          <cell r="BS360">
            <v>0</v>
          </cell>
          <cell r="BT360">
            <v>10.950000000000001</v>
          </cell>
          <cell r="BU360">
            <v>13.14</v>
          </cell>
          <cell r="BV360">
            <v>24.090000000000003</v>
          </cell>
          <cell r="BW360">
            <v>10.406880000000001</v>
          </cell>
          <cell r="BX360">
            <v>1.0728</v>
          </cell>
          <cell r="BY360">
            <v>0.36</v>
          </cell>
          <cell r="BZ360">
            <v>2.95</v>
          </cell>
          <cell r="CA360">
            <v>1.2699921355932204</v>
          </cell>
          <cell r="CB360">
            <v>4</v>
          </cell>
          <cell r="CC360">
            <v>0.3782074576271186</v>
          </cell>
          <cell r="CD360">
            <v>0.31</v>
          </cell>
          <cell r="CE360">
            <v>0.23</v>
          </cell>
          <cell r="CF360">
            <v>0</v>
          </cell>
          <cell r="CG360">
            <v>0</v>
          </cell>
          <cell r="CH360">
            <v>1.648199593220339</v>
          </cell>
          <cell r="CI360" t="str">
            <v>OLD SCIENCE HALL</v>
          </cell>
          <cell r="CJ360" t="str">
            <v>NF1-2CKT</v>
          </cell>
          <cell r="CK360">
            <v>0</v>
          </cell>
          <cell r="CL360">
            <v>0</v>
          </cell>
          <cell r="CM360" t="str">
            <v>N/A</v>
          </cell>
          <cell r="CN360" t="str">
            <v>-</v>
          </cell>
          <cell r="CO360" t="str">
            <v>-</v>
          </cell>
          <cell r="CP360" t="str">
            <v>-</v>
          </cell>
          <cell r="CQ360">
            <v>0</v>
          </cell>
          <cell r="CR360" t="str">
            <v>N/A</v>
          </cell>
          <cell r="CS360" t="str">
            <v>-</v>
          </cell>
          <cell r="CT360" t="str">
            <v>-</v>
          </cell>
          <cell r="CU360" t="str">
            <v>-</v>
          </cell>
          <cell r="CV360">
            <v>0</v>
          </cell>
          <cell r="CW360">
            <v>0</v>
          </cell>
          <cell r="CX360" t="str">
            <v>N/A</v>
          </cell>
          <cell r="CY360" t="str">
            <v>-</v>
          </cell>
          <cell r="CZ360" t="str">
            <v>-</v>
          </cell>
          <cell r="DA360" t="str">
            <v>-</v>
          </cell>
          <cell r="DB360">
            <v>0</v>
          </cell>
          <cell r="DC360" t="str">
            <v>N/A</v>
          </cell>
          <cell r="DD360" t="str">
            <v>-</v>
          </cell>
          <cell r="DE360" t="str">
            <v>-</v>
          </cell>
          <cell r="DF360" t="str">
            <v>-</v>
          </cell>
          <cell r="DG360">
            <v>1</v>
          </cell>
          <cell r="DH360" t="str">
            <v>LED EXIT 2 CIRCUIT</v>
          </cell>
          <cell r="DI360" t="str">
            <v>BEST</v>
          </cell>
          <cell r="DJ360" t="str">
            <v>EZXTEU2RW-DC</v>
          </cell>
          <cell r="DK360" t="str">
            <v>-</v>
          </cell>
          <cell r="DL360">
            <v>0</v>
          </cell>
          <cell r="DM360" t="str">
            <v>No Sensor</v>
          </cell>
          <cell r="DN360" t="str">
            <v>No Sensor</v>
          </cell>
          <cell r="DO360" t="str">
            <v>No Sensor</v>
          </cell>
          <cell r="DP360" t="str">
            <v>No Sensor</v>
          </cell>
          <cell r="DQ360" t="str">
            <v>No Sensor</v>
          </cell>
          <cell r="DR360">
            <v>0</v>
          </cell>
          <cell r="DS360" t="str">
            <v>No Add Wk.</v>
          </cell>
          <cell r="DT360" t="str">
            <v>No Add. Wk.</v>
          </cell>
          <cell r="DU360" t="str">
            <v>No Add. Wk.</v>
          </cell>
          <cell r="DV360" t="str">
            <v>No Add. Wk.</v>
          </cell>
          <cell r="DW360" t="str">
            <v>No Add. Wk.</v>
          </cell>
        </row>
        <row r="361">
          <cell r="E361">
            <v>11</v>
          </cell>
          <cell r="F361" t="str">
            <v>OLD SCIENCE HALL</v>
          </cell>
          <cell r="G361">
            <v>2</v>
          </cell>
          <cell r="H361">
            <v>210</v>
          </cell>
          <cell r="I361" t="str">
            <v>ART OFFICES</v>
          </cell>
          <cell r="J361" t="str">
            <v>OH</v>
          </cell>
          <cell r="L361">
            <v>2470</v>
          </cell>
          <cell r="M361">
            <v>9</v>
          </cell>
          <cell r="N361" t="str">
            <v>44EE</v>
          </cell>
          <cell r="O361" t="str">
            <v>LYIN PARA</v>
          </cell>
          <cell r="S361" t="str">
            <v>FLUORESCENT</v>
          </cell>
          <cell r="T361">
            <v>144</v>
          </cell>
          <cell r="U361">
            <v>1.296</v>
          </cell>
          <cell r="V361">
            <v>3201.12</v>
          </cell>
          <cell r="W361">
            <v>9</v>
          </cell>
          <cell r="X361" t="str">
            <v>NF5-242HP</v>
          </cell>
          <cell r="Z361" t="str">
            <v>NEW LINEAR FLUORESCENT FIXTURE</v>
          </cell>
          <cell r="AA361" t="str">
            <v xml:space="preserve"> </v>
          </cell>
          <cell r="AB361">
            <v>65</v>
          </cell>
          <cell r="AC361">
            <v>0.58499999999999996</v>
          </cell>
          <cell r="AD361">
            <v>1444.9499999999998</v>
          </cell>
          <cell r="AJ361" t="str">
            <v>Y</v>
          </cell>
          <cell r="AK361">
            <v>73839.599999999991</v>
          </cell>
          <cell r="AL361">
            <v>55296</v>
          </cell>
          <cell r="AM361">
            <v>-0.2511335381015064</v>
          </cell>
          <cell r="AN361">
            <v>0.71100000000000008</v>
          </cell>
          <cell r="AO361">
            <v>1756.17</v>
          </cell>
          <cell r="AP361">
            <v>158.28282000000004</v>
          </cell>
          <cell r="AQ361">
            <v>9.3436484510309583</v>
          </cell>
          <cell r="AR361">
            <v>0.10702457452684472</v>
          </cell>
          <cell r="AS361">
            <v>288.51552000000004</v>
          </cell>
          <cell r="AT361">
            <v>130.23269999999999</v>
          </cell>
          <cell r="AU361">
            <v>59.26</v>
          </cell>
          <cell r="AV361">
            <v>59.734999999999999</v>
          </cell>
          <cell r="AW361">
            <v>2.3200000000000003</v>
          </cell>
          <cell r="AX361">
            <v>0</v>
          </cell>
          <cell r="AY361">
            <v>0</v>
          </cell>
          <cell r="AZ361">
            <v>0</v>
          </cell>
          <cell r="BA361">
            <v>0</v>
          </cell>
          <cell r="BB361">
            <v>533.34</v>
          </cell>
          <cell r="BC361">
            <v>0</v>
          </cell>
          <cell r="BD361">
            <v>0</v>
          </cell>
          <cell r="BE361">
            <v>533.34</v>
          </cell>
          <cell r="BF361">
            <v>537.61500000000001</v>
          </cell>
          <cell r="BG361">
            <v>0</v>
          </cell>
          <cell r="BH361">
            <v>0</v>
          </cell>
          <cell r="BI361">
            <v>537.61500000000001</v>
          </cell>
          <cell r="BJ361">
            <v>20.880000000000003</v>
          </cell>
          <cell r="BK361">
            <v>1450.656138062812</v>
          </cell>
          <cell r="BL361">
            <v>1478.9390259178124</v>
          </cell>
          <cell r="BM361">
            <v>21.118499999999997</v>
          </cell>
          <cell r="BN361">
            <v>44.460000000000008</v>
          </cell>
          <cell r="BO361">
            <v>65.578500000000005</v>
          </cell>
          <cell r="BP361">
            <v>11.1057375</v>
          </cell>
          <cell r="BQ361">
            <v>16.672499999999999</v>
          </cell>
          <cell r="BR361">
            <v>0</v>
          </cell>
          <cell r="BS361">
            <v>27.778237499999999</v>
          </cell>
          <cell r="BT361">
            <v>10.012762499999997</v>
          </cell>
          <cell r="BU361">
            <v>27.787500000000009</v>
          </cell>
          <cell r="BV361">
            <v>37.800262500000002</v>
          </cell>
          <cell r="BW361">
            <v>115.90722000000001</v>
          </cell>
          <cell r="BX361">
            <v>42.375600000000013</v>
          </cell>
          <cell r="BY361">
            <v>0.36</v>
          </cell>
          <cell r="BZ361">
            <v>2.95</v>
          </cell>
          <cell r="CA361">
            <v>14.144609898305085</v>
          </cell>
          <cell r="CB361">
            <v>4</v>
          </cell>
          <cell r="CC361">
            <v>14.939194576271188</v>
          </cell>
          <cell r="CD361">
            <v>0.31</v>
          </cell>
          <cell r="CE361">
            <v>0.23</v>
          </cell>
          <cell r="CF361">
            <v>0</v>
          </cell>
          <cell r="CG361">
            <v>0</v>
          </cell>
          <cell r="CH361">
            <v>29.083804474576272</v>
          </cell>
          <cell r="CI361" t="str">
            <v>OLD SCIENCE HALL</v>
          </cell>
          <cell r="CJ361" t="str">
            <v>NF5-242HP</v>
          </cell>
          <cell r="CK361" t="str">
            <v>X</v>
          </cell>
          <cell r="CL361">
            <v>9</v>
          </cell>
          <cell r="CM361" t="str">
            <v>2X32HEHP</v>
          </cell>
          <cell r="CN361" t="str">
            <v>SYLVANIA</v>
          </cell>
          <cell r="CO361" t="str">
            <v>QHE2X32T8/UNV ISH-SC</v>
          </cell>
          <cell r="CP361">
            <v>49873</v>
          </cell>
          <cell r="CQ361">
            <v>0</v>
          </cell>
          <cell r="CR361" t="str">
            <v>N/A</v>
          </cell>
          <cell r="CS361" t="str">
            <v>-</v>
          </cell>
          <cell r="CT361" t="str">
            <v>-</v>
          </cell>
          <cell r="CU361" t="str">
            <v>-</v>
          </cell>
          <cell r="CV361">
            <v>0</v>
          </cell>
          <cell r="CW361">
            <v>18</v>
          </cell>
          <cell r="CX361" t="str">
            <v>FO28/ECO</v>
          </cell>
          <cell r="CY361" t="str">
            <v>SYLVANIA</v>
          </cell>
          <cell r="CZ361" t="str">
            <v>FO28/841/XP/SS/ECO</v>
          </cell>
          <cell r="DA361">
            <v>22179</v>
          </cell>
          <cell r="DB361">
            <v>0</v>
          </cell>
          <cell r="DC361" t="str">
            <v>N/A</v>
          </cell>
          <cell r="DD361" t="str">
            <v>-</v>
          </cell>
          <cell r="DE361" t="str">
            <v>-</v>
          </cell>
          <cell r="DF361" t="str">
            <v>-</v>
          </cell>
          <cell r="DG361">
            <v>9</v>
          </cell>
          <cell r="DH361" t="str">
            <v>2X4 2L 18 CELL PARABOLIC LOUVER</v>
          </cell>
          <cell r="DI361" t="str">
            <v>SIMKAR</v>
          </cell>
          <cell r="DJ361" t="str">
            <v>TEP-244-232-B11-18C</v>
          </cell>
          <cell r="DK361" t="str">
            <v>-</v>
          </cell>
          <cell r="DL361">
            <v>0</v>
          </cell>
          <cell r="DM361" t="str">
            <v>No Sensor</v>
          </cell>
          <cell r="DN361" t="str">
            <v>No Sensor</v>
          </cell>
          <cell r="DO361" t="str">
            <v>No Sensor</v>
          </cell>
          <cell r="DP361" t="str">
            <v>No Sensor</v>
          </cell>
          <cell r="DQ361" t="str">
            <v>No Sensor</v>
          </cell>
          <cell r="DR361">
            <v>0</v>
          </cell>
          <cell r="DS361" t="str">
            <v>No Add Wk.</v>
          </cell>
          <cell r="DT361" t="str">
            <v>No Add. Wk.</v>
          </cell>
          <cell r="DU361" t="str">
            <v>No Add. Wk.</v>
          </cell>
          <cell r="DV361" t="str">
            <v>No Add. Wk.</v>
          </cell>
          <cell r="DW361" t="str">
            <v>No Add. Wk.</v>
          </cell>
        </row>
        <row r="362">
          <cell r="E362">
            <v>11</v>
          </cell>
          <cell r="F362" t="str">
            <v>OLD SCIENCE HALL</v>
          </cell>
          <cell r="G362">
            <v>2</v>
          </cell>
          <cell r="H362">
            <v>210</v>
          </cell>
          <cell r="I362" t="str">
            <v>ART OFFICES</v>
          </cell>
          <cell r="J362" t="str">
            <v>OH</v>
          </cell>
          <cell r="L362">
            <v>2470</v>
          </cell>
          <cell r="M362">
            <v>2</v>
          </cell>
          <cell r="N362" t="str">
            <v>44EE</v>
          </cell>
          <cell r="O362" t="str">
            <v>LYIN PARA</v>
          </cell>
          <cell r="S362" t="str">
            <v>FLUORESCENT</v>
          </cell>
          <cell r="T362">
            <v>144</v>
          </cell>
          <cell r="U362">
            <v>0.28799999999999998</v>
          </cell>
          <cell r="V362">
            <v>711.3599999999999</v>
          </cell>
          <cell r="W362">
            <v>2</v>
          </cell>
          <cell r="X362" t="str">
            <v>NF5-242HP</v>
          </cell>
          <cell r="Z362" t="str">
            <v>NEW LINEAR FLUORESCENT FIXTURE</v>
          </cell>
          <cell r="AA362" t="str">
            <v xml:space="preserve"> </v>
          </cell>
          <cell r="AB362">
            <v>65</v>
          </cell>
          <cell r="AC362">
            <v>0.13</v>
          </cell>
          <cell r="AD362">
            <v>321.10000000000002</v>
          </cell>
          <cell r="AJ362" t="str">
            <v>Y</v>
          </cell>
          <cell r="AK362">
            <v>16408.8</v>
          </cell>
          <cell r="AL362">
            <v>12288</v>
          </cell>
          <cell r="AM362">
            <v>-0.25113353810150646</v>
          </cell>
          <cell r="AN362">
            <v>0.15799999999999997</v>
          </cell>
          <cell r="AO362">
            <v>390.25999999999988</v>
          </cell>
          <cell r="AP362">
            <v>35.173959999999994</v>
          </cell>
          <cell r="AQ362">
            <v>9.3436484510309619</v>
          </cell>
          <cell r="AR362">
            <v>0.10702457452684468</v>
          </cell>
          <cell r="AS362">
            <v>64.114559999999997</v>
          </cell>
          <cell r="AT362">
            <v>28.940600000000003</v>
          </cell>
          <cell r="AU362">
            <v>59.26</v>
          </cell>
          <cell r="AV362">
            <v>59.734999999999999</v>
          </cell>
          <cell r="AW362">
            <v>2.3200000000000003</v>
          </cell>
          <cell r="AX362">
            <v>0</v>
          </cell>
          <cell r="AY362">
            <v>0</v>
          </cell>
          <cell r="AZ362">
            <v>0</v>
          </cell>
          <cell r="BA362">
            <v>0</v>
          </cell>
          <cell r="BB362">
            <v>118.52</v>
          </cell>
          <cell r="BC362">
            <v>0</v>
          </cell>
          <cell r="BD362">
            <v>0</v>
          </cell>
          <cell r="BE362">
            <v>118.52</v>
          </cell>
          <cell r="BF362">
            <v>119.47</v>
          </cell>
          <cell r="BG362">
            <v>0</v>
          </cell>
          <cell r="BH362">
            <v>0</v>
          </cell>
          <cell r="BI362">
            <v>119.47</v>
          </cell>
          <cell r="BJ362">
            <v>4.6400000000000006</v>
          </cell>
          <cell r="BK362">
            <v>322.36803068062494</v>
          </cell>
          <cell r="BL362">
            <v>328.65311687062496</v>
          </cell>
          <cell r="BM362">
            <v>4.6929999999999996</v>
          </cell>
          <cell r="BN362">
            <v>9.8800000000000008</v>
          </cell>
          <cell r="BO362">
            <v>14.573</v>
          </cell>
          <cell r="BP362">
            <v>2.4679416666666665</v>
          </cell>
          <cell r="BQ362">
            <v>3.7050000000000001</v>
          </cell>
          <cell r="BR362">
            <v>0</v>
          </cell>
          <cell r="BS362">
            <v>6.1729416666666665</v>
          </cell>
          <cell r="BT362">
            <v>2.2250583333333331</v>
          </cell>
          <cell r="BU362">
            <v>6.1750000000000007</v>
          </cell>
          <cell r="BV362">
            <v>8.4000583333333338</v>
          </cell>
          <cell r="BW362">
            <v>25.757159999999992</v>
          </cell>
          <cell r="BX362">
            <v>9.4167999999999985</v>
          </cell>
          <cell r="BY362">
            <v>0.36</v>
          </cell>
          <cell r="BZ362">
            <v>2.95</v>
          </cell>
          <cell r="CA362">
            <v>3.1432466440677955</v>
          </cell>
          <cell r="CB362">
            <v>4</v>
          </cell>
          <cell r="CC362">
            <v>3.3198210169491524</v>
          </cell>
          <cell r="CD362">
            <v>0.31</v>
          </cell>
          <cell r="CE362">
            <v>0.23</v>
          </cell>
          <cell r="CF362">
            <v>0</v>
          </cell>
          <cell r="CG362">
            <v>0</v>
          </cell>
          <cell r="CH362">
            <v>6.4630676610169484</v>
          </cell>
          <cell r="CI362" t="str">
            <v>OLD SCIENCE HALL</v>
          </cell>
          <cell r="CJ362" t="str">
            <v>NF5-242HP</v>
          </cell>
          <cell r="CK362" t="str">
            <v>X</v>
          </cell>
          <cell r="CL362">
            <v>2</v>
          </cell>
          <cell r="CM362" t="str">
            <v>2X32HEHP</v>
          </cell>
          <cell r="CN362" t="str">
            <v>SYLVANIA</v>
          </cell>
          <cell r="CO362" t="str">
            <v>QHE2X32T8/UNV ISH-SC</v>
          </cell>
          <cell r="CP362">
            <v>49873</v>
          </cell>
          <cell r="CQ362">
            <v>0</v>
          </cell>
          <cell r="CR362" t="str">
            <v>N/A</v>
          </cell>
          <cell r="CS362" t="str">
            <v>-</v>
          </cell>
          <cell r="CT362" t="str">
            <v>-</v>
          </cell>
          <cell r="CU362" t="str">
            <v>-</v>
          </cell>
          <cell r="CV362">
            <v>0</v>
          </cell>
          <cell r="CW362">
            <v>4</v>
          </cell>
          <cell r="CX362" t="str">
            <v>FO28/ECO</v>
          </cell>
          <cell r="CY362" t="str">
            <v>SYLVANIA</v>
          </cell>
          <cell r="CZ362" t="str">
            <v>FO28/841/XP/SS/ECO</v>
          </cell>
          <cell r="DA362">
            <v>22179</v>
          </cell>
          <cell r="DB362">
            <v>0</v>
          </cell>
          <cell r="DC362" t="str">
            <v>N/A</v>
          </cell>
          <cell r="DD362" t="str">
            <v>-</v>
          </cell>
          <cell r="DE362" t="str">
            <v>-</v>
          </cell>
          <cell r="DF362" t="str">
            <v>-</v>
          </cell>
          <cell r="DG362">
            <v>2</v>
          </cell>
          <cell r="DH362" t="str">
            <v>2X4 2L 18 CELL PARABOLIC LOUVER</v>
          </cell>
          <cell r="DI362" t="str">
            <v>SIMKAR</v>
          </cell>
          <cell r="DJ362" t="str">
            <v>TEP-244-232-B11-18C</v>
          </cell>
          <cell r="DK362" t="str">
            <v>-</v>
          </cell>
          <cell r="DL362">
            <v>0</v>
          </cell>
          <cell r="DM362" t="str">
            <v>No Sensor</v>
          </cell>
          <cell r="DN362" t="str">
            <v>No Sensor</v>
          </cell>
          <cell r="DO362" t="str">
            <v>No Sensor</v>
          </cell>
          <cell r="DP362" t="str">
            <v>No Sensor</v>
          </cell>
          <cell r="DQ362" t="str">
            <v>No Sensor</v>
          </cell>
          <cell r="DR362">
            <v>0</v>
          </cell>
          <cell r="DS362" t="str">
            <v>No Add Wk.</v>
          </cell>
          <cell r="DT362" t="str">
            <v>No Add. Wk.</v>
          </cell>
          <cell r="DU362" t="str">
            <v>No Add. Wk.</v>
          </cell>
          <cell r="DV362" t="str">
            <v>No Add. Wk.</v>
          </cell>
          <cell r="DW362" t="str">
            <v>No Add. Wk.</v>
          </cell>
        </row>
        <row r="363">
          <cell r="E363">
            <v>11</v>
          </cell>
          <cell r="F363" t="str">
            <v>OLD SCIENCE HALL</v>
          </cell>
          <cell r="G363">
            <v>2</v>
          </cell>
          <cell r="H363">
            <v>215</v>
          </cell>
          <cell r="I363" t="str">
            <v>CONFERENCE ROOM</v>
          </cell>
          <cell r="J363" t="str">
            <v>OH</v>
          </cell>
          <cell r="L363">
            <v>2470</v>
          </cell>
          <cell r="M363">
            <v>2</v>
          </cell>
          <cell r="N363" t="str">
            <v>44EE</v>
          </cell>
          <cell r="O363" t="str">
            <v>LYIN PARA</v>
          </cell>
          <cell r="S363" t="str">
            <v>FLUORESCENT</v>
          </cell>
          <cell r="T363">
            <v>144</v>
          </cell>
          <cell r="U363">
            <v>0.28799999999999998</v>
          </cell>
          <cell r="V363">
            <v>711.3599999999999</v>
          </cell>
          <cell r="W363">
            <v>2</v>
          </cell>
          <cell r="X363" t="str">
            <v>NF5-242HP</v>
          </cell>
          <cell r="Z363" t="str">
            <v>NEW LINEAR FLUORESCENT FIXTURE</v>
          </cell>
          <cell r="AA363" t="str">
            <v xml:space="preserve"> </v>
          </cell>
          <cell r="AB363">
            <v>65</v>
          </cell>
          <cell r="AC363">
            <v>0.13</v>
          </cell>
          <cell r="AD363">
            <v>321.10000000000002</v>
          </cell>
          <cell r="AJ363" t="str">
            <v>Y</v>
          </cell>
          <cell r="AK363">
            <v>16408.8</v>
          </cell>
          <cell r="AL363">
            <v>12288</v>
          </cell>
          <cell r="AM363">
            <v>-0.25113353810150646</v>
          </cell>
          <cell r="AN363">
            <v>0.15799999999999997</v>
          </cell>
          <cell r="AO363">
            <v>390.25999999999988</v>
          </cell>
          <cell r="AP363">
            <v>35.173959999999994</v>
          </cell>
          <cell r="AQ363">
            <v>9.3436484510309619</v>
          </cell>
          <cell r="AR363">
            <v>0.10702457452684468</v>
          </cell>
          <cell r="AS363">
            <v>64.114559999999997</v>
          </cell>
          <cell r="AT363">
            <v>28.940600000000003</v>
          </cell>
          <cell r="AU363">
            <v>59.26</v>
          </cell>
          <cell r="AV363">
            <v>59.734999999999999</v>
          </cell>
          <cell r="AW363">
            <v>2.3200000000000003</v>
          </cell>
          <cell r="AX363">
            <v>0</v>
          </cell>
          <cell r="AY363">
            <v>0</v>
          </cell>
          <cell r="AZ363">
            <v>0</v>
          </cell>
          <cell r="BA363">
            <v>0</v>
          </cell>
          <cell r="BB363">
            <v>118.52</v>
          </cell>
          <cell r="BC363">
            <v>0</v>
          </cell>
          <cell r="BD363">
            <v>0</v>
          </cell>
          <cell r="BE363">
            <v>118.52</v>
          </cell>
          <cell r="BF363">
            <v>119.47</v>
          </cell>
          <cell r="BG363">
            <v>0</v>
          </cell>
          <cell r="BH363">
            <v>0</v>
          </cell>
          <cell r="BI363">
            <v>119.47</v>
          </cell>
          <cell r="BJ363">
            <v>4.6400000000000006</v>
          </cell>
          <cell r="BK363">
            <v>322.36803068062494</v>
          </cell>
          <cell r="BL363">
            <v>328.65311687062496</v>
          </cell>
          <cell r="BM363">
            <v>4.6929999999999996</v>
          </cell>
          <cell r="BN363">
            <v>9.8800000000000008</v>
          </cell>
          <cell r="BO363">
            <v>14.573</v>
          </cell>
          <cell r="BP363">
            <v>2.4679416666666665</v>
          </cell>
          <cell r="BQ363">
            <v>3.7050000000000001</v>
          </cell>
          <cell r="BR363">
            <v>0</v>
          </cell>
          <cell r="BS363">
            <v>6.1729416666666665</v>
          </cell>
          <cell r="BT363">
            <v>2.2250583333333331</v>
          </cell>
          <cell r="BU363">
            <v>6.1750000000000007</v>
          </cell>
          <cell r="BV363">
            <v>8.4000583333333338</v>
          </cell>
          <cell r="BW363">
            <v>25.757159999999992</v>
          </cell>
          <cell r="BX363">
            <v>9.4167999999999985</v>
          </cell>
          <cell r="BY363">
            <v>0.36</v>
          </cell>
          <cell r="BZ363">
            <v>2.95</v>
          </cell>
          <cell r="CA363">
            <v>3.1432466440677955</v>
          </cell>
          <cell r="CB363">
            <v>4</v>
          </cell>
          <cell r="CC363">
            <v>3.3198210169491524</v>
          </cell>
          <cell r="CD363">
            <v>0.31</v>
          </cell>
          <cell r="CE363">
            <v>0.23</v>
          </cell>
          <cell r="CF363">
            <v>0</v>
          </cell>
          <cell r="CG363">
            <v>0</v>
          </cell>
          <cell r="CH363">
            <v>6.4630676610169484</v>
          </cell>
          <cell r="CI363" t="str">
            <v>OLD SCIENCE HALL</v>
          </cell>
          <cell r="CJ363" t="str">
            <v>NF5-242HP</v>
          </cell>
          <cell r="CK363" t="str">
            <v>X</v>
          </cell>
          <cell r="CL363">
            <v>2</v>
          </cell>
          <cell r="CM363" t="str">
            <v>2X32HEHP</v>
          </cell>
          <cell r="CN363" t="str">
            <v>SYLVANIA</v>
          </cell>
          <cell r="CO363" t="str">
            <v>QHE2X32T8/UNV ISH-SC</v>
          </cell>
          <cell r="CP363">
            <v>49873</v>
          </cell>
          <cell r="CQ363">
            <v>0</v>
          </cell>
          <cell r="CR363" t="str">
            <v>N/A</v>
          </cell>
          <cell r="CS363" t="str">
            <v>-</v>
          </cell>
          <cell r="CT363" t="str">
            <v>-</v>
          </cell>
          <cell r="CU363" t="str">
            <v>-</v>
          </cell>
          <cell r="CV363">
            <v>0</v>
          </cell>
          <cell r="CW363">
            <v>4</v>
          </cell>
          <cell r="CX363" t="str">
            <v>FO28/ECO</v>
          </cell>
          <cell r="CY363" t="str">
            <v>SYLVANIA</v>
          </cell>
          <cell r="CZ363" t="str">
            <v>FO28/841/XP/SS/ECO</v>
          </cell>
          <cell r="DA363">
            <v>22179</v>
          </cell>
          <cell r="DB363">
            <v>0</v>
          </cell>
          <cell r="DC363" t="str">
            <v>N/A</v>
          </cell>
          <cell r="DD363" t="str">
            <v>-</v>
          </cell>
          <cell r="DE363" t="str">
            <v>-</v>
          </cell>
          <cell r="DF363" t="str">
            <v>-</v>
          </cell>
          <cell r="DG363">
            <v>2</v>
          </cell>
          <cell r="DH363" t="str">
            <v>2X4 2L 18 CELL PARABOLIC LOUVER</v>
          </cell>
          <cell r="DI363" t="str">
            <v>SIMKAR</v>
          </cell>
          <cell r="DJ363" t="str">
            <v>TEP-244-232-B11-18C</v>
          </cell>
          <cell r="DK363" t="str">
            <v>-</v>
          </cell>
          <cell r="DL363">
            <v>0</v>
          </cell>
          <cell r="DM363" t="str">
            <v>No Sensor</v>
          </cell>
          <cell r="DN363" t="str">
            <v>No Sensor</v>
          </cell>
          <cell r="DO363" t="str">
            <v>No Sensor</v>
          </cell>
          <cell r="DP363" t="str">
            <v>No Sensor</v>
          </cell>
          <cell r="DQ363" t="str">
            <v>No Sensor</v>
          </cell>
          <cell r="DR363">
            <v>0</v>
          </cell>
          <cell r="DS363" t="str">
            <v>No Add Wk.</v>
          </cell>
          <cell r="DT363" t="str">
            <v>No Add. Wk.</v>
          </cell>
          <cell r="DU363" t="str">
            <v>No Add. Wk.</v>
          </cell>
          <cell r="DV363" t="str">
            <v>No Add. Wk.</v>
          </cell>
          <cell r="DW363" t="str">
            <v>No Add. Wk.</v>
          </cell>
        </row>
        <row r="364">
          <cell r="E364">
            <v>11</v>
          </cell>
          <cell r="F364" t="str">
            <v>OLD SCIENCE HALL</v>
          </cell>
          <cell r="G364">
            <v>2</v>
          </cell>
          <cell r="H364">
            <v>214</v>
          </cell>
          <cell r="I364" t="str">
            <v>OFFICE</v>
          </cell>
          <cell r="J364" t="str">
            <v>OH</v>
          </cell>
          <cell r="L364">
            <v>2470</v>
          </cell>
          <cell r="M364">
            <v>2</v>
          </cell>
          <cell r="N364" t="str">
            <v>44EE</v>
          </cell>
          <cell r="O364" t="str">
            <v>PEND PARA</v>
          </cell>
          <cell r="S364" t="str">
            <v>FLUORESCENT</v>
          </cell>
          <cell r="T364">
            <v>144</v>
          </cell>
          <cell r="U364">
            <v>0.28799999999999998</v>
          </cell>
          <cell r="V364">
            <v>711.3599999999999</v>
          </cell>
          <cell r="W364">
            <v>2</v>
          </cell>
          <cell r="X364" t="str">
            <v>SP-NF4-242HP</v>
          </cell>
          <cell r="Z364" t="str">
            <v>NEW LINEAR FLUORESCENT FIXTURE</v>
          </cell>
          <cell r="AA364" t="str">
            <v xml:space="preserve"> </v>
          </cell>
          <cell r="AB364">
            <v>65</v>
          </cell>
          <cell r="AC364">
            <v>0.13</v>
          </cell>
          <cell r="AD364">
            <v>321.10000000000002</v>
          </cell>
          <cell r="AJ364" t="str">
            <v>Y</v>
          </cell>
          <cell r="AK364">
            <v>16408.8</v>
          </cell>
          <cell r="AL364">
            <v>12288</v>
          </cell>
          <cell r="AM364">
            <v>-0.25113353810150646</v>
          </cell>
          <cell r="AN364">
            <v>0.15799999999999997</v>
          </cell>
          <cell r="AO364">
            <v>390.25999999999988</v>
          </cell>
          <cell r="AP364">
            <v>35.173959999999994</v>
          </cell>
          <cell r="AQ364">
            <v>12.424437620063962</v>
          </cell>
          <cell r="AR364">
            <v>8.0486540363414211E-2</v>
          </cell>
          <cell r="AS364">
            <v>64.114559999999997</v>
          </cell>
          <cell r="AT364">
            <v>28.940600000000003</v>
          </cell>
          <cell r="AU364">
            <v>99.26</v>
          </cell>
          <cell r="AV364">
            <v>59.734999999999999</v>
          </cell>
          <cell r="AW364">
            <v>2.3200000000000003</v>
          </cell>
          <cell r="AX364">
            <v>0</v>
          </cell>
          <cell r="AY364">
            <v>0</v>
          </cell>
          <cell r="AZ364">
            <v>0</v>
          </cell>
          <cell r="BA364">
            <v>0</v>
          </cell>
          <cell r="BB364">
            <v>198.52</v>
          </cell>
          <cell r="BC364">
            <v>0</v>
          </cell>
          <cell r="BD364">
            <v>0</v>
          </cell>
          <cell r="BE364">
            <v>198.52</v>
          </cell>
          <cell r="BF364">
            <v>119.47</v>
          </cell>
          <cell r="BG364">
            <v>0</v>
          </cell>
          <cell r="BH364">
            <v>0</v>
          </cell>
          <cell r="BI364">
            <v>119.47</v>
          </cell>
          <cell r="BJ364">
            <v>4.6400000000000006</v>
          </cell>
          <cell r="BK364">
            <v>430.73158568062496</v>
          </cell>
          <cell r="BL364">
            <v>437.01667187062492</v>
          </cell>
          <cell r="BM364">
            <v>4.6929999999999996</v>
          </cell>
          <cell r="BN364">
            <v>9.8800000000000008</v>
          </cell>
          <cell r="BO364">
            <v>14.573</v>
          </cell>
          <cell r="BP364">
            <v>2.4679416666666665</v>
          </cell>
          <cell r="BQ364">
            <v>3.7050000000000001</v>
          </cell>
          <cell r="BR364">
            <v>0</v>
          </cell>
          <cell r="BS364">
            <v>6.1729416666666665</v>
          </cell>
          <cell r="BT364">
            <v>2.2250583333333331</v>
          </cell>
          <cell r="BU364">
            <v>6.1750000000000007</v>
          </cell>
          <cell r="BV364">
            <v>8.4000583333333338</v>
          </cell>
          <cell r="BW364">
            <v>25.757159999999992</v>
          </cell>
          <cell r="BX364">
            <v>9.4167999999999985</v>
          </cell>
          <cell r="BY364">
            <v>0.36</v>
          </cell>
          <cell r="BZ364">
            <v>2.95</v>
          </cell>
          <cell r="CA364">
            <v>3.1432466440677955</v>
          </cell>
          <cell r="CB364">
            <v>4</v>
          </cell>
          <cell r="CC364">
            <v>3.3198210169491524</v>
          </cell>
          <cell r="CD364">
            <v>0.31</v>
          </cell>
          <cell r="CE364">
            <v>0.23</v>
          </cell>
          <cell r="CF364">
            <v>0</v>
          </cell>
          <cell r="CG364">
            <v>0</v>
          </cell>
          <cell r="CH364">
            <v>6.4630676610169484</v>
          </cell>
          <cell r="CI364" t="str">
            <v>OLD SCIENCE HALL</v>
          </cell>
          <cell r="CJ364" t="str">
            <v>SP-NF4-242HP</v>
          </cell>
          <cell r="CK364" t="str">
            <v>X</v>
          </cell>
          <cell r="CL364">
            <v>2</v>
          </cell>
          <cell r="CM364" t="str">
            <v>2X32HEHP</v>
          </cell>
          <cell r="CN364" t="str">
            <v>SYLVANIA</v>
          </cell>
          <cell r="CO364" t="str">
            <v>QHE2X32T8/UNV ISH-SC</v>
          </cell>
          <cell r="CP364">
            <v>49873</v>
          </cell>
          <cell r="CQ364">
            <v>0</v>
          </cell>
          <cell r="CR364" t="str">
            <v>N/A</v>
          </cell>
          <cell r="CS364" t="str">
            <v>-</v>
          </cell>
          <cell r="CT364" t="str">
            <v>-</v>
          </cell>
          <cell r="CU364" t="str">
            <v>-</v>
          </cell>
          <cell r="CV364">
            <v>0</v>
          </cell>
          <cell r="CW364">
            <v>4</v>
          </cell>
          <cell r="CX364" t="str">
            <v>FO28/ECO</v>
          </cell>
          <cell r="CY364" t="str">
            <v>SYLVANIA</v>
          </cell>
          <cell r="CZ364" t="str">
            <v>FO28/841/XP/SS/ECO</v>
          </cell>
          <cell r="DA364">
            <v>22179</v>
          </cell>
          <cell r="DB364">
            <v>0</v>
          </cell>
          <cell r="DC364" t="str">
            <v>N/A</v>
          </cell>
          <cell r="DD364" t="str">
            <v>-</v>
          </cell>
          <cell r="DE364" t="str">
            <v>-</v>
          </cell>
          <cell r="DF364" t="str">
            <v>-</v>
          </cell>
          <cell r="DG364">
            <v>2</v>
          </cell>
          <cell r="DH364" t="str">
            <v>2X4-2 LAMP HP SURFACE MOUNT PARABOLIC</v>
          </cell>
          <cell r="DI364" t="str">
            <v>SELECT</v>
          </cell>
          <cell r="DJ364" t="str">
            <v>SELECT</v>
          </cell>
          <cell r="DK364" t="str">
            <v>-</v>
          </cell>
          <cell r="DL364">
            <v>0</v>
          </cell>
          <cell r="DM364" t="str">
            <v>No Sensor</v>
          </cell>
          <cell r="DN364" t="str">
            <v>No Sensor</v>
          </cell>
          <cell r="DO364" t="str">
            <v>No Sensor</v>
          </cell>
          <cell r="DP364" t="str">
            <v>No Sensor</v>
          </cell>
          <cell r="DQ364" t="str">
            <v>No Sensor</v>
          </cell>
          <cell r="DR364">
            <v>0</v>
          </cell>
          <cell r="DS364" t="str">
            <v>No Add Wk.</v>
          </cell>
          <cell r="DT364" t="str">
            <v>No Add. Wk.</v>
          </cell>
          <cell r="DU364" t="str">
            <v>No Add. Wk.</v>
          </cell>
          <cell r="DV364" t="str">
            <v>No Add. Wk.</v>
          </cell>
          <cell r="DW364" t="str">
            <v>No Add. Wk.</v>
          </cell>
        </row>
        <row r="365">
          <cell r="E365">
            <v>11</v>
          </cell>
          <cell r="F365" t="str">
            <v>OLD SCIENCE HALL</v>
          </cell>
          <cell r="G365">
            <v>2</v>
          </cell>
          <cell r="H365">
            <v>213</v>
          </cell>
          <cell r="I365" t="str">
            <v>OFFICE</v>
          </cell>
          <cell r="J365" t="str">
            <v>OH</v>
          </cell>
          <cell r="L365">
            <v>2470</v>
          </cell>
          <cell r="M365">
            <v>2</v>
          </cell>
          <cell r="N365" t="str">
            <v>44EE</v>
          </cell>
          <cell r="O365" t="str">
            <v>PEND PARA</v>
          </cell>
          <cell r="S365" t="str">
            <v>FLUORESCENT</v>
          </cell>
          <cell r="T365">
            <v>144</v>
          </cell>
          <cell r="U365">
            <v>0.28799999999999998</v>
          </cell>
          <cell r="V365">
            <v>711.3599999999999</v>
          </cell>
          <cell r="W365">
            <v>2</v>
          </cell>
          <cell r="X365" t="str">
            <v>SP-NF4-242HP</v>
          </cell>
          <cell r="Z365" t="str">
            <v>NEW LINEAR FLUORESCENT FIXTURE</v>
          </cell>
          <cell r="AA365" t="str">
            <v xml:space="preserve"> </v>
          </cell>
          <cell r="AB365">
            <v>65</v>
          </cell>
          <cell r="AC365">
            <v>0.13</v>
          </cell>
          <cell r="AD365">
            <v>321.10000000000002</v>
          </cell>
          <cell r="AJ365" t="str">
            <v>Y</v>
          </cell>
          <cell r="AK365">
            <v>16408.8</v>
          </cell>
          <cell r="AL365">
            <v>12288</v>
          </cell>
          <cell r="AM365">
            <v>-0.25113353810150646</v>
          </cell>
          <cell r="AN365">
            <v>0.15799999999999997</v>
          </cell>
          <cell r="AO365">
            <v>390.25999999999988</v>
          </cell>
          <cell r="AP365">
            <v>35.173959999999994</v>
          </cell>
          <cell r="AQ365">
            <v>12.424437620063962</v>
          </cell>
          <cell r="AR365">
            <v>8.0486540363414211E-2</v>
          </cell>
          <cell r="AS365">
            <v>64.114559999999997</v>
          </cell>
          <cell r="AT365">
            <v>28.940600000000003</v>
          </cell>
          <cell r="AU365">
            <v>99.26</v>
          </cell>
          <cell r="AV365">
            <v>59.734999999999999</v>
          </cell>
          <cell r="AW365">
            <v>2.3200000000000003</v>
          </cell>
          <cell r="AX365">
            <v>0</v>
          </cell>
          <cell r="AY365">
            <v>0</v>
          </cell>
          <cell r="AZ365">
            <v>0</v>
          </cell>
          <cell r="BA365">
            <v>0</v>
          </cell>
          <cell r="BB365">
            <v>198.52</v>
          </cell>
          <cell r="BC365">
            <v>0</v>
          </cell>
          <cell r="BD365">
            <v>0</v>
          </cell>
          <cell r="BE365">
            <v>198.52</v>
          </cell>
          <cell r="BF365">
            <v>119.47</v>
          </cell>
          <cell r="BG365">
            <v>0</v>
          </cell>
          <cell r="BH365">
            <v>0</v>
          </cell>
          <cell r="BI365">
            <v>119.47</v>
          </cell>
          <cell r="BJ365">
            <v>4.6400000000000006</v>
          </cell>
          <cell r="BK365">
            <v>430.73158568062496</v>
          </cell>
          <cell r="BL365">
            <v>437.01667187062492</v>
          </cell>
          <cell r="BM365">
            <v>4.6929999999999996</v>
          </cell>
          <cell r="BN365">
            <v>9.8800000000000008</v>
          </cell>
          <cell r="BO365">
            <v>14.573</v>
          </cell>
          <cell r="BP365">
            <v>2.4679416666666665</v>
          </cell>
          <cell r="BQ365">
            <v>3.7050000000000001</v>
          </cell>
          <cell r="BR365">
            <v>0</v>
          </cell>
          <cell r="BS365">
            <v>6.1729416666666665</v>
          </cell>
          <cell r="BT365">
            <v>2.2250583333333331</v>
          </cell>
          <cell r="BU365">
            <v>6.1750000000000007</v>
          </cell>
          <cell r="BV365">
            <v>8.4000583333333338</v>
          </cell>
          <cell r="BW365">
            <v>25.757159999999992</v>
          </cell>
          <cell r="BX365">
            <v>9.4167999999999985</v>
          </cell>
          <cell r="BY365">
            <v>0.36</v>
          </cell>
          <cell r="BZ365">
            <v>2.95</v>
          </cell>
          <cell r="CA365">
            <v>3.1432466440677955</v>
          </cell>
          <cell r="CB365">
            <v>4</v>
          </cell>
          <cell r="CC365">
            <v>3.3198210169491524</v>
          </cell>
          <cell r="CD365">
            <v>0.31</v>
          </cell>
          <cell r="CE365">
            <v>0.23</v>
          </cell>
          <cell r="CF365">
            <v>0</v>
          </cell>
          <cell r="CG365">
            <v>0</v>
          </cell>
          <cell r="CH365">
            <v>6.4630676610169484</v>
          </cell>
          <cell r="CI365" t="str">
            <v>OLD SCIENCE HALL</v>
          </cell>
          <cell r="CJ365" t="str">
            <v>SP-NF4-242HP</v>
          </cell>
          <cell r="CK365" t="str">
            <v>X</v>
          </cell>
          <cell r="CL365">
            <v>2</v>
          </cell>
          <cell r="CM365" t="str">
            <v>2X32HEHP</v>
          </cell>
          <cell r="CN365" t="str">
            <v>SYLVANIA</v>
          </cell>
          <cell r="CO365" t="str">
            <v>QHE2X32T8/UNV ISH-SC</v>
          </cell>
          <cell r="CP365">
            <v>49873</v>
          </cell>
          <cell r="CQ365">
            <v>0</v>
          </cell>
          <cell r="CR365" t="str">
            <v>N/A</v>
          </cell>
          <cell r="CS365" t="str">
            <v>-</v>
          </cell>
          <cell r="CT365" t="str">
            <v>-</v>
          </cell>
          <cell r="CU365" t="str">
            <v>-</v>
          </cell>
          <cell r="CV365">
            <v>0</v>
          </cell>
          <cell r="CW365">
            <v>4</v>
          </cell>
          <cell r="CX365" t="str">
            <v>FO28/ECO</v>
          </cell>
          <cell r="CY365" t="str">
            <v>SYLVANIA</v>
          </cell>
          <cell r="CZ365" t="str">
            <v>FO28/841/XP/SS/ECO</v>
          </cell>
          <cell r="DA365">
            <v>22179</v>
          </cell>
          <cell r="DB365">
            <v>0</v>
          </cell>
          <cell r="DC365" t="str">
            <v>N/A</v>
          </cell>
          <cell r="DD365" t="str">
            <v>-</v>
          </cell>
          <cell r="DE365" t="str">
            <v>-</v>
          </cell>
          <cell r="DF365" t="str">
            <v>-</v>
          </cell>
          <cell r="DG365">
            <v>2</v>
          </cell>
          <cell r="DH365" t="str">
            <v>2X4-2 LAMP HP SURFACE MOUNT PARABOLIC</v>
          </cell>
          <cell r="DI365" t="str">
            <v>SELECT</v>
          </cell>
          <cell r="DJ365" t="str">
            <v>SELECT</v>
          </cell>
          <cell r="DK365" t="str">
            <v>-</v>
          </cell>
          <cell r="DL365">
            <v>0</v>
          </cell>
          <cell r="DM365" t="str">
            <v>No Sensor</v>
          </cell>
          <cell r="DN365" t="str">
            <v>No Sensor</v>
          </cell>
          <cell r="DO365" t="str">
            <v>No Sensor</v>
          </cell>
          <cell r="DP365" t="str">
            <v>No Sensor</v>
          </cell>
          <cell r="DQ365" t="str">
            <v>No Sensor</v>
          </cell>
          <cell r="DR365">
            <v>0</v>
          </cell>
          <cell r="DS365" t="str">
            <v>No Add Wk.</v>
          </cell>
          <cell r="DT365" t="str">
            <v>No Add. Wk.</v>
          </cell>
          <cell r="DU365" t="str">
            <v>No Add. Wk.</v>
          </cell>
          <cell r="DV365" t="str">
            <v>No Add. Wk.</v>
          </cell>
          <cell r="DW365" t="str">
            <v>No Add. Wk.</v>
          </cell>
        </row>
        <row r="366">
          <cell r="E366">
            <v>11</v>
          </cell>
          <cell r="F366" t="str">
            <v>OLD SCIENCE HALL</v>
          </cell>
          <cell r="G366">
            <v>2</v>
          </cell>
          <cell r="H366">
            <v>212</v>
          </cell>
          <cell r="I366" t="str">
            <v>CHAIRMAN OFFICE</v>
          </cell>
          <cell r="J366" t="str">
            <v>OH</v>
          </cell>
          <cell r="L366">
            <v>2470</v>
          </cell>
          <cell r="M366">
            <v>3</v>
          </cell>
          <cell r="N366" t="str">
            <v>44EE</v>
          </cell>
          <cell r="O366" t="str">
            <v>PEND PARA</v>
          </cell>
          <cell r="S366" t="str">
            <v>FLUORESCENT</v>
          </cell>
          <cell r="T366">
            <v>144</v>
          </cell>
          <cell r="U366">
            <v>0.432</v>
          </cell>
          <cell r="V366">
            <v>1067.04</v>
          </cell>
          <cell r="W366">
            <v>3</v>
          </cell>
          <cell r="X366" t="str">
            <v>SP-NF4-242HP</v>
          </cell>
          <cell r="Z366" t="str">
            <v>NEW LINEAR FLUORESCENT FIXTURE</v>
          </cell>
          <cell r="AA366" t="str">
            <v xml:space="preserve"> </v>
          </cell>
          <cell r="AB366">
            <v>65</v>
          </cell>
          <cell r="AC366">
            <v>0.19500000000000001</v>
          </cell>
          <cell r="AD366">
            <v>481.65000000000003</v>
          </cell>
          <cell r="AJ366" t="str">
            <v>Y</v>
          </cell>
          <cell r="AK366">
            <v>24613.199999999997</v>
          </cell>
          <cell r="AL366">
            <v>18432</v>
          </cell>
          <cell r="AM366">
            <v>-0.2511335381015064</v>
          </cell>
          <cell r="AN366">
            <v>0.23699999999999999</v>
          </cell>
          <cell r="AO366">
            <v>585.38999999999987</v>
          </cell>
          <cell r="AP366">
            <v>52.760939999999998</v>
          </cell>
          <cell r="AQ366">
            <v>12.424437620063959</v>
          </cell>
          <cell r="AR366">
            <v>8.0486540363414225E-2</v>
          </cell>
          <cell r="AS366">
            <v>96.171840000000003</v>
          </cell>
          <cell r="AT366">
            <v>43.410900000000005</v>
          </cell>
          <cell r="AU366">
            <v>99.26</v>
          </cell>
          <cell r="AV366">
            <v>59.734999999999999</v>
          </cell>
          <cell r="AW366">
            <v>2.3200000000000003</v>
          </cell>
          <cell r="AX366">
            <v>0</v>
          </cell>
          <cell r="AY366">
            <v>0</v>
          </cell>
          <cell r="AZ366">
            <v>0</v>
          </cell>
          <cell r="BA366">
            <v>0</v>
          </cell>
          <cell r="BB366">
            <v>297.78000000000003</v>
          </cell>
          <cell r="BC366">
            <v>0</v>
          </cell>
          <cell r="BD366">
            <v>0</v>
          </cell>
          <cell r="BE366">
            <v>297.78000000000003</v>
          </cell>
          <cell r="BF366">
            <v>179.20499999999998</v>
          </cell>
          <cell r="BG366">
            <v>0</v>
          </cell>
          <cell r="BH366">
            <v>0</v>
          </cell>
          <cell r="BI366">
            <v>179.20499999999998</v>
          </cell>
          <cell r="BJ366">
            <v>6.9600000000000009</v>
          </cell>
          <cell r="BK366">
            <v>646.09737852093735</v>
          </cell>
          <cell r="BL366">
            <v>655.52500780593732</v>
          </cell>
          <cell r="BM366">
            <v>7.0394999999999994</v>
          </cell>
          <cell r="BN366">
            <v>14.82</v>
          </cell>
          <cell r="BO366">
            <v>21.859500000000001</v>
          </cell>
          <cell r="BP366">
            <v>3.7019125000000002</v>
          </cell>
          <cell r="BQ366">
            <v>5.557500000000001</v>
          </cell>
          <cell r="BR366">
            <v>0</v>
          </cell>
          <cell r="BS366">
            <v>9.2594125000000016</v>
          </cell>
          <cell r="BT366">
            <v>3.3375874999999993</v>
          </cell>
          <cell r="BU366">
            <v>9.2624999999999993</v>
          </cell>
          <cell r="BV366">
            <v>12.600087499999999</v>
          </cell>
          <cell r="BW366">
            <v>38.635739999999991</v>
          </cell>
          <cell r="BX366">
            <v>14.1252</v>
          </cell>
          <cell r="BY366">
            <v>0.36</v>
          </cell>
          <cell r="BZ366">
            <v>2.95</v>
          </cell>
          <cell r="CA366">
            <v>4.7148699661016931</v>
          </cell>
          <cell r="CB366">
            <v>4</v>
          </cell>
          <cell r="CC366">
            <v>4.9797315254237287</v>
          </cell>
          <cell r="CD366">
            <v>0.31</v>
          </cell>
          <cell r="CE366">
            <v>0.23</v>
          </cell>
          <cell r="CF366">
            <v>0</v>
          </cell>
          <cell r="CG366">
            <v>0</v>
          </cell>
          <cell r="CH366">
            <v>9.6946014915254217</v>
          </cell>
          <cell r="CI366" t="str">
            <v>OLD SCIENCE HALL</v>
          </cell>
          <cell r="CJ366" t="str">
            <v>SP-NF4-242HP</v>
          </cell>
          <cell r="CK366" t="str">
            <v>X</v>
          </cell>
          <cell r="CL366">
            <v>3</v>
          </cell>
          <cell r="CM366" t="str">
            <v>2X32HEHP</v>
          </cell>
          <cell r="CN366" t="str">
            <v>SYLVANIA</v>
          </cell>
          <cell r="CO366" t="str">
            <v>QHE2X32T8/UNV ISH-SC</v>
          </cell>
          <cell r="CP366">
            <v>49873</v>
          </cell>
          <cell r="CQ366">
            <v>0</v>
          </cell>
          <cell r="CR366" t="str">
            <v>N/A</v>
          </cell>
          <cell r="CS366" t="str">
            <v>-</v>
          </cell>
          <cell r="CT366" t="str">
            <v>-</v>
          </cell>
          <cell r="CU366" t="str">
            <v>-</v>
          </cell>
          <cell r="CV366">
            <v>0</v>
          </cell>
          <cell r="CW366">
            <v>6</v>
          </cell>
          <cell r="CX366" t="str">
            <v>FO28/ECO</v>
          </cell>
          <cell r="CY366" t="str">
            <v>SYLVANIA</v>
          </cell>
          <cell r="CZ366" t="str">
            <v>FO28/841/XP/SS/ECO</v>
          </cell>
          <cell r="DA366">
            <v>22179</v>
          </cell>
          <cell r="DB366">
            <v>0</v>
          </cell>
          <cell r="DC366" t="str">
            <v>N/A</v>
          </cell>
          <cell r="DD366" t="str">
            <v>-</v>
          </cell>
          <cell r="DE366" t="str">
            <v>-</v>
          </cell>
          <cell r="DF366" t="str">
            <v>-</v>
          </cell>
          <cell r="DG366">
            <v>3</v>
          </cell>
          <cell r="DH366" t="str">
            <v>2X4-2 LAMP HP SURFACE MOUNT PARABOLIC</v>
          </cell>
          <cell r="DI366" t="str">
            <v>SELECT</v>
          </cell>
          <cell r="DJ366" t="str">
            <v>SELECT</v>
          </cell>
          <cell r="DK366" t="str">
            <v>-</v>
          </cell>
          <cell r="DL366">
            <v>0</v>
          </cell>
          <cell r="DM366" t="str">
            <v>No Sensor</v>
          </cell>
          <cell r="DN366" t="str">
            <v>No Sensor</v>
          </cell>
          <cell r="DO366" t="str">
            <v>No Sensor</v>
          </cell>
          <cell r="DP366" t="str">
            <v>No Sensor</v>
          </cell>
          <cell r="DQ366" t="str">
            <v>No Sensor</v>
          </cell>
          <cell r="DR366">
            <v>0</v>
          </cell>
          <cell r="DS366" t="str">
            <v>No Add Wk.</v>
          </cell>
          <cell r="DT366" t="str">
            <v>No Add. Wk.</v>
          </cell>
          <cell r="DU366" t="str">
            <v>No Add. Wk.</v>
          </cell>
          <cell r="DV366" t="str">
            <v>No Add. Wk.</v>
          </cell>
          <cell r="DW366" t="str">
            <v>No Add. Wk.</v>
          </cell>
        </row>
        <row r="367">
          <cell r="E367">
            <v>11</v>
          </cell>
          <cell r="F367" t="str">
            <v>OLD SCIENCE HALL</v>
          </cell>
          <cell r="G367">
            <v>2</v>
          </cell>
          <cell r="H367">
            <v>211</v>
          </cell>
          <cell r="I367" t="str">
            <v>OFFICE</v>
          </cell>
          <cell r="J367" t="str">
            <v>OH</v>
          </cell>
          <cell r="L367">
            <v>2470</v>
          </cell>
          <cell r="M367">
            <v>2</v>
          </cell>
          <cell r="N367" t="str">
            <v>44EE</v>
          </cell>
          <cell r="O367" t="str">
            <v>PEND PARA</v>
          </cell>
          <cell r="S367" t="str">
            <v>FLUORESCENT</v>
          </cell>
          <cell r="T367">
            <v>144</v>
          </cell>
          <cell r="U367">
            <v>0.28799999999999998</v>
          </cell>
          <cell r="V367">
            <v>711.3599999999999</v>
          </cell>
          <cell r="W367">
            <v>2</v>
          </cell>
          <cell r="X367" t="str">
            <v>SP-NF4-242HP</v>
          </cell>
          <cell r="Z367" t="str">
            <v>NEW LINEAR FLUORESCENT FIXTURE</v>
          </cell>
          <cell r="AA367" t="str">
            <v xml:space="preserve"> </v>
          </cell>
          <cell r="AB367">
            <v>65</v>
          </cell>
          <cell r="AC367">
            <v>0.13</v>
          </cell>
          <cell r="AD367">
            <v>321.10000000000002</v>
          </cell>
          <cell r="AJ367" t="str">
            <v>Y</v>
          </cell>
          <cell r="AK367">
            <v>16408.8</v>
          </cell>
          <cell r="AL367">
            <v>12288</v>
          </cell>
          <cell r="AM367">
            <v>-0.25113353810150646</v>
          </cell>
          <cell r="AN367">
            <v>0.15799999999999997</v>
          </cell>
          <cell r="AO367">
            <v>390.25999999999988</v>
          </cell>
          <cell r="AP367">
            <v>35.173959999999994</v>
          </cell>
          <cell r="AQ367">
            <v>12.424437620063962</v>
          </cell>
          <cell r="AR367">
            <v>8.0486540363414211E-2</v>
          </cell>
          <cell r="AS367">
            <v>64.114559999999997</v>
          </cell>
          <cell r="AT367">
            <v>28.940600000000003</v>
          </cell>
          <cell r="AU367">
            <v>99.26</v>
          </cell>
          <cell r="AV367">
            <v>59.734999999999999</v>
          </cell>
          <cell r="AW367">
            <v>2.3200000000000003</v>
          </cell>
          <cell r="AX367">
            <v>0</v>
          </cell>
          <cell r="AY367">
            <v>0</v>
          </cell>
          <cell r="AZ367">
            <v>0</v>
          </cell>
          <cell r="BA367">
            <v>0</v>
          </cell>
          <cell r="BB367">
            <v>198.52</v>
          </cell>
          <cell r="BC367">
            <v>0</v>
          </cell>
          <cell r="BD367">
            <v>0</v>
          </cell>
          <cell r="BE367">
            <v>198.52</v>
          </cell>
          <cell r="BF367">
            <v>119.47</v>
          </cell>
          <cell r="BG367">
            <v>0</v>
          </cell>
          <cell r="BH367">
            <v>0</v>
          </cell>
          <cell r="BI367">
            <v>119.47</v>
          </cell>
          <cell r="BJ367">
            <v>4.6400000000000006</v>
          </cell>
          <cell r="BK367">
            <v>430.73158568062496</v>
          </cell>
          <cell r="BL367">
            <v>437.01667187062492</v>
          </cell>
          <cell r="BM367">
            <v>4.6929999999999996</v>
          </cell>
          <cell r="BN367">
            <v>9.8800000000000008</v>
          </cell>
          <cell r="BO367">
            <v>14.573</v>
          </cell>
          <cell r="BP367">
            <v>2.4679416666666665</v>
          </cell>
          <cell r="BQ367">
            <v>3.7050000000000001</v>
          </cell>
          <cell r="BR367">
            <v>0</v>
          </cell>
          <cell r="BS367">
            <v>6.1729416666666665</v>
          </cell>
          <cell r="BT367">
            <v>2.2250583333333331</v>
          </cell>
          <cell r="BU367">
            <v>6.1750000000000007</v>
          </cell>
          <cell r="BV367">
            <v>8.4000583333333338</v>
          </cell>
          <cell r="BW367">
            <v>25.757159999999992</v>
          </cell>
          <cell r="BX367">
            <v>9.4167999999999985</v>
          </cell>
          <cell r="BY367">
            <v>0.36</v>
          </cell>
          <cell r="BZ367">
            <v>2.95</v>
          </cell>
          <cell r="CA367">
            <v>3.1432466440677955</v>
          </cell>
          <cell r="CB367">
            <v>4</v>
          </cell>
          <cell r="CC367">
            <v>3.3198210169491524</v>
          </cell>
          <cell r="CD367">
            <v>0.31</v>
          </cell>
          <cell r="CE367">
            <v>0.23</v>
          </cell>
          <cell r="CF367">
            <v>0</v>
          </cell>
          <cell r="CG367">
            <v>0</v>
          </cell>
          <cell r="CH367">
            <v>6.4630676610169484</v>
          </cell>
          <cell r="CI367" t="str">
            <v>OLD SCIENCE HALL</v>
          </cell>
          <cell r="CJ367" t="str">
            <v>SP-NF4-242HP</v>
          </cell>
          <cell r="CK367" t="str">
            <v>X</v>
          </cell>
          <cell r="CL367">
            <v>2</v>
          </cell>
          <cell r="CM367" t="str">
            <v>2X32HEHP</v>
          </cell>
          <cell r="CN367" t="str">
            <v>SYLVANIA</v>
          </cell>
          <cell r="CO367" t="str">
            <v>QHE2X32T8/UNV ISH-SC</v>
          </cell>
          <cell r="CP367">
            <v>49873</v>
          </cell>
          <cell r="CQ367">
            <v>0</v>
          </cell>
          <cell r="CR367" t="str">
            <v>N/A</v>
          </cell>
          <cell r="CS367" t="str">
            <v>-</v>
          </cell>
          <cell r="CT367" t="str">
            <v>-</v>
          </cell>
          <cell r="CU367" t="str">
            <v>-</v>
          </cell>
          <cell r="CV367">
            <v>0</v>
          </cell>
          <cell r="CW367">
            <v>4</v>
          </cell>
          <cell r="CX367" t="str">
            <v>FO28/ECO</v>
          </cell>
          <cell r="CY367" t="str">
            <v>SYLVANIA</v>
          </cell>
          <cell r="CZ367" t="str">
            <v>FO28/841/XP/SS/ECO</v>
          </cell>
          <cell r="DA367">
            <v>22179</v>
          </cell>
          <cell r="DB367">
            <v>0</v>
          </cell>
          <cell r="DC367" t="str">
            <v>N/A</v>
          </cell>
          <cell r="DD367" t="str">
            <v>-</v>
          </cell>
          <cell r="DE367" t="str">
            <v>-</v>
          </cell>
          <cell r="DF367" t="str">
            <v>-</v>
          </cell>
          <cell r="DG367">
            <v>2</v>
          </cell>
          <cell r="DH367" t="str">
            <v>2X4-2 LAMP HP SURFACE MOUNT PARABOLIC</v>
          </cell>
          <cell r="DI367" t="str">
            <v>SELECT</v>
          </cell>
          <cell r="DJ367" t="str">
            <v>SELECT</v>
          </cell>
          <cell r="DK367" t="str">
            <v>-</v>
          </cell>
          <cell r="DL367">
            <v>0</v>
          </cell>
          <cell r="DM367" t="str">
            <v>No Sensor</v>
          </cell>
          <cell r="DN367" t="str">
            <v>No Sensor</v>
          </cell>
          <cell r="DO367" t="str">
            <v>No Sensor</v>
          </cell>
          <cell r="DP367" t="str">
            <v>No Sensor</v>
          </cell>
          <cell r="DQ367" t="str">
            <v>No Sensor</v>
          </cell>
          <cell r="DR367">
            <v>0</v>
          </cell>
          <cell r="DS367" t="str">
            <v>No Add Wk.</v>
          </cell>
          <cell r="DT367" t="str">
            <v>No Add. Wk.</v>
          </cell>
          <cell r="DU367" t="str">
            <v>No Add. Wk.</v>
          </cell>
          <cell r="DV367" t="str">
            <v>No Add. Wk.</v>
          </cell>
          <cell r="DW367" t="str">
            <v>No Add. Wk.</v>
          </cell>
        </row>
        <row r="368">
          <cell r="E368">
            <v>11</v>
          </cell>
          <cell r="F368" t="str">
            <v>OLD SCIENCE HALL</v>
          </cell>
          <cell r="G368">
            <v>2</v>
          </cell>
          <cell r="H368">
            <v>206</v>
          </cell>
          <cell r="I368" t="str">
            <v>OFFICE</v>
          </cell>
          <cell r="J368" t="str">
            <v>OH</v>
          </cell>
          <cell r="L368">
            <v>2470</v>
          </cell>
          <cell r="M368">
            <v>2</v>
          </cell>
          <cell r="N368" t="str">
            <v>44EE</v>
          </cell>
          <cell r="O368" t="str">
            <v>PEND PARA</v>
          </cell>
          <cell r="S368" t="str">
            <v>FLUORESCENT</v>
          </cell>
          <cell r="T368">
            <v>144</v>
          </cell>
          <cell r="U368">
            <v>0.28799999999999998</v>
          </cell>
          <cell r="V368">
            <v>711.3599999999999</v>
          </cell>
          <cell r="W368">
            <v>2</v>
          </cell>
          <cell r="X368" t="str">
            <v>SP-NF4-242HP</v>
          </cell>
          <cell r="Z368" t="str">
            <v>NEW LINEAR FLUORESCENT FIXTURE</v>
          </cell>
          <cell r="AA368" t="str">
            <v xml:space="preserve"> </v>
          </cell>
          <cell r="AB368">
            <v>65</v>
          </cell>
          <cell r="AC368">
            <v>0.13</v>
          </cell>
          <cell r="AD368">
            <v>321.10000000000002</v>
          </cell>
          <cell r="AJ368" t="str">
            <v>Y</v>
          </cell>
          <cell r="AK368">
            <v>16408.8</v>
          </cell>
          <cell r="AL368">
            <v>12288</v>
          </cell>
          <cell r="AM368">
            <v>-0.25113353810150646</v>
          </cell>
          <cell r="AN368">
            <v>0.15799999999999997</v>
          </cell>
          <cell r="AO368">
            <v>390.25999999999988</v>
          </cell>
          <cell r="AP368">
            <v>35.173959999999994</v>
          </cell>
          <cell r="AQ368">
            <v>12.424437620063962</v>
          </cell>
          <cell r="AR368">
            <v>8.0486540363414211E-2</v>
          </cell>
          <cell r="AS368">
            <v>64.114559999999997</v>
          </cell>
          <cell r="AT368">
            <v>28.940600000000003</v>
          </cell>
          <cell r="AU368">
            <v>99.26</v>
          </cell>
          <cell r="AV368">
            <v>59.734999999999999</v>
          </cell>
          <cell r="AW368">
            <v>2.3200000000000003</v>
          </cell>
          <cell r="AX368">
            <v>0</v>
          </cell>
          <cell r="AY368">
            <v>0</v>
          </cell>
          <cell r="AZ368">
            <v>0</v>
          </cell>
          <cell r="BA368">
            <v>0</v>
          </cell>
          <cell r="BB368">
            <v>198.52</v>
          </cell>
          <cell r="BC368">
            <v>0</v>
          </cell>
          <cell r="BD368">
            <v>0</v>
          </cell>
          <cell r="BE368">
            <v>198.52</v>
          </cell>
          <cell r="BF368">
            <v>119.47</v>
          </cell>
          <cell r="BG368">
            <v>0</v>
          </cell>
          <cell r="BH368">
            <v>0</v>
          </cell>
          <cell r="BI368">
            <v>119.47</v>
          </cell>
          <cell r="BJ368">
            <v>4.6400000000000006</v>
          </cell>
          <cell r="BK368">
            <v>430.73158568062496</v>
          </cell>
          <cell r="BL368">
            <v>437.01667187062492</v>
          </cell>
          <cell r="BM368">
            <v>4.6929999999999996</v>
          </cell>
          <cell r="BN368">
            <v>9.8800000000000008</v>
          </cell>
          <cell r="BO368">
            <v>14.573</v>
          </cell>
          <cell r="BP368">
            <v>2.4679416666666665</v>
          </cell>
          <cell r="BQ368">
            <v>3.7050000000000001</v>
          </cell>
          <cell r="BR368">
            <v>0</v>
          </cell>
          <cell r="BS368">
            <v>6.1729416666666665</v>
          </cell>
          <cell r="BT368">
            <v>2.2250583333333331</v>
          </cell>
          <cell r="BU368">
            <v>6.1750000000000007</v>
          </cell>
          <cell r="BV368">
            <v>8.4000583333333338</v>
          </cell>
          <cell r="BW368">
            <v>25.757159999999992</v>
          </cell>
          <cell r="BX368">
            <v>9.4167999999999985</v>
          </cell>
          <cell r="BY368">
            <v>0.36</v>
          </cell>
          <cell r="BZ368">
            <v>2.95</v>
          </cell>
          <cell r="CA368">
            <v>3.1432466440677955</v>
          </cell>
          <cell r="CB368">
            <v>4</v>
          </cell>
          <cell r="CC368">
            <v>3.3198210169491524</v>
          </cell>
          <cell r="CD368">
            <v>0.31</v>
          </cell>
          <cell r="CE368">
            <v>0.23</v>
          </cell>
          <cell r="CF368">
            <v>0</v>
          </cell>
          <cell r="CG368">
            <v>0</v>
          </cell>
          <cell r="CH368">
            <v>6.4630676610169484</v>
          </cell>
          <cell r="CI368" t="str">
            <v>OLD SCIENCE HALL</v>
          </cell>
          <cell r="CJ368" t="str">
            <v>SP-NF4-242HP</v>
          </cell>
          <cell r="CK368" t="str">
            <v>X</v>
          </cell>
          <cell r="CL368">
            <v>2</v>
          </cell>
          <cell r="CM368" t="str">
            <v>2X32HEHP</v>
          </cell>
          <cell r="CN368" t="str">
            <v>SYLVANIA</v>
          </cell>
          <cell r="CO368" t="str">
            <v>QHE2X32T8/UNV ISH-SC</v>
          </cell>
          <cell r="CP368">
            <v>49873</v>
          </cell>
          <cell r="CQ368">
            <v>0</v>
          </cell>
          <cell r="CR368" t="str">
            <v>N/A</v>
          </cell>
          <cell r="CS368" t="str">
            <v>-</v>
          </cell>
          <cell r="CT368" t="str">
            <v>-</v>
          </cell>
          <cell r="CU368" t="str">
            <v>-</v>
          </cell>
          <cell r="CV368">
            <v>0</v>
          </cell>
          <cell r="CW368">
            <v>4</v>
          </cell>
          <cell r="CX368" t="str">
            <v>FO28/ECO</v>
          </cell>
          <cell r="CY368" t="str">
            <v>SYLVANIA</v>
          </cell>
          <cell r="CZ368" t="str">
            <v>FO28/841/XP/SS/ECO</v>
          </cell>
          <cell r="DA368">
            <v>22179</v>
          </cell>
          <cell r="DB368">
            <v>0</v>
          </cell>
          <cell r="DC368" t="str">
            <v>N/A</v>
          </cell>
          <cell r="DD368" t="str">
            <v>-</v>
          </cell>
          <cell r="DE368" t="str">
            <v>-</v>
          </cell>
          <cell r="DF368" t="str">
            <v>-</v>
          </cell>
          <cell r="DG368">
            <v>2</v>
          </cell>
          <cell r="DH368" t="str">
            <v>2X4-2 LAMP HP SURFACE MOUNT PARABOLIC</v>
          </cell>
          <cell r="DI368" t="str">
            <v>SELECT</v>
          </cell>
          <cell r="DJ368" t="str">
            <v>SELECT</v>
          </cell>
          <cell r="DK368" t="str">
            <v>-</v>
          </cell>
          <cell r="DL368">
            <v>0</v>
          </cell>
          <cell r="DM368" t="str">
            <v>No Sensor</v>
          </cell>
          <cell r="DN368" t="str">
            <v>No Sensor</v>
          </cell>
          <cell r="DO368" t="str">
            <v>No Sensor</v>
          </cell>
          <cell r="DP368" t="str">
            <v>No Sensor</v>
          </cell>
          <cell r="DQ368" t="str">
            <v>No Sensor</v>
          </cell>
          <cell r="DR368">
            <v>0</v>
          </cell>
          <cell r="DS368" t="str">
            <v>No Add Wk.</v>
          </cell>
          <cell r="DT368" t="str">
            <v>No Add. Wk.</v>
          </cell>
          <cell r="DU368" t="str">
            <v>No Add. Wk.</v>
          </cell>
          <cell r="DV368" t="str">
            <v>No Add. Wk.</v>
          </cell>
          <cell r="DW368" t="str">
            <v>No Add. Wk.</v>
          </cell>
        </row>
        <row r="369">
          <cell r="E369">
            <v>11</v>
          </cell>
          <cell r="F369" t="str">
            <v>OLD SCIENCE HALL</v>
          </cell>
          <cell r="G369">
            <v>2</v>
          </cell>
          <cell r="H369">
            <v>205</v>
          </cell>
          <cell r="I369" t="str">
            <v>OFFICE</v>
          </cell>
          <cell r="J369" t="str">
            <v>OH</v>
          </cell>
          <cell r="L369">
            <v>2470</v>
          </cell>
          <cell r="M369">
            <v>2</v>
          </cell>
          <cell r="N369" t="str">
            <v>44EE</v>
          </cell>
          <cell r="O369" t="str">
            <v>PEND PARA</v>
          </cell>
          <cell r="S369" t="str">
            <v>FLUORESCENT</v>
          </cell>
          <cell r="T369">
            <v>144</v>
          </cell>
          <cell r="U369">
            <v>0.28799999999999998</v>
          </cell>
          <cell r="V369">
            <v>711.3599999999999</v>
          </cell>
          <cell r="W369">
            <v>2</v>
          </cell>
          <cell r="X369" t="str">
            <v>SP-NF4-242HP</v>
          </cell>
          <cell r="Z369" t="str">
            <v>NEW LINEAR FLUORESCENT FIXTURE</v>
          </cell>
          <cell r="AA369" t="str">
            <v xml:space="preserve"> </v>
          </cell>
          <cell r="AB369">
            <v>65</v>
          </cell>
          <cell r="AC369">
            <v>0.13</v>
          </cell>
          <cell r="AD369">
            <v>321.10000000000002</v>
          </cell>
          <cell r="AJ369" t="str">
            <v>Y</v>
          </cell>
          <cell r="AK369">
            <v>16408.8</v>
          </cell>
          <cell r="AL369">
            <v>12288</v>
          </cell>
          <cell r="AM369">
            <v>-0.25113353810150646</v>
          </cell>
          <cell r="AN369">
            <v>0.15799999999999997</v>
          </cell>
          <cell r="AO369">
            <v>390.25999999999988</v>
          </cell>
          <cell r="AP369">
            <v>35.173959999999994</v>
          </cell>
          <cell r="AQ369">
            <v>12.424437620063962</v>
          </cell>
          <cell r="AR369">
            <v>8.0486540363414211E-2</v>
          </cell>
          <cell r="AS369">
            <v>64.114559999999997</v>
          </cell>
          <cell r="AT369">
            <v>28.940600000000003</v>
          </cell>
          <cell r="AU369">
            <v>99.26</v>
          </cell>
          <cell r="AV369">
            <v>59.734999999999999</v>
          </cell>
          <cell r="AW369">
            <v>2.3200000000000003</v>
          </cell>
          <cell r="AX369">
            <v>0</v>
          </cell>
          <cell r="AY369">
            <v>0</v>
          </cell>
          <cell r="AZ369">
            <v>0</v>
          </cell>
          <cell r="BA369">
            <v>0</v>
          </cell>
          <cell r="BB369">
            <v>198.52</v>
          </cell>
          <cell r="BC369">
            <v>0</v>
          </cell>
          <cell r="BD369">
            <v>0</v>
          </cell>
          <cell r="BE369">
            <v>198.52</v>
          </cell>
          <cell r="BF369">
            <v>119.47</v>
          </cell>
          <cell r="BG369">
            <v>0</v>
          </cell>
          <cell r="BH369">
            <v>0</v>
          </cell>
          <cell r="BI369">
            <v>119.47</v>
          </cell>
          <cell r="BJ369">
            <v>4.6400000000000006</v>
          </cell>
          <cell r="BK369">
            <v>430.73158568062496</v>
          </cell>
          <cell r="BL369">
            <v>437.01667187062492</v>
          </cell>
          <cell r="BM369">
            <v>4.6929999999999996</v>
          </cell>
          <cell r="BN369">
            <v>9.8800000000000008</v>
          </cell>
          <cell r="BO369">
            <v>14.573</v>
          </cell>
          <cell r="BP369">
            <v>2.4679416666666665</v>
          </cell>
          <cell r="BQ369">
            <v>3.7050000000000001</v>
          </cell>
          <cell r="BR369">
            <v>0</v>
          </cell>
          <cell r="BS369">
            <v>6.1729416666666665</v>
          </cell>
          <cell r="BT369">
            <v>2.2250583333333331</v>
          </cell>
          <cell r="BU369">
            <v>6.1750000000000007</v>
          </cell>
          <cell r="BV369">
            <v>8.4000583333333338</v>
          </cell>
          <cell r="BW369">
            <v>25.757159999999992</v>
          </cell>
          <cell r="BX369">
            <v>9.4167999999999985</v>
          </cell>
          <cell r="BY369">
            <v>0.36</v>
          </cell>
          <cell r="BZ369">
            <v>2.95</v>
          </cell>
          <cell r="CA369">
            <v>3.1432466440677955</v>
          </cell>
          <cell r="CB369">
            <v>4</v>
          </cell>
          <cell r="CC369">
            <v>3.3198210169491524</v>
          </cell>
          <cell r="CD369">
            <v>0.31</v>
          </cell>
          <cell r="CE369">
            <v>0.23</v>
          </cell>
          <cell r="CF369">
            <v>0</v>
          </cell>
          <cell r="CG369">
            <v>0</v>
          </cell>
          <cell r="CH369">
            <v>6.4630676610169484</v>
          </cell>
          <cell r="CI369" t="str">
            <v>OLD SCIENCE HALL</v>
          </cell>
          <cell r="CJ369" t="str">
            <v>SP-NF4-242HP</v>
          </cell>
          <cell r="CK369" t="str">
            <v>X</v>
          </cell>
          <cell r="CL369">
            <v>2</v>
          </cell>
          <cell r="CM369" t="str">
            <v>2X32HEHP</v>
          </cell>
          <cell r="CN369" t="str">
            <v>SYLVANIA</v>
          </cell>
          <cell r="CO369" t="str">
            <v>QHE2X32T8/UNV ISH-SC</v>
          </cell>
          <cell r="CP369">
            <v>49873</v>
          </cell>
          <cell r="CQ369">
            <v>0</v>
          </cell>
          <cell r="CR369" t="str">
            <v>N/A</v>
          </cell>
          <cell r="CS369" t="str">
            <v>-</v>
          </cell>
          <cell r="CT369" t="str">
            <v>-</v>
          </cell>
          <cell r="CU369" t="str">
            <v>-</v>
          </cell>
          <cell r="CV369">
            <v>0</v>
          </cell>
          <cell r="CW369">
            <v>4</v>
          </cell>
          <cell r="CX369" t="str">
            <v>FO28/ECO</v>
          </cell>
          <cell r="CY369" t="str">
            <v>SYLVANIA</v>
          </cell>
          <cell r="CZ369" t="str">
            <v>FO28/841/XP/SS/ECO</v>
          </cell>
          <cell r="DA369">
            <v>22179</v>
          </cell>
          <cell r="DB369">
            <v>0</v>
          </cell>
          <cell r="DC369" t="str">
            <v>N/A</v>
          </cell>
          <cell r="DD369" t="str">
            <v>-</v>
          </cell>
          <cell r="DE369" t="str">
            <v>-</v>
          </cell>
          <cell r="DF369" t="str">
            <v>-</v>
          </cell>
          <cell r="DG369">
            <v>2</v>
          </cell>
          <cell r="DH369" t="str">
            <v>2X4-2 LAMP HP SURFACE MOUNT PARABOLIC</v>
          </cell>
          <cell r="DI369" t="str">
            <v>SELECT</v>
          </cell>
          <cell r="DJ369" t="str">
            <v>SELECT</v>
          </cell>
          <cell r="DK369" t="str">
            <v>-</v>
          </cell>
          <cell r="DL369">
            <v>0</v>
          </cell>
          <cell r="DM369" t="str">
            <v>No Sensor</v>
          </cell>
          <cell r="DN369" t="str">
            <v>No Sensor</v>
          </cell>
          <cell r="DO369" t="str">
            <v>No Sensor</v>
          </cell>
          <cell r="DP369" t="str">
            <v>No Sensor</v>
          </cell>
          <cell r="DQ369" t="str">
            <v>No Sensor</v>
          </cell>
          <cell r="DR369">
            <v>0</v>
          </cell>
          <cell r="DS369" t="str">
            <v>No Add Wk.</v>
          </cell>
          <cell r="DT369" t="str">
            <v>No Add. Wk.</v>
          </cell>
          <cell r="DU369" t="str">
            <v>No Add. Wk.</v>
          </cell>
          <cell r="DV369" t="str">
            <v>No Add. Wk.</v>
          </cell>
          <cell r="DW369" t="str">
            <v>No Add. Wk.</v>
          </cell>
        </row>
        <row r="370">
          <cell r="E370">
            <v>11</v>
          </cell>
          <cell r="F370" t="str">
            <v>OLD SCIENCE HALL</v>
          </cell>
          <cell r="G370">
            <v>2</v>
          </cell>
          <cell r="H370">
            <v>204</v>
          </cell>
          <cell r="I370" t="str">
            <v>OFFICE</v>
          </cell>
          <cell r="J370" t="str">
            <v>OH</v>
          </cell>
          <cell r="L370">
            <v>2470</v>
          </cell>
          <cell r="M370">
            <v>2</v>
          </cell>
          <cell r="N370" t="str">
            <v>44EE</v>
          </cell>
          <cell r="O370" t="str">
            <v>PEND PARA</v>
          </cell>
          <cell r="S370" t="str">
            <v>FLUORESCENT</v>
          </cell>
          <cell r="T370">
            <v>144</v>
          </cell>
          <cell r="U370">
            <v>0.28799999999999998</v>
          </cell>
          <cell r="V370">
            <v>711.3599999999999</v>
          </cell>
          <cell r="W370">
            <v>2</v>
          </cell>
          <cell r="X370" t="str">
            <v>SP-NF4-242HP</v>
          </cell>
          <cell r="Z370" t="str">
            <v>NEW LINEAR FLUORESCENT FIXTURE</v>
          </cell>
          <cell r="AA370" t="str">
            <v xml:space="preserve"> </v>
          </cell>
          <cell r="AB370">
            <v>65</v>
          </cell>
          <cell r="AC370">
            <v>0.13</v>
          </cell>
          <cell r="AD370">
            <v>321.10000000000002</v>
          </cell>
          <cell r="AJ370" t="str">
            <v>Y</v>
          </cell>
          <cell r="AK370">
            <v>16408.8</v>
          </cell>
          <cell r="AL370">
            <v>12288</v>
          </cell>
          <cell r="AM370">
            <v>-0.25113353810150646</v>
          </cell>
          <cell r="AN370">
            <v>0.15799999999999997</v>
          </cell>
          <cell r="AO370">
            <v>390.25999999999988</v>
          </cell>
          <cell r="AP370">
            <v>35.173959999999994</v>
          </cell>
          <cell r="AQ370">
            <v>12.424437620063962</v>
          </cell>
          <cell r="AR370">
            <v>8.0486540363414211E-2</v>
          </cell>
          <cell r="AS370">
            <v>64.114559999999997</v>
          </cell>
          <cell r="AT370">
            <v>28.940600000000003</v>
          </cell>
          <cell r="AU370">
            <v>99.26</v>
          </cell>
          <cell r="AV370">
            <v>59.734999999999999</v>
          </cell>
          <cell r="AW370">
            <v>2.3200000000000003</v>
          </cell>
          <cell r="AX370">
            <v>0</v>
          </cell>
          <cell r="AY370">
            <v>0</v>
          </cell>
          <cell r="AZ370">
            <v>0</v>
          </cell>
          <cell r="BA370">
            <v>0</v>
          </cell>
          <cell r="BB370">
            <v>198.52</v>
          </cell>
          <cell r="BC370">
            <v>0</v>
          </cell>
          <cell r="BD370">
            <v>0</v>
          </cell>
          <cell r="BE370">
            <v>198.52</v>
          </cell>
          <cell r="BF370">
            <v>119.47</v>
          </cell>
          <cell r="BG370">
            <v>0</v>
          </cell>
          <cell r="BH370">
            <v>0</v>
          </cell>
          <cell r="BI370">
            <v>119.47</v>
          </cell>
          <cell r="BJ370">
            <v>4.6400000000000006</v>
          </cell>
          <cell r="BK370">
            <v>430.73158568062496</v>
          </cell>
          <cell r="BL370">
            <v>437.01667187062492</v>
          </cell>
          <cell r="BM370">
            <v>4.6929999999999996</v>
          </cell>
          <cell r="BN370">
            <v>9.8800000000000008</v>
          </cell>
          <cell r="BO370">
            <v>14.573</v>
          </cell>
          <cell r="BP370">
            <v>2.4679416666666665</v>
          </cell>
          <cell r="BQ370">
            <v>3.7050000000000001</v>
          </cell>
          <cell r="BR370">
            <v>0</v>
          </cell>
          <cell r="BS370">
            <v>6.1729416666666665</v>
          </cell>
          <cell r="BT370">
            <v>2.2250583333333331</v>
          </cell>
          <cell r="BU370">
            <v>6.1750000000000007</v>
          </cell>
          <cell r="BV370">
            <v>8.4000583333333338</v>
          </cell>
          <cell r="BW370">
            <v>25.757159999999992</v>
          </cell>
          <cell r="BX370">
            <v>9.4167999999999985</v>
          </cell>
          <cell r="BY370">
            <v>0.36</v>
          </cell>
          <cell r="BZ370">
            <v>2.95</v>
          </cell>
          <cell r="CA370">
            <v>3.1432466440677955</v>
          </cell>
          <cell r="CB370">
            <v>4</v>
          </cell>
          <cell r="CC370">
            <v>3.3198210169491524</v>
          </cell>
          <cell r="CD370">
            <v>0.31</v>
          </cell>
          <cell r="CE370">
            <v>0.23</v>
          </cell>
          <cell r="CF370">
            <v>0</v>
          </cell>
          <cell r="CG370">
            <v>0</v>
          </cell>
          <cell r="CH370">
            <v>6.4630676610169484</v>
          </cell>
          <cell r="CI370" t="str">
            <v>OLD SCIENCE HALL</v>
          </cell>
          <cell r="CJ370" t="str">
            <v>SP-NF4-242HP</v>
          </cell>
          <cell r="CK370" t="str">
            <v>X</v>
          </cell>
          <cell r="CL370">
            <v>2</v>
          </cell>
          <cell r="CM370" t="str">
            <v>2X32HEHP</v>
          </cell>
          <cell r="CN370" t="str">
            <v>SYLVANIA</v>
          </cell>
          <cell r="CO370" t="str">
            <v>QHE2X32T8/UNV ISH-SC</v>
          </cell>
          <cell r="CP370">
            <v>49873</v>
          </cell>
          <cell r="CQ370">
            <v>0</v>
          </cell>
          <cell r="CR370" t="str">
            <v>N/A</v>
          </cell>
          <cell r="CS370" t="str">
            <v>-</v>
          </cell>
          <cell r="CT370" t="str">
            <v>-</v>
          </cell>
          <cell r="CU370" t="str">
            <v>-</v>
          </cell>
          <cell r="CV370">
            <v>0</v>
          </cell>
          <cell r="CW370">
            <v>4</v>
          </cell>
          <cell r="CX370" t="str">
            <v>FO28/ECO</v>
          </cell>
          <cell r="CY370" t="str">
            <v>SYLVANIA</v>
          </cell>
          <cell r="CZ370" t="str">
            <v>FO28/841/XP/SS/ECO</v>
          </cell>
          <cell r="DA370">
            <v>22179</v>
          </cell>
          <cell r="DB370">
            <v>0</v>
          </cell>
          <cell r="DC370" t="str">
            <v>N/A</v>
          </cell>
          <cell r="DD370" t="str">
            <v>-</v>
          </cell>
          <cell r="DE370" t="str">
            <v>-</v>
          </cell>
          <cell r="DF370" t="str">
            <v>-</v>
          </cell>
          <cell r="DG370">
            <v>2</v>
          </cell>
          <cell r="DH370" t="str">
            <v>2X4-2 LAMP HP SURFACE MOUNT PARABOLIC</v>
          </cell>
          <cell r="DI370" t="str">
            <v>SELECT</v>
          </cell>
          <cell r="DJ370" t="str">
            <v>SELECT</v>
          </cell>
          <cell r="DK370" t="str">
            <v>-</v>
          </cell>
          <cell r="DL370">
            <v>0</v>
          </cell>
          <cell r="DM370" t="str">
            <v>No Sensor</v>
          </cell>
          <cell r="DN370" t="str">
            <v>No Sensor</v>
          </cell>
          <cell r="DO370" t="str">
            <v>No Sensor</v>
          </cell>
          <cell r="DP370" t="str">
            <v>No Sensor</v>
          </cell>
          <cell r="DQ370" t="str">
            <v>No Sensor</v>
          </cell>
          <cell r="DR370">
            <v>0</v>
          </cell>
          <cell r="DS370" t="str">
            <v>No Add Wk.</v>
          </cell>
          <cell r="DT370" t="str">
            <v>No Add. Wk.</v>
          </cell>
          <cell r="DU370" t="str">
            <v>No Add. Wk.</v>
          </cell>
          <cell r="DV370" t="str">
            <v>No Add. Wk.</v>
          </cell>
          <cell r="DW370" t="str">
            <v>No Add. Wk.</v>
          </cell>
        </row>
        <row r="371">
          <cell r="E371">
            <v>11</v>
          </cell>
          <cell r="F371" t="str">
            <v>OLD SCIENCE HALL</v>
          </cell>
          <cell r="G371">
            <v>2</v>
          </cell>
          <cell r="H371">
            <v>203</v>
          </cell>
          <cell r="I371" t="str">
            <v>OFFICE</v>
          </cell>
          <cell r="J371" t="str">
            <v>OH</v>
          </cell>
          <cell r="L371">
            <v>2470</v>
          </cell>
          <cell r="M371">
            <v>2</v>
          </cell>
          <cell r="N371" t="str">
            <v>44EE</v>
          </cell>
          <cell r="O371" t="str">
            <v>PEND PARA</v>
          </cell>
          <cell r="S371" t="str">
            <v>FLUORESCENT</v>
          </cell>
          <cell r="T371">
            <v>144</v>
          </cell>
          <cell r="U371">
            <v>0.28799999999999998</v>
          </cell>
          <cell r="V371">
            <v>711.3599999999999</v>
          </cell>
          <cell r="W371">
            <v>2</v>
          </cell>
          <cell r="X371" t="str">
            <v>SP-NF4-242HP</v>
          </cell>
          <cell r="Z371" t="str">
            <v>NEW LINEAR FLUORESCENT FIXTURE</v>
          </cell>
          <cell r="AA371" t="str">
            <v xml:space="preserve"> </v>
          </cell>
          <cell r="AB371">
            <v>65</v>
          </cell>
          <cell r="AC371">
            <v>0.13</v>
          </cell>
          <cell r="AD371">
            <v>321.10000000000002</v>
          </cell>
          <cell r="AJ371" t="str">
            <v>Y</v>
          </cell>
          <cell r="AK371">
            <v>16408.8</v>
          </cell>
          <cell r="AL371">
            <v>12288</v>
          </cell>
          <cell r="AM371">
            <v>-0.25113353810150646</v>
          </cell>
          <cell r="AN371">
            <v>0.15799999999999997</v>
          </cell>
          <cell r="AO371">
            <v>390.25999999999988</v>
          </cell>
          <cell r="AP371">
            <v>35.173959999999994</v>
          </cell>
          <cell r="AQ371">
            <v>12.424437620063962</v>
          </cell>
          <cell r="AR371">
            <v>8.0486540363414211E-2</v>
          </cell>
          <cell r="AS371">
            <v>64.114559999999997</v>
          </cell>
          <cell r="AT371">
            <v>28.940600000000003</v>
          </cell>
          <cell r="AU371">
            <v>99.26</v>
          </cell>
          <cell r="AV371">
            <v>59.734999999999999</v>
          </cell>
          <cell r="AW371">
            <v>2.3200000000000003</v>
          </cell>
          <cell r="AX371">
            <v>0</v>
          </cell>
          <cell r="AY371">
            <v>0</v>
          </cell>
          <cell r="AZ371">
            <v>0</v>
          </cell>
          <cell r="BA371">
            <v>0</v>
          </cell>
          <cell r="BB371">
            <v>198.52</v>
          </cell>
          <cell r="BC371">
            <v>0</v>
          </cell>
          <cell r="BD371">
            <v>0</v>
          </cell>
          <cell r="BE371">
            <v>198.52</v>
          </cell>
          <cell r="BF371">
            <v>119.47</v>
          </cell>
          <cell r="BG371">
            <v>0</v>
          </cell>
          <cell r="BH371">
            <v>0</v>
          </cell>
          <cell r="BI371">
            <v>119.47</v>
          </cell>
          <cell r="BJ371">
            <v>4.6400000000000006</v>
          </cell>
          <cell r="BK371">
            <v>430.73158568062496</v>
          </cell>
          <cell r="BL371">
            <v>437.01667187062492</v>
          </cell>
          <cell r="BM371">
            <v>4.6929999999999996</v>
          </cell>
          <cell r="BN371">
            <v>9.8800000000000008</v>
          </cell>
          <cell r="BO371">
            <v>14.573</v>
          </cell>
          <cell r="BP371">
            <v>2.4679416666666665</v>
          </cell>
          <cell r="BQ371">
            <v>3.7050000000000001</v>
          </cell>
          <cell r="BR371">
            <v>0</v>
          </cell>
          <cell r="BS371">
            <v>6.1729416666666665</v>
          </cell>
          <cell r="BT371">
            <v>2.2250583333333331</v>
          </cell>
          <cell r="BU371">
            <v>6.1750000000000007</v>
          </cell>
          <cell r="BV371">
            <v>8.4000583333333338</v>
          </cell>
          <cell r="BW371">
            <v>25.757159999999992</v>
          </cell>
          <cell r="BX371">
            <v>9.4167999999999985</v>
          </cell>
          <cell r="BY371">
            <v>0.36</v>
          </cell>
          <cell r="BZ371">
            <v>2.95</v>
          </cell>
          <cell r="CA371">
            <v>3.1432466440677955</v>
          </cell>
          <cell r="CB371">
            <v>4</v>
          </cell>
          <cell r="CC371">
            <v>3.3198210169491524</v>
          </cell>
          <cell r="CD371">
            <v>0.31</v>
          </cell>
          <cell r="CE371">
            <v>0.23</v>
          </cell>
          <cell r="CF371">
            <v>0</v>
          </cell>
          <cell r="CG371">
            <v>0</v>
          </cell>
          <cell r="CH371">
            <v>6.4630676610169484</v>
          </cell>
          <cell r="CI371" t="str">
            <v>OLD SCIENCE HALL</v>
          </cell>
          <cell r="CJ371" t="str">
            <v>SP-NF4-242HP</v>
          </cell>
          <cell r="CK371" t="str">
            <v>X</v>
          </cell>
          <cell r="CL371">
            <v>2</v>
          </cell>
          <cell r="CM371" t="str">
            <v>2X32HEHP</v>
          </cell>
          <cell r="CN371" t="str">
            <v>SYLVANIA</v>
          </cell>
          <cell r="CO371" t="str">
            <v>QHE2X32T8/UNV ISH-SC</v>
          </cell>
          <cell r="CP371">
            <v>49873</v>
          </cell>
          <cell r="CQ371">
            <v>0</v>
          </cell>
          <cell r="CR371" t="str">
            <v>N/A</v>
          </cell>
          <cell r="CS371" t="str">
            <v>-</v>
          </cell>
          <cell r="CT371" t="str">
            <v>-</v>
          </cell>
          <cell r="CU371" t="str">
            <v>-</v>
          </cell>
          <cell r="CV371">
            <v>0</v>
          </cell>
          <cell r="CW371">
            <v>4</v>
          </cell>
          <cell r="CX371" t="str">
            <v>FO28/ECO</v>
          </cell>
          <cell r="CY371" t="str">
            <v>SYLVANIA</v>
          </cell>
          <cell r="CZ371" t="str">
            <v>FO28/841/XP/SS/ECO</v>
          </cell>
          <cell r="DA371">
            <v>22179</v>
          </cell>
          <cell r="DB371">
            <v>0</v>
          </cell>
          <cell r="DC371" t="str">
            <v>N/A</v>
          </cell>
          <cell r="DD371" t="str">
            <v>-</v>
          </cell>
          <cell r="DE371" t="str">
            <v>-</v>
          </cell>
          <cell r="DF371" t="str">
            <v>-</v>
          </cell>
          <cell r="DG371">
            <v>2</v>
          </cell>
          <cell r="DH371" t="str">
            <v>2X4-2 LAMP HP SURFACE MOUNT PARABOLIC</v>
          </cell>
          <cell r="DI371" t="str">
            <v>SELECT</v>
          </cell>
          <cell r="DJ371" t="str">
            <v>SELECT</v>
          </cell>
          <cell r="DK371" t="str">
            <v>-</v>
          </cell>
          <cell r="DL371">
            <v>0</v>
          </cell>
          <cell r="DM371" t="str">
            <v>No Sensor</v>
          </cell>
          <cell r="DN371" t="str">
            <v>No Sensor</v>
          </cell>
          <cell r="DO371" t="str">
            <v>No Sensor</v>
          </cell>
          <cell r="DP371" t="str">
            <v>No Sensor</v>
          </cell>
          <cell r="DQ371" t="str">
            <v>No Sensor</v>
          </cell>
          <cell r="DR371">
            <v>0</v>
          </cell>
          <cell r="DS371" t="str">
            <v>No Add Wk.</v>
          </cell>
          <cell r="DT371" t="str">
            <v>No Add. Wk.</v>
          </cell>
          <cell r="DU371" t="str">
            <v>No Add. Wk.</v>
          </cell>
          <cell r="DV371" t="str">
            <v>No Add. Wk.</v>
          </cell>
          <cell r="DW371" t="str">
            <v>No Add. Wk.</v>
          </cell>
        </row>
        <row r="372">
          <cell r="E372">
            <v>11</v>
          </cell>
          <cell r="F372" t="str">
            <v>OLD SCIENCE HALL</v>
          </cell>
          <cell r="G372">
            <v>2</v>
          </cell>
          <cell r="I372" t="str">
            <v>STAIR #2</v>
          </cell>
          <cell r="J372" t="str">
            <v>E</v>
          </cell>
          <cell r="L372">
            <v>8760</v>
          </cell>
          <cell r="M372">
            <v>1</v>
          </cell>
          <cell r="N372" t="str">
            <v>EXIT PL7</v>
          </cell>
          <cell r="S372" t="str">
            <v>EXIT SIGN</v>
          </cell>
          <cell r="T372">
            <v>22</v>
          </cell>
          <cell r="U372">
            <v>2.1999999999999999E-2</v>
          </cell>
          <cell r="V372">
            <v>192.72</v>
          </cell>
          <cell r="W372">
            <v>1</v>
          </cell>
          <cell r="X372" t="str">
            <v>NF1-2CKT</v>
          </cell>
          <cell r="Z372" t="str">
            <v>NEW EXIT SIGN</v>
          </cell>
          <cell r="AA372" t="str">
            <v xml:space="preserve"> </v>
          </cell>
          <cell r="AB372">
            <v>4</v>
          </cell>
          <cell r="AC372">
            <v>4.0000000000000001E-3</v>
          </cell>
          <cell r="AD372">
            <v>35.04</v>
          </cell>
          <cell r="AJ372" t="str">
            <v>Y</v>
          </cell>
          <cell r="AK372">
            <v>619.20000000000005</v>
          </cell>
          <cell r="AL372">
            <v>0</v>
          </cell>
          <cell r="AM372">
            <v>-1</v>
          </cell>
          <cell r="AN372">
            <v>1.7999999999999999E-2</v>
          </cell>
          <cell r="AO372">
            <v>157.68</v>
          </cell>
          <cell r="AP372">
            <v>11.47968</v>
          </cell>
          <cell r="AQ372">
            <v>11.784747109267199</v>
          </cell>
          <cell r="AR372">
            <v>8.4855448379849208E-2</v>
          </cell>
          <cell r="AS372">
            <v>14.030720000000001</v>
          </cell>
          <cell r="AT372">
            <v>2.55104</v>
          </cell>
          <cell r="AU372">
            <v>40</v>
          </cell>
          <cell r="AV372">
            <v>59.734999999999999</v>
          </cell>
          <cell r="AW372">
            <v>0.14000000000000001</v>
          </cell>
          <cell r="AX372">
            <v>0</v>
          </cell>
          <cell r="AY372">
            <v>0</v>
          </cell>
          <cell r="AZ372">
            <v>0</v>
          </cell>
          <cell r="BA372">
            <v>0</v>
          </cell>
          <cell r="BB372">
            <v>40</v>
          </cell>
          <cell r="BC372">
            <v>0</v>
          </cell>
          <cell r="BD372">
            <v>0</v>
          </cell>
          <cell r="BE372">
            <v>40</v>
          </cell>
          <cell r="BF372">
            <v>59.734999999999999</v>
          </cell>
          <cell r="BG372">
            <v>0</v>
          </cell>
          <cell r="BH372">
            <v>0</v>
          </cell>
          <cell r="BI372">
            <v>59.734999999999999</v>
          </cell>
          <cell r="BJ372">
            <v>0.14000000000000001</v>
          </cell>
          <cell r="BK372">
            <v>135.09548947406248</v>
          </cell>
          <cell r="BL372">
            <v>135.28512569531247</v>
          </cell>
          <cell r="BM372">
            <v>10.950000000000001</v>
          </cell>
          <cell r="BN372">
            <v>13.14</v>
          </cell>
          <cell r="BO372">
            <v>24.090000000000003</v>
          </cell>
          <cell r="BP372">
            <v>0</v>
          </cell>
          <cell r="BQ372">
            <v>0</v>
          </cell>
          <cell r="BR372">
            <v>0</v>
          </cell>
          <cell r="BS372">
            <v>0</v>
          </cell>
          <cell r="BT372">
            <v>10.950000000000001</v>
          </cell>
          <cell r="BU372">
            <v>13.14</v>
          </cell>
          <cell r="BV372">
            <v>24.090000000000003</v>
          </cell>
          <cell r="BW372">
            <v>10.406880000000001</v>
          </cell>
          <cell r="BX372">
            <v>1.0728</v>
          </cell>
          <cell r="BY372">
            <v>0.36</v>
          </cell>
          <cell r="BZ372">
            <v>2.95</v>
          </cell>
          <cell r="CA372">
            <v>1.2699921355932204</v>
          </cell>
          <cell r="CB372">
            <v>4</v>
          </cell>
          <cell r="CC372">
            <v>0.3782074576271186</v>
          </cell>
          <cell r="CD372">
            <v>0.31</v>
          </cell>
          <cell r="CE372">
            <v>0.23</v>
          </cell>
          <cell r="CF372">
            <v>0</v>
          </cell>
          <cell r="CG372">
            <v>0</v>
          </cell>
          <cell r="CH372">
            <v>1.648199593220339</v>
          </cell>
          <cell r="CI372" t="str">
            <v>OLD SCIENCE HALL</v>
          </cell>
          <cell r="CJ372" t="str">
            <v>NF1-2CKT</v>
          </cell>
          <cell r="CK372">
            <v>0</v>
          </cell>
          <cell r="CL372">
            <v>0</v>
          </cell>
          <cell r="CM372" t="str">
            <v>N/A</v>
          </cell>
          <cell r="CN372" t="str">
            <v>-</v>
          </cell>
          <cell r="CO372" t="str">
            <v>-</v>
          </cell>
          <cell r="CP372" t="str">
            <v>-</v>
          </cell>
          <cell r="CQ372">
            <v>0</v>
          </cell>
          <cell r="CR372" t="str">
            <v>N/A</v>
          </cell>
          <cell r="CS372" t="str">
            <v>-</v>
          </cell>
          <cell r="CT372" t="str">
            <v>-</v>
          </cell>
          <cell r="CU372" t="str">
            <v>-</v>
          </cell>
          <cell r="CV372">
            <v>0</v>
          </cell>
          <cell r="CW372">
            <v>0</v>
          </cell>
          <cell r="CX372" t="str">
            <v>N/A</v>
          </cell>
          <cell r="CY372" t="str">
            <v>-</v>
          </cell>
          <cell r="CZ372" t="str">
            <v>-</v>
          </cell>
          <cell r="DA372" t="str">
            <v>-</v>
          </cell>
          <cell r="DB372">
            <v>0</v>
          </cell>
          <cell r="DC372" t="str">
            <v>N/A</v>
          </cell>
          <cell r="DD372" t="str">
            <v>-</v>
          </cell>
          <cell r="DE372" t="str">
            <v>-</v>
          </cell>
          <cell r="DF372" t="str">
            <v>-</v>
          </cell>
          <cell r="DG372">
            <v>1</v>
          </cell>
          <cell r="DH372" t="str">
            <v>LED EXIT 2 CIRCUIT</v>
          </cell>
          <cell r="DI372" t="str">
            <v>BEST</v>
          </cell>
          <cell r="DJ372" t="str">
            <v>EZXTEU2RW-DC</v>
          </cell>
          <cell r="DK372" t="str">
            <v>-</v>
          </cell>
          <cell r="DL372">
            <v>0</v>
          </cell>
          <cell r="DM372" t="str">
            <v>No Sensor</v>
          </cell>
          <cell r="DN372" t="str">
            <v>No Sensor</v>
          </cell>
          <cell r="DO372" t="str">
            <v>No Sensor</v>
          </cell>
          <cell r="DP372" t="str">
            <v>No Sensor</v>
          </cell>
          <cell r="DQ372" t="str">
            <v>No Sensor</v>
          </cell>
          <cell r="DR372">
            <v>0</v>
          </cell>
          <cell r="DS372" t="str">
            <v>No Add Wk.</v>
          </cell>
          <cell r="DT372" t="str">
            <v>No Add. Wk.</v>
          </cell>
          <cell r="DU372" t="str">
            <v>No Add. Wk.</v>
          </cell>
          <cell r="DV372" t="str">
            <v>No Add. Wk.</v>
          </cell>
          <cell r="DW372" t="str">
            <v>No Add. Wk.</v>
          </cell>
        </row>
        <row r="373">
          <cell r="E373">
            <v>11</v>
          </cell>
          <cell r="F373" t="str">
            <v>OLD SCIENCE HALL</v>
          </cell>
          <cell r="G373">
            <v>2</v>
          </cell>
          <cell r="I373" t="str">
            <v>STAIR #2</v>
          </cell>
          <cell r="J373" t="str">
            <v>ST</v>
          </cell>
          <cell r="L373">
            <v>2470</v>
          </cell>
          <cell r="M373">
            <v>2</v>
          </cell>
          <cell r="N373" t="str">
            <v>EXCLUDE</v>
          </cell>
          <cell r="Q373" t="str">
            <v>CF</v>
          </cell>
          <cell r="S373" t="str">
            <v>MISCELLANEOUS</v>
          </cell>
          <cell r="T373">
            <v>0</v>
          </cell>
          <cell r="U373">
            <v>0</v>
          </cell>
          <cell r="V373">
            <v>0</v>
          </cell>
          <cell r="W373">
            <v>2</v>
          </cell>
          <cell r="X373" t="str">
            <v>EXCLUDE</v>
          </cell>
          <cell r="Z373" t="str">
            <v>MISCELLANEOUS</v>
          </cell>
          <cell r="AA373" t="str">
            <v xml:space="preserve"> </v>
          </cell>
          <cell r="AB373">
            <v>0</v>
          </cell>
          <cell r="AC373">
            <v>0</v>
          </cell>
          <cell r="AD373">
            <v>0</v>
          </cell>
          <cell r="AJ373" t="str">
            <v>Y</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0.36</v>
          </cell>
          <cell r="BZ373">
            <v>2.95</v>
          </cell>
          <cell r="CA373">
            <v>0</v>
          </cell>
          <cell r="CB373">
            <v>4</v>
          </cell>
          <cell r="CC373">
            <v>0</v>
          </cell>
          <cell r="CD373">
            <v>0.31</v>
          </cell>
          <cell r="CE373">
            <v>0.23</v>
          </cell>
          <cell r="CF373">
            <v>0</v>
          </cell>
          <cell r="CG373">
            <v>0</v>
          </cell>
          <cell r="CH373">
            <v>0</v>
          </cell>
          <cell r="CI373" t="str">
            <v>OLD SCIENCE HALL</v>
          </cell>
          <cell r="CJ373" t="str">
            <v>EXCLUDE</v>
          </cell>
          <cell r="CK373">
            <v>0</v>
          </cell>
          <cell r="CL373">
            <v>0</v>
          </cell>
          <cell r="CM373" t="str">
            <v>N/A</v>
          </cell>
          <cell r="CN373" t="str">
            <v>-</v>
          </cell>
          <cell r="CO373" t="str">
            <v>-</v>
          </cell>
          <cell r="CP373" t="str">
            <v>-</v>
          </cell>
          <cell r="CQ373">
            <v>0</v>
          </cell>
          <cell r="CR373" t="str">
            <v>N/A</v>
          </cell>
          <cell r="CS373" t="str">
            <v>-</v>
          </cell>
          <cell r="CT373" t="str">
            <v>-</v>
          </cell>
          <cell r="CU373" t="str">
            <v>-</v>
          </cell>
          <cell r="CV373">
            <v>0</v>
          </cell>
          <cell r="CW373">
            <v>0</v>
          </cell>
          <cell r="CX373" t="str">
            <v>N/A</v>
          </cell>
          <cell r="CY373" t="str">
            <v>-</v>
          </cell>
          <cell r="CZ373" t="str">
            <v>-</v>
          </cell>
          <cell r="DA373" t="str">
            <v>-</v>
          </cell>
          <cell r="DB373">
            <v>0</v>
          </cell>
          <cell r="DC373" t="str">
            <v>N/A</v>
          </cell>
          <cell r="DD373" t="str">
            <v>-</v>
          </cell>
          <cell r="DE373" t="str">
            <v>-</v>
          </cell>
          <cell r="DF373" t="str">
            <v>-</v>
          </cell>
          <cell r="DG373">
            <v>2</v>
          </cell>
          <cell r="DH373" t="str">
            <v>EXCLUDE</v>
          </cell>
          <cell r="DI373" t="str">
            <v>-</v>
          </cell>
          <cell r="DJ373" t="str">
            <v>-</v>
          </cell>
          <cell r="DK373" t="str">
            <v>-</v>
          </cell>
          <cell r="DL373">
            <v>0</v>
          </cell>
          <cell r="DM373" t="str">
            <v>No Sensor</v>
          </cell>
          <cell r="DN373" t="str">
            <v>No Sensor</v>
          </cell>
          <cell r="DO373" t="str">
            <v>No Sensor</v>
          </cell>
          <cell r="DP373" t="str">
            <v>No Sensor</v>
          </cell>
          <cell r="DQ373" t="str">
            <v>No Sensor</v>
          </cell>
          <cell r="DR373">
            <v>0</v>
          </cell>
          <cell r="DS373" t="str">
            <v>No Add Wk.</v>
          </cell>
          <cell r="DT373" t="str">
            <v>No Add. Wk.</v>
          </cell>
          <cell r="DU373" t="str">
            <v>No Add. Wk.</v>
          </cell>
          <cell r="DV373" t="str">
            <v>No Add. Wk.</v>
          </cell>
          <cell r="DW373" t="str">
            <v>No Add. Wk.</v>
          </cell>
        </row>
        <row r="374">
          <cell r="E374">
            <v>11</v>
          </cell>
          <cell r="F374" t="str">
            <v>OLD SCIENCE HALL</v>
          </cell>
          <cell r="G374">
            <v>2</v>
          </cell>
          <cell r="H374">
            <v>216</v>
          </cell>
          <cell r="I374" t="str">
            <v>CORRIDOR</v>
          </cell>
          <cell r="J374" t="str">
            <v>E</v>
          </cell>
          <cell r="L374">
            <v>8760</v>
          </cell>
          <cell r="M374">
            <v>1</v>
          </cell>
          <cell r="N374" t="str">
            <v>EXIT PL7</v>
          </cell>
          <cell r="S374" t="str">
            <v>EXIT SIGN</v>
          </cell>
          <cell r="T374">
            <v>22</v>
          </cell>
          <cell r="U374">
            <v>2.1999999999999999E-2</v>
          </cell>
          <cell r="V374">
            <v>192.72</v>
          </cell>
          <cell r="W374">
            <v>1</v>
          </cell>
          <cell r="X374" t="str">
            <v>NF1-2CKT</v>
          </cell>
          <cell r="Z374" t="str">
            <v>NEW EXIT SIGN</v>
          </cell>
          <cell r="AA374" t="str">
            <v xml:space="preserve"> </v>
          </cell>
          <cell r="AB374">
            <v>4</v>
          </cell>
          <cell r="AC374">
            <v>4.0000000000000001E-3</v>
          </cell>
          <cell r="AD374">
            <v>35.04</v>
          </cell>
          <cell r="AJ374" t="str">
            <v>Y</v>
          </cell>
          <cell r="AK374">
            <v>619.20000000000005</v>
          </cell>
          <cell r="AL374">
            <v>0</v>
          </cell>
          <cell r="AM374">
            <v>-1</v>
          </cell>
          <cell r="AN374">
            <v>1.7999999999999999E-2</v>
          </cell>
          <cell r="AO374">
            <v>157.68</v>
          </cell>
          <cell r="AP374">
            <v>11.47968</v>
          </cell>
          <cell r="AQ374">
            <v>11.784747109267199</v>
          </cell>
          <cell r="AR374">
            <v>8.4855448379849208E-2</v>
          </cell>
          <cell r="AS374">
            <v>14.030720000000001</v>
          </cell>
          <cell r="AT374">
            <v>2.55104</v>
          </cell>
          <cell r="AU374">
            <v>40</v>
          </cell>
          <cell r="AV374">
            <v>59.734999999999999</v>
          </cell>
          <cell r="AW374">
            <v>0.14000000000000001</v>
          </cell>
          <cell r="AX374">
            <v>0</v>
          </cell>
          <cell r="AY374">
            <v>0</v>
          </cell>
          <cell r="AZ374">
            <v>0</v>
          </cell>
          <cell r="BA374">
            <v>0</v>
          </cell>
          <cell r="BB374">
            <v>40</v>
          </cell>
          <cell r="BC374">
            <v>0</v>
          </cell>
          <cell r="BD374">
            <v>0</v>
          </cell>
          <cell r="BE374">
            <v>40</v>
          </cell>
          <cell r="BF374">
            <v>59.734999999999999</v>
          </cell>
          <cell r="BG374">
            <v>0</v>
          </cell>
          <cell r="BH374">
            <v>0</v>
          </cell>
          <cell r="BI374">
            <v>59.734999999999999</v>
          </cell>
          <cell r="BJ374">
            <v>0.14000000000000001</v>
          </cell>
          <cell r="BK374">
            <v>135.09548947406248</v>
          </cell>
          <cell r="BL374">
            <v>135.28512569531247</v>
          </cell>
          <cell r="BM374">
            <v>10.950000000000001</v>
          </cell>
          <cell r="BN374">
            <v>13.14</v>
          </cell>
          <cell r="BO374">
            <v>24.090000000000003</v>
          </cell>
          <cell r="BP374">
            <v>0</v>
          </cell>
          <cell r="BQ374">
            <v>0</v>
          </cell>
          <cell r="BR374">
            <v>0</v>
          </cell>
          <cell r="BS374">
            <v>0</v>
          </cell>
          <cell r="BT374">
            <v>10.950000000000001</v>
          </cell>
          <cell r="BU374">
            <v>13.14</v>
          </cell>
          <cell r="BV374">
            <v>24.090000000000003</v>
          </cell>
          <cell r="BW374">
            <v>10.406880000000001</v>
          </cell>
          <cell r="BX374">
            <v>1.0728</v>
          </cell>
          <cell r="BY374">
            <v>0.36</v>
          </cell>
          <cell r="BZ374">
            <v>2.95</v>
          </cell>
          <cell r="CA374">
            <v>1.2699921355932204</v>
          </cell>
          <cell r="CB374">
            <v>4</v>
          </cell>
          <cell r="CC374">
            <v>0.3782074576271186</v>
          </cell>
          <cell r="CD374">
            <v>0.31</v>
          </cell>
          <cell r="CE374">
            <v>0.23</v>
          </cell>
          <cell r="CF374">
            <v>0</v>
          </cell>
          <cell r="CG374">
            <v>0</v>
          </cell>
          <cell r="CH374">
            <v>1.648199593220339</v>
          </cell>
          <cell r="CI374" t="str">
            <v>OLD SCIENCE HALL</v>
          </cell>
          <cell r="CJ374" t="str">
            <v>NF1-2CKT</v>
          </cell>
          <cell r="CK374">
            <v>0</v>
          </cell>
          <cell r="CL374">
            <v>0</v>
          </cell>
          <cell r="CM374" t="str">
            <v>N/A</v>
          </cell>
          <cell r="CN374" t="str">
            <v>-</v>
          </cell>
          <cell r="CO374" t="str">
            <v>-</v>
          </cell>
          <cell r="CP374" t="str">
            <v>-</v>
          </cell>
          <cell r="CQ374">
            <v>0</v>
          </cell>
          <cell r="CR374" t="str">
            <v>N/A</v>
          </cell>
          <cell r="CS374" t="str">
            <v>-</v>
          </cell>
          <cell r="CT374" t="str">
            <v>-</v>
          </cell>
          <cell r="CU374" t="str">
            <v>-</v>
          </cell>
          <cell r="CV374">
            <v>0</v>
          </cell>
          <cell r="CW374">
            <v>0</v>
          </cell>
          <cell r="CX374" t="str">
            <v>N/A</v>
          </cell>
          <cell r="CY374" t="str">
            <v>-</v>
          </cell>
          <cell r="CZ374" t="str">
            <v>-</v>
          </cell>
          <cell r="DA374" t="str">
            <v>-</v>
          </cell>
          <cell r="DB374">
            <v>0</v>
          </cell>
          <cell r="DC374" t="str">
            <v>N/A</v>
          </cell>
          <cell r="DD374" t="str">
            <v>-</v>
          </cell>
          <cell r="DE374" t="str">
            <v>-</v>
          </cell>
          <cell r="DF374" t="str">
            <v>-</v>
          </cell>
          <cell r="DG374">
            <v>1</v>
          </cell>
          <cell r="DH374" t="str">
            <v>LED EXIT 2 CIRCUIT</v>
          </cell>
          <cell r="DI374" t="str">
            <v>BEST</v>
          </cell>
          <cell r="DJ374" t="str">
            <v>EZXTEU2RW-DC</v>
          </cell>
          <cell r="DK374" t="str">
            <v>-</v>
          </cell>
          <cell r="DL374">
            <v>0</v>
          </cell>
          <cell r="DM374" t="str">
            <v>No Sensor</v>
          </cell>
          <cell r="DN374" t="str">
            <v>No Sensor</v>
          </cell>
          <cell r="DO374" t="str">
            <v>No Sensor</v>
          </cell>
          <cell r="DP374" t="str">
            <v>No Sensor</v>
          </cell>
          <cell r="DQ374" t="str">
            <v>No Sensor</v>
          </cell>
          <cell r="DR374">
            <v>0</v>
          </cell>
          <cell r="DS374" t="str">
            <v>No Add Wk.</v>
          </cell>
          <cell r="DT374" t="str">
            <v>No Add. Wk.</v>
          </cell>
          <cell r="DU374" t="str">
            <v>No Add. Wk.</v>
          </cell>
          <cell r="DV374" t="str">
            <v>No Add. Wk.</v>
          </cell>
          <cell r="DW374" t="str">
            <v>No Add. Wk.</v>
          </cell>
        </row>
        <row r="375">
          <cell r="E375">
            <v>11</v>
          </cell>
          <cell r="F375" t="str">
            <v>OLD SCIENCE HALL</v>
          </cell>
          <cell r="G375">
            <v>2</v>
          </cell>
          <cell r="H375">
            <v>216</v>
          </cell>
          <cell r="I375" t="str">
            <v>CORRIDOR</v>
          </cell>
          <cell r="J375" t="str">
            <v>COR</v>
          </cell>
          <cell r="L375">
            <v>2470</v>
          </cell>
          <cell r="M375">
            <v>5</v>
          </cell>
          <cell r="N375" t="str">
            <v>EXCLUDE</v>
          </cell>
          <cell r="Q375" t="str">
            <v>CF</v>
          </cell>
          <cell r="S375" t="str">
            <v>MISCELLANEOUS</v>
          </cell>
          <cell r="T375">
            <v>0</v>
          </cell>
          <cell r="U375">
            <v>0</v>
          </cell>
          <cell r="V375">
            <v>0</v>
          </cell>
          <cell r="W375">
            <v>5</v>
          </cell>
          <cell r="X375" t="str">
            <v>EXCLUDE</v>
          </cell>
          <cell r="Z375" t="str">
            <v>MISCELLANEOUS</v>
          </cell>
          <cell r="AA375" t="str">
            <v xml:space="preserve"> </v>
          </cell>
          <cell r="AB375">
            <v>0</v>
          </cell>
          <cell r="AC375">
            <v>0</v>
          </cell>
          <cell r="AD375">
            <v>0</v>
          </cell>
          <cell r="AJ375" t="str">
            <v>Y</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0.36</v>
          </cell>
          <cell r="BZ375">
            <v>2.95</v>
          </cell>
          <cell r="CA375">
            <v>0</v>
          </cell>
          <cell r="CB375">
            <v>4</v>
          </cell>
          <cell r="CC375">
            <v>0</v>
          </cell>
          <cell r="CD375">
            <v>0.31</v>
          </cell>
          <cell r="CE375">
            <v>0.23</v>
          </cell>
          <cell r="CF375">
            <v>0</v>
          </cell>
          <cell r="CG375">
            <v>0</v>
          </cell>
          <cell r="CH375">
            <v>0</v>
          </cell>
          <cell r="CI375" t="str">
            <v>OLD SCIENCE HALL</v>
          </cell>
          <cell r="CJ375" t="str">
            <v>EXCLUDE</v>
          </cell>
          <cell r="CK375">
            <v>0</v>
          </cell>
          <cell r="CL375">
            <v>0</v>
          </cell>
          <cell r="CM375" t="str">
            <v>N/A</v>
          </cell>
          <cell r="CN375" t="str">
            <v>-</v>
          </cell>
          <cell r="CO375" t="str">
            <v>-</v>
          </cell>
          <cell r="CP375" t="str">
            <v>-</v>
          </cell>
          <cell r="CQ375">
            <v>0</v>
          </cell>
          <cell r="CR375" t="str">
            <v>N/A</v>
          </cell>
          <cell r="CS375" t="str">
            <v>-</v>
          </cell>
          <cell r="CT375" t="str">
            <v>-</v>
          </cell>
          <cell r="CU375" t="str">
            <v>-</v>
          </cell>
          <cell r="CV375">
            <v>0</v>
          </cell>
          <cell r="CW375">
            <v>0</v>
          </cell>
          <cell r="CX375" t="str">
            <v>N/A</v>
          </cell>
          <cell r="CY375" t="str">
            <v>-</v>
          </cell>
          <cell r="CZ375" t="str">
            <v>-</v>
          </cell>
          <cell r="DA375" t="str">
            <v>-</v>
          </cell>
          <cell r="DB375">
            <v>0</v>
          </cell>
          <cell r="DC375" t="str">
            <v>N/A</v>
          </cell>
          <cell r="DD375" t="str">
            <v>-</v>
          </cell>
          <cell r="DE375" t="str">
            <v>-</v>
          </cell>
          <cell r="DF375" t="str">
            <v>-</v>
          </cell>
          <cell r="DG375">
            <v>5</v>
          </cell>
          <cell r="DH375" t="str">
            <v>EXCLUDE</v>
          </cell>
          <cell r="DI375" t="str">
            <v>-</v>
          </cell>
          <cell r="DJ375" t="str">
            <v>-</v>
          </cell>
          <cell r="DK375" t="str">
            <v>-</v>
          </cell>
          <cell r="DL375">
            <v>0</v>
          </cell>
          <cell r="DM375" t="str">
            <v>No Sensor</v>
          </cell>
          <cell r="DN375" t="str">
            <v>No Sensor</v>
          </cell>
          <cell r="DO375" t="str">
            <v>No Sensor</v>
          </cell>
          <cell r="DP375" t="str">
            <v>No Sensor</v>
          </cell>
          <cell r="DQ375" t="str">
            <v>No Sensor</v>
          </cell>
          <cell r="DR375">
            <v>0</v>
          </cell>
          <cell r="DS375" t="str">
            <v>No Add Wk.</v>
          </cell>
          <cell r="DT375" t="str">
            <v>No Add. Wk.</v>
          </cell>
          <cell r="DU375" t="str">
            <v>No Add. Wk.</v>
          </cell>
          <cell r="DV375" t="str">
            <v>No Add. Wk.</v>
          </cell>
          <cell r="DW375" t="str">
            <v>No Add. Wk.</v>
          </cell>
        </row>
        <row r="376">
          <cell r="E376">
            <v>11</v>
          </cell>
          <cell r="F376" t="str">
            <v>OLD SCIENCE HALL</v>
          </cell>
          <cell r="G376">
            <v>2</v>
          </cell>
          <cell r="H376">
            <v>216</v>
          </cell>
          <cell r="I376" t="str">
            <v>CORRIDOR</v>
          </cell>
          <cell r="J376" t="str">
            <v>COR</v>
          </cell>
          <cell r="L376">
            <v>2470</v>
          </cell>
          <cell r="M376">
            <v>1</v>
          </cell>
          <cell r="N376" t="str">
            <v>EXCLUDE</v>
          </cell>
          <cell r="Q376" t="str">
            <v>CF</v>
          </cell>
          <cell r="S376" t="str">
            <v>MISCELLANEOUS</v>
          </cell>
          <cell r="T376">
            <v>0</v>
          </cell>
          <cell r="U376">
            <v>0</v>
          </cell>
          <cell r="V376">
            <v>0</v>
          </cell>
          <cell r="W376">
            <v>1</v>
          </cell>
          <cell r="X376" t="str">
            <v>EXCLUDE</v>
          </cell>
          <cell r="Z376" t="str">
            <v>MISCELLANEOUS</v>
          </cell>
          <cell r="AA376" t="str">
            <v xml:space="preserve"> </v>
          </cell>
          <cell r="AB376">
            <v>0</v>
          </cell>
          <cell r="AC376">
            <v>0</v>
          </cell>
          <cell r="AD376">
            <v>0</v>
          </cell>
          <cell r="AJ376" t="str">
            <v>Y</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0.36</v>
          </cell>
          <cell r="BZ376">
            <v>2.95</v>
          </cell>
          <cell r="CA376">
            <v>0</v>
          </cell>
          <cell r="CB376">
            <v>4</v>
          </cell>
          <cell r="CC376">
            <v>0</v>
          </cell>
          <cell r="CD376">
            <v>0.31</v>
          </cell>
          <cell r="CE376">
            <v>0.23</v>
          </cell>
          <cell r="CF376">
            <v>0</v>
          </cell>
          <cell r="CG376">
            <v>0</v>
          </cell>
          <cell r="CH376">
            <v>0</v>
          </cell>
          <cell r="CI376" t="str">
            <v>OLD SCIENCE HALL</v>
          </cell>
          <cell r="CJ376" t="str">
            <v>EXCLUDE</v>
          </cell>
          <cell r="CK376">
            <v>0</v>
          </cell>
          <cell r="CL376">
            <v>0</v>
          </cell>
          <cell r="CM376" t="str">
            <v>N/A</v>
          </cell>
          <cell r="CN376" t="str">
            <v>-</v>
          </cell>
          <cell r="CO376" t="str">
            <v>-</v>
          </cell>
          <cell r="CP376" t="str">
            <v>-</v>
          </cell>
          <cell r="CQ376">
            <v>0</v>
          </cell>
          <cell r="CR376" t="str">
            <v>N/A</v>
          </cell>
          <cell r="CS376" t="str">
            <v>-</v>
          </cell>
          <cell r="CT376" t="str">
            <v>-</v>
          </cell>
          <cell r="CU376" t="str">
            <v>-</v>
          </cell>
          <cell r="CV376">
            <v>0</v>
          </cell>
          <cell r="CW376">
            <v>0</v>
          </cell>
          <cell r="CX376" t="str">
            <v>N/A</v>
          </cell>
          <cell r="CY376" t="str">
            <v>-</v>
          </cell>
          <cell r="CZ376" t="str">
            <v>-</v>
          </cell>
          <cell r="DA376" t="str">
            <v>-</v>
          </cell>
          <cell r="DB376">
            <v>0</v>
          </cell>
          <cell r="DC376" t="str">
            <v>N/A</v>
          </cell>
          <cell r="DD376" t="str">
            <v>-</v>
          </cell>
          <cell r="DE376" t="str">
            <v>-</v>
          </cell>
          <cell r="DF376" t="str">
            <v>-</v>
          </cell>
          <cell r="DG376">
            <v>1</v>
          </cell>
          <cell r="DH376" t="str">
            <v>EXCLUDE</v>
          </cell>
          <cell r="DI376" t="str">
            <v>-</v>
          </cell>
          <cell r="DJ376" t="str">
            <v>-</v>
          </cell>
          <cell r="DK376" t="str">
            <v>-</v>
          </cell>
          <cell r="DL376">
            <v>0</v>
          </cell>
          <cell r="DM376" t="str">
            <v>No Sensor</v>
          </cell>
          <cell r="DN376" t="str">
            <v>No Sensor</v>
          </cell>
          <cell r="DO376" t="str">
            <v>No Sensor</v>
          </cell>
          <cell r="DP376" t="str">
            <v>No Sensor</v>
          </cell>
          <cell r="DQ376" t="str">
            <v>No Sensor</v>
          </cell>
          <cell r="DR376">
            <v>0</v>
          </cell>
          <cell r="DS376" t="str">
            <v>No Add Wk.</v>
          </cell>
          <cell r="DT376" t="str">
            <v>No Add. Wk.</v>
          </cell>
          <cell r="DU376" t="str">
            <v>No Add. Wk.</v>
          </cell>
          <cell r="DV376" t="str">
            <v>No Add. Wk.</v>
          </cell>
          <cell r="DW376" t="str">
            <v>No Add. Wk.</v>
          </cell>
        </row>
        <row r="377">
          <cell r="E377">
            <v>11</v>
          </cell>
          <cell r="F377" t="str">
            <v>OLD SCIENCE HALL</v>
          </cell>
          <cell r="G377">
            <v>2</v>
          </cell>
          <cell r="I377" t="str">
            <v>STAIR #3</v>
          </cell>
          <cell r="J377" t="str">
            <v>ST</v>
          </cell>
          <cell r="L377">
            <v>2470</v>
          </cell>
          <cell r="M377">
            <v>4</v>
          </cell>
          <cell r="N377" t="str">
            <v>EXCLUDE</v>
          </cell>
          <cell r="Q377" t="str">
            <v>CF</v>
          </cell>
          <cell r="S377" t="str">
            <v>MISCELLANEOUS</v>
          </cell>
          <cell r="T377">
            <v>0</v>
          </cell>
          <cell r="U377">
            <v>0</v>
          </cell>
          <cell r="V377">
            <v>0</v>
          </cell>
          <cell r="W377">
            <v>4</v>
          </cell>
          <cell r="X377" t="str">
            <v>EXCLUDE</v>
          </cell>
          <cell r="Z377" t="str">
            <v>MISCELLANEOUS</v>
          </cell>
          <cell r="AA377" t="str">
            <v xml:space="preserve"> </v>
          </cell>
          <cell r="AB377">
            <v>0</v>
          </cell>
          <cell r="AC377">
            <v>0</v>
          </cell>
          <cell r="AD377">
            <v>0</v>
          </cell>
          <cell r="AJ377" t="str">
            <v>Y</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0.36</v>
          </cell>
          <cell r="BZ377">
            <v>2.95</v>
          </cell>
          <cell r="CA377">
            <v>0</v>
          </cell>
          <cell r="CB377">
            <v>4</v>
          </cell>
          <cell r="CC377">
            <v>0</v>
          </cell>
          <cell r="CD377">
            <v>0.31</v>
          </cell>
          <cell r="CE377">
            <v>0.23</v>
          </cell>
          <cell r="CF377">
            <v>0</v>
          </cell>
          <cell r="CG377">
            <v>0</v>
          </cell>
          <cell r="CH377">
            <v>0</v>
          </cell>
          <cell r="CI377" t="str">
            <v>OLD SCIENCE HALL</v>
          </cell>
          <cell r="CJ377" t="str">
            <v>EXCLUDE</v>
          </cell>
          <cell r="CK377">
            <v>0</v>
          </cell>
          <cell r="CL377">
            <v>0</v>
          </cell>
          <cell r="CM377" t="str">
            <v>N/A</v>
          </cell>
          <cell r="CN377" t="str">
            <v>-</v>
          </cell>
          <cell r="CO377" t="str">
            <v>-</v>
          </cell>
          <cell r="CP377" t="str">
            <v>-</v>
          </cell>
          <cell r="CQ377">
            <v>0</v>
          </cell>
          <cell r="CR377" t="str">
            <v>N/A</v>
          </cell>
          <cell r="CS377" t="str">
            <v>-</v>
          </cell>
          <cell r="CT377" t="str">
            <v>-</v>
          </cell>
          <cell r="CU377" t="str">
            <v>-</v>
          </cell>
          <cell r="CV377">
            <v>0</v>
          </cell>
          <cell r="CW377">
            <v>0</v>
          </cell>
          <cell r="CX377" t="str">
            <v>N/A</v>
          </cell>
          <cell r="CY377" t="str">
            <v>-</v>
          </cell>
          <cell r="CZ377" t="str">
            <v>-</v>
          </cell>
          <cell r="DA377" t="str">
            <v>-</v>
          </cell>
          <cell r="DB377">
            <v>0</v>
          </cell>
          <cell r="DC377" t="str">
            <v>N/A</v>
          </cell>
          <cell r="DD377" t="str">
            <v>-</v>
          </cell>
          <cell r="DE377" t="str">
            <v>-</v>
          </cell>
          <cell r="DF377" t="str">
            <v>-</v>
          </cell>
          <cell r="DG377">
            <v>4</v>
          </cell>
          <cell r="DH377" t="str">
            <v>EXCLUDE</v>
          </cell>
          <cell r="DI377" t="str">
            <v>-</v>
          </cell>
          <cell r="DJ377" t="str">
            <v>-</v>
          </cell>
          <cell r="DK377" t="str">
            <v>-</v>
          </cell>
          <cell r="DL377">
            <v>0</v>
          </cell>
          <cell r="DM377" t="str">
            <v>No Sensor</v>
          </cell>
          <cell r="DN377" t="str">
            <v>No Sensor</v>
          </cell>
          <cell r="DO377" t="str">
            <v>No Sensor</v>
          </cell>
          <cell r="DP377" t="str">
            <v>No Sensor</v>
          </cell>
          <cell r="DQ377" t="str">
            <v>No Sensor</v>
          </cell>
          <cell r="DR377">
            <v>0</v>
          </cell>
          <cell r="DS377" t="str">
            <v>No Add Wk.</v>
          </cell>
          <cell r="DT377" t="str">
            <v>No Add. Wk.</v>
          </cell>
          <cell r="DU377" t="str">
            <v>No Add. Wk.</v>
          </cell>
          <cell r="DV377" t="str">
            <v>No Add. Wk.</v>
          </cell>
          <cell r="DW377" t="str">
            <v>No Add. Wk.</v>
          </cell>
        </row>
        <row r="378">
          <cell r="E378">
            <v>11</v>
          </cell>
          <cell r="F378" t="str">
            <v>OLD SCIENCE HALL</v>
          </cell>
          <cell r="G378">
            <v>2</v>
          </cell>
          <cell r="H378">
            <v>217</v>
          </cell>
          <cell r="I378" t="str">
            <v>LECTURE HALL</v>
          </cell>
          <cell r="J378" t="str">
            <v>CR</v>
          </cell>
          <cell r="L378">
            <v>2470</v>
          </cell>
          <cell r="M378">
            <v>3</v>
          </cell>
          <cell r="N378" t="str">
            <v>EXCLUDE</v>
          </cell>
          <cell r="Q378" t="str">
            <v>CF</v>
          </cell>
          <cell r="S378" t="str">
            <v>MISCELLANEOUS</v>
          </cell>
          <cell r="T378">
            <v>0</v>
          </cell>
          <cell r="U378">
            <v>0</v>
          </cell>
          <cell r="V378">
            <v>0</v>
          </cell>
          <cell r="W378">
            <v>3</v>
          </cell>
          <cell r="X378" t="str">
            <v>EXCLUDE</v>
          </cell>
          <cell r="Z378" t="str">
            <v>MISCELLANEOUS</v>
          </cell>
          <cell r="AA378" t="str">
            <v xml:space="preserve"> </v>
          </cell>
          <cell r="AB378">
            <v>0</v>
          </cell>
          <cell r="AC378">
            <v>0</v>
          </cell>
          <cell r="AD378">
            <v>0</v>
          </cell>
          <cell r="AJ378" t="str">
            <v>Y</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0.36</v>
          </cell>
          <cell r="BZ378">
            <v>2.95</v>
          </cell>
          <cell r="CA378">
            <v>0</v>
          </cell>
          <cell r="CB378">
            <v>4</v>
          </cell>
          <cell r="CC378">
            <v>0</v>
          </cell>
          <cell r="CD378">
            <v>0.31</v>
          </cell>
          <cell r="CE378">
            <v>0.23</v>
          </cell>
          <cell r="CF378">
            <v>0</v>
          </cell>
          <cell r="CG378">
            <v>0</v>
          </cell>
          <cell r="CH378">
            <v>0</v>
          </cell>
          <cell r="CI378" t="str">
            <v>OLD SCIENCE HALL</v>
          </cell>
          <cell r="CJ378" t="str">
            <v>EXCLUDE</v>
          </cell>
          <cell r="CK378">
            <v>0</v>
          </cell>
          <cell r="CL378">
            <v>0</v>
          </cell>
          <cell r="CM378" t="str">
            <v>N/A</v>
          </cell>
          <cell r="CN378" t="str">
            <v>-</v>
          </cell>
          <cell r="CO378" t="str">
            <v>-</v>
          </cell>
          <cell r="CP378" t="str">
            <v>-</v>
          </cell>
          <cell r="CQ378">
            <v>0</v>
          </cell>
          <cell r="CR378" t="str">
            <v>N/A</v>
          </cell>
          <cell r="CS378" t="str">
            <v>-</v>
          </cell>
          <cell r="CT378" t="str">
            <v>-</v>
          </cell>
          <cell r="CU378" t="str">
            <v>-</v>
          </cell>
          <cell r="CV378">
            <v>0</v>
          </cell>
          <cell r="CW378">
            <v>0</v>
          </cell>
          <cell r="CX378" t="str">
            <v>N/A</v>
          </cell>
          <cell r="CY378" t="str">
            <v>-</v>
          </cell>
          <cell r="CZ378" t="str">
            <v>-</v>
          </cell>
          <cell r="DA378" t="str">
            <v>-</v>
          </cell>
          <cell r="DB378">
            <v>0</v>
          </cell>
          <cell r="DC378" t="str">
            <v>N/A</v>
          </cell>
          <cell r="DD378" t="str">
            <v>-</v>
          </cell>
          <cell r="DE378" t="str">
            <v>-</v>
          </cell>
          <cell r="DF378" t="str">
            <v>-</v>
          </cell>
          <cell r="DG378">
            <v>3</v>
          </cell>
          <cell r="DH378" t="str">
            <v>EXCLUDE</v>
          </cell>
          <cell r="DI378" t="str">
            <v>-</v>
          </cell>
          <cell r="DJ378" t="str">
            <v>-</v>
          </cell>
          <cell r="DK378" t="str">
            <v>-</v>
          </cell>
          <cell r="DL378">
            <v>0</v>
          </cell>
          <cell r="DM378" t="str">
            <v>No Sensor</v>
          </cell>
          <cell r="DN378" t="str">
            <v>No Sensor</v>
          </cell>
          <cell r="DO378" t="str">
            <v>No Sensor</v>
          </cell>
          <cell r="DP378" t="str">
            <v>No Sensor</v>
          </cell>
          <cell r="DQ378" t="str">
            <v>No Sensor</v>
          </cell>
          <cell r="DR378">
            <v>0</v>
          </cell>
          <cell r="DS378" t="str">
            <v>No Add Wk.</v>
          </cell>
          <cell r="DT378" t="str">
            <v>No Add. Wk.</v>
          </cell>
          <cell r="DU378" t="str">
            <v>No Add. Wk.</v>
          </cell>
          <cell r="DV378" t="str">
            <v>No Add. Wk.</v>
          </cell>
          <cell r="DW378" t="str">
            <v>No Add. Wk.</v>
          </cell>
        </row>
        <row r="379">
          <cell r="E379">
            <v>11</v>
          </cell>
          <cell r="F379" t="str">
            <v>OLD SCIENCE HALL</v>
          </cell>
          <cell r="G379">
            <v>2</v>
          </cell>
          <cell r="H379">
            <v>217</v>
          </cell>
          <cell r="I379" t="str">
            <v>LECTURE HALL</v>
          </cell>
          <cell r="J379" t="str">
            <v>CR</v>
          </cell>
          <cell r="L379">
            <v>2470</v>
          </cell>
          <cell r="M379">
            <v>12</v>
          </cell>
          <cell r="N379" t="str">
            <v>24EE</v>
          </cell>
          <cell r="O379" t="str">
            <v>PEND PARA</v>
          </cell>
          <cell r="Q379" t="str">
            <v>4R3</v>
          </cell>
          <cell r="S379" t="str">
            <v>FLUORESCENT</v>
          </cell>
          <cell r="T379">
            <v>72</v>
          </cell>
          <cell r="U379">
            <v>0.86399999999999999</v>
          </cell>
          <cell r="V379">
            <v>2134.08</v>
          </cell>
          <cell r="W379">
            <v>12</v>
          </cell>
          <cell r="X379" t="str">
            <v>SP-NF4-142</v>
          </cell>
          <cell r="Z379" t="str">
            <v>NEW LINEAR FLUORESCENT FIXTURE</v>
          </cell>
          <cell r="AA379" t="str">
            <v xml:space="preserve"> </v>
          </cell>
          <cell r="AB379">
            <v>65</v>
          </cell>
          <cell r="AC379">
            <v>0.78</v>
          </cell>
          <cell r="AD379">
            <v>1926.6000000000001</v>
          </cell>
          <cell r="AJ379" t="str">
            <v>Y</v>
          </cell>
          <cell r="AK379">
            <v>49226.399999999994</v>
          </cell>
          <cell r="AL379">
            <v>73728</v>
          </cell>
          <cell r="AM379">
            <v>0.49773292379698714</v>
          </cell>
          <cell r="AN379">
            <v>8.3999999999999964E-2</v>
          </cell>
          <cell r="AO379">
            <v>207.47999999999979</v>
          </cell>
          <cell r="AP379">
            <v>18.700079999999986</v>
          </cell>
          <cell r="AQ379">
            <v>156.59480802508608</v>
          </cell>
          <cell r="AR379">
            <v>6.3859077616404917E-3</v>
          </cell>
          <cell r="AS379">
            <v>192.34368000000001</v>
          </cell>
          <cell r="AT379">
            <v>173.64360000000002</v>
          </cell>
          <cell r="AU379">
            <v>119.26</v>
          </cell>
          <cell r="AV379">
            <v>59.734999999999999</v>
          </cell>
          <cell r="AW379">
            <v>1.1600000000000001</v>
          </cell>
          <cell r="AX379">
            <v>0</v>
          </cell>
          <cell r="AY379">
            <v>0</v>
          </cell>
          <cell r="AZ379">
            <v>0</v>
          </cell>
          <cell r="BA379">
            <v>0</v>
          </cell>
          <cell r="BB379">
            <v>1431.1200000000001</v>
          </cell>
          <cell r="BC379">
            <v>0</v>
          </cell>
          <cell r="BD379">
            <v>0</v>
          </cell>
          <cell r="BE379">
            <v>1431.1200000000001</v>
          </cell>
          <cell r="BF379">
            <v>716.81999999999994</v>
          </cell>
          <cell r="BG379">
            <v>0</v>
          </cell>
          <cell r="BH379">
            <v>0</v>
          </cell>
          <cell r="BI379">
            <v>716.81999999999994</v>
          </cell>
          <cell r="BJ379">
            <v>13.920000000000002</v>
          </cell>
          <cell r="BK379">
            <v>2909.4801790837496</v>
          </cell>
          <cell r="BL379">
            <v>2928.3354376537495</v>
          </cell>
          <cell r="BM379">
            <v>14.078999999999999</v>
          </cell>
          <cell r="BN379">
            <v>29.64</v>
          </cell>
          <cell r="BO379">
            <v>43.719000000000001</v>
          </cell>
          <cell r="BP379">
            <v>14.807650000000001</v>
          </cell>
          <cell r="BQ379">
            <v>22.230000000000004</v>
          </cell>
          <cell r="BR379">
            <v>0</v>
          </cell>
          <cell r="BS379">
            <v>37.037650000000006</v>
          </cell>
          <cell r="BT379">
            <v>-0.7286500000000018</v>
          </cell>
          <cell r="BU379">
            <v>7.4099999999999966</v>
          </cell>
          <cell r="BV379">
            <v>6.6813499999999948</v>
          </cell>
          <cell r="BW379">
            <v>13.693679999999986</v>
          </cell>
          <cell r="BX379">
            <v>5.0063999999999975</v>
          </cell>
          <cell r="BY379">
            <v>0.36</v>
          </cell>
          <cell r="BZ379">
            <v>2.95</v>
          </cell>
          <cell r="CA379">
            <v>1.6710931525423711</v>
          </cell>
          <cell r="CB379">
            <v>4</v>
          </cell>
          <cell r="CC379">
            <v>1.7649681355932194</v>
          </cell>
          <cell r="CD379">
            <v>0.31</v>
          </cell>
          <cell r="CE379">
            <v>0.23</v>
          </cell>
          <cell r="CF379">
            <v>0</v>
          </cell>
          <cell r="CG379">
            <v>0</v>
          </cell>
          <cell r="CH379">
            <v>3.4360612881355905</v>
          </cell>
          <cell r="CI379" t="str">
            <v>OLD SCIENCE HALL</v>
          </cell>
          <cell r="CJ379" t="str">
            <v>SP-NF4-142</v>
          </cell>
          <cell r="CK379" t="str">
            <v>X</v>
          </cell>
          <cell r="CL379">
            <v>12</v>
          </cell>
          <cell r="CM379" t="str">
            <v>2X32HEHP</v>
          </cell>
          <cell r="CN379" t="str">
            <v>SYLVANIA</v>
          </cell>
          <cell r="CO379" t="str">
            <v>QHE2X32T8/UNV ISH-SC</v>
          </cell>
          <cell r="CP379">
            <v>49873</v>
          </cell>
          <cell r="CQ379">
            <v>0</v>
          </cell>
          <cell r="CR379" t="str">
            <v>N/A</v>
          </cell>
          <cell r="CS379" t="str">
            <v>-</v>
          </cell>
          <cell r="CT379" t="str">
            <v>-</v>
          </cell>
          <cell r="CU379" t="str">
            <v>-</v>
          </cell>
          <cell r="CV379">
            <v>0</v>
          </cell>
          <cell r="CW379">
            <v>24</v>
          </cell>
          <cell r="CX379" t="str">
            <v>FO28/ECO</v>
          </cell>
          <cell r="CY379" t="str">
            <v>SYLVANIA</v>
          </cell>
          <cell r="CZ379" t="str">
            <v>FO28/841/XP/SS/ECO</v>
          </cell>
          <cell r="DA379">
            <v>22179</v>
          </cell>
          <cell r="DB379">
            <v>0</v>
          </cell>
          <cell r="DC379" t="str">
            <v>N/A</v>
          </cell>
          <cell r="DD379" t="str">
            <v>-</v>
          </cell>
          <cell r="DE379" t="str">
            <v>-</v>
          </cell>
          <cell r="DF379" t="str">
            <v>-</v>
          </cell>
          <cell r="DG379">
            <v>12</v>
          </cell>
          <cell r="DH379" t="str">
            <v>1X4-2 LAMP SURFACE MOUNT PARABOLIC</v>
          </cell>
          <cell r="DI379" t="str">
            <v>SELECT</v>
          </cell>
          <cell r="DJ379" t="str">
            <v>SELECT</v>
          </cell>
          <cell r="DK379" t="str">
            <v>-</v>
          </cell>
          <cell r="DL379">
            <v>0</v>
          </cell>
          <cell r="DM379" t="str">
            <v>No Sensor</v>
          </cell>
          <cell r="DN379" t="str">
            <v>No Sensor</v>
          </cell>
          <cell r="DO379" t="str">
            <v>No Sensor</v>
          </cell>
          <cell r="DP379" t="str">
            <v>No Sensor</v>
          </cell>
          <cell r="DQ379" t="str">
            <v>No Sensor</v>
          </cell>
          <cell r="DR379">
            <v>0</v>
          </cell>
          <cell r="DS379" t="str">
            <v>No Add Wk.</v>
          </cell>
          <cell r="DT379" t="str">
            <v>No Add. Wk.</v>
          </cell>
          <cell r="DU379" t="str">
            <v>No Add. Wk.</v>
          </cell>
          <cell r="DV379" t="str">
            <v>No Add. Wk.</v>
          </cell>
          <cell r="DW379" t="str">
            <v>No Add. Wk.</v>
          </cell>
        </row>
        <row r="380">
          <cell r="E380">
            <v>11</v>
          </cell>
          <cell r="F380" t="str">
            <v>OLD SCIENCE HALL</v>
          </cell>
          <cell r="G380">
            <v>2</v>
          </cell>
          <cell r="H380" t="str">
            <v>217A</v>
          </cell>
          <cell r="I380" t="str">
            <v>PROJECTION ROOM</v>
          </cell>
          <cell r="J380" t="str">
            <v>CR</v>
          </cell>
          <cell r="L380">
            <v>2470</v>
          </cell>
          <cell r="M380">
            <v>4</v>
          </cell>
          <cell r="N380" t="str">
            <v>24EE</v>
          </cell>
          <cell r="O380" t="str">
            <v>PEND PARA</v>
          </cell>
          <cell r="Q380" t="str">
            <v>2R2</v>
          </cell>
          <cell r="S380" t="str">
            <v>FLUORESCENT</v>
          </cell>
          <cell r="T380">
            <v>72</v>
          </cell>
          <cell r="U380">
            <v>0.28799999999999998</v>
          </cell>
          <cell r="V380">
            <v>711.3599999999999</v>
          </cell>
          <cell r="W380">
            <v>4</v>
          </cell>
          <cell r="X380" t="str">
            <v>SP-NF4-142</v>
          </cell>
          <cell r="Z380" t="str">
            <v>NEW LINEAR FLUORESCENT FIXTURE</v>
          </cell>
          <cell r="AA380" t="str">
            <v xml:space="preserve"> </v>
          </cell>
          <cell r="AB380">
            <v>65</v>
          </cell>
          <cell r="AC380">
            <v>0.26</v>
          </cell>
          <cell r="AD380">
            <v>642.20000000000005</v>
          </cell>
          <cell r="AJ380" t="str">
            <v>Y</v>
          </cell>
          <cell r="AK380">
            <v>16408.8</v>
          </cell>
          <cell r="AL380">
            <v>24576</v>
          </cell>
          <cell r="AM380">
            <v>0.49773292379698703</v>
          </cell>
          <cell r="AN380">
            <v>2.7999999999999969E-2</v>
          </cell>
          <cell r="AO380">
            <v>69.159999999999854</v>
          </cell>
          <cell r="AP380">
            <v>6.2333599999999905</v>
          </cell>
          <cell r="AQ380">
            <v>156.59480802508619</v>
          </cell>
          <cell r="AR380">
            <v>6.3859077616404874E-3</v>
          </cell>
          <cell r="AS380">
            <v>64.114559999999997</v>
          </cell>
          <cell r="AT380">
            <v>57.881200000000007</v>
          </cell>
          <cell r="AU380">
            <v>119.26</v>
          </cell>
          <cell r="AV380">
            <v>59.734999999999999</v>
          </cell>
          <cell r="AW380">
            <v>1.1600000000000001</v>
          </cell>
          <cell r="AX380">
            <v>0</v>
          </cell>
          <cell r="AY380">
            <v>0</v>
          </cell>
          <cell r="AZ380">
            <v>0</v>
          </cell>
          <cell r="BA380">
            <v>0</v>
          </cell>
          <cell r="BB380">
            <v>477.04</v>
          </cell>
          <cell r="BC380">
            <v>0</v>
          </cell>
          <cell r="BD380">
            <v>0</v>
          </cell>
          <cell r="BE380">
            <v>477.04</v>
          </cell>
          <cell r="BF380">
            <v>238.94</v>
          </cell>
          <cell r="BG380">
            <v>0</v>
          </cell>
          <cell r="BH380">
            <v>0</v>
          </cell>
          <cell r="BI380">
            <v>238.94</v>
          </cell>
          <cell r="BJ380">
            <v>4.6400000000000006</v>
          </cell>
          <cell r="BK380">
            <v>969.82672636124983</v>
          </cell>
          <cell r="BL380">
            <v>976.11181255124984</v>
          </cell>
          <cell r="BM380">
            <v>4.6929999999999996</v>
          </cell>
          <cell r="BN380">
            <v>9.8800000000000008</v>
          </cell>
          <cell r="BO380">
            <v>14.573</v>
          </cell>
          <cell r="BP380">
            <v>4.935883333333333</v>
          </cell>
          <cell r="BQ380">
            <v>7.41</v>
          </cell>
          <cell r="BR380">
            <v>0</v>
          </cell>
          <cell r="BS380">
            <v>12.345883333333333</v>
          </cell>
          <cell r="BT380">
            <v>-0.24288333333333334</v>
          </cell>
          <cell r="BU380">
            <v>2.4700000000000006</v>
          </cell>
          <cell r="BV380">
            <v>2.2271166666666673</v>
          </cell>
          <cell r="BW380">
            <v>4.5645599999999904</v>
          </cell>
          <cell r="BX380">
            <v>1.6687999999999983</v>
          </cell>
          <cell r="BY380">
            <v>0.36</v>
          </cell>
          <cell r="BZ380">
            <v>2.95</v>
          </cell>
          <cell r="CA380">
            <v>0.55703105084745641</v>
          </cell>
          <cell r="CB380">
            <v>4</v>
          </cell>
          <cell r="CC380">
            <v>0.5883227118644061</v>
          </cell>
          <cell r="CD380">
            <v>0.31</v>
          </cell>
          <cell r="CE380">
            <v>0.23</v>
          </cell>
          <cell r="CF380">
            <v>0</v>
          </cell>
          <cell r="CG380">
            <v>0</v>
          </cell>
          <cell r="CH380">
            <v>1.1453537627118626</v>
          </cell>
          <cell r="CI380" t="str">
            <v>OLD SCIENCE HALL</v>
          </cell>
          <cell r="CJ380" t="str">
            <v>SP-NF4-142</v>
          </cell>
          <cell r="CK380" t="str">
            <v>X</v>
          </cell>
          <cell r="CL380">
            <v>4</v>
          </cell>
          <cell r="CM380" t="str">
            <v>2X32HEHP</v>
          </cell>
          <cell r="CN380" t="str">
            <v>SYLVANIA</v>
          </cell>
          <cell r="CO380" t="str">
            <v>QHE2X32T8/UNV ISH-SC</v>
          </cell>
          <cell r="CP380">
            <v>49873</v>
          </cell>
          <cell r="CQ380">
            <v>0</v>
          </cell>
          <cell r="CR380" t="str">
            <v>N/A</v>
          </cell>
          <cell r="CS380" t="str">
            <v>-</v>
          </cell>
          <cell r="CT380" t="str">
            <v>-</v>
          </cell>
          <cell r="CU380" t="str">
            <v>-</v>
          </cell>
          <cell r="CV380">
            <v>0</v>
          </cell>
          <cell r="CW380">
            <v>8</v>
          </cell>
          <cell r="CX380" t="str">
            <v>FO28/ECO</v>
          </cell>
          <cell r="CY380" t="str">
            <v>SYLVANIA</v>
          </cell>
          <cell r="CZ380" t="str">
            <v>FO28/841/XP/SS/ECO</v>
          </cell>
          <cell r="DA380">
            <v>22179</v>
          </cell>
          <cell r="DB380">
            <v>0</v>
          </cell>
          <cell r="DC380" t="str">
            <v>N/A</v>
          </cell>
          <cell r="DD380" t="str">
            <v>-</v>
          </cell>
          <cell r="DE380" t="str">
            <v>-</v>
          </cell>
          <cell r="DF380" t="str">
            <v>-</v>
          </cell>
          <cell r="DG380">
            <v>4</v>
          </cell>
          <cell r="DH380" t="str">
            <v>1X4-2 LAMP SURFACE MOUNT PARABOLIC</v>
          </cell>
          <cell r="DI380" t="str">
            <v>SELECT</v>
          </cell>
          <cell r="DJ380" t="str">
            <v>SELECT</v>
          </cell>
          <cell r="DK380" t="str">
            <v>-</v>
          </cell>
          <cell r="DL380">
            <v>0</v>
          </cell>
          <cell r="DM380" t="str">
            <v>No Sensor</v>
          </cell>
          <cell r="DN380" t="str">
            <v>No Sensor</v>
          </cell>
          <cell r="DO380" t="str">
            <v>No Sensor</v>
          </cell>
          <cell r="DP380" t="str">
            <v>No Sensor</v>
          </cell>
          <cell r="DQ380" t="str">
            <v>No Sensor</v>
          </cell>
          <cell r="DR380">
            <v>0</v>
          </cell>
          <cell r="DS380" t="str">
            <v>No Add Wk.</v>
          </cell>
          <cell r="DT380" t="str">
            <v>No Add. Wk.</v>
          </cell>
          <cell r="DU380" t="str">
            <v>No Add. Wk.</v>
          </cell>
          <cell r="DV380" t="str">
            <v>No Add. Wk.</v>
          </cell>
          <cell r="DW380" t="str">
            <v>No Add. Wk.</v>
          </cell>
        </row>
        <row r="381">
          <cell r="E381">
            <v>11</v>
          </cell>
          <cell r="F381" t="str">
            <v>OLD SCIENCE HALL</v>
          </cell>
          <cell r="G381">
            <v>2</v>
          </cell>
          <cell r="H381">
            <v>218</v>
          </cell>
          <cell r="I381" t="str">
            <v>STORAGE</v>
          </cell>
          <cell r="J381" t="str">
            <v>E</v>
          </cell>
          <cell r="L381">
            <v>8760</v>
          </cell>
          <cell r="M381">
            <v>1</v>
          </cell>
          <cell r="N381" t="str">
            <v>EXIT PL7</v>
          </cell>
          <cell r="S381" t="str">
            <v>EXIT SIGN</v>
          </cell>
          <cell r="T381">
            <v>22</v>
          </cell>
          <cell r="U381">
            <v>2.1999999999999999E-2</v>
          </cell>
          <cell r="V381">
            <v>192.72</v>
          </cell>
          <cell r="W381">
            <v>1</v>
          </cell>
          <cell r="X381" t="str">
            <v>NF1-2CKT</v>
          </cell>
          <cell r="Z381" t="str">
            <v>NEW EXIT SIGN</v>
          </cell>
          <cell r="AA381" t="str">
            <v xml:space="preserve"> </v>
          </cell>
          <cell r="AB381">
            <v>4</v>
          </cell>
          <cell r="AC381">
            <v>4.0000000000000001E-3</v>
          </cell>
          <cell r="AD381">
            <v>35.04</v>
          </cell>
          <cell r="AJ381" t="str">
            <v>Y</v>
          </cell>
          <cell r="AK381">
            <v>619.20000000000005</v>
          </cell>
          <cell r="AL381">
            <v>0</v>
          </cell>
          <cell r="AM381">
            <v>-1</v>
          </cell>
          <cell r="AN381">
            <v>1.7999999999999999E-2</v>
          </cell>
          <cell r="AO381">
            <v>157.68</v>
          </cell>
          <cell r="AP381">
            <v>11.47968</v>
          </cell>
          <cell r="AQ381">
            <v>11.784747109267199</v>
          </cell>
          <cell r="AR381">
            <v>8.4855448379849208E-2</v>
          </cell>
          <cell r="AS381">
            <v>14.030720000000001</v>
          </cell>
          <cell r="AT381">
            <v>2.55104</v>
          </cell>
          <cell r="AU381">
            <v>40</v>
          </cell>
          <cell r="AV381">
            <v>59.734999999999999</v>
          </cell>
          <cell r="AW381">
            <v>0.14000000000000001</v>
          </cell>
          <cell r="AX381">
            <v>0</v>
          </cell>
          <cell r="AY381">
            <v>0</v>
          </cell>
          <cell r="AZ381">
            <v>0</v>
          </cell>
          <cell r="BA381">
            <v>0</v>
          </cell>
          <cell r="BB381">
            <v>40</v>
          </cell>
          <cell r="BC381">
            <v>0</v>
          </cell>
          <cell r="BD381">
            <v>0</v>
          </cell>
          <cell r="BE381">
            <v>40</v>
          </cell>
          <cell r="BF381">
            <v>59.734999999999999</v>
          </cell>
          <cell r="BG381">
            <v>0</v>
          </cell>
          <cell r="BH381">
            <v>0</v>
          </cell>
          <cell r="BI381">
            <v>59.734999999999999</v>
          </cell>
          <cell r="BJ381">
            <v>0.14000000000000001</v>
          </cell>
          <cell r="BK381">
            <v>135.09548947406248</v>
          </cell>
          <cell r="BL381">
            <v>135.28512569531247</v>
          </cell>
          <cell r="BM381">
            <v>10.950000000000001</v>
          </cell>
          <cell r="BN381">
            <v>13.14</v>
          </cell>
          <cell r="BO381">
            <v>24.090000000000003</v>
          </cell>
          <cell r="BP381">
            <v>0</v>
          </cell>
          <cell r="BQ381">
            <v>0</v>
          </cell>
          <cell r="BR381">
            <v>0</v>
          </cell>
          <cell r="BS381">
            <v>0</v>
          </cell>
          <cell r="BT381">
            <v>10.950000000000001</v>
          </cell>
          <cell r="BU381">
            <v>13.14</v>
          </cell>
          <cell r="BV381">
            <v>24.090000000000003</v>
          </cell>
          <cell r="BW381">
            <v>10.406880000000001</v>
          </cell>
          <cell r="BX381">
            <v>1.0728</v>
          </cell>
          <cell r="BY381">
            <v>0.36</v>
          </cell>
          <cell r="BZ381">
            <v>2.95</v>
          </cell>
          <cell r="CA381">
            <v>1.2699921355932204</v>
          </cell>
          <cell r="CB381">
            <v>4</v>
          </cell>
          <cell r="CC381">
            <v>0.3782074576271186</v>
          </cell>
          <cell r="CD381">
            <v>0.31</v>
          </cell>
          <cell r="CE381">
            <v>0.23</v>
          </cell>
          <cell r="CF381">
            <v>0</v>
          </cell>
          <cell r="CG381">
            <v>0</v>
          </cell>
          <cell r="CH381">
            <v>1.648199593220339</v>
          </cell>
          <cell r="CI381" t="str">
            <v>OLD SCIENCE HALL</v>
          </cell>
          <cell r="CJ381" t="str">
            <v>NF1-2CKT</v>
          </cell>
          <cell r="CK381">
            <v>0</v>
          </cell>
          <cell r="CL381">
            <v>0</v>
          </cell>
          <cell r="CM381" t="str">
            <v>N/A</v>
          </cell>
          <cell r="CN381" t="str">
            <v>-</v>
          </cell>
          <cell r="CO381" t="str">
            <v>-</v>
          </cell>
          <cell r="CP381" t="str">
            <v>-</v>
          </cell>
          <cell r="CQ381">
            <v>0</v>
          </cell>
          <cell r="CR381" t="str">
            <v>N/A</v>
          </cell>
          <cell r="CS381" t="str">
            <v>-</v>
          </cell>
          <cell r="CT381" t="str">
            <v>-</v>
          </cell>
          <cell r="CU381" t="str">
            <v>-</v>
          </cell>
          <cell r="CV381">
            <v>0</v>
          </cell>
          <cell r="CW381">
            <v>0</v>
          </cell>
          <cell r="CX381" t="str">
            <v>N/A</v>
          </cell>
          <cell r="CY381" t="str">
            <v>-</v>
          </cell>
          <cell r="CZ381" t="str">
            <v>-</v>
          </cell>
          <cell r="DA381" t="str">
            <v>-</v>
          </cell>
          <cell r="DB381">
            <v>0</v>
          </cell>
          <cell r="DC381" t="str">
            <v>N/A</v>
          </cell>
          <cell r="DD381" t="str">
            <v>-</v>
          </cell>
          <cell r="DE381" t="str">
            <v>-</v>
          </cell>
          <cell r="DF381" t="str">
            <v>-</v>
          </cell>
          <cell r="DG381">
            <v>1</v>
          </cell>
          <cell r="DH381" t="str">
            <v>LED EXIT 2 CIRCUIT</v>
          </cell>
          <cell r="DI381" t="str">
            <v>BEST</v>
          </cell>
          <cell r="DJ381" t="str">
            <v>EZXTEU2RW-DC</v>
          </cell>
          <cell r="DK381" t="str">
            <v>-</v>
          </cell>
          <cell r="DL381">
            <v>0</v>
          </cell>
          <cell r="DM381" t="str">
            <v>No Sensor</v>
          </cell>
          <cell r="DN381" t="str">
            <v>No Sensor</v>
          </cell>
          <cell r="DO381" t="str">
            <v>No Sensor</v>
          </cell>
          <cell r="DP381" t="str">
            <v>No Sensor</v>
          </cell>
          <cell r="DQ381" t="str">
            <v>No Sensor</v>
          </cell>
          <cell r="DR381">
            <v>0</v>
          </cell>
          <cell r="DS381" t="str">
            <v>No Add Wk.</v>
          </cell>
          <cell r="DT381" t="str">
            <v>No Add. Wk.</v>
          </cell>
          <cell r="DU381" t="str">
            <v>No Add. Wk.</v>
          </cell>
          <cell r="DV381" t="str">
            <v>No Add. Wk.</v>
          </cell>
          <cell r="DW381" t="str">
            <v>No Add. Wk.</v>
          </cell>
        </row>
        <row r="382">
          <cell r="E382">
            <v>11</v>
          </cell>
          <cell r="F382" t="str">
            <v>OLD SCIENCE HALL</v>
          </cell>
          <cell r="G382">
            <v>2</v>
          </cell>
          <cell r="H382">
            <v>219</v>
          </cell>
          <cell r="I382" t="str">
            <v>STORAGE</v>
          </cell>
          <cell r="J382" t="str">
            <v>E</v>
          </cell>
          <cell r="L382">
            <v>8760</v>
          </cell>
          <cell r="M382">
            <v>1</v>
          </cell>
          <cell r="N382" t="str">
            <v>EXIT PL7</v>
          </cell>
          <cell r="S382" t="str">
            <v>EXIT SIGN</v>
          </cell>
          <cell r="T382">
            <v>22</v>
          </cell>
          <cell r="U382">
            <v>2.1999999999999999E-2</v>
          </cell>
          <cell r="V382">
            <v>192.72</v>
          </cell>
          <cell r="W382">
            <v>1</v>
          </cell>
          <cell r="X382" t="str">
            <v>NF1-2CKT</v>
          </cell>
          <cell r="Z382" t="str">
            <v>NEW EXIT SIGN</v>
          </cell>
          <cell r="AA382" t="str">
            <v xml:space="preserve"> </v>
          </cell>
          <cell r="AB382">
            <v>4</v>
          </cell>
          <cell r="AC382">
            <v>4.0000000000000001E-3</v>
          </cell>
          <cell r="AD382">
            <v>35.04</v>
          </cell>
          <cell r="AJ382" t="str">
            <v>Y</v>
          </cell>
          <cell r="AK382">
            <v>619.20000000000005</v>
          </cell>
          <cell r="AL382">
            <v>0</v>
          </cell>
          <cell r="AM382">
            <v>-1</v>
          </cell>
          <cell r="AN382">
            <v>1.7999999999999999E-2</v>
          </cell>
          <cell r="AO382">
            <v>157.68</v>
          </cell>
          <cell r="AP382">
            <v>11.47968</v>
          </cell>
          <cell r="AQ382">
            <v>11.784747109267199</v>
          </cell>
          <cell r="AR382">
            <v>8.4855448379849208E-2</v>
          </cell>
          <cell r="AS382">
            <v>14.030720000000001</v>
          </cell>
          <cell r="AT382">
            <v>2.55104</v>
          </cell>
          <cell r="AU382">
            <v>40</v>
          </cell>
          <cell r="AV382">
            <v>59.734999999999999</v>
          </cell>
          <cell r="AW382">
            <v>0.14000000000000001</v>
          </cell>
          <cell r="AX382">
            <v>0</v>
          </cell>
          <cell r="AY382">
            <v>0</v>
          </cell>
          <cell r="AZ382">
            <v>0</v>
          </cell>
          <cell r="BA382">
            <v>0</v>
          </cell>
          <cell r="BB382">
            <v>40</v>
          </cell>
          <cell r="BC382">
            <v>0</v>
          </cell>
          <cell r="BD382">
            <v>0</v>
          </cell>
          <cell r="BE382">
            <v>40</v>
          </cell>
          <cell r="BF382">
            <v>59.734999999999999</v>
          </cell>
          <cell r="BG382">
            <v>0</v>
          </cell>
          <cell r="BH382">
            <v>0</v>
          </cell>
          <cell r="BI382">
            <v>59.734999999999999</v>
          </cell>
          <cell r="BJ382">
            <v>0.14000000000000001</v>
          </cell>
          <cell r="BK382">
            <v>135.09548947406248</v>
          </cell>
          <cell r="BL382">
            <v>135.28512569531247</v>
          </cell>
          <cell r="BM382">
            <v>10.950000000000001</v>
          </cell>
          <cell r="BN382">
            <v>13.14</v>
          </cell>
          <cell r="BO382">
            <v>24.090000000000003</v>
          </cell>
          <cell r="BP382">
            <v>0</v>
          </cell>
          <cell r="BQ382">
            <v>0</v>
          </cell>
          <cell r="BR382">
            <v>0</v>
          </cell>
          <cell r="BS382">
            <v>0</v>
          </cell>
          <cell r="BT382">
            <v>10.950000000000001</v>
          </cell>
          <cell r="BU382">
            <v>13.14</v>
          </cell>
          <cell r="BV382">
            <v>24.090000000000003</v>
          </cell>
          <cell r="BW382">
            <v>10.406880000000001</v>
          </cell>
          <cell r="BX382">
            <v>1.0728</v>
          </cell>
          <cell r="BY382">
            <v>0.36</v>
          </cell>
          <cell r="BZ382">
            <v>2.95</v>
          </cell>
          <cell r="CA382">
            <v>1.2699921355932204</v>
          </cell>
          <cell r="CB382">
            <v>4</v>
          </cell>
          <cell r="CC382">
            <v>0.3782074576271186</v>
          </cell>
          <cell r="CD382">
            <v>0.31</v>
          </cell>
          <cell r="CE382">
            <v>0.23</v>
          </cell>
          <cell r="CF382">
            <v>0</v>
          </cell>
          <cell r="CG382">
            <v>0</v>
          </cell>
          <cell r="CH382">
            <v>1.648199593220339</v>
          </cell>
          <cell r="CI382" t="str">
            <v>OLD SCIENCE HALL</v>
          </cell>
          <cell r="CJ382" t="str">
            <v>NF1-2CKT</v>
          </cell>
          <cell r="CK382">
            <v>0</v>
          </cell>
          <cell r="CL382">
            <v>0</v>
          </cell>
          <cell r="CM382" t="str">
            <v>N/A</v>
          </cell>
          <cell r="CN382" t="str">
            <v>-</v>
          </cell>
          <cell r="CO382" t="str">
            <v>-</v>
          </cell>
          <cell r="CP382" t="str">
            <v>-</v>
          </cell>
          <cell r="CQ382">
            <v>0</v>
          </cell>
          <cell r="CR382" t="str">
            <v>N/A</v>
          </cell>
          <cell r="CS382" t="str">
            <v>-</v>
          </cell>
          <cell r="CT382" t="str">
            <v>-</v>
          </cell>
          <cell r="CU382" t="str">
            <v>-</v>
          </cell>
          <cell r="CV382">
            <v>0</v>
          </cell>
          <cell r="CW382">
            <v>0</v>
          </cell>
          <cell r="CX382" t="str">
            <v>N/A</v>
          </cell>
          <cell r="CY382" t="str">
            <v>-</v>
          </cell>
          <cell r="CZ382" t="str">
            <v>-</v>
          </cell>
          <cell r="DA382" t="str">
            <v>-</v>
          </cell>
          <cell r="DB382">
            <v>0</v>
          </cell>
          <cell r="DC382" t="str">
            <v>N/A</v>
          </cell>
          <cell r="DD382" t="str">
            <v>-</v>
          </cell>
          <cell r="DE382" t="str">
            <v>-</v>
          </cell>
          <cell r="DF382" t="str">
            <v>-</v>
          </cell>
          <cell r="DG382">
            <v>1</v>
          </cell>
          <cell r="DH382" t="str">
            <v>LED EXIT 2 CIRCUIT</v>
          </cell>
          <cell r="DI382" t="str">
            <v>BEST</v>
          </cell>
          <cell r="DJ382" t="str">
            <v>EZXTEU2RW-DC</v>
          </cell>
          <cell r="DK382" t="str">
            <v>-</v>
          </cell>
          <cell r="DL382">
            <v>0</v>
          </cell>
          <cell r="DM382" t="str">
            <v>No Sensor</v>
          </cell>
          <cell r="DN382" t="str">
            <v>No Sensor</v>
          </cell>
          <cell r="DO382" t="str">
            <v>No Sensor</v>
          </cell>
          <cell r="DP382" t="str">
            <v>No Sensor</v>
          </cell>
          <cell r="DQ382" t="str">
            <v>No Sensor</v>
          </cell>
          <cell r="DR382">
            <v>0</v>
          </cell>
          <cell r="DS382" t="str">
            <v>No Add Wk.</v>
          </cell>
          <cell r="DT382" t="str">
            <v>No Add. Wk.</v>
          </cell>
          <cell r="DU382" t="str">
            <v>No Add. Wk.</v>
          </cell>
          <cell r="DV382" t="str">
            <v>No Add. Wk.</v>
          </cell>
          <cell r="DW382" t="str">
            <v>No Add. Wk.</v>
          </cell>
        </row>
        <row r="383">
          <cell r="E383">
            <v>11</v>
          </cell>
          <cell r="F383" t="str">
            <v>OLD SCIENCE HALL</v>
          </cell>
          <cell r="G383">
            <v>2</v>
          </cell>
          <cell r="H383">
            <v>220</v>
          </cell>
          <cell r="I383" t="str">
            <v>LECTURE HALL</v>
          </cell>
          <cell r="J383" t="str">
            <v>CR</v>
          </cell>
          <cell r="L383">
            <v>2470</v>
          </cell>
          <cell r="M383">
            <v>3</v>
          </cell>
          <cell r="N383" t="str">
            <v>EXCLUDE</v>
          </cell>
          <cell r="Q383" t="str">
            <v>CF</v>
          </cell>
          <cell r="S383" t="str">
            <v>MISCELLANEOUS</v>
          </cell>
          <cell r="T383">
            <v>0</v>
          </cell>
          <cell r="U383">
            <v>0</v>
          </cell>
          <cell r="V383">
            <v>0</v>
          </cell>
          <cell r="W383">
            <v>3</v>
          </cell>
          <cell r="X383" t="str">
            <v>EXCLUDE</v>
          </cell>
          <cell r="Z383" t="str">
            <v>MISCELLANEOUS</v>
          </cell>
          <cell r="AA383" t="str">
            <v xml:space="preserve"> </v>
          </cell>
          <cell r="AB383">
            <v>0</v>
          </cell>
          <cell r="AC383">
            <v>0</v>
          </cell>
          <cell r="AD383">
            <v>0</v>
          </cell>
          <cell r="AJ383" t="str">
            <v>Y</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0.36</v>
          </cell>
          <cell r="BZ383">
            <v>2.95</v>
          </cell>
          <cell r="CA383">
            <v>0</v>
          </cell>
          <cell r="CB383">
            <v>4</v>
          </cell>
          <cell r="CC383">
            <v>0</v>
          </cell>
          <cell r="CD383">
            <v>0.31</v>
          </cell>
          <cell r="CE383">
            <v>0.23</v>
          </cell>
          <cell r="CF383">
            <v>0</v>
          </cell>
          <cell r="CG383">
            <v>0</v>
          </cell>
          <cell r="CH383">
            <v>0</v>
          </cell>
          <cell r="CI383" t="str">
            <v>OLD SCIENCE HALL</v>
          </cell>
          <cell r="CJ383" t="str">
            <v>EXCLUDE</v>
          </cell>
          <cell r="CK383">
            <v>0</v>
          </cell>
          <cell r="CL383">
            <v>0</v>
          </cell>
          <cell r="CM383" t="str">
            <v>N/A</v>
          </cell>
          <cell r="CN383" t="str">
            <v>-</v>
          </cell>
          <cell r="CO383" t="str">
            <v>-</v>
          </cell>
          <cell r="CP383" t="str">
            <v>-</v>
          </cell>
          <cell r="CQ383">
            <v>0</v>
          </cell>
          <cell r="CR383" t="str">
            <v>N/A</v>
          </cell>
          <cell r="CS383" t="str">
            <v>-</v>
          </cell>
          <cell r="CT383" t="str">
            <v>-</v>
          </cell>
          <cell r="CU383" t="str">
            <v>-</v>
          </cell>
          <cell r="CV383">
            <v>0</v>
          </cell>
          <cell r="CW383">
            <v>0</v>
          </cell>
          <cell r="CX383" t="str">
            <v>N/A</v>
          </cell>
          <cell r="CY383" t="str">
            <v>-</v>
          </cell>
          <cell r="CZ383" t="str">
            <v>-</v>
          </cell>
          <cell r="DA383" t="str">
            <v>-</v>
          </cell>
          <cell r="DB383">
            <v>0</v>
          </cell>
          <cell r="DC383" t="str">
            <v>N/A</v>
          </cell>
          <cell r="DD383" t="str">
            <v>-</v>
          </cell>
          <cell r="DE383" t="str">
            <v>-</v>
          </cell>
          <cell r="DF383" t="str">
            <v>-</v>
          </cell>
          <cell r="DG383">
            <v>3</v>
          </cell>
          <cell r="DH383" t="str">
            <v>EXCLUDE</v>
          </cell>
          <cell r="DI383" t="str">
            <v>-</v>
          </cell>
          <cell r="DJ383" t="str">
            <v>-</v>
          </cell>
          <cell r="DK383" t="str">
            <v>-</v>
          </cell>
          <cell r="DL383">
            <v>0</v>
          </cell>
          <cell r="DM383" t="str">
            <v>No Sensor</v>
          </cell>
          <cell r="DN383" t="str">
            <v>No Sensor</v>
          </cell>
          <cell r="DO383" t="str">
            <v>No Sensor</v>
          </cell>
          <cell r="DP383" t="str">
            <v>No Sensor</v>
          </cell>
          <cell r="DQ383" t="str">
            <v>No Sensor</v>
          </cell>
          <cell r="DR383">
            <v>0</v>
          </cell>
          <cell r="DS383" t="str">
            <v>No Add Wk.</v>
          </cell>
          <cell r="DT383" t="str">
            <v>No Add. Wk.</v>
          </cell>
          <cell r="DU383" t="str">
            <v>No Add. Wk.</v>
          </cell>
          <cell r="DV383" t="str">
            <v>No Add. Wk.</v>
          </cell>
          <cell r="DW383" t="str">
            <v>No Add. Wk.</v>
          </cell>
        </row>
        <row r="384">
          <cell r="E384">
            <v>11</v>
          </cell>
          <cell r="F384" t="str">
            <v>OLD SCIENCE HALL</v>
          </cell>
          <cell r="G384">
            <v>2</v>
          </cell>
          <cell r="H384">
            <v>220</v>
          </cell>
          <cell r="I384" t="str">
            <v>LECTURE HALL</v>
          </cell>
          <cell r="J384" t="str">
            <v>CR</v>
          </cell>
          <cell r="L384">
            <v>2470</v>
          </cell>
          <cell r="M384">
            <v>12</v>
          </cell>
          <cell r="N384" t="str">
            <v>24EE</v>
          </cell>
          <cell r="O384" t="str">
            <v>PEND PARA</v>
          </cell>
          <cell r="Q384" t="str">
            <v>4R3</v>
          </cell>
          <cell r="S384" t="str">
            <v>FLUORESCENT</v>
          </cell>
          <cell r="T384">
            <v>72</v>
          </cell>
          <cell r="U384">
            <v>0.86399999999999999</v>
          </cell>
          <cell r="V384">
            <v>2134.08</v>
          </cell>
          <cell r="W384">
            <v>12</v>
          </cell>
          <cell r="X384" t="str">
            <v>SP-NF4-142</v>
          </cell>
          <cell r="Z384" t="str">
            <v>NEW LINEAR FLUORESCENT FIXTURE</v>
          </cell>
          <cell r="AA384" t="str">
            <v xml:space="preserve"> </v>
          </cell>
          <cell r="AB384">
            <v>65</v>
          </cell>
          <cell r="AC384">
            <v>0.78</v>
          </cell>
          <cell r="AD384">
            <v>1926.6000000000001</v>
          </cell>
          <cell r="AJ384" t="str">
            <v>Y</v>
          </cell>
          <cell r="AK384">
            <v>49226.399999999994</v>
          </cell>
          <cell r="AL384">
            <v>73728</v>
          </cell>
          <cell r="AM384">
            <v>0.49773292379698714</v>
          </cell>
          <cell r="AN384">
            <v>8.3999999999999964E-2</v>
          </cell>
          <cell r="AO384">
            <v>207.47999999999979</v>
          </cell>
          <cell r="AP384">
            <v>18.700079999999986</v>
          </cell>
          <cell r="AQ384">
            <v>156.59480802508608</v>
          </cell>
          <cell r="AR384">
            <v>6.3859077616404917E-3</v>
          </cell>
          <cell r="AS384">
            <v>192.34368000000001</v>
          </cell>
          <cell r="AT384">
            <v>173.64360000000002</v>
          </cell>
          <cell r="AU384">
            <v>119.26</v>
          </cell>
          <cell r="AV384">
            <v>59.734999999999999</v>
          </cell>
          <cell r="AW384">
            <v>1.1600000000000001</v>
          </cell>
          <cell r="AX384">
            <v>0</v>
          </cell>
          <cell r="AY384">
            <v>0</v>
          </cell>
          <cell r="AZ384">
            <v>0</v>
          </cell>
          <cell r="BA384">
            <v>0</v>
          </cell>
          <cell r="BB384">
            <v>1431.1200000000001</v>
          </cell>
          <cell r="BC384">
            <v>0</v>
          </cell>
          <cell r="BD384">
            <v>0</v>
          </cell>
          <cell r="BE384">
            <v>1431.1200000000001</v>
          </cell>
          <cell r="BF384">
            <v>716.81999999999994</v>
          </cell>
          <cell r="BG384">
            <v>0</v>
          </cell>
          <cell r="BH384">
            <v>0</v>
          </cell>
          <cell r="BI384">
            <v>716.81999999999994</v>
          </cell>
          <cell r="BJ384">
            <v>13.920000000000002</v>
          </cell>
          <cell r="BK384">
            <v>2909.4801790837496</v>
          </cell>
          <cell r="BL384">
            <v>2928.3354376537495</v>
          </cell>
          <cell r="BM384">
            <v>14.078999999999999</v>
          </cell>
          <cell r="BN384">
            <v>29.64</v>
          </cell>
          <cell r="BO384">
            <v>43.719000000000001</v>
          </cell>
          <cell r="BP384">
            <v>14.807650000000001</v>
          </cell>
          <cell r="BQ384">
            <v>22.230000000000004</v>
          </cell>
          <cell r="BR384">
            <v>0</v>
          </cell>
          <cell r="BS384">
            <v>37.037650000000006</v>
          </cell>
          <cell r="BT384">
            <v>-0.7286500000000018</v>
          </cell>
          <cell r="BU384">
            <v>7.4099999999999966</v>
          </cell>
          <cell r="BV384">
            <v>6.6813499999999948</v>
          </cell>
          <cell r="BW384">
            <v>13.693679999999986</v>
          </cell>
          <cell r="BX384">
            <v>5.0063999999999975</v>
          </cell>
          <cell r="BY384">
            <v>0.36</v>
          </cell>
          <cell r="BZ384">
            <v>2.95</v>
          </cell>
          <cell r="CA384">
            <v>1.6710931525423711</v>
          </cell>
          <cell r="CB384">
            <v>4</v>
          </cell>
          <cell r="CC384">
            <v>1.7649681355932194</v>
          </cell>
          <cell r="CD384">
            <v>0.31</v>
          </cell>
          <cell r="CE384">
            <v>0.23</v>
          </cell>
          <cell r="CF384">
            <v>0</v>
          </cell>
          <cell r="CG384">
            <v>0</v>
          </cell>
          <cell r="CH384">
            <v>3.4360612881355905</v>
          </cell>
          <cell r="CI384" t="str">
            <v>OLD SCIENCE HALL</v>
          </cell>
          <cell r="CJ384" t="str">
            <v>SP-NF4-142</v>
          </cell>
          <cell r="CK384" t="str">
            <v>X</v>
          </cell>
          <cell r="CL384">
            <v>12</v>
          </cell>
          <cell r="CM384" t="str">
            <v>2X32HEHP</v>
          </cell>
          <cell r="CN384" t="str">
            <v>SYLVANIA</v>
          </cell>
          <cell r="CO384" t="str">
            <v>QHE2X32T8/UNV ISH-SC</v>
          </cell>
          <cell r="CP384">
            <v>49873</v>
          </cell>
          <cell r="CQ384">
            <v>0</v>
          </cell>
          <cell r="CR384" t="str">
            <v>N/A</v>
          </cell>
          <cell r="CS384" t="str">
            <v>-</v>
          </cell>
          <cell r="CT384" t="str">
            <v>-</v>
          </cell>
          <cell r="CU384" t="str">
            <v>-</v>
          </cell>
          <cell r="CV384">
            <v>0</v>
          </cell>
          <cell r="CW384">
            <v>24</v>
          </cell>
          <cell r="CX384" t="str">
            <v>FO28/ECO</v>
          </cell>
          <cell r="CY384" t="str">
            <v>SYLVANIA</v>
          </cell>
          <cell r="CZ384" t="str">
            <v>FO28/841/XP/SS/ECO</v>
          </cell>
          <cell r="DA384">
            <v>22179</v>
          </cell>
          <cell r="DB384">
            <v>0</v>
          </cell>
          <cell r="DC384" t="str">
            <v>N/A</v>
          </cell>
          <cell r="DD384" t="str">
            <v>-</v>
          </cell>
          <cell r="DE384" t="str">
            <v>-</v>
          </cell>
          <cell r="DF384" t="str">
            <v>-</v>
          </cell>
          <cell r="DG384">
            <v>12</v>
          </cell>
          <cell r="DH384" t="str">
            <v>1X4-2 LAMP SURFACE MOUNT PARABOLIC</v>
          </cell>
          <cell r="DI384" t="str">
            <v>SELECT</v>
          </cell>
          <cell r="DJ384" t="str">
            <v>SELECT</v>
          </cell>
          <cell r="DK384" t="str">
            <v>-</v>
          </cell>
          <cell r="DL384">
            <v>0</v>
          </cell>
          <cell r="DM384" t="str">
            <v>No Sensor</v>
          </cell>
          <cell r="DN384" t="str">
            <v>No Sensor</v>
          </cell>
          <cell r="DO384" t="str">
            <v>No Sensor</v>
          </cell>
          <cell r="DP384" t="str">
            <v>No Sensor</v>
          </cell>
          <cell r="DQ384" t="str">
            <v>No Sensor</v>
          </cell>
          <cell r="DR384">
            <v>0</v>
          </cell>
          <cell r="DS384" t="str">
            <v>No Add Wk.</v>
          </cell>
          <cell r="DT384" t="str">
            <v>No Add. Wk.</v>
          </cell>
          <cell r="DU384" t="str">
            <v>No Add. Wk.</v>
          </cell>
          <cell r="DV384" t="str">
            <v>No Add. Wk.</v>
          </cell>
          <cell r="DW384" t="str">
            <v>No Add. Wk.</v>
          </cell>
        </row>
        <row r="385">
          <cell r="E385">
            <v>11</v>
          </cell>
          <cell r="F385" t="str">
            <v>OLD SCIENCE HALL</v>
          </cell>
          <cell r="G385">
            <v>2</v>
          </cell>
          <cell r="H385" t="str">
            <v>220A</v>
          </cell>
          <cell r="I385" t="str">
            <v>PROJECTION ROOM</v>
          </cell>
          <cell r="J385" t="str">
            <v>CR</v>
          </cell>
          <cell r="L385">
            <v>2470</v>
          </cell>
          <cell r="M385">
            <v>4</v>
          </cell>
          <cell r="N385" t="str">
            <v>24EE</v>
          </cell>
          <cell r="O385" t="str">
            <v>PEND PARA</v>
          </cell>
          <cell r="Q385" t="str">
            <v>2R2</v>
          </cell>
          <cell r="S385" t="str">
            <v>FLUORESCENT</v>
          </cell>
          <cell r="T385">
            <v>72</v>
          </cell>
          <cell r="U385">
            <v>0.28799999999999998</v>
          </cell>
          <cell r="V385">
            <v>711.3599999999999</v>
          </cell>
          <cell r="W385">
            <v>4</v>
          </cell>
          <cell r="X385" t="str">
            <v>SP-NF4-142</v>
          </cell>
          <cell r="Z385" t="str">
            <v>NEW LINEAR FLUORESCENT FIXTURE</v>
          </cell>
          <cell r="AA385" t="str">
            <v xml:space="preserve"> </v>
          </cell>
          <cell r="AB385">
            <v>65</v>
          </cell>
          <cell r="AC385">
            <v>0.26</v>
          </cell>
          <cell r="AD385">
            <v>642.20000000000005</v>
          </cell>
          <cell r="AJ385" t="str">
            <v>Y</v>
          </cell>
          <cell r="AK385">
            <v>16408.8</v>
          </cell>
          <cell r="AL385">
            <v>24576</v>
          </cell>
          <cell r="AM385">
            <v>0.49773292379698703</v>
          </cell>
          <cell r="AN385">
            <v>2.7999999999999969E-2</v>
          </cell>
          <cell r="AO385">
            <v>69.159999999999854</v>
          </cell>
          <cell r="AP385">
            <v>6.2333599999999905</v>
          </cell>
          <cell r="AQ385">
            <v>156.59480802508619</v>
          </cell>
          <cell r="AR385">
            <v>6.3859077616404874E-3</v>
          </cell>
          <cell r="AS385">
            <v>64.114559999999997</v>
          </cell>
          <cell r="AT385">
            <v>57.881200000000007</v>
          </cell>
          <cell r="AU385">
            <v>119.26</v>
          </cell>
          <cell r="AV385">
            <v>59.734999999999999</v>
          </cell>
          <cell r="AW385">
            <v>1.1600000000000001</v>
          </cell>
          <cell r="AX385">
            <v>0</v>
          </cell>
          <cell r="AY385">
            <v>0</v>
          </cell>
          <cell r="AZ385">
            <v>0</v>
          </cell>
          <cell r="BA385">
            <v>0</v>
          </cell>
          <cell r="BB385">
            <v>477.04</v>
          </cell>
          <cell r="BC385">
            <v>0</v>
          </cell>
          <cell r="BD385">
            <v>0</v>
          </cell>
          <cell r="BE385">
            <v>477.04</v>
          </cell>
          <cell r="BF385">
            <v>238.94</v>
          </cell>
          <cell r="BG385">
            <v>0</v>
          </cell>
          <cell r="BH385">
            <v>0</v>
          </cell>
          <cell r="BI385">
            <v>238.94</v>
          </cell>
          <cell r="BJ385">
            <v>4.6400000000000006</v>
          </cell>
          <cell r="BK385">
            <v>969.82672636124983</v>
          </cell>
          <cell r="BL385">
            <v>976.11181255124984</v>
          </cell>
          <cell r="BM385">
            <v>4.6929999999999996</v>
          </cell>
          <cell r="BN385">
            <v>9.8800000000000008</v>
          </cell>
          <cell r="BO385">
            <v>14.573</v>
          </cell>
          <cell r="BP385">
            <v>4.935883333333333</v>
          </cell>
          <cell r="BQ385">
            <v>7.41</v>
          </cell>
          <cell r="BR385">
            <v>0</v>
          </cell>
          <cell r="BS385">
            <v>12.345883333333333</v>
          </cell>
          <cell r="BT385">
            <v>-0.24288333333333334</v>
          </cell>
          <cell r="BU385">
            <v>2.4700000000000006</v>
          </cell>
          <cell r="BV385">
            <v>2.2271166666666673</v>
          </cell>
          <cell r="BW385">
            <v>4.5645599999999904</v>
          </cell>
          <cell r="BX385">
            <v>1.6687999999999983</v>
          </cell>
          <cell r="BY385">
            <v>0.36</v>
          </cell>
          <cell r="BZ385">
            <v>2.95</v>
          </cell>
          <cell r="CA385">
            <v>0.55703105084745641</v>
          </cell>
          <cell r="CB385">
            <v>4</v>
          </cell>
          <cell r="CC385">
            <v>0.5883227118644061</v>
          </cell>
          <cell r="CD385">
            <v>0.31</v>
          </cell>
          <cell r="CE385">
            <v>0.23</v>
          </cell>
          <cell r="CF385">
            <v>0</v>
          </cell>
          <cell r="CG385">
            <v>0</v>
          </cell>
          <cell r="CH385">
            <v>1.1453537627118626</v>
          </cell>
          <cell r="CI385" t="str">
            <v>OLD SCIENCE HALL</v>
          </cell>
          <cell r="CJ385" t="str">
            <v>SP-NF4-142</v>
          </cell>
          <cell r="CK385" t="str">
            <v>X</v>
          </cell>
          <cell r="CL385">
            <v>4</v>
          </cell>
          <cell r="CM385" t="str">
            <v>2X32HEHP</v>
          </cell>
          <cell r="CN385" t="str">
            <v>SYLVANIA</v>
          </cell>
          <cell r="CO385" t="str">
            <v>QHE2X32T8/UNV ISH-SC</v>
          </cell>
          <cell r="CP385">
            <v>49873</v>
          </cell>
          <cell r="CQ385">
            <v>0</v>
          </cell>
          <cell r="CR385" t="str">
            <v>N/A</v>
          </cell>
          <cell r="CS385" t="str">
            <v>-</v>
          </cell>
          <cell r="CT385" t="str">
            <v>-</v>
          </cell>
          <cell r="CU385" t="str">
            <v>-</v>
          </cell>
          <cell r="CV385">
            <v>0</v>
          </cell>
          <cell r="CW385">
            <v>8</v>
          </cell>
          <cell r="CX385" t="str">
            <v>FO28/ECO</v>
          </cell>
          <cell r="CY385" t="str">
            <v>SYLVANIA</v>
          </cell>
          <cell r="CZ385" t="str">
            <v>FO28/841/XP/SS/ECO</v>
          </cell>
          <cell r="DA385">
            <v>22179</v>
          </cell>
          <cell r="DB385">
            <v>0</v>
          </cell>
          <cell r="DC385" t="str">
            <v>N/A</v>
          </cell>
          <cell r="DD385" t="str">
            <v>-</v>
          </cell>
          <cell r="DE385" t="str">
            <v>-</v>
          </cell>
          <cell r="DF385" t="str">
            <v>-</v>
          </cell>
          <cell r="DG385">
            <v>4</v>
          </cell>
          <cell r="DH385" t="str">
            <v>1X4-2 LAMP SURFACE MOUNT PARABOLIC</v>
          </cell>
          <cell r="DI385" t="str">
            <v>SELECT</v>
          </cell>
          <cell r="DJ385" t="str">
            <v>SELECT</v>
          </cell>
          <cell r="DK385" t="str">
            <v>-</v>
          </cell>
          <cell r="DL385">
            <v>0</v>
          </cell>
          <cell r="DM385" t="str">
            <v>No Sensor</v>
          </cell>
          <cell r="DN385" t="str">
            <v>No Sensor</v>
          </cell>
          <cell r="DO385" t="str">
            <v>No Sensor</v>
          </cell>
          <cell r="DP385" t="str">
            <v>No Sensor</v>
          </cell>
          <cell r="DQ385" t="str">
            <v>No Sensor</v>
          </cell>
          <cell r="DR385">
            <v>0</v>
          </cell>
          <cell r="DS385" t="str">
            <v>No Add Wk.</v>
          </cell>
          <cell r="DT385" t="str">
            <v>No Add. Wk.</v>
          </cell>
          <cell r="DU385" t="str">
            <v>No Add. Wk.</v>
          </cell>
          <cell r="DV385" t="str">
            <v>No Add. Wk.</v>
          </cell>
          <cell r="DW385" t="str">
            <v>No Add. Wk.</v>
          </cell>
        </row>
        <row r="386">
          <cell r="E386">
            <v>11</v>
          </cell>
          <cell r="F386" t="str">
            <v>OLD SCIENCE HALL</v>
          </cell>
          <cell r="G386">
            <v>2</v>
          </cell>
          <cell r="H386">
            <v>221</v>
          </cell>
          <cell r="I386" t="str">
            <v>STORAGE</v>
          </cell>
          <cell r="J386" t="str">
            <v>E</v>
          </cell>
          <cell r="L386">
            <v>8760</v>
          </cell>
          <cell r="M386">
            <v>1</v>
          </cell>
          <cell r="N386" t="str">
            <v>EXIT PL7</v>
          </cell>
          <cell r="S386" t="str">
            <v>EXIT SIGN</v>
          </cell>
          <cell r="T386">
            <v>22</v>
          </cell>
          <cell r="U386">
            <v>2.1999999999999999E-2</v>
          </cell>
          <cell r="V386">
            <v>192.72</v>
          </cell>
          <cell r="W386">
            <v>1</v>
          </cell>
          <cell r="X386" t="str">
            <v>NF1-2CKT</v>
          </cell>
          <cell r="Z386" t="str">
            <v>NEW EXIT SIGN</v>
          </cell>
          <cell r="AA386" t="str">
            <v xml:space="preserve"> </v>
          </cell>
          <cell r="AB386">
            <v>4</v>
          </cell>
          <cell r="AC386">
            <v>4.0000000000000001E-3</v>
          </cell>
          <cell r="AD386">
            <v>35.04</v>
          </cell>
          <cell r="AJ386" t="str">
            <v>Y</v>
          </cell>
          <cell r="AK386">
            <v>619.20000000000005</v>
          </cell>
          <cell r="AL386">
            <v>0</v>
          </cell>
          <cell r="AM386">
            <v>-1</v>
          </cell>
          <cell r="AN386">
            <v>1.7999999999999999E-2</v>
          </cell>
          <cell r="AO386">
            <v>157.68</v>
          </cell>
          <cell r="AP386">
            <v>11.47968</v>
          </cell>
          <cell r="AQ386">
            <v>11.784747109267199</v>
          </cell>
          <cell r="AR386">
            <v>8.4855448379849208E-2</v>
          </cell>
          <cell r="AS386">
            <v>14.030720000000001</v>
          </cell>
          <cell r="AT386">
            <v>2.55104</v>
          </cell>
          <cell r="AU386">
            <v>40</v>
          </cell>
          <cell r="AV386">
            <v>59.734999999999999</v>
          </cell>
          <cell r="AW386">
            <v>0.14000000000000001</v>
          </cell>
          <cell r="AX386">
            <v>0</v>
          </cell>
          <cell r="AY386">
            <v>0</v>
          </cell>
          <cell r="AZ386">
            <v>0</v>
          </cell>
          <cell r="BA386">
            <v>0</v>
          </cell>
          <cell r="BB386">
            <v>40</v>
          </cell>
          <cell r="BC386">
            <v>0</v>
          </cell>
          <cell r="BD386">
            <v>0</v>
          </cell>
          <cell r="BE386">
            <v>40</v>
          </cell>
          <cell r="BF386">
            <v>59.734999999999999</v>
          </cell>
          <cell r="BG386">
            <v>0</v>
          </cell>
          <cell r="BH386">
            <v>0</v>
          </cell>
          <cell r="BI386">
            <v>59.734999999999999</v>
          </cell>
          <cell r="BJ386">
            <v>0.14000000000000001</v>
          </cell>
          <cell r="BK386">
            <v>135.09548947406248</v>
          </cell>
          <cell r="BL386">
            <v>135.28512569531247</v>
          </cell>
          <cell r="BM386">
            <v>10.950000000000001</v>
          </cell>
          <cell r="BN386">
            <v>13.14</v>
          </cell>
          <cell r="BO386">
            <v>24.090000000000003</v>
          </cell>
          <cell r="BP386">
            <v>0</v>
          </cell>
          <cell r="BQ386">
            <v>0</v>
          </cell>
          <cell r="BR386">
            <v>0</v>
          </cell>
          <cell r="BS386">
            <v>0</v>
          </cell>
          <cell r="BT386">
            <v>10.950000000000001</v>
          </cell>
          <cell r="BU386">
            <v>13.14</v>
          </cell>
          <cell r="BV386">
            <v>24.090000000000003</v>
          </cell>
          <cell r="BW386">
            <v>10.406880000000001</v>
          </cell>
          <cell r="BX386">
            <v>1.0728</v>
          </cell>
          <cell r="BY386">
            <v>0.36</v>
          </cell>
          <cell r="BZ386">
            <v>2.95</v>
          </cell>
          <cell r="CA386">
            <v>1.2699921355932204</v>
          </cell>
          <cell r="CB386">
            <v>4</v>
          </cell>
          <cell r="CC386">
            <v>0.3782074576271186</v>
          </cell>
          <cell r="CD386">
            <v>0.31</v>
          </cell>
          <cell r="CE386">
            <v>0.23</v>
          </cell>
          <cell r="CF386">
            <v>0</v>
          </cell>
          <cell r="CG386">
            <v>0</v>
          </cell>
          <cell r="CH386">
            <v>1.648199593220339</v>
          </cell>
          <cell r="CI386" t="str">
            <v>OLD SCIENCE HALL</v>
          </cell>
          <cell r="CJ386" t="str">
            <v>NF1-2CKT</v>
          </cell>
          <cell r="CK386">
            <v>0</v>
          </cell>
          <cell r="CL386">
            <v>0</v>
          </cell>
          <cell r="CM386" t="str">
            <v>N/A</v>
          </cell>
          <cell r="CN386" t="str">
            <v>-</v>
          </cell>
          <cell r="CO386" t="str">
            <v>-</v>
          </cell>
          <cell r="CP386" t="str">
            <v>-</v>
          </cell>
          <cell r="CQ386">
            <v>0</v>
          </cell>
          <cell r="CR386" t="str">
            <v>N/A</v>
          </cell>
          <cell r="CS386" t="str">
            <v>-</v>
          </cell>
          <cell r="CT386" t="str">
            <v>-</v>
          </cell>
          <cell r="CU386" t="str">
            <v>-</v>
          </cell>
          <cell r="CV386">
            <v>0</v>
          </cell>
          <cell r="CW386">
            <v>0</v>
          </cell>
          <cell r="CX386" t="str">
            <v>N/A</v>
          </cell>
          <cell r="CY386" t="str">
            <v>-</v>
          </cell>
          <cell r="CZ386" t="str">
            <v>-</v>
          </cell>
          <cell r="DA386" t="str">
            <v>-</v>
          </cell>
          <cell r="DB386">
            <v>0</v>
          </cell>
          <cell r="DC386" t="str">
            <v>N/A</v>
          </cell>
          <cell r="DD386" t="str">
            <v>-</v>
          </cell>
          <cell r="DE386" t="str">
            <v>-</v>
          </cell>
          <cell r="DF386" t="str">
            <v>-</v>
          </cell>
          <cell r="DG386">
            <v>1</v>
          </cell>
          <cell r="DH386" t="str">
            <v>LED EXIT 2 CIRCUIT</v>
          </cell>
          <cell r="DI386" t="str">
            <v>BEST</v>
          </cell>
          <cell r="DJ386" t="str">
            <v>EZXTEU2RW-DC</v>
          </cell>
          <cell r="DK386" t="str">
            <v>-</v>
          </cell>
          <cell r="DL386">
            <v>0</v>
          </cell>
          <cell r="DM386" t="str">
            <v>No Sensor</v>
          </cell>
          <cell r="DN386" t="str">
            <v>No Sensor</v>
          </cell>
          <cell r="DO386" t="str">
            <v>No Sensor</v>
          </cell>
          <cell r="DP386" t="str">
            <v>No Sensor</v>
          </cell>
          <cell r="DQ386" t="str">
            <v>No Sensor</v>
          </cell>
          <cell r="DR386">
            <v>0</v>
          </cell>
          <cell r="DS386" t="str">
            <v>No Add Wk.</v>
          </cell>
          <cell r="DT386" t="str">
            <v>No Add. Wk.</v>
          </cell>
          <cell r="DU386" t="str">
            <v>No Add. Wk.</v>
          </cell>
          <cell r="DV386" t="str">
            <v>No Add. Wk.</v>
          </cell>
          <cell r="DW386" t="str">
            <v>No Add. Wk.</v>
          </cell>
        </row>
        <row r="387">
          <cell r="E387">
            <v>11</v>
          </cell>
          <cell r="F387" t="str">
            <v>OLD SCIENCE HALL</v>
          </cell>
          <cell r="G387">
            <v>2</v>
          </cell>
          <cell r="H387">
            <v>222</v>
          </cell>
          <cell r="I387" t="str">
            <v>STORAGE</v>
          </cell>
          <cell r="J387" t="str">
            <v>E</v>
          </cell>
          <cell r="L387">
            <v>8760</v>
          </cell>
          <cell r="M387">
            <v>1</v>
          </cell>
          <cell r="N387" t="str">
            <v>EXIT PL7</v>
          </cell>
          <cell r="S387" t="str">
            <v>EXIT SIGN</v>
          </cell>
          <cell r="T387">
            <v>22</v>
          </cell>
          <cell r="U387">
            <v>2.1999999999999999E-2</v>
          </cell>
          <cell r="V387">
            <v>192.72</v>
          </cell>
          <cell r="W387">
            <v>1</v>
          </cell>
          <cell r="X387" t="str">
            <v>NF1-2CKT</v>
          </cell>
          <cell r="Z387" t="str">
            <v>NEW EXIT SIGN</v>
          </cell>
          <cell r="AA387" t="str">
            <v xml:space="preserve"> </v>
          </cell>
          <cell r="AB387">
            <v>4</v>
          </cell>
          <cell r="AC387">
            <v>4.0000000000000001E-3</v>
          </cell>
          <cell r="AD387">
            <v>35.04</v>
          </cell>
          <cell r="AJ387" t="str">
            <v>Y</v>
          </cell>
          <cell r="AK387">
            <v>619.20000000000005</v>
          </cell>
          <cell r="AL387">
            <v>0</v>
          </cell>
          <cell r="AM387">
            <v>-1</v>
          </cell>
          <cell r="AN387">
            <v>1.7999999999999999E-2</v>
          </cell>
          <cell r="AO387">
            <v>157.68</v>
          </cell>
          <cell r="AP387">
            <v>11.47968</v>
          </cell>
          <cell r="AQ387">
            <v>11.784747109267199</v>
          </cell>
          <cell r="AR387">
            <v>8.4855448379849208E-2</v>
          </cell>
          <cell r="AS387">
            <v>14.030720000000001</v>
          </cell>
          <cell r="AT387">
            <v>2.55104</v>
          </cell>
          <cell r="AU387">
            <v>40</v>
          </cell>
          <cell r="AV387">
            <v>59.734999999999999</v>
          </cell>
          <cell r="AW387">
            <v>0.14000000000000001</v>
          </cell>
          <cell r="AX387">
            <v>0</v>
          </cell>
          <cell r="AY387">
            <v>0</v>
          </cell>
          <cell r="AZ387">
            <v>0</v>
          </cell>
          <cell r="BA387">
            <v>0</v>
          </cell>
          <cell r="BB387">
            <v>40</v>
          </cell>
          <cell r="BC387">
            <v>0</v>
          </cell>
          <cell r="BD387">
            <v>0</v>
          </cell>
          <cell r="BE387">
            <v>40</v>
          </cell>
          <cell r="BF387">
            <v>59.734999999999999</v>
          </cell>
          <cell r="BG387">
            <v>0</v>
          </cell>
          <cell r="BH387">
            <v>0</v>
          </cell>
          <cell r="BI387">
            <v>59.734999999999999</v>
          </cell>
          <cell r="BJ387">
            <v>0.14000000000000001</v>
          </cell>
          <cell r="BK387">
            <v>135.09548947406248</v>
          </cell>
          <cell r="BL387">
            <v>135.28512569531247</v>
          </cell>
          <cell r="BM387">
            <v>10.950000000000001</v>
          </cell>
          <cell r="BN387">
            <v>13.14</v>
          </cell>
          <cell r="BO387">
            <v>24.090000000000003</v>
          </cell>
          <cell r="BP387">
            <v>0</v>
          </cell>
          <cell r="BQ387">
            <v>0</v>
          </cell>
          <cell r="BR387">
            <v>0</v>
          </cell>
          <cell r="BS387">
            <v>0</v>
          </cell>
          <cell r="BT387">
            <v>10.950000000000001</v>
          </cell>
          <cell r="BU387">
            <v>13.14</v>
          </cell>
          <cell r="BV387">
            <v>24.090000000000003</v>
          </cell>
          <cell r="BW387">
            <v>10.406880000000001</v>
          </cell>
          <cell r="BX387">
            <v>1.0728</v>
          </cell>
          <cell r="BY387">
            <v>0.36</v>
          </cell>
          <cell r="BZ387">
            <v>2.95</v>
          </cell>
          <cell r="CA387">
            <v>1.2699921355932204</v>
          </cell>
          <cell r="CB387">
            <v>4</v>
          </cell>
          <cell r="CC387">
            <v>0.3782074576271186</v>
          </cell>
          <cell r="CD387">
            <v>0.31</v>
          </cell>
          <cell r="CE387">
            <v>0.23</v>
          </cell>
          <cell r="CF387">
            <v>0</v>
          </cell>
          <cell r="CG387">
            <v>0</v>
          </cell>
          <cell r="CH387">
            <v>1.648199593220339</v>
          </cell>
          <cell r="CI387" t="str">
            <v>OLD SCIENCE HALL</v>
          </cell>
          <cell r="CJ387" t="str">
            <v>NF1-2CKT</v>
          </cell>
          <cell r="CK387">
            <v>0</v>
          </cell>
          <cell r="CL387">
            <v>0</v>
          </cell>
          <cell r="CM387" t="str">
            <v>N/A</v>
          </cell>
          <cell r="CN387" t="str">
            <v>-</v>
          </cell>
          <cell r="CO387" t="str">
            <v>-</v>
          </cell>
          <cell r="CP387" t="str">
            <v>-</v>
          </cell>
          <cell r="CQ387">
            <v>0</v>
          </cell>
          <cell r="CR387" t="str">
            <v>N/A</v>
          </cell>
          <cell r="CS387" t="str">
            <v>-</v>
          </cell>
          <cell r="CT387" t="str">
            <v>-</v>
          </cell>
          <cell r="CU387" t="str">
            <v>-</v>
          </cell>
          <cell r="CV387">
            <v>0</v>
          </cell>
          <cell r="CW387">
            <v>0</v>
          </cell>
          <cell r="CX387" t="str">
            <v>N/A</v>
          </cell>
          <cell r="CY387" t="str">
            <v>-</v>
          </cell>
          <cell r="CZ387" t="str">
            <v>-</v>
          </cell>
          <cell r="DA387" t="str">
            <v>-</v>
          </cell>
          <cell r="DB387">
            <v>0</v>
          </cell>
          <cell r="DC387" t="str">
            <v>N/A</v>
          </cell>
          <cell r="DD387" t="str">
            <v>-</v>
          </cell>
          <cell r="DE387" t="str">
            <v>-</v>
          </cell>
          <cell r="DF387" t="str">
            <v>-</v>
          </cell>
          <cell r="DG387">
            <v>1</v>
          </cell>
          <cell r="DH387" t="str">
            <v>LED EXIT 2 CIRCUIT</v>
          </cell>
          <cell r="DI387" t="str">
            <v>BEST</v>
          </cell>
          <cell r="DJ387" t="str">
            <v>EZXTEU2RW-DC</v>
          </cell>
          <cell r="DK387" t="str">
            <v>-</v>
          </cell>
          <cell r="DL387">
            <v>0</v>
          </cell>
          <cell r="DM387" t="str">
            <v>No Sensor</v>
          </cell>
          <cell r="DN387" t="str">
            <v>No Sensor</v>
          </cell>
          <cell r="DO387" t="str">
            <v>No Sensor</v>
          </cell>
          <cell r="DP387" t="str">
            <v>No Sensor</v>
          </cell>
          <cell r="DQ387" t="str">
            <v>No Sensor</v>
          </cell>
          <cell r="DR387">
            <v>0</v>
          </cell>
          <cell r="DS387" t="str">
            <v>No Add Wk.</v>
          </cell>
          <cell r="DT387" t="str">
            <v>No Add. Wk.</v>
          </cell>
          <cell r="DU387" t="str">
            <v>No Add. Wk.</v>
          </cell>
          <cell r="DV387" t="str">
            <v>No Add. Wk.</v>
          </cell>
          <cell r="DW387" t="str">
            <v>No Add. Wk.</v>
          </cell>
        </row>
        <row r="388">
          <cell r="E388">
            <v>11</v>
          </cell>
          <cell r="F388" t="str">
            <v>OLD SCIENCE HALL</v>
          </cell>
          <cell r="G388">
            <v>2</v>
          </cell>
          <cell r="H388">
            <v>223</v>
          </cell>
          <cell r="I388" t="str">
            <v>SLIDE LIBRARY</v>
          </cell>
          <cell r="J388" t="str">
            <v>LIB</v>
          </cell>
          <cell r="L388">
            <v>2470</v>
          </cell>
          <cell r="M388">
            <v>2</v>
          </cell>
          <cell r="N388" t="str">
            <v>44EE</v>
          </cell>
          <cell r="O388" t="str">
            <v>LYIN PARA</v>
          </cell>
          <cell r="S388" t="str">
            <v>FLUORESCENT</v>
          </cell>
          <cell r="T388">
            <v>144</v>
          </cell>
          <cell r="U388">
            <v>0.28799999999999998</v>
          </cell>
          <cell r="V388">
            <v>711.3599999999999</v>
          </cell>
          <cell r="W388">
            <v>2</v>
          </cell>
          <cell r="X388" t="str">
            <v>NF5-242HP</v>
          </cell>
          <cell r="Z388" t="str">
            <v>NEW LINEAR FLUORESCENT FIXTURE</v>
          </cell>
          <cell r="AA388" t="str">
            <v xml:space="preserve"> </v>
          </cell>
          <cell r="AB388">
            <v>65</v>
          </cell>
          <cell r="AC388">
            <v>0.13</v>
          </cell>
          <cell r="AD388">
            <v>321.10000000000002</v>
          </cell>
          <cell r="AJ388" t="str">
            <v>Y</v>
          </cell>
          <cell r="AK388">
            <v>16408.8</v>
          </cell>
          <cell r="AL388">
            <v>12288</v>
          </cell>
          <cell r="AM388">
            <v>-0.25113353810150646</v>
          </cell>
          <cell r="AN388">
            <v>0.15799999999999997</v>
          </cell>
          <cell r="AO388">
            <v>390.25999999999988</v>
          </cell>
          <cell r="AP388">
            <v>35.173959999999994</v>
          </cell>
          <cell r="AQ388">
            <v>9.3436484510309619</v>
          </cell>
          <cell r="AR388">
            <v>0.10702457452684468</v>
          </cell>
          <cell r="AS388">
            <v>64.114559999999997</v>
          </cell>
          <cell r="AT388">
            <v>28.940600000000003</v>
          </cell>
          <cell r="AU388">
            <v>59.26</v>
          </cell>
          <cell r="AV388">
            <v>59.734999999999999</v>
          </cell>
          <cell r="AW388">
            <v>2.3200000000000003</v>
          </cell>
          <cell r="AX388">
            <v>0</v>
          </cell>
          <cell r="AY388">
            <v>0</v>
          </cell>
          <cell r="AZ388">
            <v>0</v>
          </cell>
          <cell r="BA388">
            <v>0</v>
          </cell>
          <cell r="BB388">
            <v>118.52</v>
          </cell>
          <cell r="BC388">
            <v>0</v>
          </cell>
          <cell r="BD388">
            <v>0</v>
          </cell>
          <cell r="BE388">
            <v>118.52</v>
          </cell>
          <cell r="BF388">
            <v>119.47</v>
          </cell>
          <cell r="BG388">
            <v>0</v>
          </cell>
          <cell r="BH388">
            <v>0</v>
          </cell>
          <cell r="BI388">
            <v>119.47</v>
          </cell>
          <cell r="BJ388">
            <v>4.6400000000000006</v>
          </cell>
          <cell r="BK388">
            <v>322.36803068062494</v>
          </cell>
          <cell r="BL388">
            <v>328.65311687062496</v>
          </cell>
          <cell r="BM388">
            <v>4.6929999999999996</v>
          </cell>
          <cell r="BN388">
            <v>9.8800000000000008</v>
          </cell>
          <cell r="BO388">
            <v>14.573</v>
          </cell>
          <cell r="BP388">
            <v>2.4679416666666665</v>
          </cell>
          <cell r="BQ388">
            <v>3.7050000000000001</v>
          </cell>
          <cell r="BR388">
            <v>0</v>
          </cell>
          <cell r="BS388">
            <v>6.1729416666666665</v>
          </cell>
          <cell r="BT388">
            <v>2.2250583333333331</v>
          </cell>
          <cell r="BU388">
            <v>6.1750000000000007</v>
          </cell>
          <cell r="BV388">
            <v>8.4000583333333338</v>
          </cell>
          <cell r="BW388">
            <v>25.757159999999992</v>
          </cell>
          <cell r="BX388">
            <v>9.4167999999999985</v>
          </cell>
          <cell r="BY388">
            <v>0.36</v>
          </cell>
          <cell r="BZ388">
            <v>2.95</v>
          </cell>
          <cell r="CA388">
            <v>3.1432466440677955</v>
          </cell>
          <cell r="CB388">
            <v>4</v>
          </cell>
          <cell r="CC388">
            <v>3.3198210169491524</v>
          </cell>
          <cell r="CD388">
            <v>0.31</v>
          </cell>
          <cell r="CE388">
            <v>0.23</v>
          </cell>
          <cell r="CF388">
            <v>0</v>
          </cell>
          <cell r="CG388">
            <v>0</v>
          </cell>
          <cell r="CH388">
            <v>6.4630676610169484</v>
          </cell>
          <cell r="CI388" t="str">
            <v>OLD SCIENCE HALL</v>
          </cell>
          <cell r="CJ388" t="str">
            <v>NF5-242HP</v>
          </cell>
          <cell r="CK388" t="str">
            <v>X</v>
          </cell>
          <cell r="CL388">
            <v>2</v>
          </cell>
          <cell r="CM388" t="str">
            <v>2X32HEHP</v>
          </cell>
          <cell r="CN388" t="str">
            <v>SYLVANIA</v>
          </cell>
          <cell r="CO388" t="str">
            <v>QHE2X32T8/UNV ISH-SC</v>
          </cell>
          <cell r="CP388">
            <v>49873</v>
          </cell>
          <cell r="CQ388">
            <v>0</v>
          </cell>
          <cell r="CR388" t="str">
            <v>N/A</v>
          </cell>
          <cell r="CS388" t="str">
            <v>-</v>
          </cell>
          <cell r="CT388" t="str">
            <v>-</v>
          </cell>
          <cell r="CU388" t="str">
            <v>-</v>
          </cell>
          <cell r="CV388">
            <v>0</v>
          </cell>
          <cell r="CW388">
            <v>4</v>
          </cell>
          <cell r="CX388" t="str">
            <v>FO28/ECO</v>
          </cell>
          <cell r="CY388" t="str">
            <v>SYLVANIA</v>
          </cell>
          <cell r="CZ388" t="str">
            <v>FO28/841/XP/SS/ECO</v>
          </cell>
          <cell r="DA388">
            <v>22179</v>
          </cell>
          <cell r="DB388">
            <v>0</v>
          </cell>
          <cell r="DC388" t="str">
            <v>N/A</v>
          </cell>
          <cell r="DD388" t="str">
            <v>-</v>
          </cell>
          <cell r="DE388" t="str">
            <v>-</v>
          </cell>
          <cell r="DF388" t="str">
            <v>-</v>
          </cell>
          <cell r="DG388">
            <v>2</v>
          </cell>
          <cell r="DH388" t="str">
            <v>2X4 2L 18 CELL PARABOLIC LOUVER</v>
          </cell>
          <cell r="DI388" t="str">
            <v>SIMKAR</v>
          </cell>
          <cell r="DJ388" t="str">
            <v>TEP-244-232-B11-18C</v>
          </cell>
          <cell r="DK388" t="str">
            <v>-</v>
          </cell>
          <cell r="DL388">
            <v>0</v>
          </cell>
          <cell r="DM388" t="str">
            <v>No Sensor</v>
          </cell>
          <cell r="DN388" t="str">
            <v>No Sensor</v>
          </cell>
          <cell r="DO388" t="str">
            <v>No Sensor</v>
          </cell>
          <cell r="DP388" t="str">
            <v>No Sensor</v>
          </cell>
          <cell r="DQ388" t="str">
            <v>No Sensor</v>
          </cell>
          <cell r="DR388">
            <v>0</v>
          </cell>
          <cell r="DS388" t="str">
            <v>No Add Wk.</v>
          </cell>
          <cell r="DT388" t="str">
            <v>No Add. Wk.</v>
          </cell>
          <cell r="DU388" t="str">
            <v>No Add. Wk.</v>
          </cell>
          <cell r="DV388" t="str">
            <v>No Add. Wk.</v>
          </cell>
          <cell r="DW388" t="str">
            <v>No Add. Wk.</v>
          </cell>
        </row>
        <row r="389">
          <cell r="E389">
            <v>11</v>
          </cell>
          <cell r="F389" t="str">
            <v>OLD SCIENCE HALL</v>
          </cell>
          <cell r="G389">
            <v>2</v>
          </cell>
          <cell r="H389">
            <v>223</v>
          </cell>
          <cell r="I389" t="str">
            <v>SLIDE LIBRARY</v>
          </cell>
          <cell r="J389" t="str">
            <v>LIB</v>
          </cell>
          <cell r="L389">
            <v>2470</v>
          </cell>
          <cell r="M389">
            <v>1</v>
          </cell>
          <cell r="N389" t="str">
            <v>44EE</v>
          </cell>
          <cell r="O389" t="str">
            <v>PEND PARA</v>
          </cell>
          <cell r="S389" t="str">
            <v>FLUORESCENT</v>
          </cell>
          <cell r="T389">
            <v>144</v>
          </cell>
          <cell r="U389">
            <v>0.14399999999999999</v>
          </cell>
          <cell r="V389">
            <v>355.67999999999995</v>
          </cell>
          <cell r="W389">
            <v>1</v>
          </cell>
          <cell r="X389" t="str">
            <v>SP-NF4-242HP</v>
          </cell>
          <cell r="Z389" t="str">
            <v>NEW LINEAR FLUORESCENT FIXTURE</v>
          </cell>
          <cell r="AA389" t="str">
            <v xml:space="preserve"> </v>
          </cell>
          <cell r="AB389">
            <v>65</v>
          </cell>
          <cell r="AC389">
            <v>6.5000000000000002E-2</v>
          </cell>
          <cell r="AD389">
            <v>160.55000000000001</v>
          </cell>
          <cell r="AJ389" t="str">
            <v>Y</v>
          </cell>
          <cell r="AK389">
            <v>8204.4</v>
          </cell>
          <cell r="AL389">
            <v>6144</v>
          </cell>
          <cell r="AM389">
            <v>-0.25113353810150646</v>
          </cell>
          <cell r="AN389">
            <v>7.8999999999999987E-2</v>
          </cell>
          <cell r="AO389">
            <v>195.12999999999994</v>
          </cell>
          <cell r="AP389">
            <v>17.586979999999997</v>
          </cell>
          <cell r="AQ389">
            <v>12.424437620063962</v>
          </cell>
          <cell r="AR389">
            <v>8.0486540363414211E-2</v>
          </cell>
          <cell r="AS389">
            <v>32.057279999999999</v>
          </cell>
          <cell r="AT389">
            <v>14.470300000000002</v>
          </cell>
          <cell r="AU389">
            <v>99.26</v>
          </cell>
          <cell r="AV389">
            <v>59.734999999999999</v>
          </cell>
          <cell r="AW389">
            <v>2.3200000000000003</v>
          </cell>
          <cell r="AX389">
            <v>0</v>
          </cell>
          <cell r="AY389">
            <v>0</v>
          </cell>
          <cell r="AZ389">
            <v>0</v>
          </cell>
          <cell r="BA389">
            <v>0</v>
          </cell>
          <cell r="BB389">
            <v>99.26</v>
          </cell>
          <cell r="BC389">
            <v>0</v>
          </cell>
          <cell r="BD389">
            <v>0</v>
          </cell>
          <cell r="BE389">
            <v>99.26</v>
          </cell>
          <cell r="BF389">
            <v>59.734999999999999</v>
          </cell>
          <cell r="BG389">
            <v>0</v>
          </cell>
          <cell r="BH389">
            <v>0</v>
          </cell>
          <cell r="BI389">
            <v>59.734999999999999</v>
          </cell>
          <cell r="BJ389">
            <v>2.3200000000000003</v>
          </cell>
          <cell r="BK389">
            <v>215.36579284031248</v>
          </cell>
          <cell r="BL389">
            <v>218.50833593531246</v>
          </cell>
          <cell r="BM389">
            <v>2.3464999999999998</v>
          </cell>
          <cell r="BN389">
            <v>4.9400000000000004</v>
          </cell>
          <cell r="BO389">
            <v>7.2865000000000002</v>
          </cell>
          <cell r="BP389">
            <v>1.2339708333333332</v>
          </cell>
          <cell r="BQ389">
            <v>1.8525</v>
          </cell>
          <cell r="BR389">
            <v>0</v>
          </cell>
          <cell r="BS389">
            <v>3.0864708333333333</v>
          </cell>
          <cell r="BT389">
            <v>1.1125291666666666</v>
          </cell>
          <cell r="BU389">
            <v>3.0875000000000004</v>
          </cell>
          <cell r="BV389">
            <v>4.2000291666666669</v>
          </cell>
          <cell r="BW389">
            <v>12.878579999999996</v>
          </cell>
          <cell r="BX389">
            <v>4.7083999999999993</v>
          </cell>
          <cell r="BY389">
            <v>0.36</v>
          </cell>
          <cell r="BZ389">
            <v>2.95</v>
          </cell>
          <cell r="CA389">
            <v>1.5716233220338978</v>
          </cell>
          <cell r="CB389">
            <v>4</v>
          </cell>
          <cell r="CC389">
            <v>1.6599105084745762</v>
          </cell>
          <cell r="CD389">
            <v>0.31</v>
          </cell>
          <cell r="CE389">
            <v>0.23</v>
          </cell>
          <cell r="CF389">
            <v>0</v>
          </cell>
          <cell r="CG389">
            <v>0</v>
          </cell>
          <cell r="CH389">
            <v>3.2315338305084742</v>
          </cell>
          <cell r="CI389" t="str">
            <v>OLD SCIENCE HALL</v>
          </cell>
          <cell r="CJ389" t="str">
            <v>SP-NF4-242HP</v>
          </cell>
          <cell r="CK389" t="str">
            <v>X</v>
          </cell>
          <cell r="CL389">
            <v>1</v>
          </cell>
          <cell r="CM389" t="str">
            <v>2X32HEHP</v>
          </cell>
          <cell r="CN389" t="str">
            <v>SYLVANIA</v>
          </cell>
          <cell r="CO389" t="str">
            <v>QHE2X32T8/UNV ISH-SC</v>
          </cell>
          <cell r="CP389">
            <v>49873</v>
          </cell>
          <cell r="CQ389">
            <v>0</v>
          </cell>
          <cell r="CR389" t="str">
            <v>N/A</v>
          </cell>
          <cell r="CS389" t="str">
            <v>-</v>
          </cell>
          <cell r="CT389" t="str">
            <v>-</v>
          </cell>
          <cell r="CU389" t="str">
            <v>-</v>
          </cell>
          <cell r="CV389">
            <v>0</v>
          </cell>
          <cell r="CW389">
            <v>2</v>
          </cell>
          <cell r="CX389" t="str">
            <v>FO28/ECO</v>
          </cell>
          <cell r="CY389" t="str">
            <v>SYLVANIA</v>
          </cell>
          <cell r="CZ389" t="str">
            <v>FO28/841/XP/SS/ECO</v>
          </cell>
          <cell r="DA389">
            <v>22179</v>
          </cell>
          <cell r="DB389">
            <v>0</v>
          </cell>
          <cell r="DC389" t="str">
            <v>N/A</v>
          </cell>
          <cell r="DD389" t="str">
            <v>-</v>
          </cell>
          <cell r="DE389" t="str">
            <v>-</v>
          </cell>
          <cell r="DF389" t="str">
            <v>-</v>
          </cell>
          <cell r="DG389">
            <v>1</v>
          </cell>
          <cell r="DH389" t="str">
            <v>2X4-2 LAMP HP SURFACE MOUNT PARABOLIC</v>
          </cell>
          <cell r="DI389" t="str">
            <v>SELECT</v>
          </cell>
          <cell r="DJ389" t="str">
            <v>SELECT</v>
          </cell>
          <cell r="DK389" t="str">
            <v>-</v>
          </cell>
          <cell r="DL389">
            <v>0</v>
          </cell>
          <cell r="DM389" t="str">
            <v>No Sensor</v>
          </cell>
          <cell r="DN389" t="str">
            <v>No Sensor</v>
          </cell>
          <cell r="DO389" t="str">
            <v>No Sensor</v>
          </cell>
          <cell r="DP389" t="str">
            <v>No Sensor</v>
          </cell>
          <cell r="DQ389" t="str">
            <v>No Sensor</v>
          </cell>
          <cell r="DR389">
            <v>0</v>
          </cell>
          <cell r="DS389" t="str">
            <v>No Add Wk.</v>
          </cell>
          <cell r="DT389" t="str">
            <v>No Add. Wk.</v>
          </cell>
          <cell r="DU389" t="str">
            <v>No Add. Wk.</v>
          </cell>
          <cell r="DV389" t="str">
            <v>No Add. Wk.</v>
          </cell>
          <cell r="DW389" t="str">
            <v>No Add. Wk.</v>
          </cell>
        </row>
        <row r="390">
          <cell r="E390">
            <v>11</v>
          </cell>
          <cell r="F390" t="str">
            <v>OLD SCIENCE HALL</v>
          </cell>
          <cell r="G390">
            <v>2</v>
          </cell>
          <cell r="H390">
            <v>224</v>
          </cell>
          <cell r="I390" t="str">
            <v>JANITOR CLOSET</v>
          </cell>
          <cell r="J390" t="str">
            <v>E</v>
          </cell>
          <cell r="L390">
            <v>8760</v>
          </cell>
          <cell r="M390">
            <v>1</v>
          </cell>
          <cell r="N390" t="str">
            <v>EXIT PL7</v>
          </cell>
          <cell r="S390" t="str">
            <v>EXIT SIGN</v>
          </cell>
          <cell r="T390">
            <v>22</v>
          </cell>
          <cell r="U390">
            <v>2.1999999999999999E-2</v>
          </cell>
          <cell r="V390">
            <v>192.72</v>
          </cell>
          <cell r="W390">
            <v>1</v>
          </cell>
          <cell r="X390" t="str">
            <v>NF1-2CKT</v>
          </cell>
          <cell r="Z390" t="str">
            <v>NEW EXIT SIGN</v>
          </cell>
          <cell r="AA390" t="str">
            <v xml:space="preserve"> </v>
          </cell>
          <cell r="AB390">
            <v>4</v>
          </cell>
          <cell r="AC390">
            <v>4.0000000000000001E-3</v>
          </cell>
          <cell r="AD390">
            <v>35.04</v>
          </cell>
          <cell r="AJ390" t="str">
            <v>Y</v>
          </cell>
          <cell r="AK390">
            <v>619.20000000000005</v>
          </cell>
          <cell r="AL390">
            <v>0</v>
          </cell>
          <cell r="AM390">
            <v>-1</v>
          </cell>
          <cell r="AN390">
            <v>1.7999999999999999E-2</v>
          </cell>
          <cell r="AO390">
            <v>157.68</v>
          </cell>
          <cell r="AP390">
            <v>11.47968</v>
          </cell>
          <cell r="AQ390">
            <v>11.784747109267199</v>
          </cell>
          <cell r="AR390">
            <v>8.4855448379849208E-2</v>
          </cell>
          <cell r="AS390">
            <v>14.030720000000001</v>
          </cell>
          <cell r="AT390">
            <v>2.55104</v>
          </cell>
          <cell r="AU390">
            <v>40</v>
          </cell>
          <cell r="AV390">
            <v>59.734999999999999</v>
          </cell>
          <cell r="AW390">
            <v>0.14000000000000001</v>
          </cell>
          <cell r="AX390">
            <v>0</v>
          </cell>
          <cell r="AY390">
            <v>0</v>
          </cell>
          <cell r="AZ390">
            <v>0</v>
          </cell>
          <cell r="BA390">
            <v>0</v>
          </cell>
          <cell r="BB390">
            <v>40</v>
          </cell>
          <cell r="BC390">
            <v>0</v>
          </cell>
          <cell r="BD390">
            <v>0</v>
          </cell>
          <cell r="BE390">
            <v>40</v>
          </cell>
          <cell r="BF390">
            <v>59.734999999999999</v>
          </cell>
          <cell r="BG390">
            <v>0</v>
          </cell>
          <cell r="BH390">
            <v>0</v>
          </cell>
          <cell r="BI390">
            <v>59.734999999999999</v>
          </cell>
          <cell r="BJ390">
            <v>0.14000000000000001</v>
          </cell>
          <cell r="BK390">
            <v>135.09548947406248</v>
          </cell>
          <cell r="BL390">
            <v>135.28512569531247</v>
          </cell>
          <cell r="BM390">
            <v>10.950000000000001</v>
          </cell>
          <cell r="BN390">
            <v>13.14</v>
          </cell>
          <cell r="BO390">
            <v>24.090000000000003</v>
          </cell>
          <cell r="BP390">
            <v>0</v>
          </cell>
          <cell r="BQ390">
            <v>0</v>
          </cell>
          <cell r="BR390">
            <v>0</v>
          </cell>
          <cell r="BS390">
            <v>0</v>
          </cell>
          <cell r="BT390">
            <v>10.950000000000001</v>
          </cell>
          <cell r="BU390">
            <v>13.14</v>
          </cell>
          <cell r="BV390">
            <v>24.090000000000003</v>
          </cell>
          <cell r="BW390">
            <v>10.406880000000001</v>
          </cell>
          <cell r="BX390">
            <v>1.0728</v>
          </cell>
          <cell r="BY390">
            <v>0.36</v>
          </cell>
          <cell r="BZ390">
            <v>2.95</v>
          </cell>
          <cell r="CA390">
            <v>1.2699921355932204</v>
          </cell>
          <cell r="CB390">
            <v>4</v>
          </cell>
          <cell r="CC390">
            <v>0.3782074576271186</v>
          </cell>
          <cell r="CD390">
            <v>0.31</v>
          </cell>
          <cell r="CE390">
            <v>0.23</v>
          </cell>
          <cell r="CF390">
            <v>0</v>
          </cell>
          <cell r="CG390">
            <v>0</v>
          </cell>
          <cell r="CH390">
            <v>1.648199593220339</v>
          </cell>
          <cell r="CI390" t="str">
            <v>OLD SCIENCE HALL</v>
          </cell>
          <cell r="CJ390" t="str">
            <v>NF1-2CKT</v>
          </cell>
          <cell r="CK390">
            <v>0</v>
          </cell>
          <cell r="CL390">
            <v>0</v>
          </cell>
          <cell r="CM390" t="str">
            <v>N/A</v>
          </cell>
          <cell r="CN390" t="str">
            <v>-</v>
          </cell>
          <cell r="CO390" t="str">
            <v>-</v>
          </cell>
          <cell r="CP390" t="str">
            <v>-</v>
          </cell>
          <cell r="CQ390">
            <v>0</v>
          </cell>
          <cell r="CR390" t="str">
            <v>N/A</v>
          </cell>
          <cell r="CS390" t="str">
            <v>-</v>
          </cell>
          <cell r="CT390" t="str">
            <v>-</v>
          </cell>
          <cell r="CU390" t="str">
            <v>-</v>
          </cell>
          <cell r="CV390">
            <v>0</v>
          </cell>
          <cell r="CW390">
            <v>0</v>
          </cell>
          <cell r="CX390" t="str">
            <v>N/A</v>
          </cell>
          <cell r="CY390" t="str">
            <v>-</v>
          </cell>
          <cell r="CZ390" t="str">
            <v>-</v>
          </cell>
          <cell r="DA390" t="str">
            <v>-</v>
          </cell>
          <cell r="DB390">
            <v>0</v>
          </cell>
          <cell r="DC390" t="str">
            <v>N/A</v>
          </cell>
          <cell r="DD390" t="str">
            <v>-</v>
          </cell>
          <cell r="DE390" t="str">
            <v>-</v>
          </cell>
          <cell r="DF390" t="str">
            <v>-</v>
          </cell>
          <cell r="DG390">
            <v>1</v>
          </cell>
          <cell r="DH390" t="str">
            <v>LED EXIT 2 CIRCUIT</v>
          </cell>
          <cell r="DI390" t="str">
            <v>BEST</v>
          </cell>
          <cell r="DJ390" t="str">
            <v>EZXTEU2RW-DC</v>
          </cell>
          <cell r="DK390" t="str">
            <v>-</v>
          </cell>
          <cell r="DL390">
            <v>0</v>
          </cell>
          <cell r="DM390" t="str">
            <v>No Sensor</v>
          </cell>
          <cell r="DN390" t="str">
            <v>No Sensor</v>
          </cell>
          <cell r="DO390" t="str">
            <v>No Sensor</v>
          </cell>
          <cell r="DP390" t="str">
            <v>No Sensor</v>
          </cell>
          <cell r="DQ390" t="str">
            <v>No Sensor</v>
          </cell>
          <cell r="DR390">
            <v>0</v>
          </cell>
          <cell r="DS390" t="str">
            <v>No Add Wk.</v>
          </cell>
          <cell r="DT390" t="str">
            <v>No Add. Wk.</v>
          </cell>
          <cell r="DU390" t="str">
            <v>No Add. Wk.</v>
          </cell>
          <cell r="DV390" t="str">
            <v>No Add. Wk.</v>
          </cell>
          <cell r="DW390" t="str">
            <v>No Add. Wk.</v>
          </cell>
        </row>
        <row r="391">
          <cell r="E391">
            <v>11</v>
          </cell>
          <cell r="F391" t="str">
            <v>OLD SCIENCE HALL</v>
          </cell>
          <cell r="G391">
            <v>2</v>
          </cell>
          <cell r="I391" t="str">
            <v>CORRIDOR</v>
          </cell>
          <cell r="J391" t="str">
            <v>E</v>
          </cell>
          <cell r="L391">
            <v>8760</v>
          </cell>
          <cell r="M391">
            <v>1</v>
          </cell>
          <cell r="N391" t="str">
            <v>EXIT PL7</v>
          </cell>
          <cell r="S391" t="str">
            <v>EXIT SIGN</v>
          </cell>
          <cell r="T391">
            <v>22</v>
          </cell>
          <cell r="U391">
            <v>2.1999999999999999E-2</v>
          </cell>
          <cell r="V391">
            <v>192.72</v>
          </cell>
          <cell r="W391">
            <v>1</v>
          </cell>
          <cell r="X391" t="str">
            <v>NF1-2CKT</v>
          </cell>
          <cell r="Z391" t="str">
            <v>NEW EXIT SIGN</v>
          </cell>
          <cell r="AA391" t="str">
            <v xml:space="preserve"> </v>
          </cell>
          <cell r="AB391">
            <v>4</v>
          </cell>
          <cell r="AC391">
            <v>4.0000000000000001E-3</v>
          </cell>
          <cell r="AD391">
            <v>35.04</v>
          </cell>
          <cell r="AJ391" t="str">
            <v>Y</v>
          </cell>
          <cell r="AK391">
            <v>619.20000000000005</v>
          </cell>
          <cell r="AL391">
            <v>0</v>
          </cell>
          <cell r="AM391">
            <v>-1</v>
          </cell>
          <cell r="AN391">
            <v>1.7999999999999999E-2</v>
          </cell>
          <cell r="AO391">
            <v>157.68</v>
          </cell>
          <cell r="AP391">
            <v>11.47968</v>
          </cell>
          <cell r="AQ391">
            <v>11.784747109267199</v>
          </cell>
          <cell r="AR391">
            <v>8.4855448379849208E-2</v>
          </cell>
          <cell r="AS391">
            <v>14.030720000000001</v>
          </cell>
          <cell r="AT391">
            <v>2.55104</v>
          </cell>
          <cell r="AU391">
            <v>40</v>
          </cell>
          <cell r="AV391">
            <v>59.734999999999999</v>
          </cell>
          <cell r="AW391">
            <v>0.14000000000000001</v>
          </cell>
          <cell r="AX391">
            <v>0</v>
          </cell>
          <cell r="AY391">
            <v>0</v>
          </cell>
          <cell r="AZ391">
            <v>0</v>
          </cell>
          <cell r="BA391">
            <v>0</v>
          </cell>
          <cell r="BB391">
            <v>40</v>
          </cell>
          <cell r="BC391">
            <v>0</v>
          </cell>
          <cell r="BD391">
            <v>0</v>
          </cell>
          <cell r="BE391">
            <v>40</v>
          </cell>
          <cell r="BF391">
            <v>59.734999999999999</v>
          </cell>
          <cell r="BG391">
            <v>0</v>
          </cell>
          <cell r="BH391">
            <v>0</v>
          </cell>
          <cell r="BI391">
            <v>59.734999999999999</v>
          </cell>
          <cell r="BJ391">
            <v>0.14000000000000001</v>
          </cell>
          <cell r="BK391">
            <v>135.09548947406248</v>
          </cell>
          <cell r="BL391">
            <v>135.28512569531247</v>
          </cell>
          <cell r="BM391">
            <v>10.950000000000001</v>
          </cell>
          <cell r="BN391">
            <v>13.14</v>
          </cell>
          <cell r="BO391">
            <v>24.090000000000003</v>
          </cell>
          <cell r="BP391">
            <v>0</v>
          </cell>
          <cell r="BQ391">
            <v>0</v>
          </cell>
          <cell r="BR391">
            <v>0</v>
          </cell>
          <cell r="BS391">
            <v>0</v>
          </cell>
          <cell r="BT391">
            <v>10.950000000000001</v>
          </cell>
          <cell r="BU391">
            <v>13.14</v>
          </cell>
          <cell r="BV391">
            <v>24.090000000000003</v>
          </cell>
          <cell r="BW391">
            <v>10.406880000000001</v>
          </cell>
          <cell r="BX391">
            <v>1.0728</v>
          </cell>
          <cell r="BY391">
            <v>0.36</v>
          </cell>
          <cell r="BZ391">
            <v>2.95</v>
          </cell>
          <cell r="CA391">
            <v>1.2699921355932204</v>
          </cell>
          <cell r="CB391">
            <v>4</v>
          </cell>
          <cell r="CC391">
            <v>0.3782074576271186</v>
          </cell>
          <cell r="CD391">
            <v>0.31</v>
          </cell>
          <cell r="CE391">
            <v>0.23</v>
          </cell>
          <cell r="CF391">
            <v>0</v>
          </cell>
          <cell r="CG391">
            <v>0</v>
          </cell>
          <cell r="CH391">
            <v>1.648199593220339</v>
          </cell>
          <cell r="CI391" t="str">
            <v>OLD SCIENCE HALL</v>
          </cell>
          <cell r="CJ391" t="str">
            <v>NF1-2CKT</v>
          </cell>
          <cell r="CK391">
            <v>0</v>
          </cell>
          <cell r="CL391">
            <v>0</v>
          </cell>
          <cell r="CM391" t="str">
            <v>N/A</v>
          </cell>
          <cell r="CN391" t="str">
            <v>-</v>
          </cell>
          <cell r="CO391" t="str">
            <v>-</v>
          </cell>
          <cell r="CP391" t="str">
            <v>-</v>
          </cell>
          <cell r="CQ391">
            <v>0</v>
          </cell>
          <cell r="CR391" t="str">
            <v>N/A</v>
          </cell>
          <cell r="CS391" t="str">
            <v>-</v>
          </cell>
          <cell r="CT391" t="str">
            <v>-</v>
          </cell>
          <cell r="CU391" t="str">
            <v>-</v>
          </cell>
          <cell r="CV391">
            <v>0</v>
          </cell>
          <cell r="CW391">
            <v>0</v>
          </cell>
          <cell r="CX391" t="str">
            <v>N/A</v>
          </cell>
          <cell r="CY391" t="str">
            <v>-</v>
          </cell>
          <cell r="CZ391" t="str">
            <v>-</v>
          </cell>
          <cell r="DA391" t="str">
            <v>-</v>
          </cell>
          <cell r="DB391">
            <v>0</v>
          </cell>
          <cell r="DC391" t="str">
            <v>N/A</v>
          </cell>
          <cell r="DD391" t="str">
            <v>-</v>
          </cell>
          <cell r="DE391" t="str">
            <v>-</v>
          </cell>
          <cell r="DF391" t="str">
            <v>-</v>
          </cell>
          <cell r="DG391">
            <v>1</v>
          </cell>
          <cell r="DH391" t="str">
            <v>LED EXIT 2 CIRCUIT</v>
          </cell>
          <cell r="DI391" t="str">
            <v>BEST</v>
          </cell>
          <cell r="DJ391" t="str">
            <v>EZXTEU2RW-DC</v>
          </cell>
          <cell r="DK391" t="str">
            <v>-</v>
          </cell>
          <cell r="DL391">
            <v>0</v>
          </cell>
          <cell r="DM391" t="str">
            <v>No Sensor</v>
          </cell>
          <cell r="DN391" t="str">
            <v>No Sensor</v>
          </cell>
          <cell r="DO391" t="str">
            <v>No Sensor</v>
          </cell>
          <cell r="DP391" t="str">
            <v>No Sensor</v>
          </cell>
          <cell r="DQ391" t="str">
            <v>No Sensor</v>
          </cell>
          <cell r="DR391">
            <v>0</v>
          </cell>
          <cell r="DS391" t="str">
            <v>No Add Wk.</v>
          </cell>
          <cell r="DT391" t="str">
            <v>No Add. Wk.</v>
          </cell>
          <cell r="DU391" t="str">
            <v>No Add. Wk.</v>
          </cell>
          <cell r="DV391" t="str">
            <v>No Add. Wk.</v>
          </cell>
          <cell r="DW391" t="str">
            <v>No Add. Wk.</v>
          </cell>
        </row>
        <row r="392">
          <cell r="E392">
            <v>11</v>
          </cell>
          <cell r="F392" t="str">
            <v>OLD SCIENCE HALL</v>
          </cell>
          <cell r="G392">
            <v>2</v>
          </cell>
          <cell r="H392">
            <v>227</v>
          </cell>
          <cell r="I392" t="str">
            <v>OFFICE</v>
          </cell>
          <cell r="J392" t="str">
            <v>OH</v>
          </cell>
          <cell r="L392">
            <v>2470</v>
          </cell>
          <cell r="M392">
            <v>2</v>
          </cell>
          <cell r="N392" t="str">
            <v>44EE</v>
          </cell>
          <cell r="O392" t="str">
            <v>LYIN PARA</v>
          </cell>
          <cell r="S392" t="str">
            <v>FLUORESCENT</v>
          </cell>
          <cell r="T392">
            <v>144</v>
          </cell>
          <cell r="U392">
            <v>0.28799999999999998</v>
          </cell>
          <cell r="V392">
            <v>711.3599999999999</v>
          </cell>
          <cell r="W392">
            <v>2</v>
          </cell>
          <cell r="X392" t="str">
            <v>NF5-242HP</v>
          </cell>
          <cell r="Z392" t="str">
            <v>NEW LINEAR FLUORESCENT FIXTURE</v>
          </cell>
          <cell r="AA392" t="str">
            <v xml:space="preserve"> </v>
          </cell>
          <cell r="AB392">
            <v>65</v>
          </cell>
          <cell r="AC392">
            <v>0.13</v>
          </cell>
          <cell r="AD392">
            <v>321.10000000000002</v>
          </cell>
          <cell r="AJ392" t="str">
            <v>Y</v>
          </cell>
          <cell r="AK392">
            <v>16408.8</v>
          </cell>
          <cell r="AL392">
            <v>12288</v>
          </cell>
          <cell r="AM392">
            <v>-0.25113353810150646</v>
          </cell>
          <cell r="AN392">
            <v>0.15799999999999997</v>
          </cell>
          <cell r="AO392">
            <v>390.25999999999988</v>
          </cell>
          <cell r="AP392">
            <v>35.173959999999994</v>
          </cell>
          <cell r="AQ392">
            <v>9.3436484510309619</v>
          </cell>
          <cell r="AR392">
            <v>0.10702457452684468</v>
          </cell>
          <cell r="AS392">
            <v>64.114559999999997</v>
          </cell>
          <cell r="AT392">
            <v>28.940600000000003</v>
          </cell>
          <cell r="AU392">
            <v>59.26</v>
          </cell>
          <cell r="AV392">
            <v>59.734999999999999</v>
          </cell>
          <cell r="AW392">
            <v>2.3200000000000003</v>
          </cell>
          <cell r="AX392">
            <v>0</v>
          </cell>
          <cell r="AY392">
            <v>0</v>
          </cell>
          <cell r="AZ392">
            <v>0</v>
          </cell>
          <cell r="BA392">
            <v>0</v>
          </cell>
          <cell r="BB392">
            <v>118.52</v>
          </cell>
          <cell r="BC392">
            <v>0</v>
          </cell>
          <cell r="BD392">
            <v>0</v>
          </cell>
          <cell r="BE392">
            <v>118.52</v>
          </cell>
          <cell r="BF392">
            <v>119.47</v>
          </cell>
          <cell r="BG392">
            <v>0</v>
          </cell>
          <cell r="BH392">
            <v>0</v>
          </cell>
          <cell r="BI392">
            <v>119.47</v>
          </cell>
          <cell r="BJ392">
            <v>4.6400000000000006</v>
          </cell>
          <cell r="BK392">
            <v>322.36803068062494</v>
          </cell>
          <cell r="BL392">
            <v>328.65311687062496</v>
          </cell>
          <cell r="BM392">
            <v>4.6929999999999996</v>
          </cell>
          <cell r="BN392">
            <v>9.8800000000000008</v>
          </cell>
          <cell r="BO392">
            <v>14.573</v>
          </cell>
          <cell r="BP392">
            <v>2.4679416666666665</v>
          </cell>
          <cell r="BQ392">
            <v>3.7050000000000001</v>
          </cell>
          <cell r="BR392">
            <v>0</v>
          </cell>
          <cell r="BS392">
            <v>6.1729416666666665</v>
          </cell>
          <cell r="BT392">
            <v>2.2250583333333331</v>
          </cell>
          <cell r="BU392">
            <v>6.1750000000000007</v>
          </cell>
          <cell r="BV392">
            <v>8.4000583333333338</v>
          </cell>
          <cell r="BW392">
            <v>25.757159999999992</v>
          </cell>
          <cell r="BX392">
            <v>9.4167999999999985</v>
          </cell>
          <cell r="BY392">
            <v>0.36</v>
          </cell>
          <cell r="BZ392">
            <v>2.95</v>
          </cell>
          <cell r="CA392">
            <v>3.1432466440677955</v>
          </cell>
          <cell r="CB392">
            <v>4</v>
          </cell>
          <cell r="CC392">
            <v>3.3198210169491524</v>
          </cell>
          <cell r="CD392">
            <v>0.31</v>
          </cell>
          <cell r="CE392">
            <v>0.23</v>
          </cell>
          <cell r="CF392">
            <v>0</v>
          </cell>
          <cell r="CG392">
            <v>0</v>
          </cell>
          <cell r="CH392">
            <v>6.4630676610169484</v>
          </cell>
          <cell r="CI392" t="str">
            <v>OLD SCIENCE HALL</v>
          </cell>
          <cell r="CJ392" t="str">
            <v>NF5-242HP</v>
          </cell>
          <cell r="CK392" t="str">
            <v>X</v>
          </cell>
          <cell r="CL392">
            <v>2</v>
          </cell>
          <cell r="CM392" t="str">
            <v>2X32HEHP</v>
          </cell>
          <cell r="CN392" t="str">
            <v>SYLVANIA</v>
          </cell>
          <cell r="CO392" t="str">
            <v>QHE2X32T8/UNV ISH-SC</v>
          </cell>
          <cell r="CP392">
            <v>49873</v>
          </cell>
          <cell r="CQ392">
            <v>0</v>
          </cell>
          <cell r="CR392" t="str">
            <v>N/A</v>
          </cell>
          <cell r="CS392" t="str">
            <v>-</v>
          </cell>
          <cell r="CT392" t="str">
            <v>-</v>
          </cell>
          <cell r="CU392" t="str">
            <v>-</v>
          </cell>
          <cell r="CV392">
            <v>0</v>
          </cell>
          <cell r="CW392">
            <v>4</v>
          </cell>
          <cell r="CX392" t="str">
            <v>FO28/ECO</v>
          </cell>
          <cell r="CY392" t="str">
            <v>SYLVANIA</v>
          </cell>
          <cell r="CZ392" t="str">
            <v>FO28/841/XP/SS/ECO</v>
          </cell>
          <cell r="DA392">
            <v>22179</v>
          </cell>
          <cell r="DB392">
            <v>0</v>
          </cell>
          <cell r="DC392" t="str">
            <v>N/A</v>
          </cell>
          <cell r="DD392" t="str">
            <v>-</v>
          </cell>
          <cell r="DE392" t="str">
            <v>-</v>
          </cell>
          <cell r="DF392" t="str">
            <v>-</v>
          </cell>
          <cell r="DG392">
            <v>2</v>
          </cell>
          <cell r="DH392" t="str">
            <v>2X4 2L 18 CELL PARABOLIC LOUVER</v>
          </cell>
          <cell r="DI392" t="str">
            <v>SIMKAR</v>
          </cell>
          <cell r="DJ392" t="str">
            <v>TEP-244-232-B11-18C</v>
          </cell>
          <cell r="DK392" t="str">
            <v>-</v>
          </cell>
          <cell r="DL392">
            <v>0</v>
          </cell>
          <cell r="DM392" t="str">
            <v>No Sensor</v>
          </cell>
          <cell r="DN392" t="str">
            <v>No Sensor</v>
          </cell>
          <cell r="DO392" t="str">
            <v>No Sensor</v>
          </cell>
          <cell r="DP392" t="str">
            <v>No Sensor</v>
          </cell>
          <cell r="DQ392" t="str">
            <v>No Sensor</v>
          </cell>
          <cell r="DR392">
            <v>0</v>
          </cell>
          <cell r="DS392" t="str">
            <v>No Add Wk.</v>
          </cell>
          <cell r="DT392" t="str">
            <v>No Add. Wk.</v>
          </cell>
          <cell r="DU392" t="str">
            <v>No Add. Wk.</v>
          </cell>
          <cell r="DV392" t="str">
            <v>No Add. Wk.</v>
          </cell>
          <cell r="DW392" t="str">
            <v>No Add. Wk.</v>
          </cell>
        </row>
        <row r="393">
          <cell r="E393">
            <v>11</v>
          </cell>
          <cell r="F393" t="str">
            <v>OLD SCIENCE HALL</v>
          </cell>
          <cell r="G393">
            <v>2</v>
          </cell>
          <cell r="H393">
            <v>228</v>
          </cell>
          <cell r="I393" t="str">
            <v>OFFICE</v>
          </cell>
          <cell r="J393" t="str">
            <v>OH</v>
          </cell>
          <cell r="L393">
            <v>2470</v>
          </cell>
          <cell r="M393">
            <v>2</v>
          </cell>
          <cell r="N393" t="str">
            <v>44EE</v>
          </cell>
          <cell r="O393" t="str">
            <v>PEND PARA</v>
          </cell>
          <cell r="S393" t="str">
            <v>FLUORESCENT</v>
          </cell>
          <cell r="T393">
            <v>144</v>
          </cell>
          <cell r="U393">
            <v>0.28799999999999998</v>
          </cell>
          <cell r="V393">
            <v>711.3599999999999</v>
          </cell>
          <cell r="W393">
            <v>2</v>
          </cell>
          <cell r="X393" t="str">
            <v>SP-NF4-242HP</v>
          </cell>
          <cell r="Z393" t="str">
            <v>NEW LINEAR FLUORESCENT FIXTURE</v>
          </cell>
          <cell r="AA393" t="str">
            <v xml:space="preserve"> </v>
          </cell>
          <cell r="AB393">
            <v>65</v>
          </cell>
          <cell r="AC393">
            <v>0.13</v>
          </cell>
          <cell r="AD393">
            <v>321.10000000000002</v>
          </cell>
          <cell r="AJ393" t="str">
            <v>Y</v>
          </cell>
          <cell r="AK393">
            <v>16408.8</v>
          </cell>
          <cell r="AL393">
            <v>12288</v>
          </cell>
          <cell r="AM393">
            <v>-0.25113353810150646</v>
          </cell>
          <cell r="AN393">
            <v>0.15799999999999997</v>
          </cell>
          <cell r="AO393">
            <v>390.25999999999988</v>
          </cell>
          <cell r="AP393">
            <v>35.173959999999994</v>
          </cell>
          <cell r="AQ393">
            <v>12.424437620063962</v>
          </cell>
          <cell r="AR393">
            <v>8.0486540363414211E-2</v>
          </cell>
          <cell r="AS393">
            <v>64.114559999999997</v>
          </cell>
          <cell r="AT393">
            <v>28.940600000000003</v>
          </cell>
          <cell r="AU393">
            <v>99.26</v>
          </cell>
          <cell r="AV393">
            <v>59.734999999999999</v>
          </cell>
          <cell r="AW393">
            <v>2.3200000000000003</v>
          </cell>
          <cell r="AX393">
            <v>0</v>
          </cell>
          <cell r="AY393">
            <v>0</v>
          </cell>
          <cell r="AZ393">
            <v>0</v>
          </cell>
          <cell r="BA393">
            <v>0</v>
          </cell>
          <cell r="BB393">
            <v>198.52</v>
          </cell>
          <cell r="BC393">
            <v>0</v>
          </cell>
          <cell r="BD393">
            <v>0</v>
          </cell>
          <cell r="BE393">
            <v>198.52</v>
          </cell>
          <cell r="BF393">
            <v>119.47</v>
          </cell>
          <cell r="BG393">
            <v>0</v>
          </cell>
          <cell r="BH393">
            <v>0</v>
          </cell>
          <cell r="BI393">
            <v>119.47</v>
          </cell>
          <cell r="BJ393">
            <v>4.6400000000000006</v>
          </cell>
          <cell r="BK393">
            <v>430.73158568062496</v>
          </cell>
          <cell r="BL393">
            <v>437.01667187062492</v>
          </cell>
          <cell r="BM393">
            <v>4.6929999999999996</v>
          </cell>
          <cell r="BN393">
            <v>9.8800000000000008</v>
          </cell>
          <cell r="BO393">
            <v>14.573</v>
          </cell>
          <cell r="BP393">
            <v>2.4679416666666665</v>
          </cell>
          <cell r="BQ393">
            <v>3.7050000000000001</v>
          </cell>
          <cell r="BR393">
            <v>0</v>
          </cell>
          <cell r="BS393">
            <v>6.1729416666666665</v>
          </cell>
          <cell r="BT393">
            <v>2.2250583333333331</v>
          </cell>
          <cell r="BU393">
            <v>6.1750000000000007</v>
          </cell>
          <cell r="BV393">
            <v>8.4000583333333338</v>
          </cell>
          <cell r="BW393">
            <v>25.757159999999992</v>
          </cell>
          <cell r="BX393">
            <v>9.4167999999999985</v>
          </cell>
          <cell r="BY393">
            <v>0.36</v>
          </cell>
          <cell r="BZ393">
            <v>2.95</v>
          </cell>
          <cell r="CA393">
            <v>3.1432466440677955</v>
          </cell>
          <cell r="CB393">
            <v>4</v>
          </cell>
          <cell r="CC393">
            <v>3.3198210169491524</v>
          </cell>
          <cell r="CD393">
            <v>0.31</v>
          </cell>
          <cell r="CE393">
            <v>0.23</v>
          </cell>
          <cell r="CF393">
            <v>0</v>
          </cell>
          <cell r="CG393">
            <v>0</v>
          </cell>
          <cell r="CH393">
            <v>6.4630676610169484</v>
          </cell>
          <cell r="CI393" t="str">
            <v>OLD SCIENCE HALL</v>
          </cell>
          <cell r="CJ393" t="str">
            <v>SP-NF4-242HP</v>
          </cell>
          <cell r="CK393" t="str">
            <v>X</v>
          </cell>
          <cell r="CL393">
            <v>2</v>
          </cell>
          <cell r="CM393" t="str">
            <v>2X32HEHP</v>
          </cell>
          <cell r="CN393" t="str">
            <v>SYLVANIA</v>
          </cell>
          <cell r="CO393" t="str">
            <v>QHE2X32T8/UNV ISH-SC</v>
          </cell>
          <cell r="CP393">
            <v>49873</v>
          </cell>
          <cell r="CQ393">
            <v>0</v>
          </cell>
          <cell r="CR393" t="str">
            <v>N/A</v>
          </cell>
          <cell r="CS393" t="str">
            <v>-</v>
          </cell>
          <cell r="CT393" t="str">
            <v>-</v>
          </cell>
          <cell r="CU393" t="str">
            <v>-</v>
          </cell>
          <cell r="CV393">
            <v>0</v>
          </cell>
          <cell r="CW393">
            <v>4</v>
          </cell>
          <cell r="CX393" t="str">
            <v>FO28/ECO</v>
          </cell>
          <cell r="CY393" t="str">
            <v>SYLVANIA</v>
          </cell>
          <cell r="CZ393" t="str">
            <v>FO28/841/XP/SS/ECO</v>
          </cell>
          <cell r="DA393">
            <v>22179</v>
          </cell>
          <cell r="DB393">
            <v>0</v>
          </cell>
          <cell r="DC393" t="str">
            <v>N/A</v>
          </cell>
          <cell r="DD393" t="str">
            <v>-</v>
          </cell>
          <cell r="DE393" t="str">
            <v>-</v>
          </cell>
          <cell r="DF393" t="str">
            <v>-</v>
          </cell>
          <cell r="DG393">
            <v>2</v>
          </cell>
          <cell r="DH393" t="str">
            <v>2X4-2 LAMP HP SURFACE MOUNT PARABOLIC</v>
          </cell>
          <cell r="DI393" t="str">
            <v>SELECT</v>
          </cell>
          <cell r="DJ393" t="str">
            <v>SELECT</v>
          </cell>
          <cell r="DK393" t="str">
            <v>-</v>
          </cell>
          <cell r="DL393">
            <v>0</v>
          </cell>
          <cell r="DM393" t="str">
            <v>No Sensor</v>
          </cell>
          <cell r="DN393" t="str">
            <v>No Sensor</v>
          </cell>
          <cell r="DO393" t="str">
            <v>No Sensor</v>
          </cell>
          <cell r="DP393" t="str">
            <v>No Sensor</v>
          </cell>
          <cell r="DQ393" t="str">
            <v>No Sensor</v>
          </cell>
          <cell r="DR393">
            <v>0</v>
          </cell>
          <cell r="DS393" t="str">
            <v>No Add Wk.</v>
          </cell>
          <cell r="DT393" t="str">
            <v>No Add. Wk.</v>
          </cell>
          <cell r="DU393" t="str">
            <v>No Add. Wk.</v>
          </cell>
          <cell r="DV393" t="str">
            <v>No Add. Wk.</v>
          </cell>
          <cell r="DW393" t="str">
            <v>No Add. Wk.</v>
          </cell>
        </row>
        <row r="394">
          <cell r="E394">
            <v>11</v>
          </cell>
          <cell r="F394" t="str">
            <v>OLD SCIENCE HALL</v>
          </cell>
          <cell r="G394">
            <v>2</v>
          </cell>
          <cell r="H394">
            <v>229</v>
          </cell>
          <cell r="I394" t="str">
            <v>OFFICE</v>
          </cell>
          <cell r="J394" t="str">
            <v>OH</v>
          </cell>
          <cell r="L394">
            <v>2470</v>
          </cell>
          <cell r="M394">
            <v>2</v>
          </cell>
          <cell r="N394" t="str">
            <v>44EE</v>
          </cell>
          <cell r="O394" t="str">
            <v>PEND PARA</v>
          </cell>
          <cell r="S394" t="str">
            <v>FLUORESCENT</v>
          </cell>
          <cell r="T394">
            <v>144</v>
          </cell>
          <cell r="U394">
            <v>0.28799999999999998</v>
          </cell>
          <cell r="V394">
            <v>711.3599999999999</v>
          </cell>
          <cell r="W394">
            <v>2</v>
          </cell>
          <cell r="X394" t="str">
            <v>SP-NF4-242HP</v>
          </cell>
          <cell r="Z394" t="str">
            <v>NEW LINEAR FLUORESCENT FIXTURE</v>
          </cell>
          <cell r="AA394" t="str">
            <v xml:space="preserve"> </v>
          </cell>
          <cell r="AB394">
            <v>65</v>
          </cell>
          <cell r="AC394">
            <v>0.13</v>
          </cell>
          <cell r="AD394">
            <v>321.10000000000002</v>
          </cell>
          <cell r="AJ394" t="str">
            <v>Y</v>
          </cell>
          <cell r="AK394">
            <v>16408.8</v>
          </cell>
          <cell r="AL394">
            <v>12288</v>
          </cell>
          <cell r="AM394">
            <v>-0.25113353810150646</v>
          </cell>
          <cell r="AN394">
            <v>0.15799999999999997</v>
          </cell>
          <cell r="AO394">
            <v>390.25999999999988</v>
          </cell>
          <cell r="AP394">
            <v>35.173959999999994</v>
          </cell>
          <cell r="AQ394">
            <v>12.424437620063962</v>
          </cell>
          <cell r="AR394">
            <v>8.0486540363414211E-2</v>
          </cell>
          <cell r="AS394">
            <v>64.114559999999997</v>
          </cell>
          <cell r="AT394">
            <v>28.940600000000003</v>
          </cell>
          <cell r="AU394">
            <v>99.26</v>
          </cell>
          <cell r="AV394">
            <v>59.734999999999999</v>
          </cell>
          <cell r="AW394">
            <v>2.3200000000000003</v>
          </cell>
          <cell r="AX394">
            <v>0</v>
          </cell>
          <cell r="AY394">
            <v>0</v>
          </cell>
          <cell r="AZ394">
            <v>0</v>
          </cell>
          <cell r="BA394">
            <v>0</v>
          </cell>
          <cell r="BB394">
            <v>198.52</v>
          </cell>
          <cell r="BC394">
            <v>0</v>
          </cell>
          <cell r="BD394">
            <v>0</v>
          </cell>
          <cell r="BE394">
            <v>198.52</v>
          </cell>
          <cell r="BF394">
            <v>119.47</v>
          </cell>
          <cell r="BG394">
            <v>0</v>
          </cell>
          <cell r="BH394">
            <v>0</v>
          </cell>
          <cell r="BI394">
            <v>119.47</v>
          </cell>
          <cell r="BJ394">
            <v>4.6400000000000006</v>
          </cell>
          <cell r="BK394">
            <v>430.73158568062496</v>
          </cell>
          <cell r="BL394">
            <v>437.01667187062492</v>
          </cell>
          <cell r="BM394">
            <v>4.6929999999999996</v>
          </cell>
          <cell r="BN394">
            <v>9.8800000000000008</v>
          </cell>
          <cell r="BO394">
            <v>14.573</v>
          </cell>
          <cell r="BP394">
            <v>2.4679416666666665</v>
          </cell>
          <cell r="BQ394">
            <v>3.7050000000000001</v>
          </cell>
          <cell r="BR394">
            <v>0</v>
          </cell>
          <cell r="BS394">
            <v>6.1729416666666665</v>
          </cell>
          <cell r="BT394">
            <v>2.2250583333333331</v>
          </cell>
          <cell r="BU394">
            <v>6.1750000000000007</v>
          </cell>
          <cell r="BV394">
            <v>8.4000583333333338</v>
          </cell>
          <cell r="BW394">
            <v>25.757159999999992</v>
          </cell>
          <cell r="BX394">
            <v>9.4167999999999985</v>
          </cell>
          <cell r="BY394">
            <v>0.36</v>
          </cell>
          <cell r="BZ394">
            <v>2.95</v>
          </cell>
          <cell r="CA394">
            <v>3.1432466440677955</v>
          </cell>
          <cell r="CB394">
            <v>4</v>
          </cell>
          <cell r="CC394">
            <v>3.3198210169491524</v>
          </cell>
          <cell r="CD394">
            <v>0.31</v>
          </cell>
          <cell r="CE394">
            <v>0.23</v>
          </cell>
          <cell r="CF394">
            <v>0</v>
          </cell>
          <cell r="CG394">
            <v>0</v>
          </cell>
          <cell r="CH394">
            <v>6.4630676610169484</v>
          </cell>
          <cell r="CI394" t="str">
            <v>OLD SCIENCE HALL</v>
          </cell>
          <cell r="CJ394" t="str">
            <v>SP-NF4-242HP</v>
          </cell>
          <cell r="CK394" t="str">
            <v>X</v>
          </cell>
          <cell r="CL394">
            <v>2</v>
          </cell>
          <cell r="CM394" t="str">
            <v>2X32HEHP</v>
          </cell>
          <cell r="CN394" t="str">
            <v>SYLVANIA</v>
          </cell>
          <cell r="CO394" t="str">
            <v>QHE2X32T8/UNV ISH-SC</v>
          </cell>
          <cell r="CP394">
            <v>49873</v>
          </cell>
          <cell r="CQ394">
            <v>0</v>
          </cell>
          <cell r="CR394" t="str">
            <v>N/A</v>
          </cell>
          <cell r="CS394" t="str">
            <v>-</v>
          </cell>
          <cell r="CT394" t="str">
            <v>-</v>
          </cell>
          <cell r="CU394" t="str">
            <v>-</v>
          </cell>
          <cell r="CV394">
            <v>0</v>
          </cell>
          <cell r="CW394">
            <v>4</v>
          </cell>
          <cell r="CX394" t="str">
            <v>FO28/ECO</v>
          </cell>
          <cell r="CY394" t="str">
            <v>SYLVANIA</v>
          </cell>
          <cell r="CZ394" t="str">
            <v>FO28/841/XP/SS/ECO</v>
          </cell>
          <cell r="DA394">
            <v>22179</v>
          </cell>
          <cell r="DB394">
            <v>0</v>
          </cell>
          <cell r="DC394" t="str">
            <v>N/A</v>
          </cell>
          <cell r="DD394" t="str">
            <v>-</v>
          </cell>
          <cell r="DE394" t="str">
            <v>-</v>
          </cell>
          <cell r="DF394" t="str">
            <v>-</v>
          </cell>
          <cell r="DG394">
            <v>2</v>
          </cell>
          <cell r="DH394" t="str">
            <v>2X4-2 LAMP HP SURFACE MOUNT PARABOLIC</v>
          </cell>
          <cell r="DI394" t="str">
            <v>SELECT</v>
          </cell>
          <cell r="DJ394" t="str">
            <v>SELECT</v>
          </cell>
          <cell r="DK394" t="str">
            <v>-</v>
          </cell>
          <cell r="DL394">
            <v>0</v>
          </cell>
          <cell r="DM394" t="str">
            <v>No Sensor</v>
          </cell>
          <cell r="DN394" t="str">
            <v>No Sensor</v>
          </cell>
          <cell r="DO394" t="str">
            <v>No Sensor</v>
          </cell>
          <cell r="DP394" t="str">
            <v>No Sensor</v>
          </cell>
          <cell r="DQ394" t="str">
            <v>No Sensor</v>
          </cell>
          <cell r="DR394">
            <v>0</v>
          </cell>
          <cell r="DS394" t="str">
            <v>No Add Wk.</v>
          </cell>
          <cell r="DT394" t="str">
            <v>No Add. Wk.</v>
          </cell>
          <cell r="DU394" t="str">
            <v>No Add. Wk.</v>
          </cell>
          <cell r="DV394" t="str">
            <v>No Add. Wk.</v>
          </cell>
          <cell r="DW394" t="str">
            <v>No Add. Wk.</v>
          </cell>
        </row>
        <row r="395">
          <cell r="E395">
            <v>11</v>
          </cell>
          <cell r="F395" t="str">
            <v>OLD SCIENCE HALL</v>
          </cell>
          <cell r="G395">
            <v>2</v>
          </cell>
          <cell r="H395">
            <v>225</v>
          </cell>
          <cell r="I395" t="str">
            <v>LANGUAGE &amp; CULTURE</v>
          </cell>
          <cell r="J395" t="str">
            <v>OH</v>
          </cell>
          <cell r="L395">
            <v>2470</v>
          </cell>
          <cell r="M395">
            <v>6</v>
          </cell>
          <cell r="N395" t="str">
            <v>44EE</v>
          </cell>
          <cell r="O395" t="str">
            <v>LYIN PARA</v>
          </cell>
          <cell r="S395" t="str">
            <v>FLUORESCENT</v>
          </cell>
          <cell r="T395">
            <v>144</v>
          </cell>
          <cell r="U395">
            <v>0.86399999999999999</v>
          </cell>
          <cell r="V395">
            <v>2134.08</v>
          </cell>
          <cell r="W395">
            <v>6</v>
          </cell>
          <cell r="X395" t="str">
            <v>NF5-242HP</v>
          </cell>
          <cell r="Z395" t="str">
            <v>NEW LINEAR FLUORESCENT FIXTURE</v>
          </cell>
          <cell r="AA395" t="str">
            <v xml:space="preserve"> </v>
          </cell>
          <cell r="AB395">
            <v>65</v>
          </cell>
          <cell r="AC395">
            <v>0.39</v>
          </cell>
          <cell r="AD395">
            <v>963.30000000000007</v>
          </cell>
          <cell r="AJ395" t="str">
            <v>Y</v>
          </cell>
          <cell r="AK395">
            <v>49226.399999999994</v>
          </cell>
          <cell r="AL395">
            <v>36864</v>
          </cell>
          <cell r="AM395">
            <v>-0.2511335381015064</v>
          </cell>
          <cell r="AN395">
            <v>0.47399999999999998</v>
          </cell>
          <cell r="AO395">
            <v>1170.7799999999997</v>
          </cell>
          <cell r="AP395">
            <v>105.52188</v>
          </cell>
          <cell r="AQ395">
            <v>9.3436484510309601</v>
          </cell>
          <cell r="AR395">
            <v>0.10702457452684469</v>
          </cell>
          <cell r="AS395">
            <v>192.34368000000001</v>
          </cell>
          <cell r="AT395">
            <v>86.82180000000001</v>
          </cell>
          <cell r="AU395">
            <v>59.26</v>
          </cell>
          <cell r="AV395">
            <v>59.734999999999999</v>
          </cell>
          <cell r="AW395">
            <v>2.3200000000000003</v>
          </cell>
          <cell r="AX395">
            <v>0</v>
          </cell>
          <cell r="AY395">
            <v>0</v>
          </cell>
          <cell r="AZ395">
            <v>0</v>
          </cell>
          <cell r="BA395">
            <v>0</v>
          </cell>
          <cell r="BB395">
            <v>355.56</v>
          </cell>
          <cell r="BC395">
            <v>0</v>
          </cell>
          <cell r="BD395">
            <v>0</v>
          </cell>
          <cell r="BE395">
            <v>355.56</v>
          </cell>
          <cell r="BF395">
            <v>358.40999999999997</v>
          </cell>
          <cell r="BG395">
            <v>0</v>
          </cell>
          <cell r="BH395">
            <v>0</v>
          </cell>
          <cell r="BI395">
            <v>358.40999999999997</v>
          </cell>
          <cell r="BJ395">
            <v>13.920000000000002</v>
          </cell>
          <cell r="BK395">
            <v>967.10409204187488</v>
          </cell>
          <cell r="BL395">
            <v>985.95935061187481</v>
          </cell>
          <cell r="BM395">
            <v>14.078999999999999</v>
          </cell>
          <cell r="BN395">
            <v>29.64</v>
          </cell>
          <cell r="BO395">
            <v>43.719000000000001</v>
          </cell>
          <cell r="BP395">
            <v>7.4038250000000003</v>
          </cell>
          <cell r="BQ395">
            <v>11.115000000000002</v>
          </cell>
          <cell r="BR395">
            <v>0</v>
          </cell>
          <cell r="BS395">
            <v>18.518825000000003</v>
          </cell>
          <cell r="BT395">
            <v>6.6751749999999985</v>
          </cell>
          <cell r="BU395">
            <v>18.524999999999999</v>
          </cell>
          <cell r="BV395">
            <v>25.200174999999998</v>
          </cell>
          <cell r="BW395">
            <v>77.271479999999983</v>
          </cell>
          <cell r="BX395">
            <v>28.250399999999999</v>
          </cell>
          <cell r="BY395">
            <v>0.36</v>
          </cell>
          <cell r="BZ395">
            <v>2.95</v>
          </cell>
          <cell r="CA395">
            <v>9.4297399322033861</v>
          </cell>
          <cell r="CB395">
            <v>4</v>
          </cell>
          <cell r="CC395">
            <v>9.9594630508474573</v>
          </cell>
          <cell r="CD395">
            <v>0.31</v>
          </cell>
          <cell r="CE395">
            <v>0.23</v>
          </cell>
          <cell r="CF395">
            <v>0</v>
          </cell>
          <cell r="CG395">
            <v>0</v>
          </cell>
          <cell r="CH395">
            <v>19.389202983050843</v>
          </cell>
          <cell r="CI395" t="str">
            <v>OLD SCIENCE HALL</v>
          </cell>
          <cell r="CJ395" t="str">
            <v>NF5-242HP</v>
          </cell>
          <cell r="CK395" t="str">
            <v>X</v>
          </cell>
          <cell r="CL395">
            <v>6</v>
          </cell>
          <cell r="CM395" t="str">
            <v>2X32HEHP</v>
          </cell>
          <cell r="CN395" t="str">
            <v>SYLVANIA</v>
          </cell>
          <cell r="CO395" t="str">
            <v>QHE2X32T8/UNV ISH-SC</v>
          </cell>
          <cell r="CP395">
            <v>49873</v>
          </cell>
          <cell r="CQ395">
            <v>0</v>
          </cell>
          <cell r="CR395" t="str">
            <v>N/A</v>
          </cell>
          <cell r="CS395" t="str">
            <v>-</v>
          </cell>
          <cell r="CT395" t="str">
            <v>-</v>
          </cell>
          <cell r="CU395" t="str">
            <v>-</v>
          </cell>
          <cell r="CV395">
            <v>0</v>
          </cell>
          <cell r="CW395">
            <v>12</v>
          </cell>
          <cell r="CX395" t="str">
            <v>FO28/ECO</v>
          </cell>
          <cell r="CY395" t="str">
            <v>SYLVANIA</v>
          </cell>
          <cell r="CZ395" t="str">
            <v>FO28/841/XP/SS/ECO</v>
          </cell>
          <cell r="DA395">
            <v>22179</v>
          </cell>
          <cell r="DB395">
            <v>0</v>
          </cell>
          <cell r="DC395" t="str">
            <v>N/A</v>
          </cell>
          <cell r="DD395" t="str">
            <v>-</v>
          </cell>
          <cell r="DE395" t="str">
            <v>-</v>
          </cell>
          <cell r="DF395" t="str">
            <v>-</v>
          </cell>
          <cell r="DG395">
            <v>6</v>
          </cell>
          <cell r="DH395" t="str">
            <v>2X4 2L 18 CELL PARABOLIC LOUVER</v>
          </cell>
          <cell r="DI395" t="str">
            <v>SIMKAR</v>
          </cell>
          <cell r="DJ395" t="str">
            <v>TEP-244-232-B11-18C</v>
          </cell>
          <cell r="DK395" t="str">
            <v>-</v>
          </cell>
          <cell r="DL395">
            <v>0</v>
          </cell>
          <cell r="DM395" t="str">
            <v>No Sensor</v>
          </cell>
          <cell r="DN395" t="str">
            <v>No Sensor</v>
          </cell>
          <cell r="DO395" t="str">
            <v>No Sensor</v>
          </cell>
          <cell r="DP395" t="str">
            <v>No Sensor</v>
          </cell>
          <cell r="DQ395" t="str">
            <v>No Sensor</v>
          </cell>
          <cell r="DR395">
            <v>0</v>
          </cell>
          <cell r="DS395" t="str">
            <v>No Add Wk.</v>
          </cell>
          <cell r="DT395" t="str">
            <v>No Add. Wk.</v>
          </cell>
          <cell r="DU395" t="str">
            <v>No Add. Wk.</v>
          </cell>
          <cell r="DV395" t="str">
            <v>No Add. Wk.</v>
          </cell>
          <cell r="DW395" t="str">
            <v>No Add. Wk.</v>
          </cell>
        </row>
        <row r="396">
          <cell r="E396">
            <v>11</v>
          </cell>
          <cell r="F396" t="str">
            <v>OLD SCIENCE HALL</v>
          </cell>
          <cell r="G396">
            <v>2</v>
          </cell>
          <cell r="H396">
            <v>225</v>
          </cell>
          <cell r="I396" t="str">
            <v>LANGUAGE &amp; CULTURE</v>
          </cell>
          <cell r="J396" t="str">
            <v>OH</v>
          </cell>
          <cell r="L396">
            <v>2470</v>
          </cell>
          <cell r="M396">
            <v>1</v>
          </cell>
          <cell r="N396" t="str">
            <v>44EE</v>
          </cell>
          <cell r="O396" t="str">
            <v>LYIN PARA</v>
          </cell>
          <cell r="S396" t="str">
            <v>FLUORESCENT</v>
          </cell>
          <cell r="T396">
            <v>144</v>
          </cell>
          <cell r="U396">
            <v>0.14399999999999999</v>
          </cell>
          <cell r="V396">
            <v>355.67999999999995</v>
          </cell>
          <cell r="W396">
            <v>1</v>
          </cell>
          <cell r="X396" t="str">
            <v>NF5-242HP</v>
          </cell>
          <cell r="Z396" t="str">
            <v>NEW LINEAR FLUORESCENT FIXTURE</v>
          </cell>
          <cell r="AA396" t="str">
            <v xml:space="preserve"> </v>
          </cell>
          <cell r="AB396">
            <v>65</v>
          </cell>
          <cell r="AC396">
            <v>6.5000000000000002E-2</v>
          </cell>
          <cell r="AD396">
            <v>160.55000000000001</v>
          </cell>
          <cell r="AJ396" t="str">
            <v>Y</v>
          </cell>
          <cell r="AK396">
            <v>8204.4</v>
          </cell>
          <cell r="AL396">
            <v>6144</v>
          </cell>
          <cell r="AM396">
            <v>-0.25113353810150646</v>
          </cell>
          <cell r="AN396">
            <v>7.8999999999999987E-2</v>
          </cell>
          <cell r="AO396">
            <v>195.12999999999994</v>
          </cell>
          <cell r="AP396">
            <v>17.586979999999997</v>
          </cell>
          <cell r="AQ396">
            <v>9.3436484510309619</v>
          </cell>
          <cell r="AR396">
            <v>0.10702457452684468</v>
          </cell>
          <cell r="AS396">
            <v>32.057279999999999</v>
          </cell>
          <cell r="AT396">
            <v>14.470300000000002</v>
          </cell>
          <cell r="AU396">
            <v>59.26</v>
          </cell>
          <cell r="AV396">
            <v>59.734999999999999</v>
          </cell>
          <cell r="AW396">
            <v>2.3200000000000003</v>
          </cell>
          <cell r="AX396">
            <v>0</v>
          </cell>
          <cell r="AY396">
            <v>0</v>
          </cell>
          <cell r="AZ396">
            <v>0</v>
          </cell>
          <cell r="BA396">
            <v>0</v>
          </cell>
          <cell r="BB396">
            <v>59.26</v>
          </cell>
          <cell r="BC396">
            <v>0</v>
          </cell>
          <cell r="BD396">
            <v>0</v>
          </cell>
          <cell r="BE396">
            <v>59.26</v>
          </cell>
          <cell r="BF396">
            <v>59.734999999999999</v>
          </cell>
          <cell r="BG396">
            <v>0</v>
          </cell>
          <cell r="BH396">
            <v>0</v>
          </cell>
          <cell r="BI396">
            <v>59.734999999999999</v>
          </cell>
          <cell r="BJ396">
            <v>2.3200000000000003</v>
          </cell>
          <cell r="BK396">
            <v>161.18401534031247</v>
          </cell>
          <cell r="BL396">
            <v>164.32655843531248</v>
          </cell>
          <cell r="BM396">
            <v>2.3464999999999998</v>
          </cell>
          <cell r="BN396">
            <v>4.9400000000000004</v>
          </cell>
          <cell r="BO396">
            <v>7.2865000000000002</v>
          </cell>
          <cell r="BP396">
            <v>1.2339708333333332</v>
          </cell>
          <cell r="BQ396">
            <v>1.8525</v>
          </cell>
          <cell r="BR396">
            <v>0</v>
          </cell>
          <cell r="BS396">
            <v>3.0864708333333333</v>
          </cell>
          <cell r="BT396">
            <v>1.1125291666666666</v>
          </cell>
          <cell r="BU396">
            <v>3.0875000000000004</v>
          </cell>
          <cell r="BV396">
            <v>4.2000291666666669</v>
          </cell>
          <cell r="BW396">
            <v>12.878579999999996</v>
          </cell>
          <cell r="BX396">
            <v>4.7083999999999993</v>
          </cell>
          <cell r="BY396">
            <v>0.36</v>
          </cell>
          <cell r="BZ396">
            <v>2.95</v>
          </cell>
          <cell r="CA396">
            <v>1.5716233220338978</v>
          </cell>
          <cell r="CB396">
            <v>4</v>
          </cell>
          <cell r="CC396">
            <v>1.6599105084745762</v>
          </cell>
          <cell r="CD396">
            <v>0.31</v>
          </cell>
          <cell r="CE396">
            <v>0.23</v>
          </cell>
          <cell r="CF396">
            <v>0</v>
          </cell>
          <cell r="CG396">
            <v>0</v>
          </cell>
          <cell r="CH396">
            <v>3.2315338305084742</v>
          </cell>
          <cell r="CI396" t="str">
            <v>OLD SCIENCE HALL</v>
          </cell>
          <cell r="CJ396" t="str">
            <v>NF5-242HP</v>
          </cell>
          <cell r="CK396" t="str">
            <v>X</v>
          </cell>
          <cell r="CL396">
            <v>1</v>
          </cell>
          <cell r="CM396" t="str">
            <v>2X32HEHP</v>
          </cell>
          <cell r="CN396" t="str">
            <v>SYLVANIA</v>
          </cell>
          <cell r="CO396" t="str">
            <v>QHE2X32T8/UNV ISH-SC</v>
          </cell>
          <cell r="CP396">
            <v>49873</v>
          </cell>
          <cell r="CQ396">
            <v>0</v>
          </cell>
          <cell r="CR396" t="str">
            <v>N/A</v>
          </cell>
          <cell r="CS396" t="str">
            <v>-</v>
          </cell>
          <cell r="CT396" t="str">
            <v>-</v>
          </cell>
          <cell r="CU396" t="str">
            <v>-</v>
          </cell>
          <cell r="CV396">
            <v>0</v>
          </cell>
          <cell r="CW396">
            <v>2</v>
          </cell>
          <cell r="CX396" t="str">
            <v>FO28/ECO</v>
          </cell>
          <cell r="CY396" t="str">
            <v>SYLVANIA</v>
          </cell>
          <cell r="CZ396" t="str">
            <v>FO28/841/XP/SS/ECO</v>
          </cell>
          <cell r="DA396">
            <v>22179</v>
          </cell>
          <cell r="DB396">
            <v>0</v>
          </cell>
          <cell r="DC396" t="str">
            <v>N/A</v>
          </cell>
          <cell r="DD396" t="str">
            <v>-</v>
          </cell>
          <cell r="DE396" t="str">
            <v>-</v>
          </cell>
          <cell r="DF396" t="str">
            <v>-</v>
          </cell>
          <cell r="DG396">
            <v>1</v>
          </cell>
          <cell r="DH396" t="str">
            <v>2X4 2L 18 CELL PARABOLIC LOUVER</v>
          </cell>
          <cell r="DI396" t="str">
            <v>SIMKAR</v>
          </cell>
          <cell r="DJ396" t="str">
            <v>TEP-244-232-B11-18C</v>
          </cell>
          <cell r="DK396" t="str">
            <v>-</v>
          </cell>
          <cell r="DL396">
            <v>0</v>
          </cell>
          <cell r="DM396" t="str">
            <v>No Sensor</v>
          </cell>
          <cell r="DN396" t="str">
            <v>No Sensor</v>
          </cell>
          <cell r="DO396" t="str">
            <v>No Sensor</v>
          </cell>
          <cell r="DP396" t="str">
            <v>No Sensor</v>
          </cell>
          <cell r="DQ396" t="str">
            <v>No Sensor</v>
          </cell>
          <cell r="DR396">
            <v>0</v>
          </cell>
          <cell r="DS396" t="str">
            <v>No Add Wk.</v>
          </cell>
          <cell r="DT396" t="str">
            <v>No Add. Wk.</v>
          </cell>
          <cell r="DU396" t="str">
            <v>No Add. Wk.</v>
          </cell>
          <cell r="DV396" t="str">
            <v>No Add. Wk.</v>
          </cell>
          <cell r="DW396" t="str">
            <v>No Add. Wk.</v>
          </cell>
        </row>
        <row r="397">
          <cell r="E397">
            <v>11</v>
          </cell>
          <cell r="F397" t="str">
            <v>OLD SCIENCE HALL</v>
          </cell>
          <cell r="G397">
            <v>2</v>
          </cell>
          <cell r="H397">
            <v>230</v>
          </cell>
          <cell r="I397" t="str">
            <v>CHAIRMAN OFFICE</v>
          </cell>
          <cell r="J397" t="str">
            <v>OH</v>
          </cell>
          <cell r="L397">
            <v>2470</v>
          </cell>
          <cell r="M397">
            <v>3</v>
          </cell>
          <cell r="N397" t="str">
            <v>44EE</v>
          </cell>
          <cell r="O397" t="str">
            <v>PEND PARA</v>
          </cell>
          <cell r="S397" t="str">
            <v>FLUORESCENT</v>
          </cell>
          <cell r="T397">
            <v>144</v>
          </cell>
          <cell r="U397">
            <v>0.432</v>
          </cell>
          <cell r="V397">
            <v>1067.04</v>
          </cell>
          <cell r="W397">
            <v>3</v>
          </cell>
          <cell r="X397" t="str">
            <v>SP-NF4-242HP</v>
          </cell>
          <cell r="Z397" t="str">
            <v>NEW LINEAR FLUORESCENT FIXTURE</v>
          </cell>
          <cell r="AA397" t="str">
            <v xml:space="preserve"> </v>
          </cell>
          <cell r="AB397">
            <v>65</v>
          </cell>
          <cell r="AC397">
            <v>0.19500000000000001</v>
          </cell>
          <cell r="AD397">
            <v>481.65000000000003</v>
          </cell>
          <cell r="AJ397" t="str">
            <v>Y</v>
          </cell>
          <cell r="AK397">
            <v>24613.199999999997</v>
          </cell>
          <cell r="AL397">
            <v>18432</v>
          </cell>
          <cell r="AM397">
            <v>-0.2511335381015064</v>
          </cell>
          <cell r="AN397">
            <v>0.23699999999999999</v>
          </cell>
          <cell r="AO397">
            <v>585.38999999999987</v>
          </cell>
          <cell r="AP397">
            <v>52.760939999999998</v>
          </cell>
          <cell r="AQ397">
            <v>12.424437620063959</v>
          </cell>
          <cell r="AR397">
            <v>8.0486540363414225E-2</v>
          </cell>
          <cell r="AS397">
            <v>96.171840000000003</v>
          </cell>
          <cell r="AT397">
            <v>43.410900000000005</v>
          </cell>
          <cell r="AU397">
            <v>99.26</v>
          </cell>
          <cell r="AV397">
            <v>59.734999999999999</v>
          </cell>
          <cell r="AW397">
            <v>2.3200000000000003</v>
          </cell>
          <cell r="AX397">
            <v>0</v>
          </cell>
          <cell r="AY397">
            <v>0</v>
          </cell>
          <cell r="AZ397">
            <v>0</v>
          </cell>
          <cell r="BA397">
            <v>0</v>
          </cell>
          <cell r="BB397">
            <v>297.78000000000003</v>
          </cell>
          <cell r="BC397">
            <v>0</v>
          </cell>
          <cell r="BD397">
            <v>0</v>
          </cell>
          <cell r="BE397">
            <v>297.78000000000003</v>
          </cell>
          <cell r="BF397">
            <v>179.20499999999998</v>
          </cell>
          <cell r="BG397">
            <v>0</v>
          </cell>
          <cell r="BH397">
            <v>0</v>
          </cell>
          <cell r="BI397">
            <v>179.20499999999998</v>
          </cell>
          <cell r="BJ397">
            <v>6.9600000000000009</v>
          </cell>
          <cell r="BK397">
            <v>646.09737852093735</v>
          </cell>
          <cell r="BL397">
            <v>655.52500780593732</v>
          </cell>
          <cell r="BM397">
            <v>7.0394999999999994</v>
          </cell>
          <cell r="BN397">
            <v>14.82</v>
          </cell>
          <cell r="BO397">
            <v>21.859500000000001</v>
          </cell>
          <cell r="BP397">
            <v>3.7019125000000002</v>
          </cell>
          <cell r="BQ397">
            <v>5.557500000000001</v>
          </cell>
          <cell r="BR397">
            <v>0</v>
          </cell>
          <cell r="BS397">
            <v>9.2594125000000016</v>
          </cell>
          <cell r="BT397">
            <v>3.3375874999999993</v>
          </cell>
          <cell r="BU397">
            <v>9.2624999999999993</v>
          </cell>
          <cell r="BV397">
            <v>12.600087499999999</v>
          </cell>
          <cell r="BW397">
            <v>38.635739999999991</v>
          </cell>
          <cell r="BX397">
            <v>14.1252</v>
          </cell>
          <cell r="BY397">
            <v>0.36</v>
          </cell>
          <cell r="BZ397">
            <v>2.95</v>
          </cell>
          <cell r="CA397">
            <v>4.7148699661016931</v>
          </cell>
          <cell r="CB397">
            <v>4</v>
          </cell>
          <cell r="CC397">
            <v>4.9797315254237287</v>
          </cell>
          <cell r="CD397">
            <v>0.31</v>
          </cell>
          <cell r="CE397">
            <v>0.23</v>
          </cell>
          <cell r="CF397">
            <v>0</v>
          </cell>
          <cell r="CG397">
            <v>0</v>
          </cell>
          <cell r="CH397">
            <v>9.6946014915254217</v>
          </cell>
          <cell r="CI397" t="str">
            <v>OLD SCIENCE HALL</v>
          </cell>
          <cell r="CJ397" t="str">
            <v>SP-NF4-242HP</v>
          </cell>
          <cell r="CK397" t="str">
            <v>X</v>
          </cell>
          <cell r="CL397">
            <v>3</v>
          </cell>
          <cell r="CM397" t="str">
            <v>2X32HEHP</v>
          </cell>
          <cell r="CN397" t="str">
            <v>SYLVANIA</v>
          </cell>
          <cell r="CO397" t="str">
            <v>QHE2X32T8/UNV ISH-SC</v>
          </cell>
          <cell r="CP397">
            <v>49873</v>
          </cell>
          <cell r="CQ397">
            <v>0</v>
          </cell>
          <cell r="CR397" t="str">
            <v>N/A</v>
          </cell>
          <cell r="CS397" t="str">
            <v>-</v>
          </cell>
          <cell r="CT397" t="str">
            <v>-</v>
          </cell>
          <cell r="CU397" t="str">
            <v>-</v>
          </cell>
          <cell r="CV397">
            <v>0</v>
          </cell>
          <cell r="CW397">
            <v>6</v>
          </cell>
          <cell r="CX397" t="str">
            <v>FO28/ECO</v>
          </cell>
          <cell r="CY397" t="str">
            <v>SYLVANIA</v>
          </cell>
          <cell r="CZ397" t="str">
            <v>FO28/841/XP/SS/ECO</v>
          </cell>
          <cell r="DA397">
            <v>22179</v>
          </cell>
          <cell r="DB397">
            <v>0</v>
          </cell>
          <cell r="DC397" t="str">
            <v>N/A</v>
          </cell>
          <cell r="DD397" t="str">
            <v>-</v>
          </cell>
          <cell r="DE397" t="str">
            <v>-</v>
          </cell>
          <cell r="DF397" t="str">
            <v>-</v>
          </cell>
          <cell r="DG397">
            <v>3</v>
          </cell>
          <cell r="DH397" t="str">
            <v>2X4-2 LAMP HP SURFACE MOUNT PARABOLIC</v>
          </cell>
          <cell r="DI397" t="str">
            <v>SELECT</v>
          </cell>
          <cell r="DJ397" t="str">
            <v>SELECT</v>
          </cell>
          <cell r="DK397" t="str">
            <v>-</v>
          </cell>
          <cell r="DL397">
            <v>0</v>
          </cell>
          <cell r="DM397" t="str">
            <v>No Sensor</v>
          </cell>
          <cell r="DN397" t="str">
            <v>No Sensor</v>
          </cell>
          <cell r="DO397" t="str">
            <v>No Sensor</v>
          </cell>
          <cell r="DP397" t="str">
            <v>No Sensor</v>
          </cell>
          <cell r="DQ397" t="str">
            <v>No Sensor</v>
          </cell>
          <cell r="DR397">
            <v>0</v>
          </cell>
          <cell r="DS397" t="str">
            <v>No Add Wk.</v>
          </cell>
          <cell r="DT397" t="str">
            <v>No Add. Wk.</v>
          </cell>
          <cell r="DU397" t="str">
            <v>No Add. Wk.</v>
          </cell>
          <cell r="DV397" t="str">
            <v>No Add. Wk.</v>
          </cell>
          <cell r="DW397" t="str">
            <v>No Add. Wk.</v>
          </cell>
        </row>
        <row r="398">
          <cell r="E398">
            <v>11</v>
          </cell>
          <cell r="F398" t="str">
            <v>OLD SCIENCE HALL</v>
          </cell>
          <cell r="G398">
            <v>2</v>
          </cell>
          <cell r="H398">
            <v>231</v>
          </cell>
          <cell r="I398" t="str">
            <v>OFFICE</v>
          </cell>
          <cell r="J398" t="str">
            <v>OH</v>
          </cell>
          <cell r="L398">
            <v>2470</v>
          </cell>
          <cell r="M398">
            <v>2</v>
          </cell>
          <cell r="N398" t="str">
            <v>44EE</v>
          </cell>
          <cell r="O398" t="str">
            <v>PEND PARA</v>
          </cell>
          <cell r="S398" t="str">
            <v>FLUORESCENT</v>
          </cell>
          <cell r="T398">
            <v>144</v>
          </cell>
          <cell r="U398">
            <v>0.28799999999999998</v>
          </cell>
          <cell r="V398">
            <v>711.3599999999999</v>
          </cell>
          <cell r="W398">
            <v>2</v>
          </cell>
          <cell r="X398" t="str">
            <v>SP-NF4-242HP</v>
          </cell>
          <cell r="Z398" t="str">
            <v>NEW LINEAR FLUORESCENT FIXTURE</v>
          </cell>
          <cell r="AA398" t="str">
            <v xml:space="preserve"> </v>
          </cell>
          <cell r="AB398">
            <v>65</v>
          </cell>
          <cell r="AC398">
            <v>0.13</v>
          </cell>
          <cell r="AD398">
            <v>321.10000000000002</v>
          </cell>
          <cell r="AJ398" t="str">
            <v>Y</v>
          </cell>
          <cell r="AK398">
            <v>16408.8</v>
          </cell>
          <cell r="AL398">
            <v>12288</v>
          </cell>
          <cell r="AM398">
            <v>-0.25113353810150646</v>
          </cell>
          <cell r="AN398">
            <v>0.15799999999999997</v>
          </cell>
          <cell r="AO398">
            <v>390.25999999999988</v>
          </cell>
          <cell r="AP398">
            <v>35.173959999999994</v>
          </cell>
          <cell r="AQ398">
            <v>12.424437620063962</v>
          </cell>
          <cell r="AR398">
            <v>8.0486540363414211E-2</v>
          </cell>
          <cell r="AS398">
            <v>64.114559999999997</v>
          </cell>
          <cell r="AT398">
            <v>28.940600000000003</v>
          </cell>
          <cell r="AU398">
            <v>99.26</v>
          </cell>
          <cell r="AV398">
            <v>59.734999999999999</v>
          </cell>
          <cell r="AW398">
            <v>2.3200000000000003</v>
          </cell>
          <cell r="AX398">
            <v>0</v>
          </cell>
          <cell r="AY398">
            <v>0</v>
          </cell>
          <cell r="AZ398">
            <v>0</v>
          </cell>
          <cell r="BA398">
            <v>0</v>
          </cell>
          <cell r="BB398">
            <v>198.52</v>
          </cell>
          <cell r="BC398">
            <v>0</v>
          </cell>
          <cell r="BD398">
            <v>0</v>
          </cell>
          <cell r="BE398">
            <v>198.52</v>
          </cell>
          <cell r="BF398">
            <v>119.47</v>
          </cell>
          <cell r="BG398">
            <v>0</v>
          </cell>
          <cell r="BH398">
            <v>0</v>
          </cell>
          <cell r="BI398">
            <v>119.47</v>
          </cell>
          <cell r="BJ398">
            <v>4.6400000000000006</v>
          </cell>
          <cell r="BK398">
            <v>430.73158568062496</v>
          </cell>
          <cell r="BL398">
            <v>437.01667187062492</v>
          </cell>
          <cell r="BM398">
            <v>4.6929999999999996</v>
          </cell>
          <cell r="BN398">
            <v>9.8800000000000008</v>
          </cell>
          <cell r="BO398">
            <v>14.573</v>
          </cell>
          <cell r="BP398">
            <v>2.4679416666666665</v>
          </cell>
          <cell r="BQ398">
            <v>3.7050000000000001</v>
          </cell>
          <cell r="BR398">
            <v>0</v>
          </cell>
          <cell r="BS398">
            <v>6.1729416666666665</v>
          </cell>
          <cell r="BT398">
            <v>2.2250583333333331</v>
          </cell>
          <cell r="BU398">
            <v>6.1750000000000007</v>
          </cell>
          <cell r="BV398">
            <v>8.4000583333333338</v>
          </cell>
          <cell r="BW398">
            <v>25.757159999999992</v>
          </cell>
          <cell r="BX398">
            <v>9.4167999999999985</v>
          </cell>
          <cell r="BY398">
            <v>0.36</v>
          </cell>
          <cell r="BZ398">
            <v>2.95</v>
          </cell>
          <cell r="CA398">
            <v>3.1432466440677955</v>
          </cell>
          <cell r="CB398">
            <v>4</v>
          </cell>
          <cell r="CC398">
            <v>3.3198210169491524</v>
          </cell>
          <cell r="CD398">
            <v>0.31</v>
          </cell>
          <cell r="CE398">
            <v>0.23</v>
          </cell>
          <cell r="CF398">
            <v>0</v>
          </cell>
          <cell r="CG398">
            <v>0</v>
          </cell>
          <cell r="CH398">
            <v>6.4630676610169484</v>
          </cell>
          <cell r="CI398" t="str">
            <v>OLD SCIENCE HALL</v>
          </cell>
          <cell r="CJ398" t="str">
            <v>SP-NF4-242HP</v>
          </cell>
          <cell r="CK398" t="str">
            <v>X</v>
          </cell>
          <cell r="CL398">
            <v>2</v>
          </cell>
          <cell r="CM398" t="str">
            <v>2X32HEHP</v>
          </cell>
          <cell r="CN398" t="str">
            <v>SYLVANIA</v>
          </cell>
          <cell r="CO398" t="str">
            <v>QHE2X32T8/UNV ISH-SC</v>
          </cell>
          <cell r="CP398">
            <v>49873</v>
          </cell>
          <cell r="CQ398">
            <v>0</v>
          </cell>
          <cell r="CR398" t="str">
            <v>N/A</v>
          </cell>
          <cell r="CS398" t="str">
            <v>-</v>
          </cell>
          <cell r="CT398" t="str">
            <v>-</v>
          </cell>
          <cell r="CU398" t="str">
            <v>-</v>
          </cell>
          <cell r="CV398">
            <v>0</v>
          </cell>
          <cell r="CW398">
            <v>4</v>
          </cell>
          <cell r="CX398" t="str">
            <v>FO28/ECO</v>
          </cell>
          <cell r="CY398" t="str">
            <v>SYLVANIA</v>
          </cell>
          <cell r="CZ398" t="str">
            <v>FO28/841/XP/SS/ECO</v>
          </cell>
          <cell r="DA398">
            <v>22179</v>
          </cell>
          <cell r="DB398">
            <v>0</v>
          </cell>
          <cell r="DC398" t="str">
            <v>N/A</v>
          </cell>
          <cell r="DD398" t="str">
            <v>-</v>
          </cell>
          <cell r="DE398" t="str">
            <v>-</v>
          </cell>
          <cell r="DF398" t="str">
            <v>-</v>
          </cell>
          <cell r="DG398">
            <v>2</v>
          </cell>
          <cell r="DH398" t="str">
            <v>2X4-2 LAMP HP SURFACE MOUNT PARABOLIC</v>
          </cell>
          <cell r="DI398" t="str">
            <v>SELECT</v>
          </cell>
          <cell r="DJ398" t="str">
            <v>SELECT</v>
          </cell>
          <cell r="DK398" t="str">
            <v>-</v>
          </cell>
          <cell r="DL398">
            <v>0</v>
          </cell>
          <cell r="DM398" t="str">
            <v>No Sensor</v>
          </cell>
          <cell r="DN398" t="str">
            <v>No Sensor</v>
          </cell>
          <cell r="DO398" t="str">
            <v>No Sensor</v>
          </cell>
          <cell r="DP398" t="str">
            <v>No Sensor</v>
          </cell>
          <cell r="DQ398" t="str">
            <v>No Sensor</v>
          </cell>
          <cell r="DR398">
            <v>0</v>
          </cell>
          <cell r="DS398" t="str">
            <v>No Add Wk.</v>
          </cell>
          <cell r="DT398" t="str">
            <v>No Add. Wk.</v>
          </cell>
          <cell r="DU398" t="str">
            <v>No Add. Wk.</v>
          </cell>
          <cell r="DV398" t="str">
            <v>No Add. Wk.</v>
          </cell>
          <cell r="DW398" t="str">
            <v>No Add. Wk.</v>
          </cell>
        </row>
        <row r="399">
          <cell r="E399">
            <v>11</v>
          </cell>
          <cell r="F399" t="str">
            <v>OLD SCIENCE HALL</v>
          </cell>
          <cell r="G399">
            <v>2</v>
          </cell>
          <cell r="H399">
            <v>236</v>
          </cell>
          <cell r="I399" t="str">
            <v>CORRIDOR</v>
          </cell>
          <cell r="J399" t="str">
            <v>COR</v>
          </cell>
          <cell r="L399">
            <v>2470</v>
          </cell>
          <cell r="M399">
            <v>2</v>
          </cell>
          <cell r="N399" t="str">
            <v>44EE</v>
          </cell>
          <cell r="O399" t="str">
            <v>LYIN PARA</v>
          </cell>
          <cell r="S399" t="str">
            <v>FLUORESCENT</v>
          </cell>
          <cell r="T399">
            <v>144</v>
          </cell>
          <cell r="U399">
            <v>0.28799999999999998</v>
          </cell>
          <cell r="V399">
            <v>711.3599999999999</v>
          </cell>
          <cell r="W399">
            <v>2</v>
          </cell>
          <cell r="X399" t="str">
            <v>NF5-242HP</v>
          </cell>
          <cell r="Z399" t="str">
            <v>NEW LINEAR FLUORESCENT FIXTURE</v>
          </cell>
          <cell r="AA399" t="str">
            <v xml:space="preserve"> </v>
          </cell>
          <cell r="AB399">
            <v>65</v>
          </cell>
          <cell r="AC399">
            <v>0.13</v>
          </cell>
          <cell r="AD399">
            <v>321.10000000000002</v>
          </cell>
          <cell r="AJ399" t="str">
            <v>Y</v>
          </cell>
          <cell r="AK399">
            <v>16408.8</v>
          </cell>
          <cell r="AL399">
            <v>12288</v>
          </cell>
          <cell r="AM399">
            <v>-0.25113353810150646</v>
          </cell>
          <cell r="AN399">
            <v>0.15799999999999997</v>
          </cell>
          <cell r="AO399">
            <v>390.25999999999988</v>
          </cell>
          <cell r="AP399">
            <v>35.173959999999994</v>
          </cell>
          <cell r="AQ399">
            <v>9.3436484510309619</v>
          </cell>
          <cell r="AR399">
            <v>0.10702457452684468</v>
          </cell>
          <cell r="AS399">
            <v>64.114559999999997</v>
          </cell>
          <cell r="AT399">
            <v>28.940600000000003</v>
          </cell>
          <cell r="AU399">
            <v>59.26</v>
          </cell>
          <cell r="AV399">
            <v>59.734999999999999</v>
          </cell>
          <cell r="AW399">
            <v>2.3200000000000003</v>
          </cell>
          <cell r="AX399">
            <v>0</v>
          </cell>
          <cell r="AY399">
            <v>0</v>
          </cell>
          <cell r="AZ399">
            <v>0</v>
          </cell>
          <cell r="BA399">
            <v>0</v>
          </cell>
          <cell r="BB399">
            <v>118.52</v>
          </cell>
          <cell r="BC399">
            <v>0</v>
          </cell>
          <cell r="BD399">
            <v>0</v>
          </cell>
          <cell r="BE399">
            <v>118.52</v>
          </cell>
          <cell r="BF399">
            <v>119.47</v>
          </cell>
          <cell r="BG399">
            <v>0</v>
          </cell>
          <cell r="BH399">
            <v>0</v>
          </cell>
          <cell r="BI399">
            <v>119.47</v>
          </cell>
          <cell r="BJ399">
            <v>4.6400000000000006</v>
          </cell>
          <cell r="BK399">
            <v>322.36803068062494</v>
          </cell>
          <cell r="BL399">
            <v>328.65311687062496</v>
          </cell>
          <cell r="BM399">
            <v>4.6929999999999996</v>
          </cell>
          <cell r="BN399">
            <v>9.8800000000000008</v>
          </cell>
          <cell r="BO399">
            <v>14.573</v>
          </cell>
          <cell r="BP399">
            <v>2.4679416666666665</v>
          </cell>
          <cell r="BQ399">
            <v>3.7050000000000001</v>
          </cell>
          <cell r="BR399">
            <v>0</v>
          </cell>
          <cell r="BS399">
            <v>6.1729416666666665</v>
          </cell>
          <cell r="BT399">
            <v>2.2250583333333331</v>
          </cell>
          <cell r="BU399">
            <v>6.1750000000000007</v>
          </cell>
          <cell r="BV399">
            <v>8.4000583333333338</v>
          </cell>
          <cell r="BW399">
            <v>25.757159999999992</v>
          </cell>
          <cell r="BX399">
            <v>9.4167999999999985</v>
          </cell>
          <cell r="BY399">
            <v>0.36</v>
          </cell>
          <cell r="BZ399">
            <v>2.95</v>
          </cell>
          <cell r="CA399">
            <v>3.1432466440677955</v>
          </cell>
          <cell r="CB399">
            <v>4</v>
          </cell>
          <cell r="CC399">
            <v>3.3198210169491524</v>
          </cell>
          <cell r="CD399">
            <v>0.31</v>
          </cell>
          <cell r="CE399">
            <v>0.23</v>
          </cell>
          <cell r="CF399">
            <v>0</v>
          </cell>
          <cell r="CG399">
            <v>0</v>
          </cell>
          <cell r="CH399">
            <v>6.4630676610169484</v>
          </cell>
          <cell r="CI399" t="str">
            <v>OLD SCIENCE HALL</v>
          </cell>
          <cell r="CJ399" t="str">
            <v>NF5-242HP</v>
          </cell>
          <cell r="CK399" t="str">
            <v>X</v>
          </cell>
          <cell r="CL399">
            <v>2</v>
          </cell>
          <cell r="CM399" t="str">
            <v>2X32HEHP</v>
          </cell>
          <cell r="CN399" t="str">
            <v>SYLVANIA</v>
          </cell>
          <cell r="CO399" t="str">
            <v>QHE2X32T8/UNV ISH-SC</v>
          </cell>
          <cell r="CP399">
            <v>49873</v>
          </cell>
          <cell r="CQ399">
            <v>0</v>
          </cell>
          <cell r="CR399" t="str">
            <v>N/A</v>
          </cell>
          <cell r="CS399" t="str">
            <v>-</v>
          </cell>
          <cell r="CT399" t="str">
            <v>-</v>
          </cell>
          <cell r="CU399" t="str">
            <v>-</v>
          </cell>
          <cell r="CV399">
            <v>0</v>
          </cell>
          <cell r="CW399">
            <v>4</v>
          </cell>
          <cell r="CX399" t="str">
            <v>FO28/ECO</v>
          </cell>
          <cell r="CY399" t="str">
            <v>SYLVANIA</v>
          </cell>
          <cell r="CZ399" t="str">
            <v>FO28/841/XP/SS/ECO</v>
          </cell>
          <cell r="DA399">
            <v>22179</v>
          </cell>
          <cell r="DB399">
            <v>0</v>
          </cell>
          <cell r="DC399" t="str">
            <v>N/A</v>
          </cell>
          <cell r="DD399" t="str">
            <v>-</v>
          </cell>
          <cell r="DE399" t="str">
            <v>-</v>
          </cell>
          <cell r="DF399" t="str">
            <v>-</v>
          </cell>
          <cell r="DG399">
            <v>2</v>
          </cell>
          <cell r="DH399" t="str">
            <v>2X4 2L 18 CELL PARABOLIC LOUVER</v>
          </cell>
          <cell r="DI399" t="str">
            <v>SIMKAR</v>
          </cell>
          <cell r="DJ399" t="str">
            <v>TEP-244-232-B11-18C</v>
          </cell>
          <cell r="DK399" t="str">
            <v>-</v>
          </cell>
          <cell r="DL399">
            <v>0</v>
          </cell>
          <cell r="DM399" t="str">
            <v>No Sensor</v>
          </cell>
          <cell r="DN399" t="str">
            <v>No Sensor</v>
          </cell>
          <cell r="DO399" t="str">
            <v>No Sensor</v>
          </cell>
          <cell r="DP399" t="str">
            <v>No Sensor</v>
          </cell>
          <cell r="DQ399" t="str">
            <v>No Sensor</v>
          </cell>
          <cell r="DR399">
            <v>0</v>
          </cell>
          <cell r="DS399" t="str">
            <v>No Add Wk.</v>
          </cell>
          <cell r="DT399" t="str">
            <v>No Add. Wk.</v>
          </cell>
          <cell r="DU399" t="str">
            <v>No Add. Wk.</v>
          </cell>
          <cell r="DV399" t="str">
            <v>No Add. Wk.</v>
          </cell>
          <cell r="DW399" t="str">
            <v>No Add. Wk.</v>
          </cell>
        </row>
        <row r="400">
          <cell r="E400">
            <v>11</v>
          </cell>
          <cell r="F400" t="str">
            <v>OLD SCIENCE HALL</v>
          </cell>
          <cell r="G400">
            <v>2</v>
          </cell>
          <cell r="H400">
            <v>236</v>
          </cell>
          <cell r="I400" t="str">
            <v>CORRIDOR</v>
          </cell>
          <cell r="J400" t="str">
            <v>COR</v>
          </cell>
          <cell r="L400">
            <v>2470</v>
          </cell>
          <cell r="M400">
            <v>1</v>
          </cell>
          <cell r="N400" t="str">
            <v>44EE</v>
          </cell>
          <cell r="O400" t="str">
            <v>LYIN PARA</v>
          </cell>
          <cell r="S400" t="str">
            <v>FLUORESCENT</v>
          </cell>
          <cell r="T400">
            <v>144</v>
          </cell>
          <cell r="U400">
            <v>0.14399999999999999</v>
          </cell>
          <cell r="V400">
            <v>355.67999999999995</v>
          </cell>
          <cell r="W400">
            <v>1</v>
          </cell>
          <cell r="X400" t="str">
            <v>NF5-242HP</v>
          </cell>
          <cell r="Z400" t="str">
            <v>NEW LINEAR FLUORESCENT FIXTURE</v>
          </cell>
          <cell r="AA400" t="str">
            <v xml:space="preserve"> </v>
          </cell>
          <cell r="AB400">
            <v>65</v>
          </cell>
          <cell r="AC400">
            <v>6.5000000000000002E-2</v>
          </cell>
          <cell r="AD400">
            <v>160.55000000000001</v>
          </cell>
          <cell r="AJ400" t="str">
            <v>Y</v>
          </cell>
          <cell r="AK400">
            <v>8204.4</v>
          </cell>
          <cell r="AL400">
            <v>6144</v>
          </cell>
          <cell r="AM400">
            <v>-0.25113353810150646</v>
          </cell>
          <cell r="AN400">
            <v>7.8999999999999987E-2</v>
          </cell>
          <cell r="AO400">
            <v>195.12999999999994</v>
          </cell>
          <cell r="AP400">
            <v>17.586979999999997</v>
          </cell>
          <cell r="AQ400">
            <v>9.3436484510309619</v>
          </cell>
          <cell r="AR400">
            <v>0.10702457452684468</v>
          </cell>
          <cell r="AS400">
            <v>32.057279999999999</v>
          </cell>
          <cell r="AT400">
            <v>14.470300000000002</v>
          </cell>
          <cell r="AU400">
            <v>59.26</v>
          </cell>
          <cell r="AV400">
            <v>59.734999999999999</v>
          </cell>
          <cell r="AW400">
            <v>2.3200000000000003</v>
          </cell>
          <cell r="AX400">
            <v>0</v>
          </cell>
          <cell r="AY400">
            <v>0</v>
          </cell>
          <cell r="AZ400">
            <v>0</v>
          </cell>
          <cell r="BA400">
            <v>0</v>
          </cell>
          <cell r="BB400">
            <v>59.26</v>
          </cell>
          <cell r="BC400">
            <v>0</v>
          </cell>
          <cell r="BD400">
            <v>0</v>
          </cell>
          <cell r="BE400">
            <v>59.26</v>
          </cell>
          <cell r="BF400">
            <v>59.734999999999999</v>
          </cell>
          <cell r="BG400">
            <v>0</v>
          </cell>
          <cell r="BH400">
            <v>0</v>
          </cell>
          <cell r="BI400">
            <v>59.734999999999999</v>
          </cell>
          <cell r="BJ400">
            <v>2.3200000000000003</v>
          </cell>
          <cell r="BK400">
            <v>161.18401534031247</v>
          </cell>
          <cell r="BL400">
            <v>164.32655843531248</v>
          </cell>
          <cell r="BM400">
            <v>2.3464999999999998</v>
          </cell>
          <cell r="BN400">
            <v>4.9400000000000004</v>
          </cell>
          <cell r="BO400">
            <v>7.2865000000000002</v>
          </cell>
          <cell r="BP400">
            <v>1.2339708333333332</v>
          </cell>
          <cell r="BQ400">
            <v>1.8525</v>
          </cell>
          <cell r="BR400">
            <v>0</v>
          </cell>
          <cell r="BS400">
            <v>3.0864708333333333</v>
          </cell>
          <cell r="BT400">
            <v>1.1125291666666666</v>
          </cell>
          <cell r="BU400">
            <v>3.0875000000000004</v>
          </cell>
          <cell r="BV400">
            <v>4.2000291666666669</v>
          </cell>
          <cell r="BW400">
            <v>12.878579999999996</v>
          </cell>
          <cell r="BX400">
            <v>4.7083999999999993</v>
          </cell>
          <cell r="BY400">
            <v>0.36</v>
          </cell>
          <cell r="BZ400">
            <v>2.95</v>
          </cell>
          <cell r="CA400">
            <v>1.5716233220338978</v>
          </cell>
          <cell r="CB400">
            <v>4</v>
          </cell>
          <cell r="CC400">
            <v>1.6599105084745762</v>
          </cell>
          <cell r="CD400">
            <v>0.31</v>
          </cell>
          <cell r="CE400">
            <v>0.23</v>
          </cell>
          <cell r="CF400">
            <v>0</v>
          </cell>
          <cell r="CG400">
            <v>0</v>
          </cell>
          <cell r="CH400">
            <v>3.2315338305084742</v>
          </cell>
          <cell r="CI400" t="str">
            <v>OLD SCIENCE HALL</v>
          </cell>
          <cell r="CJ400" t="str">
            <v>NF5-242HP</v>
          </cell>
          <cell r="CK400" t="str">
            <v>X</v>
          </cell>
          <cell r="CL400">
            <v>1</v>
          </cell>
          <cell r="CM400" t="str">
            <v>2X32HEHP</v>
          </cell>
          <cell r="CN400" t="str">
            <v>SYLVANIA</v>
          </cell>
          <cell r="CO400" t="str">
            <v>QHE2X32T8/UNV ISH-SC</v>
          </cell>
          <cell r="CP400">
            <v>49873</v>
          </cell>
          <cell r="CQ400">
            <v>0</v>
          </cell>
          <cell r="CR400" t="str">
            <v>N/A</v>
          </cell>
          <cell r="CS400" t="str">
            <v>-</v>
          </cell>
          <cell r="CT400" t="str">
            <v>-</v>
          </cell>
          <cell r="CU400" t="str">
            <v>-</v>
          </cell>
          <cell r="CV400">
            <v>0</v>
          </cell>
          <cell r="CW400">
            <v>2</v>
          </cell>
          <cell r="CX400" t="str">
            <v>FO28/ECO</v>
          </cell>
          <cell r="CY400" t="str">
            <v>SYLVANIA</v>
          </cell>
          <cell r="CZ400" t="str">
            <v>FO28/841/XP/SS/ECO</v>
          </cell>
          <cell r="DA400">
            <v>22179</v>
          </cell>
          <cell r="DB400">
            <v>0</v>
          </cell>
          <cell r="DC400" t="str">
            <v>N/A</v>
          </cell>
          <cell r="DD400" t="str">
            <v>-</v>
          </cell>
          <cell r="DE400" t="str">
            <v>-</v>
          </cell>
          <cell r="DF400" t="str">
            <v>-</v>
          </cell>
          <cell r="DG400">
            <v>1</v>
          </cell>
          <cell r="DH400" t="str">
            <v>2X4 2L 18 CELL PARABOLIC LOUVER</v>
          </cell>
          <cell r="DI400" t="str">
            <v>SIMKAR</v>
          </cell>
          <cell r="DJ400" t="str">
            <v>TEP-244-232-B11-18C</v>
          </cell>
          <cell r="DK400" t="str">
            <v>-</v>
          </cell>
          <cell r="DL400">
            <v>0</v>
          </cell>
          <cell r="DM400" t="str">
            <v>No Sensor</v>
          </cell>
          <cell r="DN400" t="str">
            <v>No Sensor</v>
          </cell>
          <cell r="DO400" t="str">
            <v>No Sensor</v>
          </cell>
          <cell r="DP400" t="str">
            <v>No Sensor</v>
          </cell>
          <cell r="DQ400" t="str">
            <v>No Sensor</v>
          </cell>
          <cell r="DR400">
            <v>0</v>
          </cell>
          <cell r="DS400" t="str">
            <v>No Add Wk.</v>
          </cell>
          <cell r="DT400" t="str">
            <v>No Add. Wk.</v>
          </cell>
          <cell r="DU400" t="str">
            <v>No Add. Wk.</v>
          </cell>
          <cell r="DV400" t="str">
            <v>No Add. Wk.</v>
          </cell>
          <cell r="DW400" t="str">
            <v>No Add. Wk.</v>
          </cell>
        </row>
        <row r="401">
          <cell r="E401">
            <v>11</v>
          </cell>
          <cell r="F401" t="str">
            <v>OLD SCIENCE HALL</v>
          </cell>
          <cell r="G401">
            <v>2</v>
          </cell>
          <cell r="H401">
            <v>232</v>
          </cell>
          <cell r="I401" t="str">
            <v>OFFICE</v>
          </cell>
          <cell r="J401" t="str">
            <v>OH</v>
          </cell>
          <cell r="L401">
            <v>2470</v>
          </cell>
          <cell r="M401">
            <v>2</v>
          </cell>
          <cell r="N401" t="str">
            <v>44EE</v>
          </cell>
          <cell r="O401" t="str">
            <v>PEND PARA</v>
          </cell>
          <cell r="S401" t="str">
            <v>FLUORESCENT</v>
          </cell>
          <cell r="T401">
            <v>144</v>
          </cell>
          <cell r="U401">
            <v>0.28799999999999998</v>
          </cell>
          <cell r="V401">
            <v>711.3599999999999</v>
          </cell>
          <cell r="W401">
            <v>2</v>
          </cell>
          <cell r="X401" t="str">
            <v>SP-NF4-242HP</v>
          </cell>
          <cell r="Z401" t="str">
            <v>NEW LINEAR FLUORESCENT FIXTURE</v>
          </cell>
          <cell r="AA401" t="str">
            <v xml:space="preserve"> </v>
          </cell>
          <cell r="AB401">
            <v>65</v>
          </cell>
          <cell r="AC401">
            <v>0.13</v>
          </cell>
          <cell r="AD401">
            <v>321.10000000000002</v>
          </cell>
          <cell r="AJ401" t="str">
            <v>Y</v>
          </cell>
          <cell r="AK401">
            <v>16408.8</v>
          </cell>
          <cell r="AL401">
            <v>12288</v>
          </cell>
          <cell r="AM401">
            <v>-0.25113353810150646</v>
          </cell>
          <cell r="AN401">
            <v>0.15799999999999997</v>
          </cell>
          <cell r="AO401">
            <v>390.25999999999988</v>
          </cell>
          <cell r="AP401">
            <v>35.173959999999994</v>
          </cell>
          <cell r="AQ401">
            <v>12.424437620063962</v>
          </cell>
          <cell r="AR401">
            <v>8.0486540363414211E-2</v>
          </cell>
          <cell r="AS401">
            <v>64.114559999999997</v>
          </cell>
          <cell r="AT401">
            <v>28.940600000000003</v>
          </cell>
          <cell r="AU401">
            <v>99.26</v>
          </cell>
          <cell r="AV401">
            <v>59.734999999999999</v>
          </cell>
          <cell r="AW401">
            <v>2.3200000000000003</v>
          </cell>
          <cell r="AX401">
            <v>0</v>
          </cell>
          <cell r="AY401">
            <v>0</v>
          </cell>
          <cell r="AZ401">
            <v>0</v>
          </cell>
          <cell r="BA401">
            <v>0</v>
          </cell>
          <cell r="BB401">
            <v>198.52</v>
          </cell>
          <cell r="BC401">
            <v>0</v>
          </cell>
          <cell r="BD401">
            <v>0</v>
          </cell>
          <cell r="BE401">
            <v>198.52</v>
          </cell>
          <cell r="BF401">
            <v>119.47</v>
          </cell>
          <cell r="BG401">
            <v>0</v>
          </cell>
          <cell r="BH401">
            <v>0</v>
          </cell>
          <cell r="BI401">
            <v>119.47</v>
          </cell>
          <cell r="BJ401">
            <v>4.6400000000000006</v>
          </cell>
          <cell r="BK401">
            <v>430.73158568062496</v>
          </cell>
          <cell r="BL401">
            <v>437.01667187062492</v>
          </cell>
          <cell r="BM401">
            <v>4.6929999999999996</v>
          </cell>
          <cell r="BN401">
            <v>9.8800000000000008</v>
          </cell>
          <cell r="BO401">
            <v>14.573</v>
          </cell>
          <cell r="BP401">
            <v>2.4679416666666665</v>
          </cell>
          <cell r="BQ401">
            <v>3.7050000000000001</v>
          </cell>
          <cell r="BR401">
            <v>0</v>
          </cell>
          <cell r="BS401">
            <v>6.1729416666666665</v>
          </cell>
          <cell r="BT401">
            <v>2.2250583333333331</v>
          </cell>
          <cell r="BU401">
            <v>6.1750000000000007</v>
          </cell>
          <cell r="BV401">
            <v>8.4000583333333338</v>
          </cell>
          <cell r="BW401">
            <v>25.757159999999992</v>
          </cell>
          <cell r="BX401">
            <v>9.4167999999999985</v>
          </cell>
          <cell r="BY401">
            <v>0.36</v>
          </cell>
          <cell r="BZ401">
            <v>2.95</v>
          </cell>
          <cell r="CA401">
            <v>3.1432466440677955</v>
          </cell>
          <cell r="CB401">
            <v>4</v>
          </cell>
          <cell r="CC401">
            <v>3.3198210169491524</v>
          </cell>
          <cell r="CD401">
            <v>0.31</v>
          </cell>
          <cell r="CE401">
            <v>0.23</v>
          </cell>
          <cell r="CF401">
            <v>0</v>
          </cell>
          <cell r="CG401">
            <v>0</v>
          </cell>
          <cell r="CH401">
            <v>6.4630676610169484</v>
          </cell>
          <cell r="CI401" t="str">
            <v>OLD SCIENCE HALL</v>
          </cell>
          <cell r="CJ401" t="str">
            <v>SP-NF4-242HP</v>
          </cell>
          <cell r="CK401" t="str">
            <v>X</v>
          </cell>
          <cell r="CL401">
            <v>2</v>
          </cell>
          <cell r="CM401" t="str">
            <v>2X32HEHP</v>
          </cell>
          <cell r="CN401" t="str">
            <v>SYLVANIA</v>
          </cell>
          <cell r="CO401" t="str">
            <v>QHE2X32T8/UNV ISH-SC</v>
          </cell>
          <cell r="CP401">
            <v>49873</v>
          </cell>
          <cell r="CQ401">
            <v>0</v>
          </cell>
          <cell r="CR401" t="str">
            <v>N/A</v>
          </cell>
          <cell r="CS401" t="str">
            <v>-</v>
          </cell>
          <cell r="CT401" t="str">
            <v>-</v>
          </cell>
          <cell r="CU401" t="str">
            <v>-</v>
          </cell>
          <cell r="CV401">
            <v>0</v>
          </cell>
          <cell r="CW401">
            <v>4</v>
          </cell>
          <cell r="CX401" t="str">
            <v>FO28/ECO</v>
          </cell>
          <cell r="CY401" t="str">
            <v>SYLVANIA</v>
          </cell>
          <cell r="CZ401" t="str">
            <v>FO28/841/XP/SS/ECO</v>
          </cell>
          <cell r="DA401">
            <v>22179</v>
          </cell>
          <cell r="DB401">
            <v>0</v>
          </cell>
          <cell r="DC401" t="str">
            <v>N/A</v>
          </cell>
          <cell r="DD401" t="str">
            <v>-</v>
          </cell>
          <cell r="DE401" t="str">
            <v>-</v>
          </cell>
          <cell r="DF401" t="str">
            <v>-</v>
          </cell>
          <cell r="DG401">
            <v>2</v>
          </cell>
          <cell r="DH401" t="str">
            <v>2X4-2 LAMP HP SURFACE MOUNT PARABOLIC</v>
          </cell>
          <cell r="DI401" t="str">
            <v>SELECT</v>
          </cell>
          <cell r="DJ401" t="str">
            <v>SELECT</v>
          </cell>
          <cell r="DK401" t="str">
            <v>-</v>
          </cell>
          <cell r="DL401">
            <v>0</v>
          </cell>
          <cell r="DM401" t="str">
            <v>No Sensor</v>
          </cell>
          <cell r="DN401" t="str">
            <v>No Sensor</v>
          </cell>
          <cell r="DO401" t="str">
            <v>No Sensor</v>
          </cell>
          <cell r="DP401" t="str">
            <v>No Sensor</v>
          </cell>
          <cell r="DQ401" t="str">
            <v>No Sensor</v>
          </cell>
          <cell r="DR401">
            <v>0</v>
          </cell>
          <cell r="DS401" t="str">
            <v>No Add Wk.</v>
          </cell>
          <cell r="DT401" t="str">
            <v>No Add. Wk.</v>
          </cell>
          <cell r="DU401" t="str">
            <v>No Add. Wk.</v>
          </cell>
          <cell r="DV401" t="str">
            <v>No Add. Wk.</v>
          </cell>
          <cell r="DW401" t="str">
            <v>No Add. Wk.</v>
          </cell>
        </row>
        <row r="402">
          <cell r="E402">
            <v>11</v>
          </cell>
          <cell r="F402" t="str">
            <v>OLD SCIENCE HALL</v>
          </cell>
          <cell r="G402">
            <v>2</v>
          </cell>
          <cell r="H402">
            <v>233</v>
          </cell>
          <cell r="I402" t="str">
            <v>OFFICE</v>
          </cell>
          <cell r="J402" t="str">
            <v>OH</v>
          </cell>
          <cell r="L402">
            <v>2470</v>
          </cell>
          <cell r="M402">
            <v>2</v>
          </cell>
          <cell r="N402" t="str">
            <v>44EE</v>
          </cell>
          <cell r="O402" t="str">
            <v>PEND PARA</v>
          </cell>
          <cell r="S402" t="str">
            <v>FLUORESCENT</v>
          </cell>
          <cell r="T402">
            <v>144</v>
          </cell>
          <cell r="U402">
            <v>0.28799999999999998</v>
          </cell>
          <cell r="V402">
            <v>711.3599999999999</v>
          </cell>
          <cell r="W402">
            <v>2</v>
          </cell>
          <cell r="X402" t="str">
            <v>SP-NF4-242HP</v>
          </cell>
          <cell r="Z402" t="str">
            <v>NEW LINEAR FLUORESCENT FIXTURE</v>
          </cell>
          <cell r="AA402" t="str">
            <v xml:space="preserve"> </v>
          </cell>
          <cell r="AB402">
            <v>65</v>
          </cell>
          <cell r="AC402">
            <v>0.13</v>
          </cell>
          <cell r="AD402">
            <v>321.10000000000002</v>
          </cell>
          <cell r="AJ402" t="str">
            <v>Y</v>
          </cell>
          <cell r="AK402">
            <v>16408.8</v>
          </cell>
          <cell r="AL402">
            <v>12288</v>
          </cell>
          <cell r="AM402">
            <v>-0.25113353810150646</v>
          </cell>
          <cell r="AN402">
            <v>0.15799999999999997</v>
          </cell>
          <cell r="AO402">
            <v>390.25999999999988</v>
          </cell>
          <cell r="AP402">
            <v>35.173959999999994</v>
          </cell>
          <cell r="AQ402">
            <v>12.424437620063962</v>
          </cell>
          <cell r="AR402">
            <v>8.0486540363414211E-2</v>
          </cell>
          <cell r="AS402">
            <v>64.114559999999997</v>
          </cell>
          <cell r="AT402">
            <v>28.940600000000003</v>
          </cell>
          <cell r="AU402">
            <v>99.26</v>
          </cell>
          <cell r="AV402">
            <v>59.734999999999999</v>
          </cell>
          <cell r="AW402">
            <v>2.3200000000000003</v>
          </cell>
          <cell r="AX402">
            <v>0</v>
          </cell>
          <cell r="AY402">
            <v>0</v>
          </cell>
          <cell r="AZ402">
            <v>0</v>
          </cell>
          <cell r="BA402">
            <v>0</v>
          </cell>
          <cell r="BB402">
            <v>198.52</v>
          </cell>
          <cell r="BC402">
            <v>0</v>
          </cell>
          <cell r="BD402">
            <v>0</v>
          </cell>
          <cell r="BE402">
            <v>198.52</v>
          </cell>
          <cell r="BF402">
            <v>119.47</v>
          </cell>
          <cell r="BG402">
            <v>0</v>
          </cell>
          <cell r="BH402">
            <v>0</v>
          </cell>
          <cell r="BI402">
            <v>119.47</v>
          </cell>
          <cell r="BJ402">
            <v>4.6400000000000006</v>
          </cell>
          <cell r="BK402">
            <v>430.73158568062496</v>
          </cell>
          <cell r="BL402">
            <v>437.01667187062492</v>
          </cell>
          <cell r="BM402">
            <v>4.6929999999999996</v>
          </cell>
          <cell r="BN402">
            <v>9.8800000000000008</v>
          </cell>
          <cell r="BO402">
            <v>14.573</v>
          </cell>
          <cell r="BP402">
            <v>2.4679416666666665</v>
          </cell>
          <cell r="BQ402">
            <v>3.7050000000000001</v>
          </cell>
          <cell r="BR402">
            <v>0</v>
          </cell>
          <cell r="BS402">
            <v>6.1729416666666665</v>
          </cell>
          <cell r="BT402">
            <v>2.2250583333333331</v>
          </cell>
          <cell r="BU402">
            <v>6.1750000000000007</v>
          </cell>
          <cell r="BV402">
            <v>8.4000583333333338</v>
          </cell>
          <cell r="BW402">
            <v>25.757159999999992</v>
          </cell>
          <cell r="BX402">
            <v>9.4167999999999985</v>
          </cell>
          <cell r="BY402">
            <v>0.36</v>
          </cell>
          <cell r="BZ402">
            <v>2.95</v>
          </cell>
          <cell r="CA402">
            <v>3.1432466440677955</v>
          </cell>
          <cell r="CB402">
            <v>4</v>
          </cell>
          <cell r="CC402">
            <v>3.3198210169491524</v>
          </cell>
          <cell r="CD402">
            <v>0.31</v>
          </cell>
          <cell r="CE402">
            <v>0.23</v>
          </cell>
          <cell r="CF402">
            <v>0</v>
          </cell>
          <cell r="CG402">
            <v>0</v>
          </cell>
          <cell r="CH402">
            <v>6.4630676610169484</v>
          </cell>
          <cell r="CI402" t="str">
            <v>OLD SCIENCE HALL</v>
          </cell>
          <cell r="CJ402" t="str">
            <v>SP-NF4-242HP</v>
          </cell>
          <cell r="CK402" t="str">
            <v>X</v>
          </cell>
          <cell r="CL402">
            <v>2</v>
          </cell>
          <cell r="CM402" t="str">
            <v>2X32HEHP</v>
          </cell>
          <cell r="CN402" t="str">
            <v>SYLVANIA</v>
          </cell>
          <cell r="CO402" t="str">
            <v>QHE2X32T8/UNV ISH-SC</v>
          </cell>
          <cell r="CP402">
            <v>49873</v>
          </cell>
          <cell r="CQ402">
            <v>0</v>
          </cell>
          <cell r="CR402" t="str">
            <v>N/A</v>
          </cell>
          <cell r="CS402" t="str">
            <v>-</v>
          </cell>
          <cell r="CT402" t="str">
            <v>-</v>
          </cell>
          <cell r="CU402" t="str">
            <v>-</v>
          </cell>
          <cell r="CV402">
            <v>0</v>
          </cell>
          <cell r="CW402">
            <v>4</v>
          </cell>
          <cell r="CX402" t="str">
            <v>FO28/ECO</v>
          </cell>
          <cell r="CY402" t="str">
            <v>SYLVANIA</v>
          </cell>
          <cell r="CZ402" t="str">
            <v>FO28/841/XP/SS/ECO</v>
          </cell>
          <cell r="DA402">
            <v>22179</v>
          </cell>
          <cell r="DB402">
            <v>0</v>
          </cell>
          <cell r="DC402" t="str">
            <v>N/A</v>
          </cell>
          <cell r="DD402" t="str">
            <v>-</v>
          </cell>
          <cell r="DE402" t="str">
            <v>-</v>
          </cell>
          <cell r="DF402" t="str">
            <v>-</v>
          </cell>
          <cell r="DG402">
            <v>2</v>
          </cell>
          <cell r="DH402" t="str">
            <v>2X4-2 LAMP HP SURFACE MOUNT PARABOLIC</v>
          </cell>
          <cell r="DI402" t="str">
            <v>SELECT</v>
          </cell>
          <cell r="DJ402" t="str">
            <v>SELECT</v>
          </cell>
          <cell r="DK402" t="str">
            <v>-</v>
          </cell>
          <cell r="DL402">
            <v>0</v>
          </cell>
          <cell r="DM402" t="str">
            <v>No Sensor</v>
          </cell>
          <cell r="DN402" t="str">
            <v>No Sensor</v>
          </cell>
          <cell r="DO402" t="str">
            <v>No Sensor</v>
          </cell>
          <cell r="DP402" t="str">
            <v>No Sensor</v>
          </cell>
          <cell r="DQ402" t="str">
            <v>No Sensor</v>
          </cell>
          <cell r="DR402">
            <v>0</v>
          </cell>
          <cell r="DS402" t="str">
            <v>No Add Wk.</v>
          </cell>
          <cell r="DT402" t="str">
            <v>No Add. Wk.</v>
          </cell>
          <cell r="DU402" t="str">
            <v>No Add. Wk.</v>
          </cell>
          <cell r="DV402" t="str">
            <v>No Add. Wk.</v>
          </cell>
          <cell r="DW402" t="str">
            <v>No Add. Wk.</v>
          </cell>
        </row>
        <row r="403">
          <cell r="E403">
            <v>11</v>
          </cell>
          <cell r="F403" t="str">
            <v>OLD SCIENCE HALL</v>
          </cell>
          <cell r="G403">
            <v>2</v>
          </cell>
          <cell r="H403">
            <v>234</v>
          </cell>
          <cell r="I403" t="str">
            <v>OFFICE</v>
          </cell>
          <cell r="J403" t="str">
            <v>OH</v>
          </cell>
          <cell r="L403">
            <v>2470</v>
          </cell>
          <cell r="M403">
            <v>2</v>
          </cell>
          <cell r="N403" t="str">
            <v>44EE</v>
          </cell>
          <cell r="O403" t="str">
            <v>PEND PARA</v>
          </cell>
          <cell r="S403" t="str">
            <v>FLUORESCENT</v>
          </cell>
          <cell r="T403">
            <v>144</v>
          </cell>
          <cell r="U403">
            <v>0.28799999999999998</v>
          </cell>
          <cell r="V403">
            <v>711.3599999999999</v>
          </cell>
          <cell r="W403">
            <v>2</v>
          </cell>
          <cell r="X403" t="str">
            <v>SP-NF4-242HP</v>
          </cell>
          <cell r="Z403" t="str">
            <v>NEW LINEAR FLUORESCENT FIXTURE</v>
          </cell>
          <cell r="AA403" t="str">
            <v xml:space="preserve"> </v>
          </cell>
          <cell r="AB403">
            <v>65</v>
          </cell>
          <cell r="AC403">
            <v>0.13</v>
          </cell>
          <cell r="AD403">
            <v>321.10000000000002</v>
          </cell>
          <cell r="AJ403" t="str">
            <v>Y</v>
          </cell>
          <cell r="AK403">
            <v>16408.8</v>
          </cell>
          <cell r="AL403">
            <v>12288</v>
          </cell>
          <cell r="AM403">
            <v>-0.25113353810150646</v>
          </cell>
          <cell r="AN403">
            <v>0.15799999999999997</v>
          </cell>
          <cell r="AO403">
            <v>390.25999999999988</v>
          </cell>
          <cell r="AP403">
            <v>35.173959999999994</v>
          </cell>
          <cell r="AQ403">
            <v>12.424437620063962</v>
          </cell>
          <cell r="AR403">
            <v>8.0486540363414211E-2</v>
          </cell>
          <cell r="AS403">
            <v>64.114559999999997</v>
          </cell>
          <cell r="AT403">
            <v>28.940600000000003</v>
          </cell>
          <cell r="AU403">
            <v>99.26</v>
          </cell>
          <cell r="AV403">
            <v>59.734999999999999</v>
          </cell>
          <cell r="AW403">
            <v>2.3200000000000003</v>
          </cell>
          <cell r="AX403">
            <v>0</v>
          </cell>
          <cell r="AY403">
            <v>0</v>
          </cell>
          <cell r="AZ403">
            <v>0</v>
          </cell>
          <cell r="BA403">
            <v>0</v>
          </cell>
          <cell r="BB403">
            <v>198.52</v>
          </cell>
          <cell r="BC403">
            <v>0</v>
          </cell>
          <cell r="BD403">
            <v>0</v>
          </cell>
          <cell r="BE403">
            <v>198.52</v>
          </cell>
          <cell r="BF403">
            <v>119.47</v>
          </cell>
          <cell r="BG403">
            <v>0</v>
          </cell>
          <cell r="BH403">
            <v>0</v>
          </cell>
          <cell r="BI403">
            <v>119.47</v>
          </cell>
          <cell r="BJ403">
            <v>4.6400000000000006</v>
          </cell>
          <cell r="BK403">
            <v>430.73158568062496</v>
          </cell>
          <cell r="BL403">
            <v>437.01667187062492</v>
          </cell>
          <cell r="BM403">
            <v>4.6929999999999996</v>
          </cell>
          <cell r="BN403">
            <v>9.8800000000000008</v>
          </cell>
          <cell r="BO403">
            <v>14.573</v>
          </cell>
          <cell r="BP403">
            <v>2.4679416666666665</v>
          </cell>
          <cell r="BQ403">
            <v>3.7050000000000001</v>
          </cell>
          <cell r="BR403">
            <v>0</v>
          </cell>
          <cell r="BS403">
            <v>6.1729416666666665</v>
          </cell>
          <cell r="BT403">
            <v>2.2250583333333331</v>
          </cell>
          <cell r="BU403">
            <v>6.1750000000000007</v>
          </cell>
          <cell r="BV403">
            <v>8.4000583333333338</v>
          </cell>
          <cell r="BW403">
            <v>25.757159999999992</v>
          </cell>
          <cell r="BX403">
            <v>9.4167999999999985</v>
          </cell>
          <cell r="BY403">
            <v>0.36</v>
          </cell>
          <cell r="BZ403">
            <v>2.95</v>
          </cell>
          <cell r="CA403">
            <v>3.1432466440677955</v>
          </cell>
          <cell r="CB403">
            <v>4</v>
          </cell>
          <cell r="CC403">
            <v>3.3198210169491524</v>
          </cell>
          <cell r="CD403">
            <v>0.31</v>
          </cell>
          <cell r="CE403">
            <v>0.23</v>
          </cell>
          <cell r="CF403">
            <v>0</v>
          </cell>
          <cell r="CG403">
            <v>0</v>
          </cell>
          <cell r="CH403">
            <v>6.4630676610169484</v>
          </cell>
          <cell r="CI403" t="str">
            <v>OLD SCIENCE HALL</v>
          </cell>
          <cell r="CJ403" t="str">
            <v>SP-NF4-242HP</v>
          </cell>
          <cell r="CK403" t="str">
            <v>X</v>
          </cell>
          <cell r="CL403">
            <v>2</v>
          </cell>
          <cell r="CM403" t="str">
            <v>2X32HEHP</v>
          </cell>
          <cell r="CN403" t="str">
            <v>SYLVANIA</v>
          </cell>
          <cell r="CO403" t="str">
            <v>QHE2X32T8/UNV ISH-SC</v>
          </cell>
          <cell r="CP403">
            <v>49873</v>
          </cell>
          <cell r="CQ403">
            <v>0</v>
          </cell>
          <cell r="CR403" t="str">
            <v>N/A</v>
          </cell>
          <cell r="CS403" t="str">
            <v>-</v>
          </cell>
          <cell r="CT403" t="str">
            <v>-</v>
          </cell>
          <cell r="CU403" t="str">
            <v>-</v>
          </cell>
          <cell r="CV403">
            <v>0</v>
          </cell>
          <cell r="CW403">
            <v>4</v>
          </cell>
          <cell r="CX403" t="str">
            <v>FO28/ECO</v>
          </cell>
          <cell r="CY403" t="str">
            <v>SYLVANIA</v>
          </cell>
          <cell r="CZ403" t="str">
            <v>FO28/841/XP/SS/ECO</v>
          </cell>
          <cell r="DA403">
            <v>22179</v>
          </cell>
          <cell r="DB403">
            <v>0</v>
          </cell>
          <cell r="DC403" t="str">
            <v>N/A</v>
          </cell>
          <cell r="DD403" t="str">
            <v>-</v>
          </cell>
          <cell r="DE403" t="str">
            <v>-</v>
          </cell>
          <cell r="DF403" t="str">
            <v>-</v>
          </cell>
          <cell r="DG403">
            <v>2</v>
          </cell>
          <cell r="DH403" t="str">
            <v>2X4-2 LAMP HP SURFACE MOUNT PARABOLIC</v>
          </cell>
          <cell r="DI403" t="str">
            <v>SELECT</v>
          </cell>
          <cell r="DJ403" t="str">
            <v>SELECT</v>
          </cell>
          <cell r="DK403" t="str">
            <v>-</v>
          </cell>
          <cell r="DL403">
            <v>0</v>
          </cell>
          <cell r="DM403" t="str">
            <v>No Sensor</v>
          </cell>
          <cell r="DN403" t="str">
            <v>No Sensor</v>
          </cell>
          <cell r="DO403" t="str">
            <v>No Sensor</v>
          </cell>
          <cell r="DP403" t="str">
            <v>No Sensor</v>
          </cell>
          <cell r="DQ403" t="str">
            <v>No Sensor</v>
          </cell>
          <cell r="DR403">
            <v>0</v>
          </cell>
          <cell r="DS403" t="str">
            <v>No Add Wk.</v>
          </cell>
          <cell r="DT403" t="str">
            <v>No Add. Wk.</v>
          </cell>
          <cell r="DU403" t="str">
            <v>No Add. Wk.</v>
          </cell>
          <cell r="DV403" t="str">
            <v>No Add. Wk.</v>
          </cell>
          <cell r="DW403" t="str">
            <v>No Add. Wk.</v>
          </cell>
        </row>
        <row r="404">
          <cell r="E404">
            <v>11</v>
          </cell>
          <cell r="F404" t="str">
            <v>OLD SCIENCE HALL</v>
          </cell>
          <cell r="G404">
            <v>2</v>
          </cell>
          <cell r="H404">
            <v>235</v>
          </cell>
          <cell r="I404" t="str">
            <v>OFFICE</v>
          </cell>
          <cell r="J404" t="str">
            <v>OH</v>
          </cell>
          <cell r="L404">
            <v>2470</v>
          </cell>
          <cell r="M404">
            <v>2</v>
          </cell>
          <cell r="N404" t="str">
            <v>44EE</v>
          </cell>
          <cell r="O404" t="str">
            <v>PEND PARA</v>
          </cell>
          <cell r="S404" t="str">
            <v>FLUORESCENT</v>
          </cell>
          <cell r="T404">
            <v>144</v>
          </cell>
          <cell r="U404">
            <v>0.28799999999999998</v>
          </cell>
          <cell r="V404">
            <v>711.3599999999999</v>
          </cell>
          <cell r="W404">
            <v>2</v>
          </cell>
          <cell r="X404" t="str">
            <v>SP-NF4-242HP</v>
          </cell>
          <cell r="Z404" t="str">
            <v>NEW LINEAR FLUORESCENT FIXTURE</v>
          </cell>
          <cell r="AA404" t="str">
            <v xml:space="preserve"> </v>
          </cell>
          <cell r="AB404">
            <v>65</v>
          </cell>
          <cell r="AC404">
            <v>0.13</v>
          </cell>
          <cell r="AD404">
            <v>321.10000000000002</v>
          </cell>
          <cell r="AJ404" t="str">
            <v>Y</v>
          </cell>
          <cell r="AK404">
            <v>16408.8</v>
          </cell>
          <cell r="AL404">
            <v>12288</v>
          </cell>
          <cell r="AM404">
            <v>-0.25113353810150646</v>
          </cell>
          <cell r="AN404">
            <v>0.15799999999999997</v>
          </cell>
          <cell r="AO404">
            <v>390.25999999999988</v>
          </cell>
          <cell r="AP404">
            <v>35.173959999999994</v>
          </cell>
          <cell r="AQ404">
            <v>12.424437620063962</v>
          </cell>
          <cell r="AR404">
            <v>8.0486540363414211E-2</v>
          </cell>
          <cell r="AS404">
            <v>64.114559999999997</v>
          </cell>
          <cell r="AT404">
            <v>28.940600000000003</v>
          </cell>
          <cell r="AU404">
            <v>99.26</v>
          </cell>
          <cell r="AV404">
            <v>59.734999999999999</v>
          </cell>
          <cell r="AW404">
            <v>2.3200000000000003</v>
          </cell>
          <cell r="AX404">
            <v>0</v>
          </cell>
          <cell r="AY404">
            <v>0</v>
          </cell>
          <cell r="AZ404">
            <v>0</v>
          </cell>
          <cell r="BA404">
            <v>0</v>
          </cell>
          <cell r="BB404">
            <v>198.52</v>
          </cell>
          <cell r="BC404">
            <v>0</v>
          </cell>
          <cell r="BD404">
            <v>0</v>
          </cell>
          <cell r="BE404">
            <v>198.52</v>
          </cell>
          <cell r="BF404">
            <v>119.47</v>
          </cell>
          <cell r="BG404">
            <v>0</v>
          </cell>
          <cell r="BH404">
            <v>0</v>
          </cell>
          <cell r="BI404">
            <v>119.47</v>
          </cell>
          <cell r="BJ404">
            <v>4.6400000000000006</v>
          </cell>
          <cell r="BK404">
            <v>430.73158568062496</v>
          </cell>
          <cell r="BL404">
            <v>437.01667187062492</v>
          </cell>
          <cell r="BM404">
            <v>4.6929999999999996</v>
          </cell>
          <cell r="BN404">
            <v>9.8800000000000008</v>
          </cell>
          <cell r="BO404">
            <v>14.573</v>
          </cell>
          <cell r="BP404">
            <v>2.4679416666666665</v>
          </cell>
          <cell r="BQ404">
            <v>3.7050000000000001</v>
          </cell>
          <cell r="BR404">
            <v>0</v>
          </cell>
          <cell r="BS404">
            <v>6.1729416666666665</v>
          </cell>
          <cell r="BT404">
            <v>2.2250583333333331</v>
          </cell>
          <cell r="BU404">
            <v>6.1750000000000007</v>
          </cell>
          <cell r="BV404">
            <v>8.4000583333333338</v>
          </cell>
          <cell r="BW404">
            <v>25.757159999999992</v>
          </cell>
          <cell r="BX404">
            <v>9.4167999999999985</v>
          </cell>
          <cell r="BY404">
            <v>0.36</v>
          </cell>
          <cell r="BZ404">
            <v>2.95</v>
          </cell>
          <cell r="CA404">
            <v>3.1432466440677955</v>
          </cell>
          <cell r="CB404">
            <v>4</v>
          </cell>
          <cell r="CC404">
            <v>3.3198210169491524</v>
          </cell>
          <cell r="CD404">
            <v>0.31</v>
          </cell>
          <cell r="CE404">
            <v>0.23</v>
          </cell>
          <cell r="CF404">
            <v>0</v>
          </cell>
          <cell r="CG404">
            <v>0</v>
          </cell>
          <cell r="CH404">
            <v>6.4630676610169484</v>
          </cell>
          <cell r="CI404" t="str">
            <v>OLD SCIENCE HALL</v>
          </cell>
          <cell r="CJ404" t="str">
            <v>SP-NF4-242HP</v>
          </cell>
          <cell r="CK404" t="str">
            <v>X</v>
          </cell>
          <cell r="CL404">
            <v>2</v>
          </cell>
          <cell r="CM404" t="str">
            <v>2X32HEHP</v>
          </cell>
          <cell r="CN404" t="str">
            <v>SYLVANIA</v>
          </cell>
          <cell r="CO404" t="str">
            <v>QHE2X32T8/UNV ISH-SC</v>
          </cell>
          <cell r="CP404">
            <v>49873</v>
          </cell>
          <cell r="CQ404">
            <v>0</v>
          </cell>
          <cell r="CR404" t="str">
            <v>N/A</v>
          </cell>
          <cell r="CS404" t="str">
            <v>-</v>
          </cell>
          <cell r="CT404" t="str">
            <v>-</v>
          </cell>
          <cell r="CU404" t="str">
            <v>-</v>
          </cell>
          <cell r="CV404">
            <v>0</v>
          </cell>
          <cell r="CW404">
            <v>4</v>
          </cell>
          <cell r="CX404" t="str">
            <v>FO28/ECO</v>
          </cell>
          <cell r="CY404" t="str">
            <v>SYLVANIA</v>
          </cell>
          <cell r="CZ404" t="str">
            <v>FO28/841/XP/SS/ECO</v>
          </cell>
          <cell r="DA404">
            <v>22179</v>
          </cell>
          <cell r="DB404">
            <v>0</v>
          </cell>
          <cell r="DC404" t="str">
            <v>N/A</v>
          </cell>
          <cell r="DD404" t="str">
            <v>-</v>
          </cell>
          <cell r="DE404" t="str">
            <v>-</v>
          </cell>
          <cell r="DF404" t="str">
            <v>-</v>
          </cell>
          <cell r="DG404">
            <v>2</v>
          </cell>
          <cell r="DH404" t="str">
            <v>2X4-2 LAMP HP SURFACE MOUNT PARABOLIC</v>
          </cell>
          <cell r="DI404" t="str">
            <v>SELECT</v>
          </cell>
          <cell r="DJ404" t="str">
            <v>SELECT</v>
          </cell>
          <cell r="DK404" t="str">
            <v>-</v>
          </cell>
          <cell r="DL404">
            <v>0</v>
          </cell>
          <cell r="DM404" t="str">
            <v>No Sensor</v>
          </cell>
          <cell r="DN404" t="str">
            <v>No Sensor</v>
          </cell>
          <cell r="DO404" t="str">
            <v>No Sensor</v>
          </cell>
          <cell r="DP404" t="str">
            <v>No Sensor</v>
          </cell>
          <cell r="DQ404" t="str">
            <v>No Sensor</v>
          </cell>
          <cell r="DR404">
            <v>0</v>
          </cell>
          <cell r="DS404" t="str">
            <v>No Add Wk.</v>
          </cell>
          <cell r="DT404" t="str">
            <v>No Add. Wk.</v>
          </cell>
          <cell r="DU404" t="str">
            <v>No Add. Wk.</v>
          </cell>
          <cell r="DV404" t="str">
            <v>No Add. Wk.</v>
          </cell>
          <cell r="DW404" t="str">
            <v>No Add. Wk.</v>
          </cell>
        </row>
        <row r="405">
          <cell r="E405">
            <v>11</v>
          </cell>
          <cell r="F405" t="str">
            <v>OLD SCIENCE HALL</v>
          </cell>
          <cell r="G405">
            <v>2</v>
          </cell>
          <cell r="H405">
            <v>237</v>
          </cell>
          <cell r="I405" t="str">
            <v>LANGUAGE LAB</v>
          </cell>
          <cell r="J405" t="str">
            <v>CR</v>
          </cell>
          <cell r="L405">
            <v>2470</v>
          </cell>
          <cell r="M405">
            <v>18</v>
          </cell>
          <cell r="N405" t="str">
            <v>24EE</v>
          </cell>
          <cell r="O405" t="str">
            <v>PEND PARA</v>
          </cell>
          <cell r="Q405" t="str">
            <v>9R2</v>
          </cell>
          <cell r="S405" t="str">
            <v>FLUORESCENT</v>
          </cell>
          <cell r="T405">
            <v>72</v>
          </cell>
          <cell r="U405">
            <v>1.296</v>
          </cell>
          <cell r="V405">
            <v>3201.12</v>
          </cell>
          <cell r="W405">
            <v>18</v>
          </cell>
          <cell r="X405" t="str">
            <v>SP-NF4-142</v>
          </cell>
          <cell r="Z405" t="str">
            <v>NEW LINEAR FLUORESCENT FIXTURE</v>
          </cell>
          <cell r="AA405" t="str">
            <v xml:space="preserve"> </v>
          </cell>
          <cell r="AB405">
            <v>65</v>
          </cell>
          <cell r="AC405">
            <v>1.17</v>
          </cell>
          <cell r="AD405">
            <v>2889.8999999999996</v>
          </cell>
          <cell r="AJ405" t="str">
            <v>Y</v>
          </cell>
          <cell r="AK405">
            <v>73839.599999999991</v>
          </cell>
          <cell r="AL405">
            <v>110592</v>
          </cell>
          <cell r="AM405">
            <v>0.49773292379698714</v>
          </cell>
          <cell r="AN405">
            <v>0.12600000000000011</v>
          </cell>
          <cell r="AO405">
            <v>311.22000000000025</v>
          </cell>
          <cell r="AP405">
            <v>28.050120000000049</v>
          </cell>
          <cell r="AQ405">
            <v>156.59480802508571</v>
          </cell>
          <cell r="AR405">
            <v>6.3859077616405073E-3</v>
          </cell>
          <cell r="AS405">
            <v>288.51552000000004</v>
          </cell>
          <cell r="AT405">
            <v>260.46539999999999</v>
          </cell>
          <cell r="AU405">
            <v>119.26</v>
          </cell>
          <cell r="AV405">
            <v>59.734999999999999</v>
          </cell>
          <cell r="AW405">
            <v>1.1600000000000001</v>
          </cell>
          <cell r="AX405">
            <v>0</v>
          </cell>
          <cell r="AY405">
            <v>0</v>
          </cell>
          <cell r="AZ405">
            <v>0</v>
          </cell>
          <cell r="BA405">
            <v>0</v>
          </cell>
          <cell r="BB405">
            <v>2146.6800000000003</v>
          </cell>
          <cell r="BC405">
            <v>0</v>
          </cell>
          <cell r="BD405">
            <v>0</v>
          </cell>
          <cell r="BE405">
            <v>2146.6800000000003</v>
          </cell>
          <cell r="BF405">
            <v>1075.23</v>
          </cell>
          <cell r="BG405">
            <v>0</v>
          </cell>
          <cell r="BH405">
            <v>0</v>
          </cell>
          <cell r="BI405">
            <v>1075.23</v>
          </cell>
          <cell r="BJ405">
            <v>20.880000000000003</v>
          </cell>
          <cell r="BK405">
            <v>4364.2202686256251</v>
          </cell>
          <cell r="BL405">
            <v>4392.503156480625</v>
          </cell>
          <cell r="BM405">
            <v>21.118499999999997</v>
          </cell>
          <cell r="BN405">
            <v>44.460000000000008</v>
          </cell>
          <cell r="BO405">
            <v>65.578500000000005</v>
          </cell>
          <cell r="BP405">
            <v>22.211475</v>
          </cell>
          <cell r="BQ405">
            <v>33.344999999999999</v>
          </cell>
          <cell r="BR405">
            <v>0</v>
          </cell>
          <cell r="BS405">
            <v>55.556474999999999</v>
          </cell>
          <cell r="BT405">
            <v>-1.0929750000000027</v>
          </cell>
          <cell r="BU405">
            <v>11.115000000000009</v>
          </cell>
          <cell r="BV405">
            <v>10.022025000000006</v>
          </cell>
          <cell r="BW405">
            <v>20.540520000000019</v>
          </cell>
          <cell r="BX405">
            <v>7.5096000000000078</v>
          </cell>
          <cell r="BY405">
            <v>0.36</v>
          </cell>
          <cell r="BZ405">
            <v>2.95</v>
          </cell>
          <cell r="CA405">
            <v>2.5066397288135613</v>
          </cell>
          <cell r="CB405">
            <v>4</v>
          </cell>
          <cell r="CC405">
            <v>2.6474522033898324</v>
          </cell>
          <cell r="CD405">
            <v>0.31</v>
          </cell>
          <cell r="CE405">
            <v>0.23</v>
          </cell>
          <cell r="CF405">
            <v>0</v>
          </cell>
          <cell r="CG405">
            <v>0</v>
          </cell>
          <cell r="CH405">
            <v>5.1540919322033938</v>
          </cell>
          <cell r="CI405" t="str">
            <v>OLD SCIENCE HALL</v>
          </cell>
          <cell r="CJ405" t="str">
            <v>SP-NF4-142</v>
          </cell>
          <cell r="CK405" t="str">
            <v>X</v>
          </cell>
          <cell r="CL405">
            <v>18</v>
          </cell>
          <cell r="CM405" t="str">
            <v>2X32HEHP</v>
          </cell>
          <cell r="CN405" t="str">
            <v>SYLVANIA</v>
          </cell>
          <cell r="CO405" t="str">
            <v>QHE2X32T8/UNV ISH-SC</v>
          </cell>
          <cell r="CP405">
            <v>49873</v>
          </cell>
          <cell r="CQ405">
            <v>0</v>
          </cell>
          <cell r="CR405" t="str">
            <v>N/A</v>
          </cell>
          <cell r="CS405" t="str">
            <v>-</v>
          </cell>
          <cell r="CT405" t="str">
            <v>-</v>
          </cell>
          <cell r="CU405" t="str">
            <v>-</v>
          </cell>
          <cell r="CV405">
            <v>0</v>
          </cell>
          <cell r="CW405">
            <v>36</v>
          </cell>
          <cell r="CX405" t="str">
            <v>FO28/ECO</v>
          </cell>
          <cell r="CY405" t="str">
            <v>SYLVANIA</v>
          </cell>
          <cell r="CZ405" t="str">
            <v>FO28/841/XP/SS/ECO</v>
          </cell>
          <cell r="DA405">
            <v>22179</v>
          </cell>
          <cell r="DB405">
            <v>0</v>
          </cell>
          <cell r="DC405" t="str">
            <v>N/A</v>
          </cell>
          <cell r="DD405" t="str">
            <v>-</v>
          </cell>
          <cell r="DE405" t="str">
            <v>-</v>
          </cell>
          <cell r="DF405" t="str">
            <v>-</v>
          </cell>
          <cell r="DG405">
            <v>18</v>
          </cell>
          <cell r="DH405" t="str">
            <v>1X4-2 LAMP SURFACE MOUNT PARABOLIC</v>
          </cell>
          <cell r="DI405" t="str">
            <v>SELECT</v>
          </cell>
          <cell r="DJ405" t="str">
            <v>SELECT</v>
          </cell>
          <cell r="DK405" t="str">
            <v>-</v>
          </cell>
          <cell r="DL405">
            <v>0</v>
          </cell>
          <cell r="DM405" t="str">
            <v>No Sensor</v>
          </cell>
          <cell r="DN405" t="str">
            <v>No Sensor</v>
          </cell>
          <cell r="DO405" t="str">
            <v>No Sensor</v>
          </cell>
          <cell r="DP405" t="str">
            <v>No Sensor</v>
          </cell>
          <cell r="DQ405" t="str">
            <v>No Sensor</v>
          </cell>
          <cell r="DR405">
            <v>0</v>
          </cell>
          <cell r="DS405" t="str">
            <v>No Add Wk.</v>
          </cell>
          <cell r="DT405" t="str">
            <v>No Add. Wk.</v>
          </cell>
          <cell r="DU405" t="str">
            <v>No Add. Wk.</v>
          </cell>
          <cell r="DV405" t="str">
            <v>No Add. Wk.</v>
          </cell>
          <cell r="DW405" t="str">
            <v>No Add. Wk.</v>
          </cell>
        </row>
        <row r="406">
          <cell r="E406">
            <v>11</v>
          </cell>
          <cell r="F406" t="str">
            <v>OLD SCIENCE HALL</v>
          </cell>
          <cell r="G406">
            <v>2</v>
          </cell>
          <cell r="H406">
            <v>237</v>
          </cell>
          <cell r="I406" t="str">
            <v>LANGUAGE LAB</v>
          </cell>
          <cell r="J406" t="str">
            <v>CR</v>
          </cell>
          <cell r="L406">
            <v>2470</v>
          </cell>
          <cell r="M406">
            <v>1</v>
          </cell>
          <cell r="N406" t="str">
            <v>24EE</v>
          </cell>
          <cell r="O406" t="str">
            <v>PEND PARA</v>
          </cell>
          <cell r="S406" t="str">
            <v>FLUORESCENT</v>
          </cell>
          <cell r="T406">
            <v>72</v>
          </cell>
          <cell r="U406">
            <v>7.1999999999999995E-2</v>
          </cell>
          <cell r="V406">
            <v>177.83999999999997</v>
          </cell>
          <cell r="W406">
            <v>1</v>
          </cell>
          <cell r="X406" t="str">
            <v>SP-NF4-142</v>
          </cell>
          <cell r="Z406" t="str">
            <v>NEW LINEAR FLUORESCENT FIXTURE</v>
          </cell>
          <cell r="AA406" t="str">
            <v xml:space="preserve"> </v>
          </cell>
          <cell r="AB406">
            <v>65</v>
          </cell>
          <cell r="AC406">
            <v>6.5000000000000002E-2</v>
          </cell>
          <cell r="AD406">
            <v>160.55000000000001</v>
          </cell>
          <cell r="AJ406" t="str">
            <v>Y</v>
          </cell>
          <cell r="AK406">
            <v>4102.2</v>
          </cell>
          <cell r="AL406">
            <v>6144</v>
          </cell>
          <cell r="AM406">
            <v>0.49773292379698703</v>
          </cell>
          <cell r="AN406">
            <v>6.9999999999999923E-3</v>
          </cell>
          <cell r="AO406">
            <v>17.289999999999964</v>
          </cell>
          <cell r="AP406">
            <v>1.5583399999999976</v>
          </cell>
          <cell r="AQ406">
            <v>156.59480802508619</v>
          </cell>
          <cell r="AR406">
            <v>6.3859077616404874E-3</v>
          </cell>
          <cell r="AS406">
            <v>16.028639999999999</v>
          </cell>
          <cell r="AT406">
            <v>14.470300000000002</v>
          </cell>
          <cell r="AU406">
            <v>119.26</v>
          </cell>
          <cell r="AV406">
            <v>59.734999999999999</v>
          </cell>
          <cell r="AW406">
            <v>1.1600000000000001</v>
          </cell>
          <cell r="AX406">
            <v>0</v>
          </cell>
          <cell r="AY406">
            <v>0</v>
          </cell>
          <cell r="AZ406">
            <v>0</v>
          </cell>
          <cell r="BA406">
            <v>0</v>
          </cell>
          <cell r="BB406">
            <v>119.26</v>
          </cell>
          <cell r="BC406">
            <v>0</v>
          </cell>
          <cell r="BD406">
            <v>0</v>
          </cell>
          <cell r="BE406">
            <v>119.26</v>
          </cell>
          <cell r="BF406">
            <v>59.734999999999999</v>
          </cell>
          <cell r="BG406">
            <v>0</v>
          </cell>
          <cell r="BH406">
            <v>0</v>
          </cell>
          <cell r="BI406">
            <v>59.734999999999999</v>
          </cell>
          <cell r="BJ406">
            <v>1.1600000000000001</v>
          </cell>
          <cell r="BK406">
            <v>242.45668159031246</v>
          </cell>
          <cell r="BL406">
            <v>244.02795313781246</v>
          </cell>
          <cell r="BM406">
            <v>1.1732499999999999</v>
          </cell>
          <cell r="BN406">
            <v>2.4700000000000002</v>
          </cell>
          <cell r="BO406">
            <v>3.6432500000000001</v>
          </cell>
          <cell r="BP406">
            <v>1.2339708333333332</v>
          </cell>
          <cell r="BQ406">
            <v>1.8525</v>
          </cell>
          <cell r="BR406">
            <v>0</v>
          </cell>
          <cell r="BS406">
            <v>3.0864708333333333</v>
          </cell>
          <cell r="BT406">
            <v>-6.0720833333333335E-2</v>
          </cell>
          <cell r="BU406">
            <v>0.61750000000000016</v>
          </cell>
          <cell r="BV406">
            <v>0.55677916666666682</v>
          </cell>
          <cell r="BW406">
            <v>1.1411399999999976</v>
          </cell>
          <cell r="BX406">
            <v>0.41719999999999957</v>
          </cell>
          <cell r="BY406">
            <v>0.36</v>
          </cell>
          <cell r="BZ406">
            <v>2.95</v>
          </cell>
          <cell r="CA406">
            <v>0.1392577627118641</v>
          </cell>
          <cell r="CB406">
            <v>4</v>
          </cell>
          <cell r="CC406">
            <v>0.14708067796610153</v>
          </cell>
          <cell r="CD406">
            <v>0.31</v>
          </cell>
          <cell r="CE406">
            <v>0.23</v>
          </cell>
          <cell r="CF406">
            <v>0</v>
          </cell>
          <cell r="CG406">
            <v>0</v>
          </cell>
          <cell r="CH406">
            <v>0.28633844067796566</v>
          </cell>
          <cell r="CI406" t="str">
            <v>OLD SCIENCE HALL</v>
          </cell>
          <cell r="CJ406" t="str">
            <v>SP-NF4-142</v>
          </cell>
          <cell r="CK406" t="str">
            <v>X</v>
          </cell>
          <cell r="CL406">
            <v>1</v>
          </cell>
          <cell r="CM406" t="str">
            <v>2X32HEHP</v>
          </cell>
          <cell r="CN406" t="str">
            <v>SYLVANIA</v>
          </cell>
          <cell r="CO406" t="str">
            <v>QHE2X32T8/UNV ISH-SC</v>
          </cell>
          <cell r="CP406">
            <v>49873</v>
          </cell>
          <cell r="CQ406">
            <v>0</v>
          </cell>
          <cell r="CR406" t="str">
            <v>N/A</v>
          </cell>
          <cell r="CS406" t="str">
            <v>-</v>
          </cell>
          <cell r="CT406" t="str">
            <v>-</v>
          </cell>
          <cell r="CU406" t="str">
            <v>-</v>
          </cell>
          <cell r="CV406">
            <v>0</v>
          </cell>
          <cell r="CW406">
            <v>2</v>
          </cell>
          <cell r="CX406" t="str">
            <v>FO28/ECO</v>
          </cell>
          <cell r="CY406" t="str">
            <v>SYLVANIA</v>
          </cell>
          <cell r="CZ406" t="str">
            <v>FO28/841/XP/SS/ECO</v>
          </cell>
          <cell r="DA406">
            <v>22179</v>
          </cell>
          <cell r="DB406">
            <v>0</v>
          </cell>
          <cell r="DC406" t="str">
            <v>N/A</v>
          </cell>
          <cell r="DD406" t="str">
            <v>-</v>
          </cell>
          <cell r="DE406" t="str">
            <v>-</v>
          </cell>
          <cell r="DF406" t="str">
            <v>-</v>
          </cell>
          <cell r="DG406">
            <v>1</v>
          </cell>
          <cell r="DH406" t="str">
            <v>1X4-2 LAMP SURFACE MOUNT PARABOLIC</v>
          </cell>
          <cell r="DI406" t="str">
            <v>SELECT</v>
          </cell>
          <cell r="DJ406" t="str">
            <v>SELECT</v>
          </cell>
          <cell r="DK406" t="str">
            <v>-</v>
          </cell>
          <cell r="DL406">
            <v>0</v>
          </cell>
          <cell r="DM406" t="str">
            <v>No Sensor</v>
          </cell>
          <cell r="DN406" t="str">
            <v>No Sensor</v>
          </cell>
          <cell r="DO406" t="str">
            <v>No Sensor</v>
          </cell>
          <cell r="DP406" t="str">
            <v>No Sensor</v>
          </cell>
          <cell r="DQ406" t="str">
            <v>No Sensor</v>
          </cell>
          <cell r="DR406">
            <v>0</v>
          </cell>
          <cell r="DS406" t="str">
            <v>No Add Wk.</v>
          </cell>
          <cell r="DT406" t="str">
            <v>No Add. Wk.</v>
          </cell>
          <cell r="DU406" t="str">
            <v>No Add. Wk.</v>
          </cell>
          <cell r="DV406" t="str">
            <v>No Add. Wk.</v>
          </cell>
          <cell r="DW406" t="str">
            <v>No Add. Wk.</v>
          </cell>
        </row>
        <row r="407">
          <cell r="E407">
            <v>11</v>
          </cell>
          <cell r="F407" t="str">
            <v>OLD SCIENCE HALL</v>
          </cell>
          <cell r="G407">
            <v>2</v>
          </cell>
          <cell r="H407">
            <v>238</v>
          </cell>
          <cell r="I407" t="str">
            <v>CONFERENCE ROOM</v>
          </cell>
          <cell r="J407" t="str">
            <v>OH</v>
          </cell>
          <cell r="L407">
            <v>2470</v>
          </cell>
          <cell r="M407">
            <v>4</v>
          </cell>
          <cell r="N407" t="str">
            <v>44EE</v>
          </cell>
          <cell r="O407" t="str">
            <v>LYIN PARA</v>
          </cell>
          <cell r="S407" t="str">
            <v>FLUORESCENT</v>
          </cell>
          <cell r="T407">
            <v>144</v>
          </cell>
          <cell r="U407">
            <v>0.57599999999999996</v>
          </cell>
          <cell r="V407">
            <v>1422.7199999999998</v>
          </cell>
          <cell r="W407">
            <v>4</v>
          </cell>
          <cell r="X407" t="str">
            <v>NF5-242HP</v>
          </cell>
          <cell r="Z407" t="str">
            <v>NEW LINEAR FLUORESCENT FIXTURE</v>
          </cell>
          <cell r="AA407" t="str">
            <v xml:space="preserve"> </v>
          </cell>
          <cell r="AB407">
            <v>65</v>
          </cell>
          <cell r="AC407">
            <v>0.26</v>
          </cell>
          <cell r="AD407">
            <v>642.20000000000005</v>
          </cell>
          <cell r="AJ407" t="str">
            <v>Y</v>
          </cell>
          <cell r="AK407">
            <v>32817.599999999999</v>
          </cell>
          <cell r="AL407">
            <v>24576</v>
          </cell>
          <cell r="AM407">
            <v>-0.25113353810150646</v>
          </cell>
          <cell r="AN407">
            <v>0.31599999999999995</v>
          </cell>
          <cell r="AO407">
            <v>780.51999999999975</v>
          </cell>
          <cell r="AP407">
            <v>70.347919999999988</v>
          </cell>
          <cell r="AQ407">
            <v>9.3436484510309619</v>
          </cell>
          <cell r="AR407">
            <v>0.10702457452684468</v>
          </cell>
          <cell r="AS407">
            <v>128.22911999999999</v>
          </cell>
          <cell r="AT407">
            <v>57.881200000000007</v>
          </cell>
          <cell r="AU407">
            <v>59.26</v>
          </cell>
          <cell r="AV407">
            <v>59.734999999999999</v>
          </cell>
          <cell r="AW407">
            <v>2.3200000000000003</v>
          </cell>
          <cell r="AX407">
            <v>0</v>
          </cell>
          <cell r="AY407">
            <v>0</v>
          </cell>
          <cell r="AZ407">
            <v>0</v>
          </cell>
          <cell r="BA407">
            <v>0</v>
          </cell>
          <cell r="BB407">
            <v>237.04</v>
          </cell>
          <cell r="BC407">
            <v>0</v>
          </cell>
          <cell r="BD407">
            <v>0</v>
          </cell>
          <cell r="BE407">
            <v>237.04</v>
          </cell>
          <cell r="BF407">
            <v>238.94</v>
          </cell>
          <cell r="BG407">
            <v>0</v>
          </cell>
          <cell r="BH407">
            <v>0</v>
          </cell>
          <cell r="BI407">
            <v>238.94</v>
          </cell>
          <cell r="BJ407">
            <v>9.2800000000000011</v>
          </cell>
          <cell r="BK407">
            <v>644.73606136124988</v>
          </cell>
          <cell r="BL407">
            <v>657.30623374124991</v>
          </cell>
          <cell r="BM407">
            <v>9.3859999999999992</v>
          </cell>
          <cell r="BN407">
            <v>19.760000000000002</v>
          </cell>
          <cell r="BO407">
            <v>29.146000000000001</v>
          </cell>
          <cell r="BP407">
            <v>4.935883333333333</v>
          </cell>
          <cell r="BQ407">
            <v>7.41</v>
          </cell>
          <cell r="BR407">
            <v>0</v>
          </cell>
          <cell r="BS407">
            <v>12.345883333333333</v>
          </cell>
          <cell r="BT407">
            <v>4.4501166666666663</v>
          </cell>
          <cell r="BU407">
            <v>12.350000000000001</v>
          </cell>
          <cell r="BV407">
            <v>16.800116666666668</v>
          </cell>
          <cell r="BW407">
            <v>51.514319999999984</v>
          </cell>
          <cell r="BX407">
            <v>18.833599999999997</v>
          </cell>
          <cell r="BY407">
            <v>0.36</v>
          </cell>
          <cell r="BZ407">
            <v>2.95</v>
          </cell>
          <cell r="CA407">
            <v>6.2864932881355911</v>
          </cell>
          <cell r="CB407">
            <v>4</v>
          </cell>
          <cell r="CC407">
            <v>6.6396420338983049</v>
          </cell>
          <cell r="CD407">
            <v>0.31</v>
          </cell>
          <cell r="CE407">
            <v>0.23</v>
          </cell>
          <cell r="CF407">
            <v>0</v>
          </cell>
          <cell r="CG407">
            <v>0</v>
          </cell>
          <cell r="CH407">
            <v>12.926135322033897</v>
          </cell>
          <cell r="CI407" t="str">
            <v>OLD SCIENCE HALL</v>
          </cell>
          <cell r="CJ407" t="str">
            <v>NF5-242HP</v>
          </cell>
          <cell r="CK407" t="str">
            <v>X</v>
          </cell>
          <cell r="CL407">
            <v>4</v>
          </cell>
          <cell r="CM407" t="str">
            <v>2X32HEHP</v>
          </cell>
          <cell r="CN407" t="str">
            <v>SYLVANIA</v>
          </cell>
          <cell r="CO407" t="str">
            <v>QHE2X32T8/UNV ISH-SC</v>
          </cell>
          <cell r="CP407">
            <v>49873</v>
          </cell>
          <cell r="CQ407">
            <v>0</v>
          </cell>
          <cell r="CR407" t="str">
            <v>N/A</v>
          </cell>
          <cell r="CS407" t="str">
            <v>-</v>
          </cell>
          <cell r="CT407" t="str">
            <v>-</v>
          </cell>
          <cell r="CU407" t="str">
            <v>-</v>
          </cell>
          <cell r="CV407">
            <v>0</v>
          </cell>
          <cell r="CW407">
            <v>8</v>
          </cell>
          <cell r="CX407" t="str">
            <v>FO28/ECO</v>
          </cell>
          <cell r="CY407" t="str">
            <v>SYLVANIA</v>
          </cell>
          <cell r="CZ407" t="str">
            <v>FO28/841/XP/SS/ECO</v>
          </cell>
          <cell r="DA407">
            <v>22179</v>
          </cell>
          <cell r="DB407">
            <v>0</v>
          </cell>
          <cell r="DC407" t="str">
            <v>N/A</v>
          </cell>
          <cell r="DD407" t="str">
            <v>-</v>
          </cell>
          <cell r="DE407" t="str">
            <v>-</v>
          </cell>
          <cell r="DF407" t="str">
            <v>-</v>
          </cell>
          <cell r="DG407">
            <v>4</v>
          </cell>
          <cell r="DH407" t="str">
            <v>2X4 2L 18 CELL PARABOLIC LOUVER</v>
          </cell>
          <cell r="DI407" t="str">
            <v>SIMKAR</v>
          </cell>
          <cell r="DJ407" t="str">
            <v>TEP-244-232-B11-18C</v>
          </cell>
          <cell r="DK407" t="str">
            <v>-</v>
          </cell>
          <cell r="DL407">
            <v>0</v>
          </cell>
          <cell r="DM407" t="str">
            <v>No Sensor</v>
          </cell>
          <cell r="DN407" t="str">
            <v>No Sensor</v>
          </cell>
          <cell r="DO407" t="str">
            <v>No Sensor</v>
          </cell>
          <cell r="DP407" t="str">
            <v>No Sensor</v>
          </cell>
          <cell r="DQ407" t="str">
            <v>No Sensor</v>
          </cell>
          <cell r="DR407">
            <v>0</v>
          </cell>
          <cell r="DS407" t="str">
            <v>No Add Wk.</v>
          </cell>
          <cell r="DT407" t="str">
            <v>No Add. Wk.</v>
          </cell>
          <cell r="DU407" t="str">
            <v>No Add. Wk.</v>
          </cell>
          <cell r="DV407" t="str">
            <v>No Add. Wk.</v>
          </cell>
          <cell r="DW407" t="str">
            <v>No Add. Wk.</v>
          </cell>
        </row>
        <row r="408">
          <cell r="E408">
            <v>11</v>
          </cell>
          <cell r="F408" t="str">
            <v>OLD SCIENCE HALL</v>
          </cell>
          <cell r="G408">
            <v>2</v>
          </cell>
          <cell r="H408">
            <v>226</v>
          </cell>
          <cell r="I408" t="str">
            <v>OFFICE</v>
          </cell>
          <cell r="J408" t="str">
            <v>OH</v>
          </cell>
          <cell r="L408">
            <v>2470</v>
          </cell>
          <cell r="M408">
            <v>2</v>
          </cell>
          <cell r="N408" t="str">
            <v>44EE</v>
          </cell>
          <cell r="O408" t="str">
            <v>LYIN PARA</v>
          </cell>
          <cell r="S408" t="str">
            <v>FLUORESCENT</v>
          </cell>
          <cell r="T408">
            <v>144</v>
          </cell>
          <cell r="U408">
            <v>0.28799999999999998</v>
          </cell>
          <cell r="V408">
            <v>711.3599999999999</v>
          </cell>
          <cell r="W408">
            <v>2</v>
          </cell>
          <cell r="X408" t="str">
            <v>NF5-242HP</v>
          </cell>
          <cell r="Z408" t="str">
            <v>NEW LINEAR FLUORESCENT FIXTURE</v>
          </cell>
          <cell r="AA408" t="str">
            <v xml:space="preserve"> </v>
          </cell>
          <cell r="AB408">
            <v>65</v>
          </cell>
          <cell r="AC408">
            <v>0.13</v>
          </cell>
          <cell r="AD408">
            <v>321.10000000000002</v>
          </cell>
          <cell r="AJ408" t="str">
            <v>Y</v>
          </cell>
          <cell r="AK408">
            <v>16408.8</v>
          </cell>
          <cell r="AL408">
            <v>12288</v>
          </cell>
          <cell r="AM408">
            <v>-0.25113353810150646</v>
          </cell>
          <cell r="AN408">
            <v>0.15799999999999997</v>
          </cell>
          <cell r="AO408">
            <v>390.25999999999988</v>
          </cell>
          <cell r="AP408">
            <v>35.173959999999994</v>
          </cell>
          <cell r="AQ408">
            <v>9.3436484510309619</v>
          </cell>
          <cell r="AR408">
            <v>0.10702457452684468</v>
          </cell>
          <cell r="AS408">
            <v>64.114559999999997</v>
          </cell>
          <cell r="AT408">
            <v>28.940600000000003</v>
          </cell>
          <cell r="AU408">
            <v>59.26</v>
          </cell>
          <cell r="AV408">
            <v>59.734999999999999</v>
          </cell>
          <cell r="AW408">
            <v>2.3200000000000003</v>
          </cell>
          <cell r="AX408">
            <v>0</v>
          </cell>
          <cell r="AY408">
            <v>0</v>
          </cell>
          <cell r="AZ408">
            <v>0</v>
          </cell>
          <cell r="BA408">
            <v>0</v>
          </cell>
          <cell r="BB408">
            <v>118.52</v>
          </cell>
          <cell r="BC408">
            <v>0</v>
          </cell>
          <cell r="BD408">
            <v>0</v>
          </cell>
          <cell r="BE408">
            <v>118.52</v>
          </cell>
          <cell r="BF408">
            <v>119.47</v>
          </cell>
          <cell r="BG408">
            <v>0</v>
          </cell>
          <cell r="BH408">
            <v>0</v>
          </cell>
          <cell r="BI408">
            <v>119.47</v>
          </cell>
          <cell r="BJ408">
            <v>4.6400000000000006</v>
          </cell>
          <cell r="BK408">
            <v>322.36803068062494</v>
          </cell>
          <cell r="BL408">
            <v>328.65311687062496</v>
          </cell>
          <cell r="BM408">
            <v>4.6929999999999996</v>
          </cell>
          <cell r="BN408">
            <v>9.8800000000000008</v>
          </cell>
          <cell r="BO408">
            <v>14.573</v>
          </cell>
          <cell r="BP408">
            <v>2.4679416666666665</v>
          </cell>
          <cell r="BQ408">
            <v>3.7050000000000001</v>
          </cell>
          <cell r="BR408">
            <v>0</v>
          </cell>
          <cell r="BS408">
            <v>6.1729416666666665</v>
          </cell>
          <cell r="BT408">
            <v>2.2250583333333331</v>
          </cell>
          <cell r="BU408">
            <v>6.1750000000000007</v>
          </cell>
          <cell r="BV408">
            <v>8.4000583333333338</v>
          </cell>
          <cell r="BW408">
            <v>25.757159999999992</v>
          </cell>
          <cell r="BX408">
            <v>9.4167999999999985</v>
          </cell>
          <cell r="BY408">
            <v>0.36</v>
          </cell>
          <cell r="BZ408">
            <v>2.95</v>
          </cell>
          <cell r="CA408">
            <v>3.1432466440677955</v>
          </cell>
          <cell r="CB408">
            <v>4</v>
          </cell>
          <cell r="CC408">
            <v>3.3198210169491524</v>
          </cell>
          <cell r="CD408">
            <v>0.31</v>
          </cell>
          <cell r="CE408">
            <v>0.23</v>
          </cell>
          <cell r="CF408">
            <v>0</v>
          </cell>
          <cell r="CG408">
            <v>0</v>
          </cell>
          <cell r="CH408">
            <v>6.4630676610169484</v>
          </cell>
          <cell r="CI408" t="str">
            <v>OLD SCIENCE HALL</v>
          </cell>
          <cell r="CJ408" t="str">
            <v>NF5-242HP</v>
          </cell>
          <cell r="CK408" t="str">
            <v>X</v>
          </cell>
          <cell r="CL408">
            <v>2</v>
          </cell>
          <cell r="CM408" t="str">
            <v>2X32HEHP</v>
          </cell>
          <cell r="CN408" t="str">
            <v>SYLVANIA</v>
          </cell>
          <cell r="CO408" t="str">
            <v>QHE2X32T8/UNV ISH-SC</v>
          </cell>
          <cell r="CP408">
            <v>49873</v>
          </cell>
          <cell r="CQ408">
            <v>0</v>
          </cell>
          <cell r="CR408" t="str">
            <v>N/A</v>
          </cell>
          <cell r="CS408" t="str">
            <v>-</v>
          </cell>
          <cell r="CT408" t="str">
            <v>-</v>
          </cell>
          <cell r="CU408" t="str">
            <v>-</v>
          </cell>
          <cell r="CV408">
            <v>0</v>
          </cell>
          <cell r="CW408">
            <v>4</v>
          </cell>
          <cell r="CX408" t="str">
            <v>FO28/ECO</v>
          </cell>
          <cell r="CY408" t="str">
            <v>SYLVANIA</v>
          </cell>
          <cell r="CZ408" t="str">
            <v>FO28/841/XP/SS/ECO</v>
          </cell>
          <cell r="DA408">
            <v>22179</v>
          </cell>
          <cell r="DB408">
            <v>0</v>
          </cell>
          <cell r="DC408" t="str">
            <v>N/A</v>
          </cell>
          <cell r="DD408" t="str">
            <v>-</v>
          </cell>
          <cell r="DE408" t="str">
            <v>-</v>
          </cell>
          <cell r="DF408" t="str">
            <v>-</v>
          </cell>
          <cell r="DG408">
            <v>2</v>
          </cell>
          <cell r="DH408" t="str">
            <v>2X4 2L 18 CELL PARABOLIC LOUVER</v>
          </cell>
          <cell r="DI408" t="str">
            <v>SIMKAR</v>
          </cell>
          <cell r="DJ408" t="str">
            <v>TEP-244-232-B11-18C</v>
          </cell>
          <cell r="DK408" t="str">
            <v>-</v>
          </cell>
          <cell r="DL408">
            <v>0</v>
          </cell>
          <cell r="DM408" t="str">
            <v>No Sensor</v>
          </cell>
          <cell r="DN408" t="str">
            <v>No Sensor</v>
          </cell>
          <cell r="DO408" t="str">
            <v>No Sensor</v>
          </cell>
          <cell r="DP408" t="str">
            <v>No Sensor</v>
          </cell>
          <cell r="DQ408" t="str">
            <v>No Sensor</v>
          </cell>
          <cell r="DR408">
            <v>0</v>
          </cell>
          <cell r="DS408" t="str">
            <v>No Add Wk.</v>
          </cell>
          <cell r="DT408" t="str">
            <v>No Add. Wk.</v>
          </cell>
          <cell r="DU408" t="str">
            <v>No Add. Wk.</v>
          </cell>
          <cell r="DV408" t="str">
            <v>No Add. Wk.</v>
          </cell>
          <cell r="DW408" t="str">
            <v>No Add. Wk.</v>
          </cell>
        </row>
        <row r="409">
          <cell r="E409">
            <v>11</v>
          </cell>
          <cell r="F409" t="str">
            <v>OLD SCIENCE HALL</v>
          </cell>
          <cell r="G409">
            <v>3</v>
          </cell>
          <cell r="I409" t="str">
            <v>STAIR #1</v>
          </cell>
          <cell r="J409" t="str">
            <v>ST</v>
          </cell>
          <cell r="L409">
            <v>2470</v>
          </cell>
          <cell r="M409">
            <v>2</v>
          </cell>
          <cell r="N409" t="str">
            <v>EXCLUDE</v>
          </cell>
          <cell r="Q409" t="str">
            <v>CF</v>
          </cell>
          <cell r="S409" t="str">
            <v>MISCELLANEOUS</v>
          </cell>
          <cell r="T409">
            <v>0</v>
          </cell>
          <cell r="U409">
            <v>0</v>
          </cell>
          <cell r="V409">
            <v>0</v>
          </cell>
          <cell r="W409">
            <v>2</v>
          </cell>
          <cell r="X409" t="str">
            <v>EXCLUDE</v>
          </cell>
          <cell r="Z409" t="str">
            <v>MISCELLANEOUS</v>
          </cell>
          <cell r="AA409" t="str">
            <v xml:space="preserve"> </v>
          </cell>
          <cell r="AB409">
            <v>0</v>
          </cell>
          <cell r="AC409">
            <v>0</v>
          </cell>
          <cell r="AD409">
            <v>0</v>
          </cell>
          <cell r="AJ409" t="str">
            <v>Y</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0.36</v>
          </cell>
          <cell r="BZ409">
            <v>2.95</v>
          </cell>
          <cell r="CA409">
            <v>0</v>
          </cell>
          <cell r="CB409">
            <v>4</v>
          </cell>
          <cell r="CC409">
            <v>0</v>
          </cell>
          <cell r="CD409">
            <v>0.31</v>
          </cell>
          <cell r="CE409">
            <v>0.23</v>
          </cell>
          <cell r="CF409">
            <v>0</v>
          </cell>
          <cell r="CG409">
            <v>0</v>
          </cell>
          <cell r="CH409">
            <v>0</v>
          </cell>
          <cell r="CI409" t="str">
            <v>OLD SCIENCE HALL</v>
          </cell>
          <cell r="CJ409" t="str">
            <v>EXCLUDE</v>
          </cell>
          <cell r="CK409">
            <v>0</v>
          </cell>
          <cell r="CL409">
            <v>0</v>
          </cell>
          <cell r="CM409" t="str">
            <v>N/A</v>
          </cell>
          <cell r="CN409" t="str">
            <v>-</v>
          </cell>
          <cell r="CO409" t="str">
            <v>-</v>
          </cell>
          <cell r="CP409" t="str">
            <v>-</v>
          </cell>
          <cell r="CQ409">
            <v>0</v>
          </cell>
          <cell r="CR409" t="str">
            <v>N/A</v>
          </cell>
          <cell r="CS409" t="str">
            <v>-</v>
          </cell>
          <cell r="CT409" t="str">
            <v>-</v>
          </cell>
          <cell r="CU409" t="str">
            <v>-</v>
          </cell>
          <cell r="CV409">
            <v>0</v>
          </cell>
          <cell r="CW409">
            <v>0</v>
          </cell>
          <cell r="CX409" t="str">
            <v>N/A</v>
          </cell>
          <cell r="CY409" t="str">
            <v>-</v>
          </cell>
          <cell r="CZ409" t="str">
            <v>-</v>
          </cell>
          <cell r="DA409" t="str">
            <v>-</v>
          </cell>
          <cell r="DB409">
            <v>0</v>
          </cell>
          <cell r="DC409" t="str">
            <v>N/A</v>
          </cell>
          <cell r="DD409" t="str">
            <v>-</v>
          </cell>
          <cell r="DE409" t="str">
            <v>-</v>
          </cell>
          <cell r="DF409" t="str">
            <v>-</v>
          </cell>
          <cell r="DG409">
            <v>2</v>
          </cell>
          <cell r="DH409" t="str">
            <v>EXCLUDE</v>
          </cell>
          <cell r="DI409" t="str">
            <v>-</v>
          </cell>
          <cell r="DJ409" t="str">
            <v>-</v>
          </cell>
          <cell r="DK409" t="str">
            <v>-</v>
          </cell>
          <cell r="DL409">
            <v>0</v>
          </cell>
          <cell r="DM409" t="str">
            <v>No Sensor</v>
          </cell>
          <cell r="DN409" t="str">
            <v>No Sensor</v>
          </cell>
          <cell r="DO409" t="str">
            <v>No Sensor</v>
          </cell>
          <cell r="DP409" t="str">
            <v>No Sensor</v>
          </cell>
          <cell r="DQ409" t="str">
            <v>No Sensor</v>
          </cell>
          <cell r="DR409">
            <v>0</v>
          </cell>
          <cell r="DS409" t="str">
            <v>No Add Wk.</v>
          </cell>
          <cell r="DT409" t="str">
            <v>No Add. Wk.</v>
          </cell>
          <cell r="DU409" t="str">
            <v>No Add. Wk.</v>
          </cell>
          <cell r="DV409" t="str">
            <v>No Add. Wk.</v>
          </cell>
          <cell r="DW409" t="str">
            <v>No Add. Wk.</v>
          </cell>
        </row>
        <row r="410">
          <cell r="E410">
            <v>11</v>
          </cell>
          <cell r="F410" t="str">
            <v>OLD SCIENCE HALL</v>
          </cell>
          <cell r="G410">
            <v>3</v>
          </cell>
          <cell r="I410" t="str">
            <v>STAIR #1</v>
          </cell>
          <cell r="J410" t="str">
            <v>E</v>
          </cell>
          <cell r="L410">
            <v>8760</v>
          </cell>
          <cell r="M410">
            <v>1</v>
          </cell>
          <cell r="N410" t="str">
            <v>EXIT PL7</v>
          </cell>
          <cell r="S410" t="str">
            <v>EXIT SIGN</v>
          </cell>
          <cell r="T410">
            <v>22</v>
          </cell>
          <cell r="U410">
            <v>2.1999999999999999E-2</v>
          </cell>
          <cell r="V410">
            <v>192.72</v>
          </cell>
          <cell r="W410">
            <v>1</v>
          </cell>
          <cell r="X410" t="str">
            <v>NF1-2CKT</v>
          </cell>
          <cell r="Z410" t="str">
            <v>NEW EXIT SIGN</v>
          </cell>
          <cell r="AA410" t="str">
            <v xml:space="preserve"> </v>
          </cell>
          <cell r="AB410">
            <v>4</v>
          </cell>
          <cell r="AC410">
            <v>4.0000000000000001E-3</v>
          </cell>
          <cell r="AD410">
            <v>35.04</v>
          </cell>
          <cell r="AJ410" t="str">
            <v>Y</v>
          </cell>
          <cell r="AK410">
            <v>619.20000000000005</v>
          </cell>
          <cell r="AL410">
            <v>0</v>
          </cell>
          <cell r="AM410">
            <v>-1</v>
          </cell>
          <cell r="AN410">
            <v>1.7999999999999999E-2</v>
          </cell>
          <cell r="AO410">
            <v>157.68</v>
          </cell>
          <cell r="AP410">
            <v>11.47968</v>
          </cell>
          <cell r="AQ410">
            <v>11.784747109267199</v>
          </cell>
          <cell r="AR410">
            <v>8.4855448379849208E-2</v>
          </cell>
          <cell r="AS410">
            <v>14.030720000000001</v>
          </cell>
          <cell r="AT410">
            <v>2.55104</v>
          </cell>
          <cell r="AU410">
            <v>40</v>
          </cell>
          <cell r="AV410">
            <v>59.734999999999999</v>
          </cell>
          <cell r="AW410">
            <v>0.14000000000000001</v>
          </cell>
          <cell r="AX410">
            <v>0</v>
          </cell>
          <cell r="AY410">
            <v>0</v>
          </cell>
          <cell r="AZ410">
            <v>0</v>
          </cell>
          <cell r="BA410">
            <v>0</v>
          </cell>
          <cell r="BB410">
            <v>40</v>
          </cell>
          <cell r="BC410">
            <v>0</v>
          </cell>
          <cell r="BD410">
            <v>0</v>
          </cell>
          <cell r="BE410">
            <v>40</v>
          </cell>
          <cell r="BF410">
            <v>59.734999999999999</v>
          </cell>
          <cell r="BG410">
            <v>0</v>
          </cell>
          <cell r="BH410">
            <v>0</v>
          </cell>
          <cell r="BI410">
            <v>59.734999999999999</v>
          </cell>
          <cell r="BJ410">
            <v>0.14000000000000001</v>
          </cell>
          <cell r="BK410">
            <v>135.09548947406248</v>
          </cell>
          <cell r="BL410">
            <v>135.28512569531247</v>
          </cell>
          <cell r="BM410">
            <v>10.950000000000001</v>
          </cell>
          <cell r="BN410">
            <v>13.14</v>
          </cell>
          <cell r="BO410">
            <v>24.090000000000003</v>
          </cell>
          <cell r="BP410">
            <v>0</v>
          </cell>
          <cell r="BQ410">
            <v>0</v>
          </cell>
          <cell r="BR410">
            <v>0</v>
          </cell>
          <cell r="BS410">
            <v>0</v>
          </cell>
          <cell r="BT410">
            <v>10.950000000000001</v>
          </cell>
          <cell r="BU410">
            <v>13.14</v>
          </cell>
          <cell r="BV410">
            <v>24.090000000000003</v>
          </cell>
          <cell r="BW410">
            <v>10.406880000000001</v>
          </cell>
          <cell r="BX410">
            <v>1.0728</v>
          </cell>
          <cell r="BY410">
            <v>0.36</v>
          </cell>
          <cell r="BZ410">
            <v>2.95</v>
          </cell>
          <cell r="CA410">
            <v>1.2699921355932204</v>
          </cell>
          <cell r="CB410">
            <v>4</v>
          </cell>
          <cell r="CC410">
            <v>0.3782074576271186</v>
          </cell>
          <cell r="CD410">
            <v>0.31</v>
          </cell>
          <cell r="CE410">
            <v>0.23</v>
          </cell>
          <cell r="CF410">
            <v>0</v>
          </cell>
          <cell r="CG410">
            <v>0</v>
          </cell>
          <cell r="CH410">
            <v>1.648199593220339</v>
          </cell>
          <cell r="CI410" t="str">
            <v>OLD SCIENCE HALL</v>
          </cell>
          <cell r="CJ410" t="str">
            <v>NF1-2CKT</v>
          </cell>
          <cell r="CK410">
            <v>0</v>
          </cell>
          <cell r="CL410">
            <v>0</v>
          </cell>
          <cell r="CM410" t="str">
            <v>N/A</v>
          </cell>
          <cell r="CN410" t="str">
            <v>-</v>
          </cell>
          <cell r="CO410" t="str">
            <v>-</v>
          </cell>
          <cell r="CP410" t="str">
            <v>-</v>
          </cell>
          <cell r="CQ410">
            <v>0</v>
          </cell>
          <cell r="CR410" t="str">
            <v>N/A</v>
          </cell>
          <cell r="CS410" t="str">
            <v>-</v>
          </cell>
          <cell r="CT410" t="str">
            <v>-</v>
          </cell>
          <cell r="CU410" t="str">
            <v>-</v>
          </cell>
          <cell r="CV410">
            <v>0</v>
          </cell>
          <cell r="CW410">
            <v>0</v>
          </cell>
          <cell r="CX410" t="str">
            <v>N/A</v>
          </cell>
          <cell r="CY410" t="str">
            <v>-</v>
          </cell>
          <cell r="CZ410" t="str">
            <v>-</v>
          </cell>
          <cell r="DA410" t="str">
            <v>-</v>
          </cell>
          <cell r="DB410">
            <v>0</v>
          </cell>
          <cell r="DC410" t="str">
            <v>N/A</v>
          </cell>
          <cell r="DD410" t="str">
            <v>-</v>
          </cell>
          <cell r="DE410" t="str">
            <v>-</v>
          </cell>
          <cell r="DF410" t="str">
            <v>-</v>
          </cell>
          <cell r="DG410">
            <v>1</v>
          </cell>
          <cell r="DH410" t="str">
            <v>LED EXIT 2 CIRCUIT</v>
          </cell>
          <cell r="DI410" t="str">
            <v>BEST</v>
          </cell>
          <cell r="DJ410" t="str">
            <v>EZXTEU2RW-DC</v>
          </cell>
          <cell r="DK410" t="str">
            <v>-</v>
          </cell>
          <cell r="DL410">
            <v>0</v>
          </cell>
          <cell r="DM410" t="str">
            <v>No Sensor</v>
          </cell>
          <cell r="DN410" t="str">
            <v>No Sensor</v>
          </cell>
          <cell r="DO410" t="str">
            <v>No Sensor</v>
          </cell>
          <cell r="DP410" t="str">
            <v>No Sensor</v>
          </cell>
          <cell r="DQ410" t="str">
            <v>No Sensor</v>
          </cell>
          <cell r="DR410">
            <v>0</v>
          </cell>
          <cell r="DS410" t="str">
            <v>No Add Wk.</v>
          </cell>
          <cell r="DT410" t="str">
            <v>No Add. Wk.</v>
          </cell>
          <cell r="DU410" t="str">
            <v>No Add. Wk.</v>
          </cell>
          <cell r="DV410" t="str">
            <v>No Add. Wk.</v>
          </cell>
          <cell r="DW410" t="str">
            <v>No Add. Wk.</v>
          </cell>
        </row>
        <row r="411">
          <cell r="E411">
            <v>11</v>
          </cell>
          <cell r="F411" t="str">
            <v>OLD SCIENCE HALL</v>
          </cell>
          <cell r="G411">
            <v>3</v>
          </cell>
          <cell r="H411">
            <v>301</v>
          </cell>
          <cell r="I411" t="str">
            <v>CORRIDOR</v>
          </cell>
          <cell r="J411" t="str">
            <v>COR</v>
          </cell>
          <cell r="L411">
            <v>2470</v>
          </cell>
          <cell r="M411">
            <v>7</v>
          </cell>
          <cell r="N411" t="str">
            <v>EXCLUDE</v>
          </cell>
          <cell r="Q411" t="str">
            <v>CF</v>
          </cell>
          <cell r="S411" t="str">
            <v>MISCELLANEOUS</v>
          </cell>
          <cell r="T411">
            <v>0</v>
          </cell>
          <cell r="U411">
            <v>0</v>
          </cell>
          <cell r="V411">
            <v>0</v>
          </cell>
          <cell r="W411">
            <v>7</v>
          </cell>
          <cell r="X411" t="str">
            <v>EXCLUDE</v>
          </cell>
          <cell r="Z411" t="str">
            <v>MISCELLANEOUS</v>
          </cell>
          <cell r="AA411" t="str">
            <v xml:space="preserve"> </v>
          </cell>
          <cell r="AB411">
            <v>0</v>
          </cell>
          <cell r="AC411">
            <v>0</v>
          </cell>
          <cell r="AD411">
            <v>0</v>
          </cell>
          <cell r="AJ411" t="str">
            <v>Y</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0.36</v>
          </cell>
          <cell r="BZ411">
            <v>2.95</v>
          </cell>
          <cell r="CA411">
            <v>0</v>
          </cell>
          <cell r="CB411">
            <v>4</v>
          </cell>
          <cell r="CC411">
            <v>0</v>
          </cell>
          <cell r="CD411">
            <v>0.31</v>
          </cell>
          <cell r="CE411">
            <v>0.23</v>
          </cell>
          <cell r="CF411">
            <v>0</v>
          </cell>
          <cell r="CG411">
            <v>0</v>
          </cell>
          <cell r="CH411">
            <v>0</v>
          </cell>
          <cell r="CI411" t="str">
            <v>OLD SCIENCE HALL</v>
          </cell>
          <cell r="CJ411" t="str">
            <v>EXCLUDE</v>
          </cell>
          <cell r="CK411">
            <v>0</v>
          </cell>
          <cell r="CL411">
            <v>0</v>
          </cell>
          <cell r="CM411" t="str">
            <v>N/A</v>
          </cell>
          <cell r="CN411" t="str">
            <v>-</v>
          </cell>
          <cell r="CO411" t="str">
            <v>-</v>
          </cell>
          <cell r="CP411" t="str">
            <v>-</v>
          </cell>
          <cell r="CQ411">
            <v>0</v>
          </cell>
          <cell r="CR411" t="str">
            <v>N/A</v>
          </cell>
          <cell r="CS411" t="str">
            <v>-</v>
          </cell>
          <cell r="CT411" t="str">
            <v>-</v>
          </cell>
          <cell r="CU411" t="str">
            <v>-</v>
          </cell>
          <cell r="CV411">
            <v>0</v>
          </cell>
          <cell r="CW411">
            <v>0</v>
          </cell>
          <cell r="CX411" t="str">
            <v>N/A</v>
          </cell>
          <cell r="CY411" t="str">
            <v>-</v>
          </cell>
          <cell r="CZ411" t="str">
            <v>-</v>
          </cell>
          <cell r="DA411" t="str">
            <v>-</v>
          </cell>
          <cell r="DB411">
            <v>0</v>
          </cell>
          <cell r="DC411" t="str">
            <v>N/A</v>
          </cell>
          <cell r="DD411" t="str">
            <v>-</v>
          </cell>
          <cell r="DE411" t="str">
            <v>-</v>
          </cell>
          <cell r="DF411" t="str">
            <v>-</v>
          </cell>
          <cell r="DG411">
            <v>7</v>
          </cell>
          <cell r="DH411" t="str">
            <v>EXCLUDE</v>
          </cell>
          <cell r="DI411" t="str">
            <v>-</v>
          </cell>
          <cell r="DJ411" t="str">
            <v>-</v>
          </cell>
          <cell r="DK411" t="str">
            <v>-</v>
          </cell>
          <cell r="DL411">
            <v>0</v>
          </cell>
          <cell r="DM411" t="str">
            <v>No Sensor</v>
          </cell>
          <cell r="DN411" t="str">
            <v>No Sensor</v>
          </cell>
          <cell r="DO411" t="str">
            <v>No Sensor</v>
          </cell>
          <cell r="DP411" t="str">
            <v>No Sensor</v>
          </cell>
          <cell r="DQ411" t="str">
            <v>No Sensor</v>
          </cell>
          <cell r="DR411">
            <v>0</v>
          </cell>
          <cell r="DS411" t="str">
            <v>No Add Wk.</v>
          </cell>
          <cell r="DT411" t="str">
            <v>No Add. Wk.</v>
          </cell>
          <cell r="DU411" t="str">
            <v>No Add. Wk.</v>
          </cell>
          <cell r="DV411" t="str">
            <v>No Add. Wk.</v>
          </cell>
          <cell r="DW411" t="str">
            <v>No Add. Wk.</v>
          </cell>
        </row>
        <row r="412">
          <cell r="E412">
            <v>11</v>
          </cell>
          <cell r="F412" t="str">
            <v>OLD SCIENCE HALL</v>
          </cell>
          <cell r="G412">
            <v>3</v>
          </cell>
          <cell r="H412">
            <v>301</v>
          </cell>
          <cell r="I412" t="str">
            <v>CORRIDOR</v>
          </cell>
          <cell r="J412" t="str">
            <v>COR</v>
          </cell>
          <cell r="L412">
            <v>2470</v>
          </cell>
          <cell r="M412">
            <v>3</v>
          </cell>
          <cell r="N412" t="str">
            <v>EXCLUDE</v>
          </cell>
          <cell r="Q412" t="str">
            <v>CF</v>
          </cell>
          <cell r="S412" t="str">
            <v>MISCELLANEOUS</v>
          </cell>
          <cell r="T412">
            <v>0</v>
          </cell>
          <cell r="U412">
            <v>0</v>
          </cell>
          <cell r="V412">
            <v>0</v>
          </cell>
          <cell r="W412">
            <v>3</v>
          </cell>
          <cell r="X412" t="str">
            <v>EXCLUDE</v>
          </cell>
          <cell r="Z412" t="str">
            <v>MISCELLANEOUS</v>
          </cell>
          <cell r="AA412" t="str">
            <v xml:space="preserve"> </v>
          </cell>
          <cell r="AB412">
            <v>0</v>
          </cell>
          <cell r="AC412">
            <v>0</v>
          </cell>
          <cell r="AD412">
            <v>0</v>
          </cell>
          <cell r="AJ412" t="str">
            <v>Y</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0.36</v>
          </cell>
          <cell r="BZ412">
            <v>2.95</v>
          </cell>
          <cell r="CA412">
            <v>0</v>
          </cell>
          <cell r="CB412">
            <v>4</v>
          </cell>
          <cell r="CC412">
            <v>0</v>
          </cell>
          <cell r="CD412">
            <v>0.31</v>
          </cell>
          <cell r="CE412">
            <v>0.23</v>
          </cell>
          <cell r="CF412">
            <v>0</v>
          </cell>
          <cell r="CG412">
            <v>0</v>
          </cell>
          <cell r="CH412">
            <v>0</v>
          </cell>
          <cell r="CI412" t="str">
            <v>OLD SCIENCE HALL</v>
          </cell>
          <cell r="CJ412" t="str">
            <v>EXCLUDE</v>
          </cell>
          <cell r="CK412">
            <v>0</v>
          </cell>
          <cell r="CL412">
            <v>0</v>
          </cell>
          <cell r="CM412" t="str">
            <v>N/A</v>
          </cell>
          <cell r="CN412" t="str">
            <v>-</v>
          </cell>
          <cell r="CO412" t="str">
            <v>-</v>
          </cell>
          <cell r="CP412" t="str">
            <v>-</v>
          </cell>
          <cell r="CQ412">
            <v>0</v>
          </cell>
          <cell r="CR412" t="str">
            <v>N/A</v>
          </cell>
          <cell r="CS412" t="str">
            <v>-</v>
          </cell>
          <cell r="CT412" t="str">
            <v>-</v>
          </cell>
          <cell r="CU412" t="str">
            <v>-</v>
          </cell>
          <cell r="CV412">
            <v>0</v>
          </cell>
          <cell r="CW412">
            <v>0</v>
          </cell>
          <cell r="CX412" t="str">
            <v>N/A</v>
          </cell>
          <cell r="CY412" t="str">
            <v>-</v>
          </cell>
          <cell r="CZ412" t="str">
            <v>-</v>
          </cell>
          <cell r="DA412" t="str">
            <v>-</v>
          </cell>
          <cell r="DB412">
            <v>0</v>
          </cell>
          <cell r="DC412" t="str">
            <v>N/A</v>
          </cell>
          <cell r="DD412" t="str">
            <v>-</v>
          </cell>
          <cell r="DE412" t="str">
            <v>-</v>
          </cell>
          <cell r="DF412" t="str">
            <v>-</v>
          </cell>
          <cell r="DG412">
            <v>3</v>
          </cell>
          <cell r="DH412" t="str">
            <v>EXCLUDE</v>
          </cell>
          <cell r="DI412" t="str">
            <v>-</v>
          </cell>
          <cell r="DJ412" t="str">
            <v>-</v>
          </cell>
          <cell r="DK412" t="str">
            <v>-</v>
          </cell>
          <cell r="DL412">
            <v>0</v>
          </cell>
          <cell r="DM412" t="str">
            <v>No Sensor</v>
          </cell>
          <cell r="DN412" t="str">
            <v>No Sensor</v>
          </cell>
          <cell r="DO412" t="str">
            <v>No Sensor</v>
          </cell>
          <cell r="DP412" t="str">
            <v>No Sensor</v>
          </cell>
          <cell r="DQ412" t="str">
            <v>No Sensor</v>
          </cell>
          <cell r="DR412">
            <v>0</v>
          </cell>
          <cell r="DS412" t="str">
            <v>No Add Wk.</v>
          </cell>
          <cell r="DT412" t="str">
            <v>No Add. Wk.</v>
          </cell>
          <cell r="DU412" t="str">
            <v>No Add. Wk.</v>
          </cell>
          <cell r="DV412" t="str">
            <v>No Add. Wk.</v>
          </cell>
          <cell r="DW412" t="str">
            <v>No Add. Wk.</v>
          </cell>
        </row>
        <row r="413">
          <cell r="E413">
            <v>11</v>
          </cell>
          <cell r="F413" t="str">
            <v>OLD SCIENCE HALL</v>
          </cell>
          <cell r="G413">
            <v>3</v>
          </cell>
          <cell r="H413">
            <v>301</v>
          </cell>
          <cell r="I413" t="str">
            <v>CORRIDOR</v>
          </cell>
          <cell r="J413" t="str">
            <v>COR</v>
          </cell>
          <cell r="L413">
            <v>2470</v>
          </cell>
          <cell r="M413">
            <v>2</v>
          </cell>
          <cell r="N413" t="str">
            <v>EXCLUDE</v>
          </cell>
          <cell r="Q413" t="str">
            <v>CF</v>
          </cell>
          <cell r="S413" t="str">
            <v>MISCELLANEOUS</v>
          </cell>
          <cell r="T413">
            <v>0</v>
          </cell>
          <cell r="U413">
            <v>0</v>
          </cell>
          <cell r="V413">
            <v>0</v>
          </cell>
          <cell r="W413">
            <v>2</v>
          </cell>
          <cell r="X413" t="str">
            <v>EXCLUDE</v>
          </cell>
          <cell r="Z413" t="str">
            <v>MISCELLANEOUS</v>
          </cell>
          <cell r="AA413" t="str">
            <v xml:space="preserve"> </v>
          </cell>
          <cell r="AB413">
            <v>0</v>
          </cell>
          <cell r="AC413">
            <v>0</v>
          </cell>
          <cell r="AD413">
            <v>0</v>
          </cell>
          <cell r="AJ413" t="str">
            <v>Y</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0.36</v>
          </cell>
          <cell r="BZ413">
            <v>2.95</v>
          </cell>
          <cell r="CA413">
            <v>0</v>
          </cell>
          <cell r="CB413">
            <v>4</v>
          </cell>
          <cell r="CC413">
            <v>0</v>
          </cell>
          <cell r="CD413">
            <v>0.31</v>
          </cell>
          <cell r="CE413">
            <v>0.23</v>
          </cell>
          <cell r="CF413">
            <v>0</v>
          </cell>
          <cell r="CG413">
            <v>0</v>
          </cell>
          <cell r="CH413">
            <v>0</v>
          </cell>
          <cell r="CI413" t="str">
            <v>OLD SCIENCE HALL</v>
          </cell>
          <cell r="CJ413" t="str">
            <v>EXCLUDE</v>
          </cell>
          <cell r="CK413">
            <v>0</v>
          </cell>
          <cell r="CL413">
            <v>0</v>
          </cell>
          <cell r="CM413" t="str">
            <v>N/A</v>
          </cell>
          <cell r="CN413" t="str">
            <v>-</v>
          </cell>
          <cell r="CO413" t="str">
            <v>-</v>
          </cell>
          <cell r="CP413" t="str">
            <v>-</v>
          </cell>
          <cell r="CQ413">
            <v>0</v>
          </cell>
          <cell r="CR413" t="str">
            <v>N/A</v>
          </cell>
          <cell r="CS413" t="str">
            <v>-</v>
          </cell>
          <cell r="CT413" t="str">
            <v>-</v>
          </cell>
          <cell r="CU413" t="str">
            <v>-</v>
          </cell>
          <cell r="CV413">
            <v>0</v>
          </cell>
          <cell r="CW413">
            <v>0</v>
          </cell>
          <cell r="CX413" t="str">
            <v>N/A</v>
          </cell>
          <cell r="CY413" t="str">
            <v>-</v>
          </cell>
          <cell r="CZ413" t="str">
            <v>-</v>
          </cell>
          <cell r="DA413" t="str">
            <v>-</v>
          </cell>
          <cell r="DB413">
            <v>0</v>
          </cell>
          <cell r="DC413" t="str">
            <v>N/A</v>
          </cell>
          <cell r="DD413" t="str">
            <v>-</v>
          </cell>
          <cell r="DE413" t="str">
            <v>-</v>
          </cell>
          <cell r="DF413" t="str">
            <v>-</v>
          </cell>
          <cell r="DG413">
            <v>2</v>
          </cell>
          <cell r="DH413" t="str">
            <v>EXCLUDE</v>
          </cell>
          <cell r="DI413" t="str">
            <v>-</v>
          </cell>
          <cell r="DJ413" t="str">
            <v>-</v>
          </cell>
          <cell r="DK413" t="str">
            <v>-</v>
          </cell>
          <cell r="DL413">
            <v>0</v>
          </cell>
          <cell r="DM413" t="str">
            <v>No Sensor</v>
          </cell>
          <cell r="DN413" t="str">
            <v>No Sensor</v>
          </cell>
          <cell r="DO413" t="str">
            <v>No Sensor</v>
          </cell>
          <cell r="DP413" t="str">
            <v>No Sensor</v>
          </cell>
          <cell r="DQ413" t="str">
            <v>No Sensor</v>
          </cell>
          <cell r="DR413">
            <v>0</v>
          </cell>
          <cell r="DS413" t="str">
            <v>No Add Wk.</v>
          </cell>
          <cell r="DT413" t="str">
            <v>No Add. Wk.</v>
          </cell>
          <cell r="DU413" t="str">
            <v>No Add. Wk.</v>
          </cell>
          <cell r="DV413" t="str">
            <v>No Add. Wk.</v>
          </cell>
          <cell r="DW413" t="str">
            <v>No Add. Wk.</v>
          </cell>
        </row>
        <row r="414">
          <cell r="E414">
            <v>11</v>
          </cell>
          <cell r="F414" t="str">
            <v>OLD SCIENCE HALL</v>
          </cell>
          <cell r="G414">
            <v>3</v>
          </cell>
          <cell r="H414">
            <v>315</v>
          </cell>
          <cell r="I414" t="str">
            <v>MENS TOILET</v>
          </cell>
          <cell r="J414" t="str">
            <v>TR</v>
          </cell>
          <cell r="L414">
            <v>2470</v>
          </cell>
          <cell r="M414">
            <v>2</v>
          </cell>
          <cell r="N414" t="str">
            <v>24EE</v>
          </cell>
          <cell r="O414" t="str">
            <v>LYIN PARA</v>
          </cell>
          <cell r="S414" t="str">
            <v>FLUORESCENT</v>
          </cell>
          <cell r="T414">
            <v>72</v>
          </cell>
          <cell r="U414">
            <v>0.14399999999999999</v>
          </cell>
          <cell r="V414">
            <v>355.67999999999995</v>
          </cell>
          <cell r="W414">
            <v>2</v>
          </cell>
          <cell r="X414" t="str">
            <v>NF5-242</v>
          </cell>
          <cell r="Z414" t="str">
            <v>NEW LINEAR FLUORESCENT FIXTURE</v>
          </cell>
          <cell r="AA414" t="str">
            <v xml:space="preserve"> </v>
          </cell>
          <cell r="AB414">
            <v>42</v>
          </cell>
          <cell r="AC414">
            <v>8.4000000000000005E-2</v>
          </cell>
          <cell r="AD414">
            <v>207.48000000000002</v>
          </cell>
          <cell r="AJ414" t="str">
            <v>Y</v>
          </cell>
          <cell r="AK414">
            <v>8204.4</v>
          </cell>
          <cell r="AL414">
            <v>7987.2000000000007</v>
          </cell>
          <cell r="AM414">
            <v>-2.6473599531958329E-2</v>
          </cell>
          <cell r="AN414">
            <v>5.9999999999999984E-2</v>
          </cell>
          <cell r="AO414">
            <v>148.19999999999993</v>
          </cell>
          <cell r="AP414">
            <v>13.357199999999995</v>
          </cell>
          <cell r="AQ414">
            <v>24.369671321506384</v>
          </cell>
          <cell r="AR414">
            <v>4.1034611702682008E-2</v>
          </cell>
          <cell r="AS414">
            <v>32.057279999999999</v>
          </cell>
          <cell r="AT414">
            <v>18.700080000000003</v>
          </cell>
          <cell r="AU414">
            <v>59.26</v>
          </cell>
          <cell r="AV414">
            <v>59.734999999999999</v>
          </cell>
          <cell r="AW414">
            <v>1.1600000000000001</v>
          </cell>
          <cell r="AX414">
            <v>0</v>
          </cell>
          <cell r="AY414">
            <v>0</v>
          </cell>
          <cell r="AZ414">
            <v>0</v>
          </cell>
          <cell r="BA414">
            <v>0</v>
          </cell>
          <cell r="BB414">
            <v>118.52</v>
          </cell>
          <cell r="BC414">
            <v>0</v>
          </cell>
          <cell r="BD414">
            <v>0</v>
          </cell>
          <cell r="BE414">
            <v>118.52</v>
          </cell>
          <cell r="BF414">
            <v>119.47</v>
          </cell>
          <cell r="BG414">
            <v>0</v>
          </cell>
          <cell r="BH414">
            <v>0</v>
          </cell>
          <cell r="BI414">
            <v>119.47</v>
          </cell>
          <cell r="BJ414">
            <v>2.3200000000000003</v>
          </cell>
          <cell r="BK414">
            <v>322.36803068062494</v>
          </cell>
          <cell r="BL414">
            <v>325.51057377562495</v>
          </cell>
          <cell r="BM414">
            <v>2.3464999999999998</v>
          </cell>
          <cell r="BN414">
            <v>4.9400000000000004</v>
          </cell>
          <cell r="BO414">
            <v>7.2865000000000002</v>
          </cell>
          <cell r="BP414">
            <v>2.1087624999999997</v>
          </cell>
          <cell r="BQ414">
            <v>3.7050000000000001</v>
          </cell>
          <cell r="BR414">
            <v>0</v>
          </cell>
          <cell r="BS414">
            <v>5.8137624999999993</v>
          </cell>
          <cell r="BT414">
            <v>0.23773750000000016</v>
          </cell>
          <cell r="BU414">
            <v>1.2350000000000003</v>
          </cell>
          <cell r="BV414">
            <v>1.4727375000000005</v>
          </cell>
          <cell r="BW414">
            <v>9.7811999999999966</v>
          </cell>
          <cell r="BX414">
            <v>3.5759999999999992</v>
          </cell>
          <cell r="BY414">
            <v>0.36</v>
          </cell>
          <cell r="BZ414">
            <v>2.95</v>
          </cell>
          <cell r="CA414">
            <v>1.1936379661016943</v>
          </cell>
          <cell r="CB414">
            <v>4</v>
          </cell>
          <cell r="CC414">
            <v>1.2606915254237283</v>
          </cell>
          <cell r="CD414">
            <v>0.31</v>
          </cell>
          <cell r="CE414">
            <v>0.23</v>
          </cell>
          <cell r="CF414">
            <v>0</v>
          </cell>
          <cell r="CG414">
            <v>0</v>
          </cell>
          <cell r="CH414">
            <v>2.4543294915254226</v>
          </cell>
          <cell r="CI414" t="str">
            <v>OLD SCIENCE HALL</v>
          </cell>
          <cell r="CJ414" t="str">
            <v>NF5-242</v>
          </cell>
          <cell r="CK414" t="str">
            <v>X</v>
          </cell>
          <cell r="CL414">
            <v>2</v>
          </cell>
          <cell r="CM414" t="str">
            <v>2X32HELP</v>
          </cell>
          <cell r="CN414" t="str">
            <v>SYLVANIA</v>
          </cell>
          <cell r="CO414" t="str">
            <v>QHE2X32T8/UNV ISL-SC</v>
          </cell>
          <cell r="CP414">
            <v>49863</v>
          </cell>
          <cell r="CQ414">
            <v>0</v>
          </cell>
          <cell r="CR414" t="str">
            <v>N/A</v>
          </cell>
          <cell r="CS414" t="str">
            <v>-</v>
          </cell>
          <cell r="CT414" t="str">
            <v>-</v>
          </cell>
          <cell r="CU414" t="str">
            <v>-</v>
          </cell>
          <cell r="CV414">
            <v>0</v>
          </cell>
          <cell r="CW414">
            <v>4</v>
          </cell>
          <cell r="CX414" t="str">
            <v>FO28/ECO</v>
          </cell>
          <cell r="CY414" t="str">
            <v>SYLVANIA</v>
          </cell>
          <cell r="CZ414" t="str">
            <v>FO28/841/XP/SS/ECO</v>
          </cell>
          <cell r="DA414">
            <v>22179</v>
          </cell>
          <cell r="DB414">
            <v>0</v>
          </cell>
          <cell r="DC414" t="str">
            <v>N/A</v>
          </cell>
          <cell r="DD414" t="str">
            <v>-</v>
          </cell>
          <cell r="DE414" t="str">
            <v>-</v>
          </cell>
          <cell r="DF414" t="str">
            <v>-</v>
          </cell>
          <cell r="DG414">
            <v>2</v>
          </cell>
          <cell r="DH414" t="str">
            <v>2X4 2L 18 CELL PARABOLIC LOUVER</v>
          </cell>
          <cell r="DI414" t="str">
            <v>SIMKAR</v>
          </cell>
          <cell r="DJ414" t="str">
            <v>TEP-244-232-B11-18C</v>
          </cell>
          <cell r="DK414" t="str">
            <v>-</v>
          </cell>
          <cell r="DL414">
            <v>0</v>
          </cell>
          <cell r="DM414" t="str">
            <v>No Sensor</v>
          </cell>
          <cell r="DN414" t="str">
            <v>No Sensor</v>
          </cell>
          <cell r="DO414" t="str">
            <v>No Sensor</v>
          </cell>
          <cell r="DP414" t="str">
            <v>No Sensor</v>
          </cell>
          <cell r="DQ414" t="str">
            <v>No Sensor</v>
          </cell>
          <cell r="DR414">
            <v>0</v>
          </cell>
          <cell r="DS414" t="str">
            <v>No Add Wk.</v>
          </cell>
          <cell r="DT414" t="str">
            <v>No Add. Wk.</v>
          </cell>
          <cell r="DU414" t="str">
            <v>No Add. Wk.</v>
          </cell>
          <cell r="DV414" t="str">
            <v>No Add. Wk.</v>
          </cell>
          <cell r="DW414" t="str">
            <v>No Add. Wk.</v>
          </cell>
        </row>
        <row r="415">
          <cell r="E415">
            <v>11</v>
          </cell>
          <cell r="F415" t="str">
            <v>OLD SCIENCE HALL</v>
          </cell>
          <cell r="G415">
            <v>3</v>
          </cell>
          <cell r="H415">
            <v>315</v>
          </cell>
          <cell r="I415" t="str">
            <v>MENS TOILET</v>
          </cell>
          <cell r="J415" t="str">
            <v>TR</v>
          </cell>
          <cell r="L415">
            <v>2470</v>
          </cell>
          <cell r="M415">
            <v>1</v>
          </cell>
          <cell r="N415" t="str">
            <v>12SS</v>
          </cell>
          <cell r="O415" t="str">
            <v>SURF</v>
          </cell>
          <cell r="Q415" t="str">
            <v>VANITY</v>
          </cell>
          <cell r="S415" t="str">
            <v>FLUORESCENT</v>
          </cell>
          <cell r="T415">
            <v>29</v>
          </cell>
          <cell r="U415">
            <v>2.9000000000000001E-2</v>
          </cell>
          <cell r="V415">
            <v>71.63000000000001</v>
          </cell>
          <cell r="W415">
            <v>1</v>
          </cell>
          <cell r="X415" t="str">
            <v>NF23-WALL</v>
          </cell>
          <cell r="Z415" t="str">
            <v>NEW LINEAR FLUORESCENT FIXTURE</v>
          </cell>
          <cell r="AA415" t="str">
            <v xml:space="preserve"> </v>
          </cell>
          <cell r="AB415">
            <v>15</v>
          </cell>
          <cell r="AC415">
            <v>1.4999999999999999E-2</v>
          </cell>
          <cell r="AD415">
            <v>37.049999999999997</v>
          </cell>
          <cell r="AJ415" t="str">
            <v>Y</v>
          </cell>
          <cell r="AK415">
            <v>939.6</v>
          </cell>
          <cell r="AL415">
            <v>1017.9000000000001</v>
          </cell>
          <cell r="AM415">
            <v>8.3333333333333398E-2</v>
          </cell>
          <cell r="AN415">
            <v>1.4000000000000002E-2</v>
          </cell>
          <cell r="AO415">
            <v>34.580000000000013</v>
          </cell>
          <cell r="AP415">
            <v>3.1166800000000001</v>
          </cell>
          <cell r="AQ415">
            <v>40.781754075751266</v>
          </cell>
          <cell r="AR415">
            <v>2.4520769708495635E-2</v>
          </cell>
          <cell r="AS415">
            <v>6.4559800000000003</v>
          </cell>
          <cell r="AT415">
            <v>3.3393000000000002</v>
          </cell>
          <cell r="AU415">
            <v>32.28</v>
          </cell>
          <cell r="AV415">
            <v>59.734999999999999</v>
          </cell>
          <cell r="AW415">
            <v>1.8199999999999998</v>
          </cell>
          <cell r="AX415">
            <v>0</v>
          </cell>
          <cell r="AY415">
            <v>0</v>
          </cell>
          <cell r="AZ415">
            <v>0</v>
          </cell>
          <cell r="BA415">
            <v>0</v>
          </cell>
          <cell r="BB415">
            <v>32.28</v>
          </cell>
          <cell r="BC415">
            <v>0</v>
          </cell>
          <cell r="BD415">
            <v>0</v>
          </cell>
          <cell r="BE415">
            <v>32.28</v>
          </cell>
          <cell r="BF415">
            <v>59.734999999999999</v>
          </cell>
          <cell r="BG415">
            <v>0</v>
          </cell>
          <cell r="BH415">
            <v>0</v>
          </cell>
          <cell r="BI415">
            <v>59.734999999999999</v>
          </cell>
          <cell r="BJ415">
            <v>1.8199999999999998</v>
          </cell>
          <cell r="BK415">
            <v>124.63840641656247</v>
          </cell>
          <cell r="BL415">
            <v>127.10367729281246</v>
          </cell>
          <cell r="BM415">
            <v>0.99486111111111108</v>
          </cell>
          <cell r="BN415">
            <v>1.9211111111111112</v>
          </cell>
          <cell r="BO415">
            <v>2.9159722222222224</v>
          </cell>
          <cell r="BP415">
            <v>0.81664374999999989</v>
          </cell>
          <cell r="BQ415">
            <v>1.3379166666666666</v>
          </cell>
          <cell r="BR415">
            <v>0</v>
          </cell>
          <cell r="BS415">
            <v>2.1545604166666665</v>
          </cell>
          <cell r="BT415">
            <v>0.17821736111111119</v>
          </cell>
          <cell r="BU415">
            <v>0.58319444444444457</v>
          </cell>
          <cell r="BV415">
            <v>0.76141180555555577</v>
          </cell>
          <cell r="BW415">
            <v>2.282280000000001</v>
          </cell>
          <cell r="BX415">
            <v>0.83440000000000014</v>
          </cell>
          <cell r="BY415">
            <v>0.36</v>
          </cell>
          <cell r="BZ415">
            <v>2.95</v>
          </cell>
          <cell r="CA415">
            <v>0.27851552542372887</v>
          </cell>
          <cell r="CB415">
            <v>4</v>
          </cell>
          <cell r="CC415">
            <v>0.29416135593220349</v>
          </cell>
          <cell r="CD415">
            <v>0.31</v>
          </cell>
          <cell r="CE415">
            <v>0.23</v>
          </cell>
          <cell r="CF415">
            <v>0</v>
          </cell>
          <cell r="CG415">
            <v>0</v>
          </cell>
          <cell r="CH415">
            <v>0.57267688135593242</v>
          </cell>
          <cell r="CI415" t="str">
            <v>OLD SCIENCE HALL</v>
          </cell>
          <cell r="CJ415" t="str">
            <v>NF23-WALL</v>
          </cell>
          <cell r="CK415" t="str">
            <v>X</v>
          </cell>
          <cell r="CL415">
            <v>1</v>
          </cell>
          <cell r="CM415" t="str">
            <v>1X32HELP</v>
          </cell>
          <cell r="CN415" t="str">
            <v>SYLVANIA</v>
          </cell>
          <cell r="CO415" t="str">
            <v>QHE1X32T8/UNV ISL-SC</v>
          </cell>
          <cell r="CP415">
            <v>49861</v>
          </cell>
          <cell r="CQ415">
            <v>0</v>
          </cell>
          <cell r="CR415" t="str">
            <v>N/A</v>
          </cell>
          <cell r="CS415" t="str">
            <v>-</v>
          </cell>
          <cell r="CT415" t="str">
            <v>-</v>
          </cell>
          <cell r="CU415" t="str">
            <v>-</v>
          </cell>
          <cell r="CV415">
            <v>0</v>
          </cell>
          <cell r="CW415">
            <v>1</v>
          </cell>
          <cell r="CX415" t="str">
            <v>FO17/ECO</v>
          </cell>
          <cell r="CY415" t="str">
            <v>SYLVANIA</v>
          </cell>
          <cell r="CZ415" t="str">
            <v>FO17/841/XP/ECO</v>
          </cell>
          <cell r="DA415">
            <v>21907</v>
          </cell>
          <cell r="DB415">
            <v>0</v>
          </cell>
          <cell r="DC415" t="str">
            <v>N/A</v>
          </cell>
          <cell r="DD415" t="str">
            <v>-</v>
          </cell>
          <cell r="DE415" t="str">
            <v>-</v>
          </cell>
          <cell r="DF415" t="str">
            <v>-</v>
          </cell>
          <cell r="DG415">
            <v>1</v>
          </cell>
          <cell r="DH415" t="str">
            <v>2'1 LAMP  WALL MOUNT</v>
          </cell>
          <cell r="DI415" t="str">
            <v>SIMKAR</v>
          </cell>
          <cell r="DJ415" t="str">
            <v>SP175 117 B11 *</v>
          </cell>
          <cell r="DK415" t="str">
            <v>-</v>
          </cell>
          <cell r="DL415">
            <v>0</v>
          </cell>
          <cell r="DM415" t="str">
            <v>No Sensor</v>
          </cell>
          <cell r="DN415" t="str">
            <v>No Sensor</v>
          </cell>
          <cell r="DO415" t="str">
            <v>No Sensor</v>
          </cell>
          <cell r="DP415" t="str">
            <v>No Sensor</v>
          </cell>
          <cell r="DQ415" t="str">
            <v>No Sensor</v>
          </cell>
          <cell r="DR415">
            <v>0</v>
          </cell>
          <cell r="DS415" t="str">
            <v>No Add Wk.</v>
          </cell>
          <cell r="DT415" t="str">
            <v>No Add. Wk.</v>
          </cell>
          <cell r="DU415" t="str">
            <v>No Add. Wk.</v>
          </cell>
          <cell r="DV415" t="str">
            <v>No Add. Wk.</v>
          </cell>
          <cell r="DW415" t="str">
            <v>No Add. Wk.</v>
          </cell>
        </row>
        <row r="416">
          <cell r="E416">
            <v>11</v>
          </cell>
          <cell r="F416" t="str">
            <v>OLD SCIENCE HALL</v>
          </cell>
          <cell r="G416">
            <v>3</v>
          </cell>
          <cell r="H416">
            <v>316</v>
          </cell>
          <cell r="I416" t="str">
            <v>JANITOR CLOSET</v>
          </cell>
          <cell r="J416" t="str">
            <v>E</v>
          </cell>
          <cell r="L416">
            <v>8760</v>
          </cell>
          <cell r="M416">
            <v>1</v>
          </cell>
          <cell r="N416" t="str">
            <v>EXIT PL7</v>
          </cell>
          <cell r="S416" t="str">
            <v>EXIT SIGN</v>
          </cell>
          <cell r="T416">
            <v>22</v>
          </cell>
          <cell r="U416">
            <v>2.1999999999999999E-2</v>
          </cell>
          <cell r="V416">
            <v>192.72</v>
          </cell>
          <cell r="W416">
            <v>1</v>
          </cell>
          <cell r="X416" t="str">
            <v>NF1-2CKT</v>
          </cell>
          <cell r="Z416" t="str">
            <v>NEW EXIT SIGN</v>
          </cell>
          <cell r="AA416" t="str">
            <v xml:space="preserve"> </v>
          </cell>
          <cell r="AB416">
            <v>4</v>
          </cell>
          <cell r="AC416">
            <v>4.0000000000000001E-3</v>
          </cell>
          <cell r="AD416">
            <v>35.04</v>
          </cell>
          <cell r="AJ416" t="str">
            <v>Y</v>
          </cell>
          <cell r="AK416">
            <v>619.20000000000005</v>
          </cell>
          <cell r="AL416">
            <v>0</v>
          </cell>
          <cell r="AM416">
            <v>-1</v>
          </cell>
          <cell r="AN416">
            <v>1.7999999999999999E-2</v>
          </cell>
          <cell r="AO416">
            <v>157.68</v>
          </cell>
          <cell r="AP416">
            <v>11.47968</v>
          </cell>
          <cell r="AQ416">
            <v>11.784747109267199</v>
          </cell>
          <cell r="AR416">
            <v>8.4855448379849208E-2</v>
          </cell>
          <cell r="AS416">
            <v>14.030720000000001</v>
          </cell>
          <cell r="AT416">
            <v>2.55104</v>
          </cell>
          <cell r="AU416">
            <v>40</v>
          </cell>
          <cell r="AV416">
            <v>59.734999999999999</v>
          </cell>
          <cell r="AW416">
            <v>0.14000000000000001</v>
          </cell>
          <cell r="AX416">
            <v>0</v>
          </cell>
          <cell r="AY416">
            <v>0</v>
          </cell>
          <cell r="AZ416">
            <v>0</v>
          </cell>
          <cell r="BA416">
            <v>0</v>
          </cell>
          <cell r="BB416">
            <v>40</v>
          </cell>
          <cell r="BC416">
            <v>0</v>
          </cell>
          <cell r="BD416">
            <v>0</v>
          </cell>
          <cell r="BE416">
            <v>40</v>
          </cell>
          <cell r="BF416">
            <v>59.734999999999999</v>
          </cell>
          <cell r="BG416">
            <v>0</v>
          </cell>
          <cell r="BH416">
            <v>0</v>
          </cell>
          <cell r="BI416">
            <v>59.734999999999999</v>
          </cell>
          <cell r="BJ416">
            <v>0.14000000000000001</v>
          </cell>
          <cell r="BK416">
            <v>135.09548947406248</v>
          </cell>
          <cell r="BL416">
            <v>135.28512569531247</v>
          </cell>
          <cell r="BM416">
            <v>10.950000000000001</v>
          </cell>
          <cell r="BN416">
            <v>13.14</v>
          </cell>
          <cell r="BO416">
            <v>24.090000000000003</v>
          </cell>
          <cell r="BP416">
            <v>0</v>
          </cell>
          <cell r="BQ416">
            <v>0</v>
          </cell>
          <cell r="BR416">
            <v>0</v>
          </cell>
          <cell r="BS416">
            <v>0</v>
          </cell>
          <cell r="BT416">
            <v>10.950000000000001</v>
          </cell>
          <cell r="BU416">
            <v>13.14</v>
          </cell>
          <cell r="BV416">
            <v>24.090000000000003</v>
          </cell>
          <cell r="BW416">
            <v>10.406880000000001</v>
          </cell>
          <cell r="BX416">
            <v>1.0728</v>
          </cell>
          <cell r="BY416">
            <v>0.36</v>
          </cell>
          <cell r="BZ416">
            <v>2.95</v>
          </cell>
          <cell r="CA416">
            <v>1.2699921355932204</v>
          </cell>
          <cell r="CB416">
            <v>4</v>
          </cell>
          <cell r="CC416">
            <v>0.3782074576271186</v>
          </cell>
          <cell r="CD416">
            <v>0.31</v>
          </cell>
          <cell r="CE416">
            <v>0.23</v>
          </cell>
          <cell r="CF416">
            <v>0</v>
          </cell>
          <cell r="CG416">
            <v>0</v>
          </cell>
          <cell r="CH416">
            <v>1.648199593220339</v>
          </cell>
          <cell r="CI416" t="str">
            <v>OLD SCIENCE HALL</v>
          </cell>
          <cell r="CJ416" t="str">
            <v>NF1-2CKT</v>
          </cell>
          <cell r="CK416">
            <v>0</v>
          </cell>
          <cell r="CL416">
            <v>0</v>
          </cell>
          <cell r="CM416" t="str">
            <v>N/A</v>
          </cell>
          <cell r="CN416" t="str">
            <v>-</v>
          </cell>
          <cell r="CO416" t="str">
            <v>-</v>
          </cell>
          <cell r="CP416" t="str">
            <v>-</v>
          </cell>
          <cell r="CQ416">
            <v>0</v>
          </cell>
          <cell r="CR416" t="str">
            <v>N/A</v>
          </cell>
          <cell r="CS416" t="str">
            <v>-</v>
          </cell>
          <cell r="CT416" t="str">
            <v>-</v>
          </cell>
          <cell r="CU416" t="str">
            <v>-</v>
          </cell>
          <cell r="CV416">
            <v>0</v>
          </cell>
          <cell r="CW416">
            <v>0</v>
          </cell>
          <cell r="CX416" t="str">
            <v>N/A</v>
          </cell>
          <cell r="CY416" t="str">
            <v>-</v>
          </cell>
          <cell r="CZ416" t="str">
            <v>-</v>
          </cell>
          <cell r="DA416" t="str">
            <v>-</v>
          </cell>
          <cell r="DB416">
            <v>0</v>
          </cell>
          <cell r="DC416" t="str">
            <v>N/A</v>
          </cell>
          <cell r="DD416" t="str">
            <v>-</v>
          </cell>
          <cell r="DE416" t="str">
            <v>-</v>
          </cell>
          <cell r="DF416" t="str">
            <v>-</v>
          </cell>
          <cell r="DG416">
            <v>1</v>
          </cell>
          <cell r="DH416" t="str">
            <v>LED EXIT 2 CIRCUIT</v>
          </cell>
          <cell r="DI416" t="str">
            <v>BEST</v>
          </cell>
          <cell r="DJ416" t="str">
            <v>EZXTEU2RW-DC</v>
          </cell>
          <cell r="DK416" t="str">
            <v>-</v>
          </cell>
          <cell r="DL416">
            <v>0</v>
          </cell>
          <cell r="DM416" t="str">
            <v>No Sensor</v>
          </cell>
          <cell r="DN416" t="str">
            <v>No Sensor</v>
          </cell>
          <cell r="DO416" t="str">
            <v>No Sensor</v>
          </cell>
          <cell r="DP416" t="str">
            <v>No Sensor</v>
          </cell>
          <cell r="DQ416" t="str">
            <v>No Sensor</v>
          </cell>
          <cell r="DR416">
            <v>0</v>
          </cell>
          <cell r="DS416" t="str">
            <v>No Add Wk.</v>
          </cell>
          <cell r="DT416" t="str">
            <v>No Add. Wk.</v>
          </cell>
          <cell r="DU416" t="str">
            <v>No Add. Wk.</v>
          </cell>
          <cell r="DV416" t="str">
            <v>No Add. Wk.</v>
          </cell>
          <cell r="DW416" t="str">
            <v>No Add. Wk.</v>
          </cell>
        </row>
        <row r="417">
          <cell r="E417">
            <v>11</v>
          </cell>
          <cell r="F417" t="str">
            <v>OLD SCIENCE HALL</v>
          </cell>
          <cell r="G417">
            <v>3</v>
          </cell>
          <cell r="H417">
            <v>302</v>
          </cell>
          <cell r="I417" t="str">
            <v>VESTIBULE</v>
          </cell>
          <cell r="J417" t="str">
            <v>CS</v>
          </cell>
          <cell r="L417">
            <v>2470</v>
          </cell>
          <cell r="M417">
            <v>2</v>
          </cell>
          <cell r="N417" t="str">
            <v>EXCLUDE</v>
          </cell>
          <cell r="Q417" t="str">
            <v>CF</v>
          </cell>
          <cell r="S417" t="str">
            <v>MISCELLANEOUS</v>
          </cell>
          <cell r="T417">
            <v>0</v>
          </cell>
          <cell r="U417">
            <v>0</v>
          </cell>
          <cell r="V417">
            <v>0</v>
          </cell>
          <cell r="W417">
            <v>2</v>
          </cell>
          <cell r="X417" t="str">
            <v>EXCLUDE</v>
          </cell>
          <cell r="Z417" t="str">
            <v>MISCELLANEOUS</v>
          </cell>
          <cell r="AA417" t="str">
            <v xml:space="preserve"> </v>
          </cell>
          <cell r="AB417">
            <v>0</v>
          </cell>
          <cell r="AC417">
            <v>0</v>
          </cell>
          <cell r="AD417">
            <v>0</v>
          </cell>
          <cell r="AJ417" t="str">
            <v>Y</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0.36</v>
          </cell>
          <cell r="BZ417">
            <v>2.95</v>
          </cell>
          <cell r="CA417">
            <v>0</v>
          </cell>
          <cell r="CB417">
            <v>4</v>
          </cell>
          <cell r="CC417">
            <v>0</v>
          </cell>
          <cell r="CD417">
            <v>0.31</v>
          </cell>
          <cell r="CE417">
            <v>0.23</v>
          </cell>
          <cell r="CF417">
            <v>0</v>
          </cell>
          <cell r="CG417">
            <v>0</v>
          </cell>
          <cell r="CH417">
            <v>0</v>
          </cell>
          <cell r="CI417" t="str">
            <v>OLD SCIENCE HALL</v>
          </cell>
          <cell r="CJ417" t="str">
            <v>EXCLUDE</v>
          </cell>
          <cell r="CK417">
            <v>0</v>
          </cell>
          <cell r="CL417">
            <v>0</v>
          </cell>
          <cell r="CM417" t="str">
            <v>N/A</v>
          </cell>
          <cell r="CN417" t="str">
            <v>-</v>
          </cell>
          <cell r="CO417" t="str">
            <v>-</v>
          </cell>
          <cell r="CP417" t="str">
            <v>-</v>
          </cell>
          <cell r="CQ417">
            <v>0</v>
          </cell>
          <cell r="CR417" t="str">
            <v>N/A</v>
          </cell>
          <cell r="CS417" t="str">
            <v>-</v>
          </cell>
          <cell r="CT417" t="str">
            <v>-</v>
          </cell>
          <cell r="CU417" t="str">
            <v>-</v>
          </cell>
          <cell r="CV417">
            <v>0</v>
          </cell>
          <cell r="CW417">
            <v>0</v>
          </cell>
          <cell r="CX417" t="str">
            <v>N/A</v>
          </cell>
          <cell r="CY417" t="str">
            <v>-</v>
          </cell>
          <cell r="CZ417" t="str">
            <v>-</v>
          </cell>
          <cell r="DA417" t="str">
            <v>-</v>
          </cell>
          <cell r="DB417">
            <v>0</v>
          </cell>
          <cell r="DC417" t="str">
            <v>N/A</v>
          </cell>
          <cell r="DD417" t="str">
            <v>-</v>
          </cell>
          <cell r="DE417" t="str">
            <v>-</v>
          </cell>
          <cell r="DF417" t="str">
            <v>-</v>
          </cell>
          <cell r="DG417">
            <v>2</v>
          </cell>
          <cell r="DH417" t="str">
            <v>EXCLUDE</v>
          </cell>
          <cell r="DI417" t="str">
            <v>-</v>
          </cell>
          <cell r="DJ417" t="str">
            <v>-</v>
          </cell>
          <cell r="DK417" t="str">
            <v>-</v>
          </cell>
          <cell r="DL417">
            <v>0</v>
          </cell>
          <cell r="DM417" t="str">
            <v>No Sensor</v>
          </cell>
          <cell r="DN417" t="str">
            <v>No Sensor</v>
          </cell>
          <cell r="DO417" t="str">
            <v>No Sensor</v>
          </cell>
          <cell r="DP417" t="str">
            <v>No Sensor</v>
          </cell>
          <cell r="DQ417" t="str">
            <v>No Sensor</v>
          </cell>
          <cell r="DR417">
            <v>0</v>
          </cell>
          <cell r="DS417" t="str">
            <v>No Add Wk.</v>
          </cell>
          <cell r="DT417" t="str">
            <v>No Add. Wk.</v>
          </cell>
          <cell r="DU417" t="str">
            <v>No Add. Wk.</v>
          </cell>
          <cell r="DV417" t="str">
            <v>No Add. Wk.</v>
          </cell>
          <cell r="DW417" t="str">
            <v>No Add. Wk.</v>
          </cell>
        </row>
        <row r="418">
          <cell r="E418">
            <v>11</v>
          </cell>
          <cell r="F418" t="str">
            <v>OLD SCIENCE HALL</v>
          </cell>
          <cell r="G418">
            <v>3</v>
          </cell>
          <cell r="H418">
            <v>303</v>
          </cell>
          <cell r="I418" t="str">
            <v>STORAGE</v>
          </cell>
          <cell r="J418" t="str">
            <v>SH</v>
          </cell>
          <cell r="L418">
            <v>1000</v>
          </cell>
          <cell r="M418">
            <v>1</v>
          </cell>
          <cell r="N418" t="str">
            <v>24EE</v>
          </cell>
          <cell r="O418" t="str">
            <v>WRP</v>
          </cell>
          <cell r="S418" t="str">
            <v>FLUORESCENT</v>
          </cell>
          <cell r="T418">
            <v>72</v>
          </cell>
          <cell r="U418">
            <v>7.1999999999999995E-2</v>
          </cell>
          <cell r="V418">
            <v>72</v>
          </cell>
          <cell r="W418">
            <v>1</v>
          </cell>
          <cell r="X418" t="str">
            <v>CR41LP</v>
          </cell>
          <cell r="Z418" t="str">
            <v>NEW LINEAR FLUORESCENT FIXTURE</v>
          </cell>
          <cell r="AA418" t="str">
            <v xml:space="preserve"> </v>
          </cell>
          <cell r="AB418">
            <v>22</v>
          </cell>
          <cell r="AC418">
            <v>2.1999999999999999E-2</v>
          </cell>
          <cell r="AD418">
            <v>22</v>
          </cell>
          <cell r="AJ418" t="str">
            <v>Y</v>
          </cell>
          <cell r="AK418">
            <v>4102.2</v>
          </cell>
          <cell r="AL418">
            <v>1996.8000000000002</v>
          </cell>
          <cell r="AM418">
            <v>-0.51323679976597913</v>
          </cell>
          <cell r="AN418">
            <v>4.9999999999999996E-2</v>
          </cell>
          <cell r="AO418">
            <v>50</v>
          </cell>
          <cell r="AP418">
            <v>6.2800000000000011</v>
          </cell>
          <cell r="AQ418">
            <v>22.437338393461381</v>
          </cell>
          <cell r="AR418">
            <v>4.4568566131329417E-2</v>
          </cell>
          <cell r="AS418">
            <v>9.0432000000000006</v>
          </cell>
          <cell r="AT418">
            <v>2.7631999999999999</v>
          </cell>
          <cell r="AU418">
            <v>43.13</v>
          </cell>
          <cell r="AV418">
            <v>59.734999999999999</v>
          </cell>
          <cell r="AW418">
            <v>1.1600000000000001</v>
          </cell>
          <cell r="AX418">
            <v>0</v>
          </cell>
          <cell r="AY418">
            <v>0</v>
          </cell>
          <cell r="AZ418">
            <v>0</v>
          </cell>
          <cell r="BA418">
            <v>0</v>
          </cell>
          <cell r="BB418">
            <v>43.13</v>
          </cell>
          <cell r="BC418">
            <v>0</v>
          </cell>
          <cell r="BD418">
            <v>0</v>
          </cell>
          <cell r="BE418">
            <v>43.13</v>
          </cell>
          <cell r="BF418">
            <v>59.734999999999999</v>
          </cell>
          <cell r="BG418">
            <v>0</v>
          </cell>
          <cell r="BH418">
            <v>0</v>
          </cell>
          <cell r="BI418">
            <v>59.734999999999999</v>
          </cell>
          <cell r="BJ418">
            <v>1.1600000000000001</v>
          </cell>
          <cell r="BK418">
            <v>139.33521356343749</v>
          </cell>
          <cell r="BL418">
            <v>140.9064851109375</v>
          </cell>
          <cell r="BM418">
            <v>0.47499999999999992</v>
          </cell>
          <cell r="BN418">
            <v>1</v>
          </cell>
          <cell r="BO418">
            <v>1.4749999999999999</v>
          </cell>
          <cell r="BP418">
            <v>0.32281249999999995</v>
          </cell>
          <cell r="BQ418">
            <v>0.54166666666666663</v>
          </cell>
          <cell r="BR418">
            <v>0</v>
          </cell>
          <cell r="BS418">
            <v>0.86447916666666658</v>
          </cell>
          <cell r="BT418">
            <v>0.15218749999999998</v>
          </cell>
          <cell r="BU418">
            <v>0.45833333333333337</v>
          </cell>
          <cell r="BV418">
            <v>0.6105208333333334</v>
          </cell>
          <cell r="BW418">
            <v>3.3000000000000003</v>
          </cell>
          <cell r="BX418">
            <v>2.98</v>
          </cell>
          <cell r="BY418">
            <v>0.36</v>
          </cell>
          <cell r="BZ418">
            <v>2.95</v>
          </cell>
          <cell r="CA418">
            <v>0.40271186440677964</v>
          </cell>
          <cell r="CB418">
            <v>4</v>
          </cell>
          <cell r="CC418">
            <v>1.0505762711864406</v>
          </cell>
          <cell r="CD418">
            <v>0.31</v>
          </cell>
          <cell r="CE418">
            <v>0.23</v>
          </cell>
          <cell r="CF418">
            <v>0</v>
          </cell>
          <cell r="CG418">
            <v>0</v>
          </cell>
          <cell r="CH418">
            <v>1.4532881355932203</v>
          </cell>
          <cell r="CI418" t="str">
            <v>OLD SCIENCE HALL</v>
          </cell>
          <cell r="CJ418" t="str">
            <v>CR41LP</v>
          </cell>
          <cell r="CK418" t="str">
            <v>X</v>
          </cell>
          <cell r="CL418">
            <v>1</v>
          </cell>
          <cell r="CM418" t="str">
            <v>1X32HELP</v>
          </cell>
          <cell r="CN418" t="str">
            <v>SYLVANIA</v>
          </cell>
          <cell r="CO418" t="str">
            <v>QHE1X32T8/UNV ISL-SC</v>
          </cell>
          <cell r="CP418">
            <v>49861</v>
          </cell>
          <cell r="CQ418">
            <v>0</v>
          </cell>
          <cell r="CR418" t="str">
            <v>N/A</v>
          </cell>
          <cell r="CS418" t="str">
            <v>-</v>
          </cell>
          <cell r="CT418" t="str">
            <v>-</v>
          </cell>
          <cell r="CU418" t="str">
            <v>-</v>
          </cell>
          <cell r="CV418">
            <v>0</v>
          </cell>
          <cell r="CW418">
            <v>1</v>
          </cell>
          <cell r="CX418" t="str">
            <v>FO28/ECO</v>
          </cell>
          <cell r="CY418" t="str">
            <v>SYLVANIA</v>
          </cell>
          <cell r="CZ418" t="str">
            <v>FO28/841/XP/SS/ECO</v>
          </cell>
          <cell r="DA418">
            <v>22179</v>
          </cell>
          <cell r="DB418">
            <v>0</v>
          </cell>
          <cell r="DC418" t="str">
            <v>N/A</v>
          </cell>
          <cell r="DD418" t="str">
            <v>-</v>
          </cell>
          <cell r="DE418" t="str">
            <v>-</v>
          </cell>
          <cell r="DF418" t="str">
            <v>-</v>
          </cell>
          <cell r="DG418">
            <v>1</v>
          </cell>
          <cell r="DH418" t="str">
            <v>4' 1-LAMP LOW POWER CLASSROOM FIXTURE</v>
          </cell>
          <cell r="DI418" t="str">
            <v>TRI-STAR</v>
          </cell>
          <cell r="DJ418" t="str">
            <v>WA438-4-132-T8-EB(*)LP- WREF</v>
          </cell>
          <cell r="DK418" t="str">
            <v>-</v>
          </cell>
          <cell r="DL418">
            <v>0</v>
          </cell>
          <cell r="DM418" t="str">
            <v>No Sensor</v>
          </cell>
          <cell r="DN418" t="str">
            <v>No Sensor</v>
          </cell>
          <cell r="DO418" t="str">
            <v>No Sensor</v>
          </cell>
          <cell r="DP418" t="str">
            <v>No Sensor</v>
          </cell>
          <cell r="DQ418" t="str">
            <v>No Sensor</v>
          </cell>
          <cell r="DR418">
            <v>0</v>
          </cell>
          <cell r="DS418" t="str">
            <v>No Add Wk.</v>
          </cell>
          <cell r="DT418" t="str">
            <v>No Add. Wk.</v>
          </cell>
          <cell r="DU418" t="str">
            <v>No Add. Wk.</v>
          </cell>
          <cell r="DV418" t="str">
            <v>No Add. Wk.</v>
          </cell>
          <cell r="DW418" t="str">
            <v>No Add. Wk.</v>
          </cell>
        </row>
        <row r="419">
          <cell r="E419">
            <v>11</v>
          </cell>
          <cell r="F419" t="str">
            <v>OLD SCIENCE HALL</v>
          </cell>
          <cell r="G419">
            <v>3</v>
          </cell>
          <cell r="H419">
            <v>306</v>
          </cell>
          <cell r="I419" t="str">
            <v>DRAWING DESIGN</v>
          </cell>
          <cell r="J419" t="str">
            <v>CR</v>
          </cell>
          <cell r="L419">
            <v>2470</v>
          </cell>
          <cell r="M419">
            <v>38</v>
          </cell>
          <cell r="N419" t="str">
            <v>24EE</v>
          </cell>
          <cell r="O419" t="str">
            <v>PEND PARA</v>
          </cell>
          <cell r="Q419" t="str">
            <v>19R2</v>
          </cell>
          <cell r="S419" t="str">
            <v>FLUORESCENT</v>
          </cell>
          <cell r="T419">
            <v>72</v>
          </cell>
          <cell r="U419">
            <v>2.7360000000000002</v>
          </cell>
          <cell r="V419">
            <v>6757.92</v>
          </cell>
          <cell r="W419">
            <v>38</v>
          </cell>
          <cell r="X419" t="str">
            <v>SP-NF4-142</v>
          </cell>
          <cell r="Z419" t="str">
            <v>NEW LINEAR FLUORESCENT FIXTURE</v>
          </cell>
          <cell r="AA419" t="str">
            <v xml:space="preserve"> </v>
          </cell>
          <cell r="AB419">
            <v>65</v>
          </cell>
          <cell r="AC419">
            <v>2.4700000000000002</v>
          </cell>
          <cell r="AD419">
            <v>6100.9000000000005</v>
          </cell>
          <cell r="AJ419" t="str">
            <v>Y</v>
          </cell>
          <cell r="AK419">
            <v>155883.6</v>
          </cell>
          <cell r="AL419">
            <v>233472</v>
          </cell>
          <cell r="AM419">
            <v>0.49773292379698691</v>
          </cell>
          <cell r="AN419">
            <v>0.26600000000000001</v>
          </cell>
          <cell r="AO419">
            <v>657.01999999999953</v>
          </cell>
          <cell r="AP419">
            <v>59.216919999999959</v>
          </cell>
          <cell r="AQ419">
            <v>156.59480802508605</v>
          </cell>
          <cell r="AR419">
            <v>6.3859077616404934E-3</v>
          </cell>
          <cell r="AS419">
            <v>609.08832000000007</v>
          </cell>
          <cell r="AT419">
            <v>549.87140000000011</v>
          </cell>
          <cell r="AU419">
            <v>119.26</v>
          </cell>
          <cell r="AV419">
            <v>59.734999999999999</v>
          </cell>
          <cell r="AW419">
            <v>1.1600000000000001</v>
          </cell>
          <cell r="AX419">
            <v>0</v>
          </cell>
          <cell r="AY419">
            <v>0</v>
          </cell>
          <cell r="AZ419">
            <v>0</v>
          </cell>
          <cell r="BA419">
            <v>0</v>
          </cell>
          <cell r="BB419">
            <v>4531.88</v>
          </cell>
          <cell r="BC419">
            <v>0</v>
          </cell>
          <cell r="BD419">
            <v>0</v>
          </cell>
          <cell r="BE419">
            <v>4531.88</v>
          </cell>
          <cell r="BF419">
            <v>2269.9299999999998</v>
          </cell>
          <cell r="BG419">
            <v>0</v>
          </cell>
          <cell r="BH419">
            <v>0</v>
          </cell>
          <cell r="BI419">
            <v>2269.9299999999998</v>
          </cell>
          <cell r="BJ419">
            <v>44.080000000000005</v>
          </cell>
          <cell r="BK419">
            <v>9213.3539004318718</v>
          </cell>
          <cell r="BL419">
            <v>9273.0622192368719</v>
          </cell>
          <cell r="BM419">
            <v>44.583499999999994</v>
          </cell>
          <cell r="BN419">
            <v>93.86</v>
          </cell>
          <cell r="BO419">
            <v>138.4435</v>
          </cell>
          <cell r="BP419">
            <v>46.890891666666668</v>
          </cell>
          <cell r="BQ419">
            <v>70.394999999999996</v>
          </cell>
          <cell r="BR419">
            <v>0</v>
          </cell>
          <cell r="BS419">
            <v>117.28589166666666</v>
          </cell>
          <cell r="BT419">
            <v>-2.3073916666666747</v>
          </cell>
          <cell r="BU419">
            <v>23.465000000000003</v>
          </cell>
          <cell r="BV419">
            <v>21.157608333333329</v>
          </cell>
          <cell r="BW419">
            <v>43.363319999999973</v>
          </cell>
          <cell r="BX419">
            <v>15.853600000000004</v>
          </cell>
          <cell r="BY419">
            <v>0.36</v>
          </cell>
          <cell r="BZ419">
            <v>2.95</v>
          </cell>
          <cell r="CA419">
            <v>5.2917949830508428</v>
          </cell>
          <cell r="CB419">
            <v>4</v>
          </cell>
          <cell r="CC419">
            <v>5.5890657627118641</v>
          </cell>
          <cell r="CD419">
            <v>0.31</v>
          </cell>
          <cell r="CE419">
            <v>0.23</v>
          </cell>
          <cell r="CF419">
            <v>0</v>
          </cell>
          <cell r="CG419">
            <v>0</v>
          </cell>
          <cell r="CH419">
            <v>10.880860745762707</v>
          </cell>
          <cell r="CI419" t="str">
            <v>OLD SCIENCE HALL</v>
          </cell>
          <cell r="CJ419" t="str">
            <v>SP-NF4-142</v>
          </cell>
          <cell r="CK419" t="str">
            <v>X</v>
          </cell>
          <cell r="CL419">
            <v>38</v>
          </cell>
          <cell r="CM419" t="str">
            <v>2X32HEHP</v>
          </cell>
          <cell r="CN419" t="str">
            <v>SYLVANIA</v>
          </cell>
          <cell r="CO419" t="str">
            <v>QHE2X32T8/UNV ISH-SC</v>
          </cell>
          <cell r="CP419">
            <v>49873</v>
          </cell>
          <cell r="CQ419">
            <v>0</v>
          </cell>
          <cell r="CR419" t="str">
            <v>N/A</v>
          </cell>
          <cell r="CS419" t="str">
            <v>-</v>
          </cell>
          <cell r="CT419" t="str">
            <v>-</v>
          </cell>
          <cell r="CU419" t="str">
            <v>-</v>
          </cell>
          <cell r="CV419">
            <v>0</v>
          </cell>
          <cell r="CW419">
            <v>76</v>
          </cell>
          <cell r="CX419" t="str">
            <v>FO28/ECO</v>
          </cell>
          <cell r="CY419" t="str">
            <v>SYLVANIA</v>
          </cell>
          <cell r="CZ419" t="str">
            <v>FO28/841/XP/SS/ECO</v>
          </cell>
          <cell r="DA419">
            <v>22179</v>
          </cell>
          <cell r="DB419">
            <v>0</v>
          </cell>
          <cell r="DC419" t="str">
            <v>N/A</v>
          </cell>
          <cell r="DD419" t="str">
            <v>-</v>
          </cell>
          <cell r="DE419" t="str">
            <v>-</v>
          </cell>
          <cell r="DF419" t="str">
            <v>-</v>
          </cell>
          <cell r="DG419">
            <v>38</v>
          </cell>
          <cell r="DH419" t="str">
            <v>1X4-2 LAMP SURFACE MOUNT PARABOLIC</v>
          </cell>
          <cell r="DI419" t="str">
            <v>SELECT</v>
          </cell>
          <cell r="DJ419" t="str">
            <v>SELECT</v>
          </cell>
          <cell r="DK419" t="str">
            <v>-</v>
          </cell>
          <cell r="DL419">
            <v>0</v>
          </cell>
          <cell r="DM419" t="str">
            <v>No Sensor</v>
          </cell>
          <cell r="DN419" t="str">
            <v>No Sensor</v>
          </cell>
          <cell r="DO419" t="str">
            <v>No Sensor</v>
          </cell>
          <cell r="DP419" t="str">
            <v>No Sensor</v>
          </cell>
          <cell r="DQ419" t="str">
            <v>No Sensor</v>
          </cell>
          <cell r="DR419">
            <v>0</v>
          </cell>
          <cell r="DS419" t="str">
            <v>No Add Wk.</v>
          </cell>
          <cell r="DT419" t="str">
            <v>No Add. Wk.</v>
          </cell>
          <cell r="DU419" t="str">
            <v>No Add. Wk.</v>
          </cell>
          <cell r="DV419" t="str">
            <v>No Add. Wk.</v>
          </cell>
          <cell r="DW419" t="str">
            <v>No Add. Wk.</v>
          </cell>
        </row>
        <row r="420">
          <cell r="E420">
            <v>11</v>
          </cell>
          <cell r="F420" t="str">
            <v>OLD SCIENCE HALL</v>
          </cell>
          <cell r="G420">
            <v>3</v>
          </cell>
          <cell r="H420">
            <v>306</v>
          </cell>
          <cell r="I420" t="str">
            <v>DRAWING DESIGN</v>
          </cell>
          <cell r="J420" t="str">
            <v>CR</v>
          </cell>
          <cell r="L420">
            <v>2470</v>
          </cell>
          <cell r="M420">
            <v>2</v>
          </cell>
          <cell r="N420" t="str">
            <v>24EE</v>
          </cell>
          <cell r="O420" t="str">
            <v>PEND PARA</v>
          </cell>
          <cell r="S420" t="str">
            <v>FLUORESCENT</v>
          </cell>
          <cell r="T420">
            <v>72</v>
          </cell>
          <cell r="U420">
            <v>0.14399999999999999</v>
          </cell>
          <cell r="V420">
            <v>355.67999999999995</v>
          </cell>
          <cell r="W420">
            <v>2</v>
          </cell>
          <cell r="X420" t="str">
            <v>SP-NF4-142</v>
          </cell>
          <cell r="Z420" t="str">
            <v>NEW LINEAR FLUORESCENT FIXTURE</v>
          </cell>
          <cell r="AA420" t="str">
            <v xml:space="preserve"> </v>
          </cell>
          <cell r="AB420">
            <v>65</v>
          </cell>
          <cell r="AC420">
            <v>0.13</v>
          </cell>
          <cell r="AD420">
            <v>321.10000000000002</v>
          </cell>
          <cell r="AJ420" t="str">
            <v>Y</v>
          </cell>
          <cell r="AK420">
            <v>8204.4</v>
          </cell>
          <cell r="AL420">
            <v>12288</v>
          </cell>
          <cell r="AM420">
            <v>0.49773292379698703</v>
          </cell>
          <cell r="AN420">
            <v>1.3999999999999985E-2</v>
          </cell>
          <cell r="AO420">
            <v>34.579999999999927</v>
          </cell>
          <cell r="AP420">
            <v>3.1166799999999952</v>
          </cell>
          <cell r="AQ420">
            <v>156.59480802508619</v>
          </cell>
          <cell r="AR420">
            <v>6.3859077616404874E-3</v>
          </cell>
          <cell r="AS420">
            <v>32.057279999999999</v>
          </cell>
          <cell r="AT420">
            <v>28.940600000000003</v>
          </cell>
          <cell r="AU420">
            <v>119.26</v>
          </cell>
          <cell r="AV420">
            <v>59.734999999999999</v>
          </cell>
          <cell r="AW420">
            <v>1.1600000000000001</v>
          </cell>
          <cell r="AX420">
            <v>0</v>
          </cell>
          <cell r="AY420">
            <v>0</v>
          </cell>
          <cell r="AZ420">
            <v>0</v>
          </cell>
          <cell r="BA420">
            <v>0</v>
          </cell>
          <cell r="BB420">
            <v>238.52</v>
          </cell>
          <cell r="BC420">
            <v>0</v>
          </cell>
          <cell r="BD420">
            <v>0</v>
          </cell>
          <cell r="BE420">
            <v>238.52</v>
          </cell>
          <cell r="BF420">
            <v>119.47</v>
          </cell>
          <cell r="BG420">
            <v>0</v>
          </cell>
          <cell r="BH420">
            <v>0</v>
          </cell>
          <cell r="BI420">
            <v>119.47</v>
          </cell>
          <cell r="BJ420">
            <v>2.3200000000000003</v>
          </cell>
          <cell r="BK420">
            <v>484.91336318062491</v>
          </cell>
          <cell r="BL420">
            <v>488.05590627562492</v>
          </cell>
          <cell r="BM420">
            <v>2.3464999999999998</v>
          </cell>
          <cell r="BN420">
            <v>4.9400000000000004</v>
          </cell>
          <cell r="BO420">
            <v>7.2865000000000002</v>
          </cell>
          <cell r="BP420">
            <v>2.4679416666666665</v>
          </cell>
          <cell r="BQ420">
            <v>3.7050000000000001</v>
          </cell>
          <cell r="BR420">
            <v>0</v>
          </cell>
          <cell r="BS420">
            <v>6.1729416666666665</v>
          </cell>
          <cell r="BT420">
            <v>-0.12144166666666667</v>
          </cell>
          <cell r="BU420">
            <v>1.2350000000000003</v>
          </cell>
          <cell r="BV420">
            <v>1.1135583333333336</v>
          </cell>
          <cell r="BW420">
            <v>2.2822799999999952</v>
          </cell>
          <cell r="BX420">
            <v>0.83439999999999914</v>
          </cell>
          <cell r="BY420">
            <v>0.36</v>
          </cell>
          <cell r="BZ420">
            <v>2.95</v>
          </cell>
          <cell r="CA420">
            <v>0.27851552542372821</v>
          </cell>
          <cell r="CB420">
            <v>4</v>
          </cell>
          <cell r="CC420">
            <v>0.29416135593220305</v>
          </cell>
          <cell r="CD420">
            <v>0.31</v>
          </cell>
          <cell r="CE420">
            <v>0.23</v>
          </cell>
          <cell r="CF420">
            <v>0</v>
          </cell>
          <cell r="CG420">
            <v>0</v>
          </cell>
          <cell r="CH420">
            <v>0.57267688135593131</v>
          </cell>
          <cell r="CI420" t="str">
            <v>OLD SCIENCE HALL</v>
          </cell>
          <cell r="CJ420" t="str">
            <v>SP-NF4-142</v>
          </cell>
          <cell r="CK420" t="str">
            <v>X</v>
          </cell>
          <cell r="CL420">
            <v>2</v>
          </cell>
          <cell r="CM420" t="str">
            <v>2X32HEHP</v>
          </cell>
          <cell r="CN420" t="str">
            <v>SYLVANIA</v>
          </cell>
          <cell r="CO420" t="str">
            <v>QHE2X32T8/UNV ISH-SC</v>
          </cell>
          <cell r="CP420">
            <v>49873</v>
          </cell>
          <cell r="CQ420">
            <v>0</v>
          </cell>
          <cell r="CR420" t="str">
            <v>N/A</v>
          </cell>
          <cell r="CS420" t="str">
            <v>-</v>
          </cell>
          <cell r="CT420" t="str">
            <v>-</v>
          </cell>
          <cell r="CU420" t="str">
            <v>-</v>
          </cell>
          <cell r="CV420">
            <v>0</v>
          </cell>
          <cell r="CW420">
            <v>4</v>
          </cell>
          <cell r="CX420" t="str">
            <v>FO28/ECO</v>
          </cell>
          <cell r="CY420" t="str">
            <v>SYLVANIA</v>
          </cell>
          <cell r="CZ420" t="str">
            <v>FO28/841/XP/SS/ECO</v>
          </cell>
          <cell r="DA420">
            <v>22179</v>
          </cell>
          <cell r="DB420">
            <v>0</v>
          </cell>
          <cell r="DC420" t="str">
            <v>N/A</v>
          </cell>
          <cell r="DD420" t="str">
            <v>-</v>
          </cell>
          <cell r="DE420" t="str">
            <v>-</v>
          </cell>
          <cell r="DF420" t="str">
            <v>-</v>
          </cell>
          <cell r="DG420">
            <v>2</v>
          </cell>
          <cell r="DH420" t="str">
            <v>1X4-2 LAMP SURFACE MOUNT PARABOLIC</v>
          </cell>
          <cell r="DI420" t="str">
            <v>SELECT</v>
          </cell>
          <cell r="DJ420" t="str">
            <v>SELECT</v>
          </cell>
          <cell r="DK420" t="str">
            <v>-</v>
          </cell>
          <cell r="DL420">
            <v>0</v>
          </cell>
          <cell r="DM420" t="str">
            <v>No Sensor</v>
          </cell>
          <cell r="DN420" t="str">
            <v>No Sensor</v>
          </cell>
          <cell r="DO420" t="str">
            <v>No Sensor</v>
          </cell>
          <cell r="DP420" t="str">
            <v>No Sensor</v>
          </cell>
          <cell r="DQ420" t="str">
            <v>No Sensor</v>
          </cell>
          <cell r="DR420">
            <v>0</v>
          </cell>
          <cell r="DS420" t="str">
            <v>No Add Wk.</v>
          </cell>
          <cell r="DT420" t="str">
            <v>No Add. Wk.</v>
          </cell>
          <cell r="DU420" t="str">
            <v>No Add. Wk.</v>
          </cell>
          <cell r="DV420" t="str">
            <v>No Add. Wk.</v>
          </cell>
          <cell r="DW420" t="str">
            <v>No Add. Wk.</v>
          </cell>
        </row>
        <row r="421">
          <cell r="E421">
            <v>11</v>
          </cell>
          <cell r="F421" t="str">
            <v>OLD SCIENCE HALL</v>
          </cell>
          <cell r="G421">
            <v>3</v>
          </cell>
          <cell r="H421">
            <v>306</v>
          </cell>
          <cell r="I421" t="str">
            <v>DRAWING DESIGN</v>
          </cell>
          <cell r="J421" t="str">
            <v>CR</v>
          </cell>
          <cell r="L421">
            <v>2470</v>
          </cell>
          <cell r="M421">
            <v>4</v>
          </cell>
          <cell r="N421" t="str">
            <v>24EE</v>
          </cell>
          <cell r="O421" t="str">
            <v>SURF PARA</v>
          </cell>
          <cell r="S421" t="str">
            <v>FLUORESCENT</v>
          </cell>
          <cell r="T421">
            <v>72</v>
          </cell>
          <cell r="U421">
            <v>0.28799999999999998</v>
          </cell>
          <cell r="V421">
            <v>711.3599999999999</v>
          </cell>
          <cell r="W421">
            <v>4</v>
          </cell>
          <cell r="X421" t="str">
            <v>SP-NF4-142</v>
          </cell>
          <cell r="Z421" t="str">
            <v>NEW LINEAR FLUORESCENT FIXTURE</v>
          </cell>
          <cell r="AA421" t="str">
            <v xml:space="preserve"> </v>
          </cell>
          <cell r="AB421">
            <v>65</v>
          </cell>
          <cell r="AC421">
            <v>0.26</v>
          </cell>
          <cell r="AD421">
            <v>642.20000000000005</v>
          </cell>
          <cell r="AJ421" t="str">
            <v>Y</v>
          </cell>
          <cell r="AK421">
            <v>16408.8</v>
          </cell>
          <cell r="AL421">
            <v>24576</v>
          </cell>
          <cell r="AM421">
            <v>0.49773292379698703</v>
          </cell>
          <cell r="AN421">
            <v>2.7999999999999969E-2</v>
          </cell>
          <cell r="AO421">
            <v>69.159999999999854</v>
          </cell>
          <cell r="AP421">
            <v>6.2333599999999905</v>
          </cell>
          <cell r="AQ421">
            <v>156.59480802508619</v>
          </cell>
          <cell r="AR421">
            <v>6.3859077616404874E-3</v>
          </cell>
          <cell r="AS421">
            <v>64.114559999999997</v>
          </cell>
          <cell r="AT421">
            <v>57.881200000000007</v>
          </cell>
          <cell r="AU421">
            <v>119.26</v>
          </cell>
          <cell r="AV421">
            <v>59.734999999999999</v>
          </cell>
          <cell r="AW421">
            <v>1.1600000000000001</v>
          </cell>
          <cell r="AX421">
            <v>0</v>
          </cell>
          <cell r="AY421">
            <v>0</v>
          </cell>
          <cell r="AZ421">
            <v>0</v>
          </cell>
          <cell r="BA421">
            <v>0</v>
          </cell>
          <cell r="BB421">
            <v>477.04</v>
          </cell>
          <cell r="BC421">
            <v>0</v>
          </cell>
          <cell r="BD421">
            <v>0</v>
          </cell>
          <cell r="BE421">
            <v>477.04</v>
          </cell>
          <cell r="BF421">
            <v>238.94</v>
          </cell>
          <cell r="BG421">
            <v>0</v>
          </cell>
          <cell r="BH421">
            <v>0</v>
          </cell>
          <cell r="BI421">
            <v>238.94</v>
          </cell>
          <cell r="BJ421">
            <v>4.6400000000000006</v>
          </cell>
          <cell r="BK421">
            <v>969.82672636124983</v>
          </cell>
          <cell r="BL421">
            <v>976.11181255124984</v>
          </cell>
          <cell r="BM421">
            <v>4.6929999999999996</v>
          </cell>
          <cell r="BN421">
            <v>9.8800000000000008</v>
          </cell>
          <cell r="BO421">
            <v>14.573</v>
          </cell>
          <cell r="BP421">
            <v>4.935883333333333</v>
          </cell>
          <cell r="BQ421">
            <v>7.41</v>
          </cell>
          <cell r="BR421">
            <v>0</v>
          </cell>
          <cell r="BS421">
            <v>12.345883333333333</v>
          </cell>
          <cell r="BT421">
            <v>-0.24288333333333334</v>
          </cell>
          <cell r="BU421">
            <v>2.4700000000000006</v>
          </cell>
          <cell r="BV421">
            <v>2.2271166666666673</v>
          </cell>
          <cell r="BW421">
            <v>4.5645599999999904</v>
          </cell>
          <cell r="BX421">
            <v>1.6687999999999983</v>
          </cell>
          <cell r="BY421">
            <v>0.36</v>
          </cell>
          <cell r="BZ421">
            <v>2.95</v>
          </cell>
          <cell r="CA421">
            <v>0.55703105084745641</v>
          </cell>
          <cell r="CB421">
            <v>4</v>
          </cell>
          <cell r="CC421">
            <v>0.5883227118644061</v>
          </cell>
          <cell r="CD421">
            <v>0.31</v>
          </cell>
          <cell r="CE421">
            <v>0.23</v>
          </cell>
          <cell r="CF421">
            <v>0</v>
          </cell>
          <cell r="CG421">
            <v>0</v>
          </cell>
          <cell r="CH421">
            <v>1.1453537627118626</v>
          </cell>
          <cell r="CI421" t="str">
            <v>OLD SCIENCE HALL</v>
          </cell>
          <cell r="CJ421" t="str">
            <v>SP-NF4-142</v>
          </cell>
          <cell r="CK421" t="str">
            <v>X</v>
          </cell>
          <cell r="CL421">
            <v>4</v>
          </cell>
          <cell r="CM421" t="str">
            <v>2X32HEHP</v>
          </cell>
          <cell r="CN421" t="str">
            <v>SYLVANIA</v>
          </cell>
          <cell r="CO421" t="str">
            <v>QHE2X32T8/UNV ISH-SC</v>
          </cell>
          <cell r="CP421">
            <v>49873</v>
          </cell>
          <cell r="CQ421">
            <v>0</v>
          </cell>
          <cell r="CR421" t="str">
            <v>N/A</v>
          </cell>
          <cell r="CS421" t="str">
            <v>-</v>
          </cell>
          <cell r="CT421" t="str">
            <v>-</v>
          </cell>
          <cell r="CU421" t="str">
            <v>-</v>
          </cell>
          <cell r="CV421">
            <v>0</v>
          </cell>
          <cell r="CW421">
            <v>8</v>
          </cell>
          <cell r="CX421" t="str">
            <v>FO28/ECO</v>
          </cell>
          <cell r="CY421" t="str">
            <v>SYLVANIA</v>
          </cell>
          <cell r="CZ421" t="str">
            <v>FO28/841/XP/SS/ECO</v>
          </cell>
          <cell r="DA421">
            <v>22179</v>
          </cell>
          <cell r="DB421">
            <v>0</v>
          </cell>
          <cell r="DC421" t="str">
            <v>N/A</v>
          </cell>
          <cell r="DD421" t="str">
            <v>-</v>
          </cell>
          <cell r="DE421" t="str">
            <v>-</v>
          </cell>
          <cell r="DF421" t="str">
            <v>-</v>
          </cell>
          <cell r="DG421">
            <v>4</v>
          </cell>
          <cell r="DH421" t="str">
            <v>1X4-2 LAMP SURFACE MOUNT PARABOLIC</v>
          </cell>
          <cell r="DI421" t="str">
            <v>SELECT</v>
          </cell>
          <cell r="DJ421" t="str">
            <v>SELECT</v>
          </cell>
          <cell r="DK421" t="str">
            <v>-</v>
          </cell>
          <cell r="DL421">
            <v>0</v>
          </cell>
          <cell r="DM421" t="str">
            <v>No Sensor</v>
          </cell>
          <cell r="DN421" t="str">
            <v>No Sensor</v>
          </cell>
          <cell r="DO421" t="str">
            <v>No Sensor</v>
          </cell>
          <cell r="DP421" t="str">
            <v>No Sensor</v>
          </cell>
          <cell r="DQ421" t="str">
            <v>No Sensor</v>
          </cell>
          <cell r="DR421">
            <v>0</v>
          </cell>
          <cell r="DS421" t="str">
            <v>No Add Wk.</v>
          </cell>
          <cell r="DT421" t="str">
            <v>No Add. Wk.</v>
          </cell>
          <cell r="DU421" t="str">
            <v>No Add. Wk.</v>
          </cell>
          <cell r="DV421" t="str">
            <v>No Add. Wk.</v>
          </cell>
          <cell r="DW421" t="str">
            <v>No Add. Wk.</v>
          </cell>
        </row>
        <row r="422">
          <cell r="E422">
            <v>11</v>
          </cell>
          <cell r="F422" t="str">
            <v>OLD SCIENCE HALL</v>
          </cell>
          <cell r="G422">
            <v>3</v>
          </cell>
          <cell r="H422">
            <v>305</v>
          </cell>
          <cell r="I422" t="str">
            <v>STUDENT STORAGE</v>
          </cell>
          <cell r="J422" t="str">
            <v>SH</v>
          </cell>
          <cell r="L422">
            <v>1000</v>
          </cell>
          <cell r="M422">
            <v>6</v>
          </cell>
          <cell r="N422" t="str">
            <v>24EE</v>
          </cell>
          <cell r="O422" t="str">
            <v>PEND PARA</v>
          </cell>
          <cell r="Q422" t="str">
            <v>3R2</v>
          </cell>
          <cell r="S422" t="str">
            <v>FLUORESCENT</v>
          </cell>
          <cell r="T422">
            <v>72</v>
          </cell>
          <cell r="U422">
            <v>0.432</v>
          </cell>
          <cell r="V422">
            <v>432</v>
          </cell>
          <cell r="W422">
            <v>6</v>
          </cell>
          <cell r="X422" t="str">
            <v>NF5-142</v>
          </cell>
          <cell r="Z422" t="str">
            <v>NEW LINEAR FLUORESCENT FIXTURE</v>
          </cell>
          <cell r="AA422" t="str">
            <v xml:space="preserve"> </v>
          </cell>
          <cell r="AB422">
            <v>42</v>
          </cell>
          <cell r="AC422">
            <v>0.252</v>
          </cell>
          <cell r="AD422">
            <v>252</v>
          </cell>
          <cell r="AJ422" t="str">
            <v>Y</v>
          </cell>
          <cell r="AK422">
            <v>24613.199999999997</v>
          </cell>
          <cell r="AL422">
            <v>23961.600000000002</v>
          </cell>
          <cell r="AM422">
            <v>-2.6473599531958259E-2</v>
          </cell>
          <cell r="AN422">
            <v>0.18</v>
          </cell>
          <cell r="AO422">
            <v>180</v>
          </cell>
          <cell r="AP422">
            <v>22.607999999999997</v>
          </cell>
          <cell r="AQ422">
            <v>46.788941417943867</v>
          </cell>
          <cell r="AR422">
            <v>2.1372571588390187E-2</v>
          </cell>
          <cell r="AS422">
            <v>54.2592</v>
          </cell>
          <cell r="AT422">
            <v>31.651200000000003</v>
          </cell>
          <cell r="AU422">
            <v>69.260000000000005</v>
          </cell>
          <cell r="AV422">
            <v>59.734999999999999</v>
          </cell>
          <cell r="AW422">
            <v>1.1600000000000001</v>
          </cell>
          <cell r="AX422">
            <v>0</v>
          </cell>
          <cell r="AY422">
            <v>0</v>
          </cell>
          <cell r="AZ422">
            <v>0</v>
          </cell>
          <cell r="BA422">
            <v>0</v>
          </cell>
          <cell r="BB422">
            <v>415.56000000000006</v>
          </cell>
          <cell r="BC422">
            <v>0</v>
          </cell>
          <cell r="BD422">
            <v>0</v>
          </cell>
          <cell r="BE422">
            <v>415.56000000000006</v>
          </cell>
          <cell r="BF422">
            <v>358.40999999999997</v>
          </cell>
          <cell r="BG422">
            <v>0</v>
          </cell>
          <cell r="BH422">
            <v>0</v>
          </cell>
          <cell r="BI422">
            <v>358.40999999999997</v>
          </cell>
          <cell r="BJ422">
            <v>6.9600000000000009</v>
          </cell>
          <cell r="BK422">
            <v>1048.3767582918749</v>
          </cell>
          <cell r="BL422">
            <v>1057.8043875768749</v>
          </cell>
          <cell r="BM422">
            <v>2.8499999999999996</v>
          </cell>
          <cell r="BN422">
            <v>6</v>
          </cell>
          <cell r="BO422">
            <v>8.85</v>
          </cell>
          <cell r="BP422">
            <v>2.5612499999999998</v>
          </cell>
          <cell r="BQ422">
            <v>4.5000000000000009</v>
          </cell>
          <cell r="BR422">
            <v>0</v>
          </cell>
          <cell r="BS422">
            <v>7.0612500000000011</v>
          </cell>
          <cell r="BT422">
            <v>0.28874999999999984</v>
          </cell>
          <cell r="BU422">
            <v>1.4999999999999991</v>
          </cell>
          <cell r="BV422">
            <v>1.788749999999999</v>
          </cell>
          <cell r="BW422">
            <v>11.88</v>
          </cell>
          <cell r="BX422">
            <v>10.728</v>
          </cell>
          <cell r="BY422">
            <v>0.36</v>
          </cell>
          <cell r="BZ422">
            <v>2.95</v>
          </cell>
          <cell r="CA422">
            <v>1.4497627118644068</v>
          </cell>
          <cell r="CB422">
            <v>4</v>
          </cell>
          <cell r="CC422">
            <v>3.7820745762711865</v>
          </cell>
          <cell r="CD422">
            <v>0.31</v>
          </cell>
          <cell r="CE422">
            <v>0.23</v>
          </cell>
          <cell r="CF422">
            <v>0</v>
          </cell>
          <cell r="CG422">
            <v>0</v>
          </cell>
          <cell r="CH422">
            <v>5.2318372881355932</v>
          </cell>
          <cell r="CI422" t="str">
            <v>OLD SCIENCE HALL</v>
          </cell>
          <cell r="CJ422" t="str">
            <v>NF5-142</v>
          </cell>
          <cell r="CK422" t="str">
            <v>X</v>
          </cell>
          <cell r="CL422">
            <v>6</v>
          </cell>
          <cell r="CM422" t="str">
            <v>2X32HELP</v>
          </cell>
          <cell r="CN422" t="str">
            <v>SYLVANIA</v>
          </cell>
          <cell r="CO422" t="str">
            <v>QHE2X32T8/UNV ISL-SC</v>
          </cell>
          <cell r="CP422">
            <v>49863</v>
          </cell>
          <cell r="CQ422">
            <v>0</v>
          </cell>
          <cell r="CR422" t="str">
            <v>N/A</v>
          </cell>
          <cell r="CS422" t="str">
            <v>-</v>
          </cell>
          <cell r="CT422" t="str">
            <v>-</v>
          </cell>
          <cell r="CU422" t="str">
            <v>-</v>
          </cell>
          <cell r="CV422">
            <v>0</v>
          </cell>
          <cell r="CW422">
            <v>12</v>
          </cell>
          <cell r="CX422" t="str">
            <v>FO28/ECO</v>
          </cell>
          <cell r="CY422" t="str">
            <v>SYLVANIA</v>
          </cell>
          <cell r="CZ422" t="str">
            <v>FO28/841/XP/SS/ECO</v>
          </cell>
          <cell r="DA422">
            <v>22179</v>
          </cell>
          <cell r="DB422">
            <v>0</v>
          </cell>
          <cell r="DC422" t="str">
            <v>N/A</v>
          </cell>
          <cell r="DD422" t="str">
            <v>-</v>
          </cell>
          <cell r="DE422" t="str">
            <v>-</v>
          </cell>
          <cell r="DF422" t="str">
            <v>-</v>
          </cell>
          <cell r="DG422">
            <v>6</v>
          </cell>
          <cell r="DH422" t="str">
            <v>1X4 2L 9 CELL PARABOLIC LOUVER</v>
          </cell>
          <cell r="DI422" t="str">
            <v>SIMKAR</v>
          </cell>
          <cell r="DJ422" t="str">
            <v>TEP-144-232-B11-9C</v>
          </cell>
          <cell r="DK422" t="str">
            <v>-</v>
          </cell>
          <cell r="DL422">
            <v>0</v>
          </cell>
          <cell r="DM422" t="str">
            <v>No Sensor</v>
          </cell>
          <cell r="DN422" t="str">
            <v>No Sensor</v>
          </cell>
          <cell r="DO422" t="str">
            <v>No Sensor</v>
          </cell>
          <cell r="DP422" t="str">
            <v>No Sensor</v>
          </cell>
          <cell r="DQ422" t="str">
            <v>No Sensor</v>
          </cell>
          <cell r="DR422">
            <v>0</v>
          </cell>
          <cell r="DS422" t="str">
            <v>No Add Wk.</v>
          </cell>
          <cell r="DT422" t="str">
            <v>No Add. Wk.</v>
          </cell>
          <cell r="DU422" t="str">
            <v>No Add. Wk.</v>
          </cell>
          <cell r="DV422" t="str">
            <v>No Add. Wk.</v>
          </cell>
          <cell r="DW422" t="str">
            <v>No Add. Wk.</v>
          </cell>
        </row>
        <row r="423">
          <cell r="E423">
            <v>11</v>
          </cell>
          <cell r="F423" t="str">
            <v>OLD SCIENCE HALL</v>
          </cell>
          <cell r="G423">
            <v>3</v>
          </cell>
          <cell r="H423">
            <v>307</v>
          </cell>
          <cell r="I423" t="str">
            <v>CHILDRENS ART</v>
          </cell>
          <cell r="J423" t="str">
            <v>CR</v>
          </cell>
          <cell r="L423">
            <v>2470</v>
          </cell>
          <cell r="M423">
            <v>22</v>
          </cell>
          <cell r="N423" t="str">
            <v>24EE</v>
          </cell>
          <cell r="O423" t="str">
            <v>PEND PARA</v>
          </cell>
          <cell r="Q423" t="str">
            <v>11R2</v>
          </cell>
          <cell r="S423" t="str">
            <v>FLUORESCENT</v>
          </cell>
          <cell r="T423">
            <v>72</v>
          </cell>
          <cell r="U423">
            <v>1.5840000000000001</v>
          </cell>
          <cell r="V423">
            <v>3912.48</v>
          </cell>
          <cell r="W423">
            <v>22</v>
          </cell>
          <cell r="X423" t="str">
            <v>SP-NF4-142</v>
          </cell>
          <cell r="Z423" t="str">
            <v>NEW LINEAR FLUORESCENT FIXTURE</v>
          </cell>
          <cell r="AA423" t="str">
            <v xml:space="preserve"> </v>
          </cell>
          <cell r="AB423">
            <v>65</v>
          </cell>
          <cell r="AC423">
            <v>1.43</v>
          </cell>
          <cell r="AD423">
            <v>3532.1</v>
          </cell>
          <cell r="AJ423" t="str">
            <v>Y</v>
          </cell>
          <cell r="AK423">
            <v>90248.4</v>
          </cell>
          <cell r="AL423">
            <v>135168</v>
          </cell>
          <cell r="AM423">
            <v>0.49773292379698708</v>
          </cell>
          <cell r="AN423">
            <v>0.15400000000000014</v>
          </cell>
          <cell r="AO423">
            <v>380.38000000000011</v>
          </cell>
          <cell r="AP423">
            <v>34.283479999999997</v>
          </cell>
          <cell r="AQ423">
            <v>156.594808025086</v>
          </cell>
          <cell r="AR423">
            <v>6.385907761640496E-3</v>
          </cell>
          <cell r="AS423">
            <v>352.63008000000002</v>
          </cell>
          <cell r="AT423">
            <v>318.34660000000002</v>
          </cell>
          <cell r="AU423">
            <v>119.26</v>
          </cell>
          <cell r="AV423">
            <v>59.734999999999999</v>
          </cell>
          <cell r="AW423">
            <v>1.1600000000000001</v>
          </cell>
          <cell r="AX423">
            <v>0</v>
          </cell>
          <cell r="AY423">
            <v>0</v>
          </cell>
          <cell r="AZ423">
            <v>0</v>
          </cell>
          <cell r="BA423">
            <v>0</v>
          </cell>
          <cell r="BB423">
            <v>2623.7200000000003</v>
          </cell>
          <cell r="BC423">
            <v>0</v>
          </cell>
          <cell r="BD423">
            <v>0</v>
          </cell>
          <cell r="BE423">
            <v>2623.7200000000003</v>
          </cell>
          <cell r="BF423">
            <v>1314.17</v>
          </cell>
          <cell r="BG423">
            <v>0</v>
          </cell>
          <cell r="BH423">
            <v>0</v>
          </cell>
          <cell r="BI423">
            <v>1314.17</v>
          </cell>
          <cell r="BJ423">
            <v>25.520000000000003</v>
          </cell>
          <cell r="BK423">
            <v>5334.0469949868748</v>
          </cell>
          <cell r="BL423">
            <v>5368.6149690318744</v>
          </cell>
          <cell r="BM423">
            <v>25.811499999999999</v>
          </cell>
          <cell r="BN423">
            <v>54.339999999999996</v>
          </cell>
          <cell r="BO423">
            <v>80.151499999999999</v>
          </cell>
          <cell r="BP423">
            <v>27.147358333333333</v>
          </cell>
          <cell r="BQ423">
            <v>40.755000000000003</v>
          </cell>
          <cell r="BR423">
            <v>0</v>
          </cell>
          <cell r="BS423">
            <v>67.902358333333339</v>
          </cell>
          <cell r="BT423">
            <v>-1.3358583333333343</v>
          </cell>
          <cell r="BU423">
            <v>13.584999999999994</v>
          </cell>
          <cell r="BV423">
            <v>12.249141666666659</v>
          </cell>
          <cell r="BW423">
            <v>25.105080000000008</v>
          </cell>
          <cell r="BX423">
            <v>9.1784000000000088</v>
          </cell>
          <cell r="BY423">
            <v>0.36</v>
          </cell>
          <cell r="BZ423">
            <v>2.95</v>
          </cell>
          <cell r="CA423">
            <v>3.0636707796610176</v>
          </cell>
          <cell r="CB423">
            <v>4</v>
          </cell>
          <cell r="CC423">
            <v>3.2357749152542401</v>
          </cell>
          <cell r="CD423">
            <v>0.31</v>
          </cell>
          <cell r="CE423">
            <v>0.23</v>
          </cell>
          <cell r="CF423">
            <v>0</v>
          </cell>
          <cell r="CG423">
            <v>0</v>
          </cell>
          <cell r="CH423">
            <v>6.2994456949152582</v>
          </cell>
          <cell r="CI423" t="str">
            <v>OLD SCIENCE HALL</v>
          </cell>
          <cell r="CJ423" t="str">
            <v>SP-NF4-142</v>
          </cell>
          <cell r="CK423" t="str">
            <v>X</v>
          </cell>
          <cell r="CL423">
            <v>22</v>
          </cell>
          <cell r="CM423" t="str">
            <v>2X32HEHP</v>
          </cell>
          <cell r="CN423" t="str">
            <v>SYLVANIA</v>
          </cell>
          <cell r="CO423" t="str">
            <v>QHE2X32T8/UNV ISH-SC</v>
          </cell>
          <cell r="CP423">
            <v>49873</v>
          </cell>
          <cell r="CQ423">
            <v>0</v>
          </cell>
          <cell r="CR423" t="str">
            <v>N/A</v>
          </cell>
          <cell r="CS423" t="str">
            <v>-</v>
          </cell>
          <cell r="CT423" t="str">
            <v>-</v>
          </cell>
          <cell r="CU423" t="str">
            <v>-</v>
          </cell>
          <cell r="CV423">
            <v>0</v>
          </cell>
          <cell r="CW423">
            <v>44</v>
          </cell>
          <cell r="CX423" t="str">
            <v>FO28/ECO</v>
          </cell>
          <cell r="CY423" t="str">
            <v>SYLVANIA</v>
          </cell>
          <cell r="CZ423" t="str">
            <v>FO28/841/XP/SS/ECO</v>
          </cell>
          <cell r="DA423">
            <v>22179</v>
          </cell>
          <cell r="DB423">
            <v>0</v>
          </cell>
          <cell r="DC423" t="str">
            <v>N/A</v>
          </cell>
          <cell r="DD423" t="str">
            <v>-</v>
          </cell>
          <cell r="DE423" t="str">
            <v>-</v>
          </cell>
          <cell r="DF423" t="str">
            <v>-</v>
          </cell>
          <cell r="DG423">
            <v>22</v>
          </cell>
          <cell r="DH423" t="str">
            <v>1X4-2 LAMP SURFACE MOUNT PARABOLIC</v>
          </cell>
          <cell r="DI423" t="str">
            <v>SELECT</v>
          </cell>
          <cell r="DJ423" t="str">
            <v>SELECT</v>
          </cell>
          <cell r="DK423" t="str">
            <v>-</v>
          </cell>
          <cell r="DL423">
            <v>0</v>
          </cell>
          <cell r="DM423" t="str">
            <v>No Sensor</v>
          </cell>
          <cell r="DN423" t="str">
            <v>No Sensor</v>
          </cell>
          <cell r="DO423" t="str">
            <v>No Sensor</v>
          </cell>
          <cell r="DP423" t="str">
            <v>No Sensor</v>
          </cell>
          <cell r="DQ423" t="str">
            <v>No Sensor</v>
          </cell>
          <cell r="DR423">
            <v>0</v>
          </cell>
          <cell r="DS423" t="str">
            <v>No Add Wk.</v>
          </cell>
          <cell r="DT423" t="str">
            <v>No Add. Wk.</v>
          </cell>
          <cell r="DU423" t="str">
            <v>No Add. Wk.</v>
          </cell>
          <cell r="DV423" t="str">
            <v>No Add. Wk.</v>
          </cell>
          <cell r="DW423" t="str">
            <v>No Add. Wk.</v>
          </cell>
        </row>
        <row r="424">
          <cell r="E424">
            <v>11</v>
          </cell>
          <cell r="F424" t="str">
            <v>OLD SCIENCE HALL</v>
          </cell>
          <cell r="G424">
            <v>3</v>
          </cell>
          <cell r="H424">
            <v>307</v>
          </cell>
          <cell r="I424" t="str">
            <v>CHILDRENS ART</v>
          </cell>
          <cell r="J424" t="str">
            <v>CR</v>
          </cell>
          <cell r="L424">
            <v>2470</v>
          </cell>
          <cell r="M424">
            <v>2</v>
          </cell>
          <cell r="N424" t="str">
            <v>24EE</v>
          </cell>
          <cell r="O424" t="str">
            <v>PEND PARA</v>
          </cell>
          <cell r="S424" t="str">
            <v>FLUORESCENT</v>
          </cell>
          <cell r="T424">
            <v>72</v>
          </cell>
          <cell r="U424">
            <v>0.14399999999999999</v>
          </cell>
          <cell r="V424">
            <v>355.67999999999995</v>
          </cell>
          <cell r="W424">
            <v>2</v>
          </cell>
          <cell r="X424" t="str">
            <v>SP-NF4-142</v>
          </cell>
          <cell r="Z424" t="str">
            <v>NEW LINEAR FLUORESCENT FIXTURE</v>
          </cell>
          <cell r="AA424" t="str">
            <v xml:space="preserve"> </v>
          </cell>
          <cell r="AB424">
            <v>65</v>
          </cell>
          <cell r="AC424">
            <v>0.13</v>
          </cell>
          <cell r="AD424">
            <v>321.10000000000002</v>
          </cell>
          <cell r="AJ424" t="str">
            <v>Y</v>
          </cell>
          <cell r="AK424">
            <v>8204.4</v>
          </cell>
          <cell r="AL424">
            <v>12288</v>
          </cell>
          <cell r="AM424">
            <v>0.49773292379698703</v>
          </cell>
          <cell r="AN424">
            <v>1.3999999999999985E-2</v>
          </cell>
          <cell r="AO424">
            <v>34.579999999999927</v>
          </cell>
          <cell r="AP424">
            <v>3.1166799999999952</v>
          </cell>
          <cell r="AQ424">
            <v>156.59480802508619</v>
          </cell>
          <cell r="AR424">
            <v>6.3859077616404874E-3</v>
          </cell>
          <cell r="AS424">
            <v>32.057279999999999</v>
          </cell>
          <cell r="AT424">
            <v>28.940600000000003</v>
          </cell>
          <cell r="AU424">
            <v>119.26</v>
          </cell>
          <cell r="AV424">
            <v>59.734999999999999</v>
          </cell>
          <cell r="AW424">
            <v>1.1600000000000001</v>
          </cell>
          <cell r="AX424">
            <v>0</v>
          </cell>
          <cell r="AY424">
            <v>0</v>
          </cell>
          <cell r="AZ424">
            <v>0</v>
          </cell>
          <cell r="BA424">
            <v>0</v>
          </cell>
          <cell r="BB424">
            <v>238.52</v>
          </cell>
          <cell r="BC424">
            <v>0</v>
          </cell>
          <cell r="BD424">
            <v>0</v>
          </cell>
          <cell r="BE424">
            <v>238.52</v>
          </cell>
          <cell r="BF424">
            <v>119.47</v>
          </cell>
          <cell r="BG424">
            <v>0</v>
          </cell>
          <cell r="BH424">
            <v>0</v>
          </cell>
          <cell r="BI424">
            <v>119.47</v>
          </cell>
          <cell r="BJ424">
            <v>2.3200000000000003</v>
          </cell>
          <cell r="BK424">
            <v>484.91336318062491</v>
          </cell>
          <cell r="BL424">
            <v>488.05590627562492</v>
          </cell>
          <cell r="BM424">
            <v>2.3464999999999998</v>
          </cell>
          <cell r="BN424">
            <v>4.9400000000000004</v>
          </cell>
          <cell r="BO424">
            <v>7.2865000000000002</v>
          </cell>
          <cell r="BP424">
            <v>2.4679416666666665</v>
          </cell>
          <cell r="BQ424">
            <v>3.7050000000000001</v>
          </cell>
          <cell r="BR424">
            <v>0</v>
          </cell>
          <cell r="BS424">
            <v>6.1729416666666665</v>
          </cell>
          <cell r="BT424">
            <v>-0.12144166666666667</v>
          </cell>
          <cell r="BU424">
            <v>1.2350000000000003</v>
          </cell>
          <cell r="BV424">
            <v>1.1135583333333336</v>
          </cell>
          <cell r="BW424">
            <v>2.2822799999999952</v>
          </cell>
          <cell r="BX424">
            <v>0.83439999999999914</v>
          </cell>
          <cell r="BY424">
            <v>0.36</v>
          </cell>
          <cell r="BZ424">
            <v>2.95</v>
          </cell>
          <cell r="CA424">
            <v>0.27851552542372821</v>
          </cell>
          <cell r="CB424">
            <v>4</v>
          </cell>
          <cell r="CC424">
            <v>0.29416135593220305</v>
          </cell>
          <cell r="CD424">
            <v>0.31</v>
          </cell>
          <cell r="CE424">
            <v>0.23</v>
          </cell>
          <cell r="CF424">
            <v>0</v>
          </cell>
          <cell r="CG424">
            <v>0</v>
          </cell>
          <cell r="CH424">
            <v>0.57267688135593131</v>
          </cell>
          <cell r="CI424" t="str">
            <v>OLD SCIENCE HALL</v>
          </cell>
          <cell r="CJ424" t="str">
            <v>SP-NF4-142</v>
          </cell>
          <cell r="CK424" t="str">
            <v>X</v>
          </cell>
          <cell r="CL424">
            <v>2</v>
          </cell>
          <cell r="CM424" t="str">
            <v>2X32HEHP</v>
          </cell>
          <cell r="CN424" t="str">
            <v>SYLVANIA</v>
          </cell>
          <cell r="CO424" t="str">
            <v>QHE2X32T8/UNV ISH-SC</v>
          </cell>
          <cell r="CP424">
            <v>49873</v>
          </cell>
          <cell r="CQ424">
            <v>0</v>
          </cell>
          <cell r="CR424" t="str">
            <v>N/A</v>
          </cell>
          <cell r="CS424" t="str">
            <v>-</v>
          </cell>
          <cell r="CT424" t="str">
            <v>-</v>
          </cell>
          <cell r="CU424" t="str">
            <v>-</v>
          </cell>
          <cell r="CV424">
            <v>0</v>
          </cell>
          <cell r="CW424">
            <v>4</v>
          </cell>
          <cell r="CX424" t="str">
            <v>FO28/ECO</v>
          </cell>
          <cell r="CY424" t="str">
            <v>SYLVANIA</v>
          </cell>
          <cell r="CZ424" t="str">
            <v>FO28/841/XP/SS/ECO</v>
          </cell>
          <cell r="DA424">
            <v>22179</v>
          </cell>
          <cell r="DB424">
            <v>0</v>
          </cell>
          <cell r="DC424" t="str">
            <v>N/A</v>
          </cell>
          <cell r="DD424" t="str">
            <v>-</v>
          </cell>
          <cell r="DE424" t="str">
            <v>-</v>
          </cell>
          <cell r="DF424" t="str">
            <v>-</v>
          </cell>
          <cell r="DG424">
            <v>2</v>
          </cell>
          <cell r="DH424" t="str">
            <v>1X4-2 LAMP SURFACE MOUNT PARABOLIC</v>
          </cell>
          <cell r="DI424" t="str">
            <v>SELECT</v>
          </cell>
          <cell r="DJ424" t="str">
            <v>SELECT</v>
          </cell>
          <cell r="DK424" t="str">
            <v>-</v>
          </cell>
          <cell r="DL424">
            <v>0</v>
          </cell>
          <cell r="DM424" t="str">
            <v>No Sensor</v>
          </cell>
          <cell r="DN424" t="str">
            <v>No Sensor</v>
          </cell>
          <cell r="DO424" t="str">
            <v>No Sensor</v>
          </cell>
          <cell r="DP424" t="str">
            <v>No Sensor</v>
          </cell>
          <cell r="DQ424" t="str">
            <v>No Sensor</v>
          </cell>
          <cell r="DR424">
            <v>0</v>
          </cell>
          <cell r="DS424" t="str">
            <v>No Add Wk.</v>
          </cell>
          <cell r="DT424" t="str">
            <v>No Add. Wk.</v>
          </cell>
          <cell r="DU424" t="str">
            <v>No Add. Wk.</v>
          </cell>
          <cell r="DV424" t="str">
            <v>No Add. Wk.</v>
          </cell>
          <cell r="DW424" t="str">
            <v>No Add. Wk.</v>
          </cell>
        </row>
        <row r="425">
          <cell r="E425">
            <v>11</v>
          </cell>
          <cell r="F425" t="str">
            <v>OLD SCIENCE HALL</v>
          </cell>
          <cell r="G425">
            <v>3</v>
          </cell>
          <cell r="H425">
            <v>307</v>
          </cell>
          <cell r="I425" t="str">
            <v>CHILDRENS ART</v>
          </cell>
          <cell r="J425" t="str">
            <v>CR</v>
          </cell>
          <cell r="L425">
            <v>2470</v>
          </cell>
          <cell r="M425">
            <v>4</v>
          </cell>
          <cell r="N425" t="str">
            <v>24EE</v>
          </cell>
          <cell r="O425" t="str">
            <v>PEND PARA</v>
          </cell>
          <cell r="Q425" t="str">
            <v>2R2</v>
          </cell>
          <cell r="S425" t="str">
            <v>FLUORESCENT</v>
          </cell>
          <cell r="T425">
            <v>72</v>
          </cell>
          <cell r="U425">
            <v>0.28799999999999998</v>
          </cell>
          <cell r="V425">
            <v>711.3599999999999</v>
          </cell>
          <cell r="W425">
            <v>4</v>
          </cell>
          <cell r="X425" t="str">
            <v>SP-NF4-142</v>
          </cell>
          <cell r="Z425" t="str">
            <v>NEW LINEAR FLUORESCENT FIXTURE</v>
          </cell>
          <cell r="AA425" t="str">
            <v xml:space="preserve"> </v>
          </cell>
          <cell r="AB425">
            <v>65</v>
          </cell>
          <cell r="AC425">
            <v>0.26</v>
          </cell>
          <cell r="AD425">
            <v>642.20000000000005</v>
          </cell>
          <cell r="AJ425" t="str">
            <v>Y</v>
          </cell>
          <cell r="AK425">
            <v>16408.8</v>
          </cell>
          <cell r="AL425">
            <v>24576</v>
          </cell>
          <cell r="AM425">
            <v>0.49773292379698703</v>
          </cell>
          <cell r="AN425">
            <v>2.7999999999999969E-2</v>
          </cell>
          <cell r="AO425">
            <v>69.159999999999854</v>
          </cell>
          <cell r="AP425">
            <v>6.2333599999999905</v>
          </cell>
          <cell r="AQ425">
            <v>156.59480802508619</v>
          </cell>
          <cell r="AR425">
            <v>6.3859077616404874E-3</v>
          </cell>
          <cell r="AS425">
            <v>64.114559999999997</v>
          </cell>
          <cell r="AT425">
            <v>57.881200000000007</v>
          </cell>
          <cell r="AU425">
            <v>119.26</v>
          </cell>
          <cell r="AV425">
            <v>59.734999999999999</v>
          </cell>
          <cell r="AW425">
            <v>1.1600000000000001</v>
          </cell>
          <cell r="AX425">
            <v>0</v>
          </cell>
          <cell r="AY425">
            <v>0</v>
          </cell>
          <cell r="AZ425">
            <v>0</v>
          </cell>
          <cell r="BA425">
            <v>0</v>
          </cell>
          <cell r="BB425">
            <v>477.04</v>
          </cell>
          <cell r="BC425">
            <v>0</v>
          </cell>
          <cell r="BD425">
            <v>0</v>
          </cell>
          <cell r="BE425">
            <v>477.04</v>
          </cell>
          <cell r="BF425">
            <v>238.94</v>
          </cell>
          <cell r="BG425">
            <v>0</v>
          </cell>
          <cell r="BH425">
            <v>0</v>
          </cell>
          <cell r="BI425">
            <v>238.94</v>
          </cell>
          <cell r="BJ425">
            <v>4.6400000000000006</v>
          </cell>
          <cell r="BK425">
            <v>969.82672636124983</v>
          </cell>
          <cell r="BL425">
            <v>976.11181255124984</v>
          </cell>
          <cell r="BM425">
            <v>4.6929999999999996</v>
          </cell>
          <cell r="BN425">
            <v>9.8800000000000008</v>
          </cell>
          <cell r="BO425">
            <v>14.573</v>
          </cell>
          <cell r="BP425">
            <v>4.935883333333333</v>
          </cell>
          <cell r="BQ425">
            <v>7.41</v>
          </cell>
          <cell r="BR425">
            <v>0</v>
          </cell>
          <cell r="BS425">
            <v>12.345883333333333</v>
          </cell>
          <cell r="BT425">
            <v>-0.24288333333333334</v>
          </cell>
          <cell r="BU425">
            <v>2.4700000000000006</v>
          </cell>
          <cell r="BV425">
            <v>2.2271166666666673</v>
          </cell>
          <cell r="BW425">
            <v>4.5645599999999904</v>
          </cell>
          <cell r="BX425">
            <v>1.6687999999999983</v>
          </cell>
          <cell r="BY425">
            <v>0.36</v>
          </cell>
          <cell r="BZ425">
            <v>2.95</v>
          </cell>
          <cell r="CA425">
            <v>0.55703105084745641</v>
          </cell>
          <cell r="CB425">
            <v>4</v>
          </cell>
          <cell r="CC425">
            <v>0.5883227118644061</v>
          </cell>
          <cell r="CD425">
            <v>0.31</v>
          </cell>
          <cell r="CE425">
            <v>0.23</v>
          </cell>
          <cell r="CF425">
            <v>0</v>
          </cell>
          <cell r="CG425">
            <v>0</v>
          </cell>
          <cell r="CH425">
            <v>1.1453537627118626</v>
          </cell>
          <cell r="CI425" t="str">
            <v>OLD SCIENCE HALL</v>
          </cell>
          <cell r="CJ425" t="str">
            <v>SP-NF4-142</v>
          </cell>
          <cell r="CK425" t="str">
            <v>X</v>
          </cell>
          <cell r="CL425">
            <v>4</v>
          </cell>
          <cell r="CM425" t="str">
            <v>2X32HEHP</v>
          </cell>
          <cell r="CN425" t="str">
            <v>SYLVANIA</v>
          </cell>
          <cell r="CO425" t="str">
            <v>QHE2X32T8/UNV ISH-SC</v>
          </cell>
          <cell r="CP425">
            <v>49873</v>
          </cell>
          <cell r="CQ425">
            <v>0</v>
          </cell>
          <cell r="CR425" t="str">
            <v>N/A</v>
          </cell>
          <cell r="CS425" t="str">
            <v>-</v>
          </cell>
          <cell r="CT425" t="str">
            <v>-</v>
          </cell>
          <cell r="CU425" t="str">
            <v>-</v>
          </cell>
          <cell r="CV425">
            <v>0</v>
          </cell>
          <cell r="CW425">
            <v>8</v>
          </cell>
          <cell r="CX425" t="str">
            <v>FO28/ECO</v>
          </cell>
          <cell r="CY425" t="str">
            <v>SYLVANIA</v>
          </cell>
          <cell r="CZ425" t="str">
            <v>FO28/841/XP/SS/ECO</v>
          </cell>
          <cell r="DA425">
            <v>22179</v>
          </cell>
          <cell r="DB425">
            <v>0</v>
          </cell>
          <cell r="DC425" t="str">
            <v>N/A</v>
          </cell>
          <cell r="DD425" t="str">
            <v>-</v>
          </cell>
          <cell r="DE425" t="str">
            <v>-</v>
          </cell>
          <cell r="DF425" t="str">
            <v>-</v>
          </cell>
          <cell r="DG425">
            <v>4</v>
          </cell>
          <cell r="DH425" t="str">
            <v>1X4-2 LAMP SURFACE MOUNT PARABOLIC</v>
          </cell>
          <cell r="DI425" t="str">
            <v>SELECT</v>
          </cell>
          <cell r="DJ425" t="str">
            <v>SELECT</v>
          </cell>
          <cell r="DK425" t="str">
            <v>-</v>
          </cell>
          <cell r="DL425">
            <v>0</v>
          </cell>
          <cell r="DM425" t="str">
            <v>No Sensor</v>
          </cell>
          <cell r="DN425" t="str">
            <v>No Sensor</v>
          </cell>
          <cell r="DO425" t="str">
            <v>No Sensor</v>
          </cell>
          <cell r="DP425" t="str">
            <v>No Sensor</v>
          </cell>
          <cell r="DQ425" t="str">
            <v>No Sensor</v>
          </cell>
          <cell r="DR425">
            <v>0</v>
          </cell>
          <cell r="DS425" t="str">
            <v>No Add Wk.</v>
          </cell>
          <cell r="DT425" t="str">
            <v>No Add. Wk.</v>
          </cell>
          <cell r="DU425" t="str">
            <v>No Add. Wk.</v>
          </cell>
          <cell r="DV425" t="str">
            <v>No Add. Wk.</v>
          </cell>
          <cell r="DW425" t="str">
            <v>No Add. Wk.</v>
          </cell>
        </row>
        <row r="426">
          <cell r="E426">
            <v>11</v>
          </cell>
          <cell r="F426" t="str">
            <v>OLD SCIENCE HALL</v>
          </cell>
          <cell r="G426">
            <v>3</v>
          </cell>
          <cell r="H426">
            <v>308</v>
          </cell>
          <cell r="I426" t="str">
            <v>STORAGE</v>
          </cell>
          <cell r="J426" t="str">
            <v>SH</v>
          </cell>
          <cell r="L426">
            <v>1000</v>
          </cell>
          <cell r="M426">
            <v>2</v>
          </cell>
          <cell r="N426" t="str">
            <v>24EE</v>
          </cell>
          <cell r="O426" t="str">
            <v>SURF</v>
          </cell>
          <cell r="S426" t="str">
            <v>FLUORESCENT</v>
          </cell>
          <cell r="T426">
            <v>72</v>
          </cell>
          <cell r="U426">
            <v>0.14399999999999999</v>
          </cell>
          <cell r="V426">
            <v>144</v>
          </cell>
          <cell r="W426">
            <v>2</v>
          </cell>
          <cell r="X426" t="str">
            <v>CR41LP</v>
          </cell>
          <cell r="Z426" t="str">
            <v>NEW LINEAR FLUORESCENT FIXTURE</v>
          </cell>
          <cell r="AA426" t="str">
            <v xml:space="preserve"> </v>
          </cell>
          <cell r="AB426">
            <v>22</v>
          </cell>
          <cell r="AC426">
            <v>4.3999999999999997E-2</v>
          </cell>
          <cell r="AD426">
            <v>44</v>
          </cell>
          <cell r="AJ426" t="str">
            <v>Y</v>
          </cell>
          <cell r="AK426">
            <v>8204.4</v>
          </cell>
          <cell r="AL426">
            <v>3993.6000000000004</v>
          </cell>
          <cell r="AM426">
            <v>-0.51323679976597913</v>
          </cell>
          <cell r="AN426">
            <v>9.9999999999999992E-2</v>
          </cell>
          <cell r="AO426">
            <v>100</v>
          </cell>
          <cell r="AP426">
            <v>12.560000000000002</v>
          </cell>
          <cell r="AQ426">
            <v>22.437338393461381</v>
          </cell>
          <cell r="AR426">
            <v>4.4568566131329417E-2</v>
          </cell>
          <cell r="AS426">
            <v>18.086400000000001</v>
          </cell>
          <cell r="AT426">
            <v>5.5263999999999998</v>
          </cell>
          <cell r="AU426">
            <v>43.13</v>
          </cell>
          <cell r="AV426">
            <v>59.734999999999999</v>
          </cell>
          <cell r="AW426">
            <v>1.1600000000000001</v>
          </cell>
          <cell r="AX426">
            <v>0</v>
          </cell>
          <cell r="AY426">
            <v>0</v>
          </cell>
          <cell r="AZ426">
            <v>0</v>
          </cell>
          <cell r="BA426">
            <v>0</v>
          </cell>
          <cell r="BB426">
            <v>86.26</v>
          </cell>
          <cell r="BC426">
            <v>0</v>
          </cell>
          <cell r="BD426">
            <v>0</v>
          </cell>
          <cell r="BE426">
            <v>86.26</v>
          </cell>
          <cell r="BF426">
            <v>119.47</v>
          </cell>
          <cell r="BG426">
            <v>0</v>
          </cell>
          <cell r="BH426">
            <v>0</v>
          </cell>
          <cell r="BI426">
            <v>119.47</v>
          </cell>
          <cell r="BJ426">
            <v>2.3200000000000003</v>
          </cell>
          <cell r="BK426">
            <v>278.67042712687498</v>
          </cell>
          <cell r="BL426">
            <v>281.81297022187499</v>
          </cell>
          <cell r="BM426">
            <v>0.94999999999999984</v>
          </cell>
          <cell r="BN426">
            <v>2</v>
          </cell>
          <cell r="BO426">
            <v>2.9499999999999997</v>
          </cell>
          <cell r="BP426">
            <v>0.64562499999999989</v>
          </cell>
          <cell r="BQ426">
            <v>1.0833333333333333</v>
          </cell>
          <cell r="BR426">
            <v>0</v>
          </cell>
          <cell r="BS426">
            <v>1.7289583333333332</v>
          </cell>
          <cell r="BT426">
            <v>0.30437499999999995</v>
          </cell>
          <cell r="BU426">
            <v>0.91666666666666674</v>
          </cell>
          <cell r="BV426">
            <v>1.2210416666666668</v>
          </cell>
          <cell r="BW426">
            <v>6.6000000000000005</v>
          </cell>
          <cell r="BX426">
            <v>5.96</v>
          </cell>
          <cell r="BY426">
            <v>0.36</v>
          </cell>
          <cell r="BZ426">
            <v>2.95</v>
          </cell>
          <cell r="CA426">
            <v>0.80542372881355928</v>
          </cell>
          <cell r="CB426">
            <v>4</v>
          </cell>
          <cell r="CC426">
            <v>2.1011525423728812</v>
          </cell>
          <cell r="CD426">
            <v>0.31</v>
          </cell>
          <cell r="CE426">
            <v>0.23</v>
          </cell>
          <cell r="CF426">
            <v>0</v>
          </cell>
          <cell r="CG426">
            <v>0</v>
          </cell>
          <cell r="CH426">
            <v>2.9065762711864407</v>
          </cell>
          <cell r="CI426" t="str">
            <v>OLD SCIENCE HALL</v>
          </cell>
          <cell r="CJ426" t="str">
            <v>CR41LP</v>
          </cell>
          <cell r="CK426" t="str">
            <v>X</v>
          </cell>
          <cell r="CL426">
            <v>2</v>
          </cell>
          <cell r="CM426" t="str">
            <v>1X32HELP</v>
          </cell>
          <cell r="CN426" t="str">
            <v>SYLVANIA</v>
          </cell>
          <cell r="CO426" t="str">
            <v>QHE1X32T8/UNV ISL-SC</v>
          </cell>
          <cell r="CP426">
            <v>49861</v>
          </cell>
          <cell r="CQ426">
            <v>0</v>
          </cell>
          <cell r="CR426" t="str">
            <v>N/A</v>
          </cell>
          <cell r="CS426" t="str">
            <v>-</v>
          </cell>
          <cell r="CT426" t="str">
            <v>-</v>
          </cell>
          <cell r="CU426" t="str">
            <v>-</v>
          </cell>
          <cell r="CV426">
            <v>0</v>
          </cell>
          <cell r="CW426">
            <v>2</v>
          </cell>
          <cell r="CX426" t="str">
            <v>FO28/ECO</v>
          </cell>
          <cell r="CY426" t="str">
            <v>SYLVANIA</v>
          </cell>
          <cell r="CZ426" t="str">
            <v>FO28/841/XP/SS/ECO</v>
          </cell>
          <cell r="DA426">
            <v>22179</v>
          </cell>
          <cell r="DB426">
            <v>0</v>
          </cell>
          <cell r="DC426" t="str">
            <v>N/A</v>
          </cell>
          <cell r="DD426" t="str">
            <v>-</v>
          </cell>
          <cell r="DE426" t="str">
            <v>-</v>
          </cell>
          <cell r="DF426" t="str">
            <v>-</v>
          </cell>
          <cell r="DG426">
            <v>2</v>
          </cell>
          <cell r="DH426" t="str">
            <v>4' 1-LAMP LOW POWER CLASSROOM FIXTURE</v>
          </cell>
          <cell r="DI426" t="str">
            <v>TRI-STAR</v>
          </cell>
          <cell r="DJ426" t="str">
            <v>WA438-4-132-T8-EB(*)LP- WREF</v>
          </cell>
          <cell r="DK426" t="str">
            <v>-</v>
          </cell>
          <cell r="DL426">
            <v>0</v>
          </cell>
          <cell r="DM426" t="str">
            <v>No Sensor</v>
          </cell>
          <cell r="DN426" t="str">
            <v>No Sensor</v>
          </cell>
          <cell r="DO426" t="str">
            <v>No Sensor</v>
          </cell>
          <cell r="DP426" t="str">
            <v>No Sensor</v>
          </cell>
          <cell r="DQ426" t="str">
            <v>No Sensor</v>
          </cell>
          <cell r="DR426">
            <v>0</v>
          </cell>
          <cell r="DS426" t="str">
            <v>No Add Wk.</v>
          </cell>
          <cell r="DT426" t="str">
            <v>No Add. Wk.</v>
          </cell>
          <cell r="DU426" t="str">
            <v>No Add. Wk.</v>
          </cell>
          <cell r="DV426" t="str">
            <v>No Add. Wk.</v>
          </cell>
          <cell r="DW426" t="str">
            <v>No Add. Wk.</v>
          </cell>
        </row>
        <row r="427">
          <cell r="E427">
            <v>11</v>
          </cell>
          <cell r="F427" t="str">
            <v>OLD SCIENCE HALL</v>
          </cell>
          <cell r="G427">
            <v>3</v>
          </cell>
          <cell r="I427" t="str">
            <v>STAIR #6</v>
          </cell>
          <cell r="J427" t="str">
            <v>ST</v>
          </cell>
          <cell r="L427">
            <v>2470</v>
          </cell>
          <cell r="M427">
            <v>2</v>
          </cell>
          <cell r="N427" t="str">
            <v>EXCLUDE</v>
          </cell>
          <cell r="Q427" t="str">
            <v>CF</v>
          </cell>
          <cell r="S427" t="str">
            <v>MISCELLANEOUS</v>
          </cell>
          <cell r="T427">
            <v>0</v>
          </cell>
          <cell r="U427">
            <v>0</v>
          </cell>
          <cell r="V427">
            <v>0</v>
          </cell>
          <cell r="W427">
            <v>2</v>
          </cell>
          <cell r="X427" t="str">
            <v>EXCLUDE</v>
          </cell>
          <cell r="Z427" t="str">
            <v>MISCELLANEOUS</v>
          </cell>
          <cell r="AA427" t="str">
            <v xml:space="preserve"> </v>
          </cell>
          <cell r="AB427">
            <v>0</v>
          </cell>
          <cell r="AC427">
            <v>0</v>
          </cell>
          <cell r="AD427">
            <v>0</v>
          </cell>
          <cell r="AJ427" t="str">
            <v>Y</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0.36</v>
          </cell>
          <cell r="BZ427">
            <v>2.95</v>
          </cell>
          <cell r="CA427">
            <v>0</v>
          </cell>
          <cell r="CB427">
            <v>4</v>
          </cell>
          <cell r="CC427">
            <v>0</v>
          </cell>
          <cell r="CD427">
            <v>0.31</v>
          </cell>
          <cell r="CE427">
            <v>0.23</v>
          </cell>
          <cell r="CF427">
            <v>0</v>
          </cell>
          <cell r="CG427">
            <v>0</v>
          </cell>
          <cell r="CH427">
            <v>0</v>
          </cell>
          <cell r="CI427" t="str">
            <v>OLD SCIENCE HALL</v>
          </cell>
          <cell r="CJ427" t="str">
            <v>EXCLUDE</v>
          </cell>
          <cell r="CK427">
            <v>0</v>
          </cell>
          <cell r="CL427">
            <v>0</v>
          </cell>
          <cell r="CM427" t="str">
            <v>N/A</v>
          </cell>
          <cell r="CN427" t="str">
            <v>-</v>
          </cell>
          <cell r="CO427" t="str">
            <v>-</v>
          </cell>
          <cell r="CP427" t="str">
            <v>-</v>
          </cell>
          <cell r="CQ427">
            <v>0</v>
          </cell>
          <cell r="CR427" t="str">
            <v>N/A</v>
          </cell>
          <cell r="CS427" t="str">
            <v>-</v>
          </cell>
          <cell r="CT427" t="str">
            <v>-</v>
          </cell>
          <cell r="CU427" t="str">
            <v>-</v>
          </cell>
          <cell r="CV427">
            <v>0</v>
          </cell>
          <cell r="CW427">
            <v>0</v>
          </cell>
          <cell r="CX427" t="str">
            <v>N/A</v>
          </cell>
          <cell r="CY427" t="str">
            <v>-</v>
          </cell>
          <cell r="CZ427" t="str">
            <v>-</v>
          </cell>
          <cell r="DA427" t="str">
            <v>-</v>
          </cell>
          <cell r="DB427">
            <v>0</v>
          </cell>
          <cell r="DC427" t="str">
            <v>N/A</v>
          </cell>
          <cell r="DD427" t="str">
            <v>-</v>
          </cell>
          <cell r="DE427" t="str">
            <v>-</v>
          </cell>
          <cell r="DF427" t="str">
            <v>-</v>
          </cell>
          <cell r="DG427">
            <v>2</v>
          </cell>
          <cell r="DH427" t="str">
            <v>EXCLUDE</v>
          </cell>
          <cell r="DI427" t="str">
            <v>-</v>
          </cell>
          <cell r="DJ427" t="str">
            <v>-</v>
          </cell>
          <cell r="DK427" t="str">
            <v>-</v>
          </cell>
          <cell r="DL427">
            <v>0</v>
          </cell>
          <cell r="DM427" t="str">
            <v>No Sensor</v>
          </cell>
          <cell r="DN427" t="str">
            <v>No Sensor</v>
          </cell>
          <cell r="DO427" t="str">
            <v>No Sensor</v>
          </cell>
          <cell r="DP427" t="str">
            <v>No Sensor</v>
          </cell>
          <cell r="DQ427" t="str">
            <v>No Sensor</v>
          </cell>
          <cell r="DR427">
            <v>0</v>
          </cell>
          <cell r="DS427" t="str">
            <v>No Add Wk.</v>
          </cell>
          <cell r="DT427" t="str">
            <v>No Add. Wk.</v>
          </cell>
          <cell r="DU427" t="str">
            <v>No Add. Wk.</v>
          </cell>
          <cell r="DV427" t="str">
            <v>No Add. Wk.</v>
          </cell>
          <cell r="DW427" t="str">
            <v>No Add. Wk.</v>
          </cell>
        </row>
        <row r="428">
          <cell r="E428">
            <v>11</v>
          </cell>
          <cell r="F428" t="str">
            <v>OLD SCIENCE HALL</v>
          </cell>
          <cell r="G428">
            <v>3</v>
          </cell>
          <cell r="I428" t="str">
            <v>STAIR #2</v>
          </cell>
          <cell r="J428" t="str">
            <v>ST</v>
          </cell>
          <cell r="L428">
            <v>2470</v>
          </cell>
          <cell r="M428">
            <v>2</v>
          </cell>
          <cell r="N428" t="str">
            <v>EXCLUDE</v>
          </cell>
          <cell r="Q428" t="str">
            <v>CF</v>
          </cell>
          <cell r="S428" t="str">
            <v>MISCELLANEOUS</v>
          </cell>
          <cell r="T428">
            <v>0</v>
          </cell>
          <cell r="U428">
            <v>0</v>
          </cell>
          <cell r="V428">
            <v>0</v>
          </cell>
          <cell r="W428">
            <v>2</v>
          </cell>
          <cell r="X428" t="str">
            <v>EXCLUDE</v>
          </cell>
          <cell r="Z428" t="str">
            <v>MISCELLANEOUS</v>
          </cell>
          <cell r="AA428" t="str">
            <v xml:space="preserve"> </v>
          </cell>
          <cell r="AB428">
            <v>0</v>
          </cell>
          <cell r="AC428">
            <v>0</v>
          </cell>
          <cell r="AD428">
            <v>0</v>
          </cell>
          <cell r="AJ428" t="str">
            <v>Y</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0.36</v>
          </cell>
          <cell r="BZ428">
            <v>2.95</v>
          </cell>
          <cell r="CA428">
            <v>0</v>
          </cell>
          <cell r="CB428">
            <v>4</v>
          </cell>
          <cell r="CC428">
            <v>0</v>
          </cell>
          <cell r="CD428">
            <v>0.31</v>
          </cell>
          <cell r="CE428">
            <v>0.23</v>
          </cell>
          <cell r="CF428">
            <v>0</v>
          </cell>
          <cell r="CG428">
            <v>0</v>
          </cell>
          <cell r="CH428">
            <v>0</v>
          </cell>
          <cell r="CI428" t="str">
            <v>OLD SCIENCE HALL</v>
          </cell>
          <cell r="CJ428" t="str">
            <v>EXCLUDE</v>
          </cell>
          <cell r="CK428">
            <v>0</v>
          </cell>
          <cell r="CL428">
            <v>0</v>
          </cell>
          <cell r="CM428" t="str">
            <v>N/A</v>
          </cell>
          <cell r="CN428" t="str">
            <v>-</v>
          </cell>
          <cell r="CO428" t="str">
            <v>-</v>
          </cell>
          <cell r="CP428" t="str">
            <v>-</v>
          </cell>
          <cell r="CQ428">
            <v>0</v>
          </cell>
          <cell r="CR428" t="str">
            <v>N/A</v>
          </cell>
          <cell r="CS428" t="str">
            <v>-</v>
          </cell>
          <cell r="CT428" t="str">
            <v>-</v>
          </cell>
          <cell r="CU428" t="str">
            <v>-</v>
          </cell>
          <cell r="CV428">
            <v>0</v>
          </cell>
          <cell r="CW428">
            <v>0</v>
          </cell>
          <cell r="CX428" t="str">
            <v>N/A</v>
          </cell>
          <cell r="CY428" t="str">
            <v>-</v>
          </cell>
          <cell r="CZ428" t="str">
            <v>-</v>
          </cell>
          <cell r="DA428" t="str">
            <v>-</v>
          </cell>
          <cell r="DB428">
            <v>0</v>
          </cell>
          <cell r="DC428" t="str">
            <v>N/A</v>
          </cell>
          <cell r="DD428" t="str">
            <v>-</v>
          </cell>
          <cell r="DE428" t="str">
            <v>-</v>
          </cell>
          <cell r="DF428" t="str">
            <v>-</v>
          </cell>
          <cell r="DG428">
            <v>2</v>
          </cell>
          <cell r="DH428" t="str">
            <v>EXCLUDE</v>
          </cell>
          <cell r="DI428" t="str">
            <v>-</v>
          </cell>
          <cell r="DJ428" t="str">
            <v>-</v>
          </cell>
          <cell r="DK428" t="str">
            <v>-</v>
          </cell>
          <cell r="DL428">
            <v>0</v>
          </cell>
          <cell r="DM428" t="str">
            <v>No Sensor</v>
          </cell>
          <cell r="DN428" t="str">
            <v>No Sensor</v>
          </cell>
          <cell r="DO428" t="str">
            <v>No Sensor</v>
          </cell>
          <cell r="DP428" t="str">
            <v>No Sensor</v>
          </cell>
          <cell r="DQ428" t="str">
            <v>No Sensor</v>
          </cell>
          <cell r="DR428">
            <v>0</v>
          </cell>
          <cell r="DS428" t="str">
            <v>No Add Wk.</v>
          </cell>
          <cell r="DT428" t="str">
            <v>No Add. Wk.</v>
          </cell>
          <cell r="DU428" t="str">
            <v>No Add. Wk.</v>
          </cell>
          <cell r="DV428" t="str">
            <v>No Add. Wk.</v>
          </cell>
          <cell r="DW428" t="str">
            <v>No Add. Wk.</v>
          </cell>
        </row>
        <row r="429">
          <cell r="E429">
            <v>11</v>
          </cell>
          <cell r="F429" t="str">
            <v>OLD SCIENCE HALL</v>
          </cell>
          <cell r="G429">
            <v>3</v>
          </cell>
          <cell r="I429" t="str">
            <v>STAIR #2</v>
          </cell>
          <cell r="J429" t="str">
            <v>E</v>
          </cell>
          <cell r="L429">
            <v>8760</v>
          </cell>
          <cell r="M429">
            <v>1</v>
          </cell>
          <cell r="N429" t="str">
            <v>EXIT PL7</v>
          </cell>
          <cell r="S429" t="str">
            <v>EXIT SIGN</v>
          </cell>
          <cell r="T429">
            <v>22</v>
          </cell>
          <cell r="U429">
            <v>2.1999999999999999E-2</v>
          </cell>
          <cell r="V429">
            <v>192.72</v>
          </cell>
          <cell r="W429">
            <v>1</v>
          </cell>
          <cell r="X429" t="str">
            <v>NF1-2CKT</v>
          </cell>
          <cell r="Z429" t="str">
            <v>NEW EXIT SIGN</v>
          </cell>
          <cell r="AA429" t="str">
            <v xml:space="preserve"> </v>
          </cell>
          <cell r="AB429">
            <v>4</v>
          </cell>
          <cell r="AC429">
            <v>4.0000000000000001E-3</v>
          </cell>
          <cell r="AD429">
            <v>35.04</v>
          </cell>
          <cell r="AJ429" t="str">
            <v>Y</v>
          </cell>
          <cell r="AK429">
            <v>619.20000000000005</v>
          </cell>
          <cell r="AL429">
            <v>0</v>
          </cell>
          <cell r="AM429">
            <v>-1</v>
          </cell>
          <cell r="AN429">
            <v>1.7999999999999999E-2</v>
          </cell>
          <cell r="AO429">
            <v>157.68</v>
          </cell>
          <cell r="AP429">
            <v>11.47968</v>
          </cell>
          <cell r="AQ429">
            <v>11.784747109267199</v>
          </cell>
          <cell r="AR429">
            <v>8.4855448379849208E-2</v>
          </cell>
          <cell r="AS429">
            <v>14.030720000000001</v>
          </cell>
          <cell r="AT429">
            <v>2.55104</v>
          </cell>
          <cell r="AU429">
            <v>40</v>
          </cell>
          <cell r="AV429">
            <v>59.734999999999999</v>
          </cell>
          <cell r="AW429">
            <v>0.14000000000000001</v>
          </cell>
          <cell r="AX429">
            <v>0</v>
          </cell>
          <cell r="AY429">
            <v>0</v>
          </cell>
          <cell r="AZ429">
            <v>0</v>
          </cell>
          <cell r="BA429">
            <v>0</v>
          </cell>
          <cell r="BB429">
            <v>40</v>
          </cell>
          <cell r="BC429">
            <v>0</v>
          </cell>
          <cell r="BD429">
            <v>0</v>
          </cell>
          <cell r="BE429">
            <v>40</v>
          </cell>
          <cell r="BF429">
            <v>59.734999999999999</v>
          </cell>
          <cell r="BG429">
            <v>0</v>
          </cell>
          <cell r="BH429">
            <v>0</v>
          </cell>
          <cell r="BI429">
            <v>59.734999999999999</v>
          </cell>
          <cell r="BJ429">
            <v>0.14000000000000001</v>
          </cell>
          <cell r="BK429">
            <v>135.09548947406248</v>
          </cell>
          <cell r="BL429">
            <v>135.28512569531247</v>
          </cell>
          <cell r="BM429">
            <v>10.950000000000001</v>
          </cell>
          <cell r="BN429">
            <v>13.14</v>
          </cell>
          <cell r="BO429">
            <v>24.090000000000003</v>
          </cell>
          <cell r="BP429">
            <v>0</v>
          </cell>
          <cell r="BQ429">
            <v>0</v>
          </cell>
          <cell r="BR429">
            <v>0</v>
          </cell>
          <cell r="BS429">
            <v>0</v>
          </cell>
          <cell r="BT429">
            <v>10.950000000000001</v>
          </cell>
          <cell r="BU429">
            <v>13.14</v>
          </cell>
          <cell r="BV429">
            <v>24.090000000000003</v>
          </cell>
          <cell r="BW429">
            <v>10.406880000000001</v>
          </cell>
          <cell r="BX429">
            <v>1.0728</v>
          </cell>
          <cell r="BY429">
            <v>0.36</v>
          </cell>
          <cell r="BZ429">
            <v>2.95</v>
          </cell>
          <cell r="CA429">
            <v>1.2699921355932204</v>
          </cell>
          <cell r="CB429">
            <v>4</v>
          </cell>
          <cell r="CC429">
            <v>0.3782074576271186</v>
          </cell>
          <cell r="CD429">
            <v>0.31</v>
          </cell>
          <cell r="CE429">
            <v>0.23</v>
          </cell>
          <cell r="CF429">
            <v>0</v>
          </cell>
          <cell r="CG429">
            <v>0</v>
          </cell>
          <cell r="CH429">
            <v>1.648199593220339</v>
          </cell>
          <cell r="CI429" t="str">
            <v>OLD SCIENCE HALL</v>
          </cell>
          <cell r="CJ429" t="str">
            <v>NF1-2CKT</v>
          </cell>
          <cell r="CK429">
            <v>0</v>
          </cell>
          <cell r="CL429">
            <v>0</v>
          </cell>
          <cell r="CM429" t="str">
            <v>N/A</v>
          </cell>
          <cell r="CN429" t="str">
            <v>-</v>
          </cell>
          <cell r="CO429" t="str">
            <v>-</v>
          </cell>
          <cell r="CP429" t="str">
            <v>-</v>
          </cell>
          <cell r="CQ429">
            <v>0</v>
          </cell>
          <cell r="CR429" t="str">
            <v>N/A</v>
          </cell>
          <cell r="CS429" t="str">
            <v>-</v>
          </cell>
          <cell r="CT429" t="str">
            <v>-</v>
          </cell>
          <cell r="CU429" t="str">
            <v>-</v>
          </cell>
          <cell r="CV429">
            <v>0</v>
          </cell>
          <cell r="CW429">
            <v>0</v>
          </cell>
          <cell r="CX429" t="str">
            <v>N/A</v>
          </cell>
          <cell r="CY429" t="str">
            <v>-</v>
          </cell>
          <cell r="CZ429" t="str">
            <v>-</v>
          </cell>
          <cell r="DA429" t="str">
            <v>-</v>
          </cell>
          <cell r="DB429">
            <v>0</v>
          </cell>
          <cell r="DC429" t="str">
            <v>N/A</v>
          </cell>
          <cell r="DD429" t="str">
            <v>-</v>
          </cell>
          <cell r="DE429" t="str">
            <v>-</v>
          </cell>
          <cell r="DF429" t="str">
            <v>-</v>
          </cell>
          <cell r="DG429">
            <v>1</v>
          </cell>
          <cell r="DH429" t="str">
            <v>LED EXIT 2 CIRCUIT</v>
          </cell>
          <cell r="DI429" t="str">
            <v>BEST</v>
          </cell>
          <cell r="DJ429" t="str">
            <v>EZXTEU2RW-DC</v>
          </cell>
          <cell r="DK429" t="str">
            <v>-</v>
          </cell>
          <cell r="DL429">
            <v>0</v>
          </cell>
          <cell r="DM429" t="str">
            <v>No Sensor</v>
          </cell>
          <cell r="DN429" t="str">
            <v>No Sensor</v>
          </cell>
          <cell r="DO429" t="str">
            <v>No Sensor</v>
          </cell>
          <cell r="DP429" t="str">
            <v>No Sensor</v>
          </cell>
          <cell r="DQ429" t="str">
            <v>No Sensor</v>
          </cell>
          <cell r="DR429">
            <v>0</v>
          </cell>
          <cell r="DS429" t="str">
            <v>No Add Wk.</v>
          </cell>
          <cell r="DT429" t="str">
            <v>No Add. Wk.</v>
          </cell>
          <cell r="DU429" t="str">
            <v>No Add. Wk.</v>
          </cell>
          <cell r="DV429" t="str">
            <v>No Add. Wk.</v>
          </cell>
          <cell r="DW429" t="str">
            <v>No Add. Wk.</v>
          </cell>
        </row>
        <row r="430">
          <cell r="E430">
            <v>11</v>
          </cell>
          <cell r="F430" t="str">
            <v>OLD SCIENCE HALL</v>
          </cell>
          <cell r="G430">
            <v>3</v>
          </cell>
          <cell r="H430">
            <v>310</v>
          </cell>
          <cell r="I430" t="str">
            <v>PAINTING</v>
          </cell>
          <cell r="J430" t="str">
            <v>CR</v>
          </cell>
          <cell r="L430">
            <v>2470</v>
          </cell>
          <cell r="M430">
            <v>38</v>
          </cell>
          <cell r="N430" t="str">
            <v>24EE</v>
          </cell>
          <cell r="O430" t="str">
            <v>PEND PARA</v>
          </cell>
          <cell r="Q430" t="str">
            <v>19R2</v>
          </cell>
          <cell r="S430" t="str">
            <v>FLUORESCENT</v>
          </cell>
          <cell r="T430">
            <v>72</v>
          </cell>
          <cell r="U430">
            <v>2.7360000000000002</v>
          </cell>
          <cell r="V430">
            <v>6757.92</v>
          </cell>
          <cell r="W430">
            <v>38</v>
          </cell>
          <cell r="X430" t="str">
            <v>SP-NF4-142</v>
          </cell>
          <cell r="Z430" t="str">
            <v>NEW LINEAR FLUORESCENT FIXTURE</v>
          </cell>
          <cell r="AA430" t="str">
            <v xml:space="preserve"> </v>
          </cell>
          <cell r="AB430">
            <v>65</v>
          </cell>
          <cell r="AC430">
            <v>2.4700000000000002</v>
          </cell>
          <cell r="AD430">
            <v>6100.9000000000005</v>
          </cell>
          <cell r="AJ430" t="str">
            <v>Y</v>
          </cell>
          <cell r="AK430">
            <v>155883.6</v>
          </cell>
          <cell r="AL430">
            <v>233472</v>
          </cell>
          <cell r="AM430">
            <v>0.49773292379698691</v>
          </cell>
          <cell r="AN430">
            <v>0.26600000000000001</v>
          </cell>
          <cell r="AO430">
            <v>657.01999999999953</v>
          </cell>
          <cell r="AP430">
            <v>59.216919999999959</v>
          </cell>
          <cell r="AQ430">
            <v>156.59480802508605</v>
          </cell>
          <cell r="AR430">
            <v>6.3859077616404934E-3</v>
          </cell>
          <cell r="AS430">
            <v>609.08832000000007</v>
          </cell>
          <cell r="AT430">
            <v>549.87140000000011</v>
          </cell>
          <cell r="AU430">
            <v>119.26</v>
          </cell>
          <cell r="AV430">
            <v>59.734999999999999</v>
          </cell>
          <cell r="AW430">
            <v>1.1600000000000001</v>
          </cell>
          <cell r="AX430">
            <v>0</v>
          </cell>
          <cell r="AY430">
            <v>0</v>
          </cell>
          <cell r="AZ430">
            <v>0</v>
          </cell>
          <cell r="BA430">
            <v>0</v>
          </cell>
          <cell r="BB430">
            <v>4531.88</v>
          </cell>
          <cell r="BC430">
            <v>0</v>
          </cell>
          <cell r="BD430">
            <v>0</v>
          </cell>
          <cell r="BE430">
            <v>4531.88</v>
          </cell>
          <cell r="BF430">
            <v>2269.9299999999998</v>
          </cell>
          <cell r="BG430">
            <v>0</v>
          </cell>
          <cell r="BH430">
            <v>0</v>
          </cell>
          <cell r="BI430">
            <v>2269.9299999999998</v>
          </cell>
          <cell r="BJ430">
            <v>44.080000000000005</v>
          </cell>
          <cell r="BK430">
            <v>9213.3539004318718</v>
          </cell>
          <cell r="BL430">
            <v>9273.0622192368719</v>
          </cell>
          <cell r="BM430">
            <v>44.583499999999994</v>
          </cell>
          <cell r="BN430">
            <v>93.86</v>
          </cell>
          <cell r="BO430">
            <v>138.4435</v>
          </cell>
          <cell r="BP430">
            <v>46.890891666666668</v>
          </cell>
          <cell r="BQ430">
            <v>70.394999999999996</v>
          </cell>
          <cell r="BR430">
            <v>0</v>
          </cell>
          <cell r="BS430">
            <v>117.28589166666666</v>
          </cell>
          <cell r="BT430">
            <v>-2.3073916666666747</v>
          </cell>
          <cell r="BU430">
            <v>23.465000000000003</v>
          </cell>
          <cell r="BV430">
            <v>21.157608333333329</v>
          </cell>
          <cell r="BW430">
            <v>43.363319999999973</v>
          </cell>
          <cell r="BX430">
            <v>15.853600000000004</v>
          </cell>
          <cell r="BY430">
            <v>0.36</v>
          </cell>
          <cell r="BZ430">
            <v>2.95</v>
          </cell>
          <cell r="CA430">
            <v>5.2917949830508428</v>
          </cell>
          <cell r="CB430">
            <v>4</v>
          </cell>
          <cell r="CC430">
            <v>5.5890657627118641</v>
          </cell>
          <cell r="CD430">
            <v>0.31</v>
          </cell>
          <cell r="CE430">
            <v>0.23</v>
          </cell>
          <cell r="CF430">
            <v>0</v>
          </cell>
          <cell r="CG430">
            <v>0</v>
          </cell>
          <cell r="CH430">
            <v>10.880860745762707</v>
          </cell>
          <cell r="CI430" t="str">
            <v>OLD SCIENCE HALL</v>
          </cell>
          <cell r="CJ430" t="str">
            <v>SP-NF4-142</v>
          </cell>
          <cell r="CK430" t="str">
            <v>X</v>
          </cell>
          <cell r="CL430">
            <v>38</v>
          </cell>
          <cell r="CM430" t="str">
            <v>2X32HEHP</v>
          </cell>
          <cell r="CN430" t="str">
            <v>SYLVANIA</v>
          </cell>
          <cell r="CO430" t="str">
            <v>QHE2X32T8/UNV ISH-SC</v>
          </cell>
          <cell r="CP430">
            <v>49873</v>
          </cell>
          <cell r="CQ430">
            <v>0</v>
          </cell>
          <cell r="CR430" t="str">
            <v>N/A</v>
          </cell>
          <cell r="CS430" t="str">
            <v>-</v>
          </cell>
          <cell r="CT430" t="str">
            <v>-</v>
          </cell>
          <cell r="CU430" t="str">
            <v>-</v>
          </cell>
          <cell r="CV430">
            <v>0</v>
          </cell>
          <cell r="CW430">
            <v>76</v>
          </cell>
          <cell r="CX430" t="str">
            <v>FO28/ECO</v>
          </cell>
          <cell r="CY430" t="str">
            <v>SYLVANIA</v>
          </cell>
          <cell r="CZ430" t="str">
            <v>FO28/841/XP/SS/ECO</v>
          </cell>
          <cell r="DA430">
            <v>22179</v>
          </cell>
          <cell r="DB430">
            <v>0</v>
          </cell>
          <cell r="DC430" t="str">
            <v>N/A</v>
          </cell>
          <cell r="DD430" t="str">
            <v>-</v>
          </cell>
          <cell r="DE430" t="str">
            <v>-</v>
          </cell>
          <cell r="DF430" t="str">
            <v>-</v>
          </cell>
          <cell r="DG430">
            <v>38</v>
          </cell>
          <cell r="DH430" t="str">
            <v>1X4-2 LAMP SURFACE MOUNT PARABOLIC</v>
          </cell>
          <cell r="DI430" t="str">
            <v>SELECT</v>
          </cell>
          <cell r="DJ430" t="str">
            <v>SELECT</v>
          </cell>
          <cell r="DK430" t="str">
            <v>-</v>
          </cell>
          <cell r="DL430">
            <v>0</v>
          </cell>
          <cell r="DM430" t="str">
            <v>No Sensor</v>
          </cell>
          <cell r="DN430" t="str">
            <v>No Sensor</v>
          </cell>
          <cell r="DO430" t="str">
            <v>No Sensor</v>
          </cell>
          <cell r="DP430" t="str">
            <v>No Sensor</v>
          </cell>
          <cell r="DQ430" t="str">
            <v>No Sensor</v>
          </cell>
          <cell r="DR430">
            <v>0</v>
          </cell>
          <cell r="DS430" t="str">
            <v>No Add Wk.</v>
          </cell>
          <cell r="DT430" t="str">
            <v>No Add. Wk.</v>
          </cell>
          <cell r="DU430" t="str">
            <v>No Add. Wk.</v>
          </cell>
          <cell r="DV430" t="str">
            <v>No Add. Wk.</v>
          </cell>
          <cell r="DW430" t="str">
            <v>No Add. Wk.</v>
          </cell>
        </row>
        <row r="431">
          <cell r="E431">
            <v>11</v>
          </cell>
          <cell r="F431" t="str">
            <v>OLD SCIENCE HALL</v>
          </cell>
          <cell r="G431">
            <v>3</v>
          </cell>
          <cell r="H431">
            <v>310</v>
          </cell>
          <cell r="I431" t="str">
            <v>PAINTING</v>
          </cell>
          <cell r="J431" t="str">
            <v>CR</v>
          </cell>
          <cell r="L431">
            <v>2470</v>
          </cell>
          <cell r="M431">
            <v>1</v>
          </cell>
          <cell r="N431" t="str">
            <v>24EE</v>
          </cell>
          <cell r="O431" t="str">
            <v>PEND PARA</v>
          </cell>
          <cell r="S431" t="str">
            <v>FLUORESCENT</v>
          </cell>
          <cell r="T431">
            <v>72</v>
          </cell>
          <cell r="U431">
            <v>7.1999999999999995E-2</v>
          </cell>
          <cell r="V431">
            <v>177.83999999999997</v>
          </cell>
          <cell r="W431">
            <v>1</v>
          </cell>
          <cell r="X431" t="str">
            <v>SP-NF4-142</v>
          </cell>
          <cell r="Z431" t="str">
            <v>NEW LINEAR FLUORESCENT FIXTURE</v>
          </cell>
          <cell r="AA431" t="str">
            <v xml:space="preserve"> </v>
          </cell>
          <cell r="AB431">
            <v>65</v>
          </cell>
          <cell r="AC431">
            <v>6.5000000000000002E-2</v>
          </cell>
          <cell r="AD431">
            <v>160.55000000000001</v>
          </cell>
          <cell r="AJ431" t="str">
            <v>Y</v>
          </cell>
          <cell r="AK431">
            <v>4102.2</v>
          </cell>
          <cell r="AL431">
            <v>6144</v>
          </cell>
          <cell r="AM431">
            <v>0.49773292379698703</v>
          </cell>
          <cell r="AN431">
            <v>6.9999999999999923E-3</v>
          </cell>
          <cell r="AO431">
            <v>17.289999999999964</v>
          </cell>
          <cell r="AP431">
            <v>1.5583399999999976</v>
          </cell>
          <cell r="AQ431">
            <v>156.59480802508619</v>
          </cell>
          <cell r="AR431">
            <v>6.3859077616404874E-3</v>
          </cell>
          <cell r="AS431">
            <v>16.028639999999999</v>
          </cell>
          <cell r="AT431">
            <v>14.470300000000002</v>
          </cell>
          <cell r="AU431">
            <v>119.26</v>
          </cell>
          <cell r="AV431">
            <v>59.734999999999999</v>
          </cell>
          <cell r="AW431">
            <v>1.1600000000000001</v>
          </cell>
          <cell r="AX431">
            <v>0</v>
          </cell>
          <cell r="AY431">
            <v>0</v>
          </cell>
          <cell r="AZ431">
            <v>0</v>
          </cell>
          <cell r="BA431">
            <v>0</v>
          </cell>
          <cell r="BB431">
            <v>119.26</v>
          </cell>
          <cell r="BC431">
            <v>0</v>
          </cell>
          <cell r="BD431">
            <v>0</v>
          </cell>
          <cell r="BE431">
            <v>119.26</v>
          </cell>
          <cell r="BF431">
            <v>59.734999999999999</v>
          </cell>
          <cell r="BG431">
            <v>0</v>
          </cell>
          <cell r="BH431">
            <v>0</v>
          </cell>
          <cell r="BI431">
            <v>59.734999999999999</v>
          </cell>
          <cell r="BJ431">
            <v>1.1600000000000001</v>
          </cell>
          <cell r="BK431">
            <v>242.45668159031246</v>
          </cell>
          <cell r="BL431">
            <v>244.02795313781246</v>
          </cell>
          <cell r="BM431">
            <v>1.1732499999999999</v>
          </cell>
          <cell r="BN431">
            <v>2.4700000000000002</v>
          </cell>
          <cell r="BO431">
            <v>3.6432500000000001</v>
          </cell>
          <cell r="BP431">
            <v>1.2339708333333332</v>
          </cell>
          <cell r="BQ431">
            <v>1.8525</v>
          </cell>
          <cell r="BR431">
            <v>0</v>
          </cell>
          <cell r="BS431">
            <v>3.0864708333333333</v>
          </cell>
          <cell r="BT431">
            <v>-6.0720833333333335E-2</v>
          </cell>
          <cell r="BU431">
            <v>0.61750000000000016</v>
          </cell>
          <cell r="BV431">
            <v>0.55677916666666682</v>
          </cell>
          <cell r="BW431">
            <v>1.1411399999999976</v>
          </cell>
          <cell r="BX431">
            <v>0.41719999999999957</v>
          </cell>
          <cell r="BY431">
            <v>0.36</v>
          </cell>
          <cell r="BZ431">
            <v>2.95</v>
          </cell>
          <cell r="CA431">
            <v>0.1392577627118641</v>
          </cell>
          <cell r="CB431">
            <v>4</v>
          </cell>
          <cell r="CC431">
            <v>0.14708067796610153</v>
          </cell>
          <cell r="CD431">
            <v>0.31</v>
          </cell>
          <cell r="CE431">
            <v>0.23</v>
          </cell>
          <cell r="CF431">
            <v>0</v>
          </cell>
          <cell r="CG431">
            <v>0</v>
          </cell>
          <cell r="CH431">
            <v>0.28633844067796566</v>
          </cell>
          <cell r="CI431" t="str">
            <v>OLD SCIENCE HALL</v>
          </cell>
          <cell r="CJ431" t="str">
            <v>SP-NF4-142</v>
          </cell>
          <cell r="CK431" t="str">
            <v>X</v>
          </cell>
          <cell r="CL431">
            <v>1</v>
          </cell>
          <cell r="CM431" t="str">
            <v>2X32HEHP</v>
          </cell>
          <cell r="CN431" t="str">
            <v>SYLVANIA</v>
          </cell>
          <cell r="CO431" t="str">
            <v>QHE2X32T8/UNV ISH-SC</v>
          </cell>
          <cell r="CP431">
            <v>49873</v>
          </cell>
          <cell r="CQ431">
            <v>0</v>
          </cell>
          <cell r="CR431" t="str">
            <v>N/A</v>
          </cell>
          <cell r="CS431" t="str">
            <v>-</v>
          </cell>
          <cell r="CT431" t="str">
            <v>-</v>
          </cell>
          <cell r="CU431" t="str">
            <v>-</v>
          </cell>
          <cell r="CV431">
            <v>0</v>
          </cell>
          <cell r="CW431">
            <v>2</v>
          </cell>
          <cell r="CX431" t="str">
            <v>FO28/ECO</v>
          </cell>
          <cell r="CY431" t="str">
            <v>SYLVANIA</v>
          </cell>
          <cell r="CZ431" t="str">
            <v>FO28/841/XP/SS/ECO</v>
          </cell>
          <cell r="DA431">
            <v>22179</v>
          </cell>
          <cell r="DB431">
            <v>0</v>
          </cell>
          <cell r="DC431" t="str">
            <v>N/A</v>
          </cell>
          <cell r="DD431" t="str">
            <v>-</v>
          </cell>
          <cell r="DE431" t="str">
            <v>-</v>
          </cell>
          <cell r="DF431" t="str">
            <v>-</v>
          </cell>
          <cell r="DG431">
            <v>1</v>
          </cell>
          <cell r="DH431" t="str">
            <v>1X4-2 LAMP SURFACE MOUNT PARABOLIC</v>
          </cell>
          <cell r="DI431" t="str">
            <v>SELECT</v>
          </cell>
          <cell r="DJ431" t="str">
            <v>SELECT</v>
          </cell>
          <cell r="DK431" t="str">
            <v>-</v>
          </cell>
          <cell r="DL431">
            <v>0</v>
          </cell>
          <cell r="DM431" t="str">
            <v>No Sensor</v>
          </cell>
          <cell r="DN431" t="str">
            <v>No Sensor</v>
          </cell>
          <cell r="DO431" t="str">
            <v>No Sensor</v>
          </cell>
          <cell r="DP431" t="str">
            <v>No Sensor</v>
          </cell>
          <cell r="DQ431" t="str">
            <v>No Sensor</v>
          </cell>
          <cell r="DR431">
            <v>0</v>
          </cell>
          <cell r="DS431" t="str">
            <v>No Add Wk.</v>
          </cell>
          <cell r="DT431" t="str">
            <v>No Add. Wk.</v>
          </cell>
          <cell r="DU431" t="str">
            <v>No Add. Wk.</v>
          </cell>
          <cell r="DV431" t="str">
            <v>No Add. Wk.</v>
          </cell>
          <cell r="DW431" t="str">
            <v>No Add. Wk.</v>
          </cell>
        </row>
        <row r="432">
          <cell r="E432">
            <v>11</v>
          </cell>
          <cell r="F432" t="str">
            <v>OLD SCIENCE HALL</v>
          </cell>
          <cell r="G432">
            <v>3</v>
          </cell>
          <cell r="H432">
            <v>310</v>
          </cell>
          <cell r="I432" t="str">
            <v>PAINTING</v>
          </cell>
          <cell r="J432" t="str">
            <v>CR</v>
          </cell>
          <cell r="L432">
            <v>2470</v>
          </cell>
          <cell r="M432">
            <v>1</v>
          </cell>
          <cell r="N432" t="str">
            <v>24EE</v>
          </cell>
          <cell r="O432" t="str">
            <v>WRP</v>
          </cell>
          <cell r="S432" t="str">
            <v>FLUORESCENT</v>
          </cell>
          <cell r="T432">
            <v>72</v>
          </cell>
          <cell r="U432">
            <v>7.1999999999999995E-2</v>
          </cell>
          <cell r="V432">
            <v>177.83999999999997</v>
          </cell>
          <cell r="W432">
            <v>1</v>
          </cell>
          <cell r="X432" t="str">
            <v>CR41LP</v>
          </cell>
          <cell r="Z432" t="str">
            <v>NEW LINEAR FLUORESCENT FIXTURE</v>
          </cell>
          <cell r="AA432" t="str">
            <v xml:space="preserve"> </v>
          </cell>
          <cell r="AB432">
            <v>22</v>
          </cell>
          <cell r="AC432">
            <v>2.1999999999999999E-2</v>
          </cell>
          <cell r="AD432">
            <v>54.339999999999996</v>
          </cell>
          <cell r="AJ432" t="str">
            <v>Y</v>
          </cell>
          <cell r="AK432">
            <v>4102.2</v>
          </cell>
          <cell r="AL432">
            <v>1996.8000000000002</v>
          </cell>
          <cell r="AM432">
            <v>-0.51323679976597913</v>
          </cell>
          <cell r="AN432">
            <v>4.9999999999999996E-2</v>
          </cell>
          <cell r="AO432">
            <v>123.49999999999997</v>
          </cell>
          <cell r="AP432">
            <v>11.131</v>
          </cell>
          <cell r="AQ432">
            <v>12.658924185691985</v>
          </cell>
          <cell r="AR432">
            <v>7.8995654396150888E-2</v>
          </cell>
          <cell r="AS432">
            <v>16.028639999999999</v>
          </cell>
          <cell r="AT432">
            <v>4.89764</v>
          </cell>
          <cell r="AU432">
            <v>43.13</v>
          </cell>
          <cell r="AV432">
            <v>59.734999999999999</v>
          </cell>
          <cell r="AW432">
            <v>1.1600000000000001</v>
          </cell>
          <cell r="AX432">
            <v>0</v>
          </cell>
          <cell r="AY432">
            <v>0</v>
          </cell>
          <cell r="AZ432">
            <v>0</v>
          </cell>
          <cell r="BA432">
            <v>0</v>
          </cell>
          <cell r="BB432">
            <v>43.13</v>
          </cell>
          <cell r="BC432">
            <v>0</v>
          </cell>
          <cell r="BD432">
            <v>0</v>
          </cell>
          <cell r="BE432">
            <v>43.13</v>
          </cell>
          <cell r="BF432">
            <v>59.734999999999999</v>
          </cell>
          <cell r="BG432">
            <v>0</v>
          </cell>
          <cell r="BH432">
            <v>0</v>
          </cell>
          <cell r="BI432">
            <v>59.734999999999999</v>
          </cell>
          <cell r="BJ432">
            <v>1.1600000000000001</v>
          </cell>
          <cell r="BK432">
            <v>139.33521356343749</v>
          </cell>
          <cell r="BL432">
            <v>140.9064851109375</v>
          </cell>
          <cell r="BM432">
            <v>1.1732499999999999</v>
          </cell>
          <cell r="BN432">
            <v>2.4700000000000002</v>
          </cell>
          <cell r="BO432">
            <v>3.6432500000000001</v>
          </cell>
          <cell r="BP432">
            <v>0.7973468749999999</v>
          </cell>
          <cell r="BQ432">
            <v>1.3379166666666666</v>
          </cell>
          <cell r="BR432">
            <v>0</v>
          </cell>
          <cell r="BS432">
            <v>2.1352635416666663</v>
          </cell>
          <cell r="BT432">
            <v>0.375903125</v>
          </cell>
          <cell r="BU432">
            <v>1.1320833333333336</v>
          </cell>
          <cell r="BV432">
            <v>1.5079864583333336</v>
          </cell>
          <cell r="BW432">
            <v>8.150999999999998</v>
          </cell>
          <cell r="BX432">
            <v>2.98</v>
          </cell>
          <cell r="BY432">
            <v>0.36</v>
          </cell>
          <cell r="BZ432">
            <v>2.95</v>
          </cell>
          <cell r="CA432">
            <v>0.99469830508474544</v>
          </cell>
          <cell r="CB432">
            <v>4</v>
          </cell>
          <cell r="CC432">
            <v>1.0505762711864406</v>
          </cell>
          <cell r="CD432">
            <v>0.31</v>
          </cell>
          <cell r="CE432">
            <v>0.23</v>
          </cell>
          <cell r="CF432">
            <v>0</v>
          </cell>
          <cell r="CG432">
            <v>0</v>
          </cell>
          <cell r="CH432">
            <v>2.0452745762711859</v>
          </cell>
          <cell r="CI432" t="str">
            <v>OLD SCIENCE HALL</v>
          </cell>
          <cell r="CJ432" t="str">
            <v>CR41LP</v>
          </cell>
          <cell r="CK432" t="str">
            <v>X</v>
          </cell>
          <cell r="CL432">
            <v>1</v>
          </cell>
          <cell r="CM432" t="str">
            <v>1X32HELP</v>
          </cell>
          <cell r="CN432" t="str">
            <v>SYLVANIA</v>
          </cell>
          <cell r="CO432" t="str">
            <v>QHE1X32T8/UNV ISL-SC</v>
          </cell>
          <cell r="CP432">
            <v>49861</v>
          </cell>
          <cell r="CQ432">
            <v>0</v>
          </cell>
          <cell r="CR432" t="str">
            <v>N/A</v>
          </cell>
          <cell r="CS432" t="str">
            <v>-</v>
          </cell>
          <cell r="CT432" t="str">
            <v>-</v>
          </cell>
          <cell r="CU432" t="str">
            <v>-</v>
          </cell>
          <cell r="CV432">
            <v>0</v>
          </cell>
          <cell r="CW432">
            <v>1</v>
          </cell>
          <cell r="CX432" t="str">
            <v>FO28/ECO</v>
          </cell>
          <cell r="CY432" t="str">
            <v>SYLVANIA</v>
          </cell>
          <cell r="CZ432" t="str">
            <v>FO28/841/XP/SS/ECO</v>
          </cell>
          <cell r="DA432">
            <v>22179</v>
          </cell>
          <cell r="DB432">
            <v>0</v>
          </cell>
          <cell r="DC432" t="str">
            <v>N/A</v>
          </cell>
          <cell r="DD432" t="str">
            <v>-</v>
          </cell>
          <cell r="DE432" t="str">
            <v>-</v>
          </cell>
          <cell r="DF432" t="str">
            <v>-</v>
          </cell>
          <cell r="DG432">
            <v>1</v>
          </cell>
          <cell r="DH432" t="str">
            <v>4' 1-LAMP LOW POWER CLASSROOM FIXTURE</v>
          </cell>
          <cell r="DI432" t="str">
            <v>TRI-STAR</v>
          </cell>
          <cell r="DJ432" t="str">
            <v>WA438-4-132-T8-EB(*)LP- WREF</v>
          </cell>
          <cell r="DK432" t="str">
            <v>-</v>
          </cell>
          <cell r="DL432">
            <v>0</v>
          </cell>
          <cell r="DM432" t="str">
            <v>No Sensor</v>
          </cell>
          <cell r="DN432" t="str">
            <v>No Sensor</v>
          </cell>
          <cell r="DO432" t="str">
            <v>No Sensor</v>
          </cell>
          <cell r="DP432" t="str">
            <v>No Sensor</v>
          </cell>
          <cell r="DQ432" t="str">
            <v>No Sensor</v>
          </cell>
          <cell r="DR432">
            <v>0</v>
          </cell>
          <cell r="DS432" t="str">
            <v>No Add Wk.</v>
          </cell>
          <cell r="DT432" t="str">
            <v>No Add. Wk.</v>
          </cell>
          <cell r="DU432" t="str">
            <v>No Add. Wk.</v>
          </cell>
          <cell r="DV432" t="str">
            <v>No Add. Wk.</v>
          </cell>
          <cell r="DW432" t="str">
            <v>No Add. Wk.</v>
          </cell>
        </row>
        <row r="433">
          <cell r="E433">
            <v>11</v>
          </cell>
          <cell r="F433" t="str">
            <v>OLD SCIENCE HALL</v>
          </cell>
          <cell r="G433">
            <v>3</v>
          </cell>
          <cell r="I433" t="str">
            <v>STORAGE</v>
          </cell>
          <cell r="J433" t="str">
            <v>SH</v>
          </cell>
          <cell r="L433">
            <v>1000</v>
          </cell>
          <cell r="M433">
            <v>4</v>
          </cell>
          <cell r="N433" t="str">
            <v>24EE</v>
          </cell>
          <cell r="O433" t="str">
            <v>PEND PARA</v>
          </cell>
          <cell r="Q433" t="str">
            <v>2R2</v>
          </cell>
          <cell r="S433" t="str">
            <v>FLUORESCENT</v>
          </cell>
          <cell r="T433">
            <v>72</v>
          </cell>
          <cell r="U433">
            <v>0.28799999999999998</v>
          </cell>
          <cell r="V433">
            <v>288</v>
          </cell>
          <cell r="W433">
            <v>4</v>
          </cell>
          <cell r="X433" t="str">
            <v>NF5-142</v>
          </cell>
          <cell r="Z433" t="str">
            <v>NEW LINEAR FLUORESCENT FIXTURE</v>
          </cell>
          <cell r="AA433" t="str">
            <v xml:space="preserve"> </v>
          </cell>
          <cell r="AB433">
            <v>42</v>
          </cell>
          <cell r="AC433">
            <v>0.16800000000000001</v>
          </cell>
          <cell r="AD433">
            <v>168</v>
          </cell>
          <cell r="AJ433" t="str">
            <v>Y</v>
          </cell>
          <cell r="AK433">
            <v>16408.8</v>
          </cell>
          <cell r="AL433">
            <v>15974.400000000001</v>
          </cell>
          <cell r="AM433">
            <v>-2.6473599531958329E-2</v>
          </cell>
          <cell r="AN433">
            <v>0.11999999999999997</v>
          </cell>
          <cell r="AO433">
            <v>120</v>
          </cell>
          <cell r="AP433">
            <v>15.071999999999999</v>
          </cell>
          <cell r="AQ433">
            <v>46.78894141794386</v>
          </cell>
          <cell r="AR433">
            <v>2.1372571588390191E-2</v>
          </cell>
          <cell r="AS433">
            <v>36.172800000000002</v>
          </cell>
          <cell r="AT433">
            <v>21.100800000000003</v>
          </cell>
          <cell r="AU433">
            <v>69.260000000000005</v>
          </cell>
          <cell r="AV433">
            <v>59.734999999999999</v>
          </cell>
          <cell r="AW433">
            <v>1.1600000000000001</v>
          </cell>
          <cell r="AX433">
            <v>0</v>
          </cell>
          <cell r="AY433">
            <v>0</v>
          </cell>
          <cell r="AZ433">
            <v>0</v>
          </cell>
          <cell r="BA433">
            <v>0</v>
          </cell>
          <cell r="BB433">
            <v>277.04000000000002</v>
          </cell>
          <cell r="BC433">
            <v>0</v>
          </cell>
          <cell r="BD433">
            <v>0</v>
          </cell>
          <cell r="BE433">
            <v>277.04000000000002</v>
          </cell>
          <cell r="BF433">
            <v>238.94</v>
          </cell>
          <cell r="BG433">
            <v>0</v>
          </cell>
          <cell r="BH433">
            <v>0</v>
          </cell>
          <cell r="BI433">
            <v>238.94</v>
          </cell>
          <cell r="BJ433">
            <v>4.6400000000000006</v>
          </cell>
          <cell r="BK433">
            <v>698.91783886124995</v>
          </cell>
          <cell r="BL433">
            <v>705.20292505124985</v>
          </cell>
          <cell r="BM433">
            <v>1.8999999999999997</v>
          </cell>
          <cell r="BN433">
            <v>4</v>
          </cell>
          <cell r="BO433">
            <v>5.8999999999999995</v>
          </cell>
          <cell r="BP433">
            <v>1.7074999999999998</v>
          </cell>
          <cell r="BQ433">
            <v>3</v>
          </cell>
          <cell r="BR433">
            <v>0</v>
          </cell>
          <cell r="BS433">
            <v>4.7074999999999996</v>
          </cell>
          <cell r="BT433">
            <v>0.19249999999999989</v>
          </cell>
          <cell r="BU433">
            <v>1</v>
          </cell>
          <cell r="BV433">
            <v>1.1924999999999999</v>
          </cell>
          <cell r="BW433">
            <v>7.92</v>
          </cell>
          <cell r="BX433">
            <v>7.1519999999999984</v>
          </cell>
          <cell r="BY433">
            <v>0.36</v>
          </cell>
          <cell r="BZ433">
            <v>2.95</v>
          </cell>
          <cell r="CA433">
            <v>0.96650847457627109</v>
          </cell>
          <cell r="CB433">
            <v>4</v>
          </cell>
          <cell r="CC433">
            <v>2.5213830508474566</v>
          </cell>
          <cell r="CD433">
            <v>0.31</v>
          </cell>
          <cell r="CE433">
            <v>0.23</v>
          </cell>
          <cell r="CF433">
            <v>0</v>
          </cell>
          <cell r="CG433">
            <v>0</v>
          </cell>
          <cell r="CH433">
            <v>3.4878915254237279</v>
          </cell>
          <cell r="CI433" t="str">
            <v>OLD SCIENCE HALL</v>
          </cell>
          <cell r="CJ433" t="str">
            <v>NF5-142</v>
          </cell>
          <cell r="CK433" t="str">
            <v>X</v>
          </cell>
          <cell r="CL433">
            <v>4</v>
          </cell>
          <cell r="CM433" t="str">
            <v>2X32HELP</v>
          </cell>
          <cell r="CN433" t="str">
            <v>SYLVANIA</v>
          </cell>
          <cell r="CO433" t="str">
            <v>QHE2X32T8/UNV ISL-SC</v>
          </cell>
          <cell r="CP433">
            <v>49863</v>
          </cell>
          <cell r="CQ433">
            <v>0</v>
          </cell>
          <cell r="CR433" t="str">
            <v>N/A</v>
          </cell>
          <cell r="CS433" t="str">
            <v>-</v>
          </cell>
          <cell r="CT433" t="str">
            <v>-</v>
          </cell>
          <cell r="CU433" t="str">
            <v>-</v>
          </cell>
          <cell r="CV433">
            <v>0</v>
          </cell>
          <cell r="CW433">
            <v>8</v>
          </cell>
          <cell r="CX433" t="str">
            <v>FO28/ECO</v>
          </cell>
          <cell r="CY433" t="str">
            <v>SYLVANIA</v>
          </cell>
          <cell r="CZ433" t="str">
            <v>FO28/841/XP/SS/ECO</v>
          </cell>
          <cell r="DA433">
            <v>22179</v>
          </cell>
          <cell r="DB433">
            <v>0</v>
          </cell>
          <cell r="DC433" t="str">
            <v>N/A</v>
          </cell>
          <cell r="DD433" t="str">
            <v>-</v>
          </cell>
          <cell r="DE433" t="str">
            <v>-</v>
          </cell>
          <cell r="DF433" t="str">
            <v>-</v>
          </cell>
          <cell r="DG433">
            <v>4</v>
          </cell>
          <cell r="DH433" t="str">
            <v>1X4 2L 9 CELL PARABOLIC LOUVER</v>
          </cell>
          <cell r="DI433" t="str">
            <v>SIMKAR</v>
          </cell>
          <cell r="DJ433" t="str">
            <v>TEP-144-232-B11-9C</v>
          </cell>
          <cell r="DK433" t="str">
            <v>-</v>
          </cell>
          <cell r="DL433">
            <v>0</v>
          </cell>
          <cell r="DM433" t="str">
            <v>No Sensor</v>
          </cell>
          <cell r="DN433" t="str">
            <v>No Sensor</v>
          </cell>
          <cell r="DO433" t="str">
            <v>No Sensor</v>
          </cell>
          <cell r="DP433" t="str">
            <v>No Sensor</v>
          </cell>
          <cell r="DQ433" t="str">
            <v>No Sensor</v>
          </cell>
          <cell r="DR433">
            <v>0</v>
          </cell>
          <cell r="DS433" t="str">
            <v>No Add Wk.</v>
          </cell>
          <cell r="DT433" t="str">
            <v>No Add. Wk.</v>
          </cell>
          <cell r="DU433" t="str">
            <v>No Add. Wk.</v>
          </cell>
          <cell r="DV433" t="str">
            <v>No Add. Wk.</v>
          </cell>
          <cell r="DW433" t="str">
            <v>No Add. Wk.</v>
          </cell>
        </row>
        <row r="434">
          <cell r="E434">
            <v>11</v>
          </cell>
          <cell r="F434" t="str">
            <v>OLD SCIENCE HALL</v>
          </cell>
          <cell r="G434">
            <v>3</v>
          </cell>
          <cell r="H434">
            <v>309</v>
          </cell>
          <cell r="I434" t="str">
            <v>FRAMING</v>
          </cell>
          <cell r="J434" t="str">
            <v>CR</v>
          </cell>
          <cell r="L434">
            <v>2470</v>
          </cell>
          <cell r="M434">
            <v>6</v>
          </cell>
          <cell r="N434" t="str">
            <v>24EE</v>
          </cell>
          <cell r="O434" t="str">
            <v>WRP</v>
          </cell>
          <cell r="Q434" t="str">
            <v>3R2</v>
          </cell>
          <cell r="S434" t="str">
            <v>FLUORESCENT</v>
          </cell>
          <cell r="T434">
            <v>72</v>
          </cell>
          <cell r="U434">
            <v>0.432</v>
          </cell>
          <cell r="V434">
            <v>1067.04</v>
          </cell>
          <cell r="W434">
            <v>3</v>
          </cell>
          <cell r="X434" t="str">
            <v>CR82LP</v>
          </cell>
          <cell r="Z434" t="str">
            <v>NEW LINEAR FLUORESCENT FIXTURE</v>
          </cell>
          <cell r="AA434" t="str">
            <v xml:space="preserve"> </v>
          </cell>
          <cell r="AB434">
            <v>42</v>
          </cell>
          <cell r="AC434">
            <v>0.126</v>
          </cell>
          <cell r="AD434">
            <v>311.22000000000003</v>
          </cell>
          <cell r="AJ434" t="str">
            <v>Y</v>
          </cell>
          <cell r="AK434">
            <v>24613.199999999997</v>
          </cell>
          <cell r="AL434">
            <v>11980.800000000001</v>
          </cell>
          <cell r="AM434">
            <v>-0.51323679976597913</v>
          </cell>
          <cell r="AN434">
            <v>0.30599999999999999</v>
          </cell>
          <cell r="AO434">
            <v>755.81999999999994</v>
          </cell>
          <cell r="AP434">
            <v>68.121719999999996</v>
          </cell>
          <cell r="AQ434">
            <v>9.2570295717288271</v>
          </cell>
          <cell r="AR434">
            <v>0.10802601333952978</v>
          </cell>
          <cell r="AS434">
            <v>96.171840000000003</v>
          </cell>
          <cell r="AT434">
            <v>28.050120000000007</v>
          </cell>
          <cell r="AU434">
            <v>63.26</v>
          </cell>
          <cell r="AV434">
            <v>89.602499999999992</v>
          </cell>
          <cell r="AW434">
            <v>1.1600000000000001</v>
          </cell>
          <cell r="AX434">
            <v>0</v>
          </cell>
          <cell r="AY434">
            <v>0</v>
          </cell>
          <cell r="AZ434">
            <v>0</v>
          </cell>
          <cell r="BA434">
            <v>0</v>
          </cell>
          <cell r="BB434">
            <v>189.78</v>
          </cell>
          <cell r="BC434">
            <v>0</v>
          </cell>
          <cell r="BD434">
            <v>0</v>
          </cell>
          <cell r="BE434">
            <v>189.78</v>
          </cell>
          <cell r="BF434">
            <v>268.8075</v>
          </cell>
          <cell r="BG434">
            <v>0</v>
          </cell>
          <cell r="BH434">
            <v>0</v>
          </cell>
          <cell r="BI434">
            <v>268.8075</v>
          </cell>
          <cell r="BJ434">
            <v>6.9600000000000009</v>
          </cell>
          <cell r="BK434">
            <v>621.17714723203107</v>
          </cell>
          <cell r="BL434">
            <v>630.60477651703104</v>
          </cell>
          <cell r="BM434">
            <v>7.0394999999999994</v>
          </cell>
          <cell r="BN434">
            <v>14.82</v>
          </cell>
          <cell r="BO434">
            <v>21.859500000000001</v>
          </cell>
          <cell r="BP434">
            <v>3.1631437499999997</v>
          </cell>
          <cell r="BQ434">
            <v>5.557500000000001</v>
          </cell>
          <cell r="BR434">
            <v>0</v>
          </cell>
          <cell r="BS434">
            <v>8.7206437500000007</v>
          </cell>
          <cell r="BT434">
            <v>3.8763562499999997</v>
          </cell>
          <cell r="BU434">
            <v>9.2624999999999993</v>
          </cell>
          <cell r="BV434">
            <v>13.13885625</v>
          </cell>
          <cell r="BW434">
            <v>49.884119999999996</v>
          </cell>
          <cell r="BX434">
            <v>18.2376</v>
          </cell>
          <cell r="BY434">
            <v>0.36</v>
          </cell>
          <cell r="BZ434">
            <v>2.95</v>
          </cell>
          <cell r="CA434">
            <v>6.087553627118643</v>
          </cell>
          <cell r="CB434">
            <v>4</v>
          </cell>
          <cell r="CC434">
            <v>6.4295267796610167</v>
          </cell>
          <cell r="CD434">
            <v>0.31</v>
          </cell>
          <cell r="CE434">
            <v>0.23</v>
          </cell>
          <cell r="CF434">
            <v>0</v>
          </cell>
          <cell r="CG434">
            <v>0</v>
          </cell>
          <cell r="CH434">
            <v>12.517080406779659</v>
          </cell>
          <cell r="CI434" t="str">
            <v>OLD SCIENCE HALL</v>
          </cell>
          <cell r="CJ434" t="str">
            <v>CR82LP</v>
          </cell>
          <cell r="CK434" t="str">
            <v>X</v>
          </cell>
          <cell r="CL434">
            <v>3</v>
          </cell>
          <cell r="CM434" t="str">
            <v>2X32HELP</v>
          </cell>
          <cell r="CN434" t="str">
            <v>SYLVANIA</v>
          </cell>
          <cell r="CO434" t="str">
            <v>QHE2X32T8/UNV ISL-SC</v>
          </cell>
          <cell r="CP434">
            <v>49863</v>
          </cell>
          <cell r="CQ434">
            <v>0</v>
          </cell>
          <cell r="CR434" t="str">
            <v>N/A</v>
          </cell>
          <cell r="CS434" t="str">
            <v>-</v>
          </cell>
          <cell r="CT434" t="str">
            <v>-</v>
          </cell>
          <cell r="CU434" t="str">
            <v>-</v>
          </cell>
          <cell r="CV434">
            <v>0</v>
          </cell>
          <cell r="CW434">
            <v>6</v>
          </cell>
          <cell r="CX434" t="str">
            <v>FO28/ECO</v>
          </cell>
          <cell r="CY434" t="str">
            <v>SYLVANIA</v>
          </cell>
          <cell r="CZ434" t="str">
            <v>FO28/841/XP/SS/ECO</v>
          </cell>
          <cell r="DA434">
            <v>22179</v>
          </cell>
          <cell r="DB434">
            <v>0</v>
          </cell>
          <cell r="DC434" t="str">
            <v>N/A</v>
          </cell>
          <cell r="DD434" t="str">
            <v>-</v>
          </cell>
          <cell r="DE434" t="str">
            <v>-</v>
          </cell>
          <cell r="DF434" t="str">
            <v>-</v>
          </cell>
          <cell r="DG434">
            <v>3</v>
          </cell>
          <cell r="DH434" t="str">
            <v>8' 2-LAMP LOW POWER CLASSROOM FIXTURE</v>
          </cell>
          <cell r="DI434" t="str">
            <v>TRI-STAR</v>
          </cell>
          <cell r="DJ434" t="str">
            <v>WA438-8-232-T8-EB(*)LP-WREF</v>
          </cell>
          <cell r="DK434" t="str">
            <v>-</v>
          </cell>
          <cell r="DL434">
            <v>0</v>
          </cell>
          <cell r="DM434" t="str">
            <v>No Sensor</v>
          </cell>
          <cell r="DN434" t="str">
            <v>No Sensor</v>
          </cell>
          <cell r="DO434" t="str">
            <v>No Sensor</v>
          </cell>
          <cell r="DP434" t="str">
            <v>No Sensor</v>
          </cell>
          <cell r="DQ434" t="str">
            <v>No Sensor</v>
          </cell>
          <cell r="DR434">
            <v>0</v>
          </cell>
          <cell r="DS434" t="str">
            <v>No Add Wk.</v>
          </cell>
          <cell r="DT434" t="str">
            <v>No Add. Wk.</v>
          </cell>
          <cell r="DU434" t="str">
            <v>No Add. Wk.</v>
          </cell>
          <cell r="DV434" t="str">
            <v>No Add. Wk.</v>
          </cell>
          <cell r="DW434" t="str">
            <v>No Add. Wk.</v>
          </cell>
        </row>
        <row r="435">
          <cell r="E435">
            <v>11</v>
          </cell>
          <cell r="F435" t="str">
            <v>OLD SCIENCE HALL</v>
          </cell>
          <cell r="G435">
            <v>3</v>
          </cell>
          <cell r="H435">
            <v>313</v>
          </cell>
          <cell r="I435" t="str">
            <v>VESTIBULE</v>
          </cell>
          <cell r="J435" t="str">
            <v>CS</v>
          </cell>
          <cell r="L435">
            <v>2470</v>
          </cell>
          <cell r="M435">
            <v>1</v>
          </cell>
          <cell r="N435" t="str">
            <v>24EE</v>
          </cell>
          <cell r="O435" t="str">
            <v>WRP</v>
          </cell>
          <cell r="S435" t="str">
            <v>FLUORESCENT</v>
          </cell>
          <cell r="T435">
            <v>72</v>
          </cell>
          <cell r="U435">
            <v>7.1999999999999995E-2</v>
          </cell>
          <cell r="V435">
            <v>177.83999999999997</v>
          </cell>
          <cell r="W435">
            <v>1</v>
          </cell>
          <cell r="X435" t="str">
            <v>CR41LP</v>
          </cell>
          <cell r="Z435" t="str">
            <v>NEW LINEAR FLUORESCENT FIXTURE</v>
          </cell>
          <cell r="AA435" t="str">
            <v xml:space="preserve"> </v>
          </cell>
          <cell r="AB435">
            <v>22</v>
          </cell>
          <cell r="AC435">
            <v>2.1999999999999999E-2</v>
          </cell>
          <cell r="AD435">
            <v>54.339999999999996</v>
          </cell>
          <cell r="AJ435" t="str">
            <v>Y</v>
          </cell>
          <cell r="AK435">
            <v>4102.2</v>
          </cell>
          <cell r="AL435">
            <v>1996.8000000000002</v>
          </cell>
          <cell r="AM435">
            <v>-0.51323679976597913</v>
          </cell>
          <cell r="AN435">
            <v>4.9999999999999996E-2</v>
          </cell>
          <cell r="AO435">
            <v>123.49999999999997</v>
          </cell>
          <cell r="AP435">
            <v>11.131</v>
          </cell>
          <cell r="AQ435">
            <v>12.658924185691985</v>
          </cell>
          <cell r="AR435">
            <v>7.8995654396150888E-2</v>
          </cell>
          <cell r="AS435">
            <v>16.028639999999999</v>
          </cell>
          <cell r="AT435">
            <v>4.89764</v>
          </cell>
          <cell r="AU435">
            <v>43.13</v>
          </cell>
          <cell r="AV435">
            <v>59.734999999999999</v>
          </cell>
          <cell r="AW435">
            <v>1.1600000000000001</v>
          </cell>
          <cell r="AX435">
            <v>0</v>
          </cell>
          <cell r="AY435">
            <v>0</v>
          </cell>
          <cell r="AZ435">
            <v>0</v>
          </cell>
          <cell r="BA435">
            <v>0</v>
          </cell>
          <cell r="BB435">
            <v>43.13</v>
          </cell>
          <cell r="BC435">
            <v>0</v>
          </cell>
          <cell r="BD435">
            <v>0</v>
          </cell>
          <cell r="BE435">
            <v>43.13</v>
          </cell>
          <cell r="BF435">
            <v>59.734999999999999</v>
          </cell>
          <cell r="BG435">
            <v>0</v>
          </cell>
          <cell r="BH435">
            <v>0</v>
          </cell>
          <cell r="BI435">
            <v>59.734999999999999</v>
          </cell>
          <cell r="BJ435">
            <v>1.1600000000000001</v>
          </cell>
          <cell r="BK435">
            <v>139.33521356343749</v>
          </cell>
          <cell r="BL435">
            <v>140.9064851109375</v>
          </cell>
          <cell r="BM435">
            <v>1.1732499999999999</v>
          </cell>
          <cell r="BN435">
            <v>2.4700000000000002</v>
          </cell>
          <cell r="BO435">
            <v>3.6432500000000001</v>
          </cell>
          <cell r="BP435">
            <v>0.7973468749999999</v>
          </cell>
          <cell r="BQ435">
            <v>1.3379166666666666</v>
          </cell>
          <cell r="BR435">
            <v>0</v>
          </cell>
          <cell r="BS435">
            <v>2.1352635416666663</v>
          </cell>
          <cell r="BT435">
            <v>0.375903125</v>
          </cell>
          <cell r="BU435">
            <v>1.1320833333333336</v>
          </cell>
          <cell r="BV435">
            <v>1.5079864583333336</v>
          </cell>
          <cell r="BW435">
            <v>8.150999999999998</v>
          </cell>
          <cell r="BX435">
            <v>2.98</v>
          </cell>
          <cell r="BY435">
            <v>0.36</v>
          </cell>
          <cell r="BZ435">
            <v>2.95</v>
          </cell>
          <cell r="CA435">
            <v>0.99469830508474544</v>
          </cell>
          <cell r="CB435">
            <v>4</v>
          </cell>
          <cell r="CC435">
            <v>1.0505762711864406</v>
          </cell>
          <cell r="CD435">
            <v>0.31</v>
          </cell>
          <cell r="CE435">
            <v>0.23</v>
          </cell>
          <cell r="CF435">
            <v>0</v>
          </cell>
          <cell r="CG435">
            <v>0</v>
          </cell>
          <cell r="CH435">
            <v>2.0452745762711859</v>
          </cell>
          <cell r="CI435" t="str">
            <v>OLD SCIENCE HALL</v>
          </cell>
          <cell r="CJ435" t="str">
            <v>CR41LP</v>
          </cell>
          <cell r="CK435" t="str">
            <v>X</v>
          </cell>
          <cell r="CL435">
            <v>1</v>
          </cell>
          <cell r="CM435" t="str">
            <v>1X32HELP</v>
          </cell>
          <cell r="CN435" t="str">
            <v>SYLVANIA</v>
          </cell>
          <cell r="CO435" t="str">
            <v>QHE1X32T8/UNV ISL-SC</v>
          </cell>
          <cell r="CP435">
            <v>49861</v>
          </cell>
          <cell r="CQ435">
            <v>0</v>
          </cell>
          <cell r="CR435" t="str">
            <v>N/A</v>
          </cell>
          <cell r="CS435" t="str">
            <v>-</v>
          </cell>
          <cell r="CT435" t="str">
            <v>-</v>
          </cell>
          <cell r="CU435" t="str">
            <v>-</v>
          </cell>
          <cell r="CV435">
            <v>0</v>
          </cell>
          <cell r="CW435">
            <v>1</v>
          </cell>
          <cell r="CX435" t="str">
            <v>FO28/ECO</v>
          </cell>
          <cell r="CY435" t="str">
            <v>SYLVANIA</v>
          </cell>
          <cell r="CZ435" t="str">
            <v>FO28/841/XP/SS/ECO</v>
          </cell>
          <cell r="DA435">
            <v>22179</v>
          </cell>
          <cell r="DB435">
            <v>0</v>
          </cell>
          <cell r="DC435" t="str">
            <v>N/A</v>
          </cell>
          <cell r="DD435" t="str">
            <v>-</v>
          </cell>
          <cell r="DE435" t="str">
            <v>-</v>
          </cell>
          <cell r="DF435" t="str">
            <v>-</v>
          </cell>
          <cell r="DG435">
            <v>1</v>
          </cell>
          <cell r="DH435" t="str">
            <v>4' 1-LAMP LOW POWER CLASSROOM FIXTURE</v>
          </cell>
          <cell r="DI435" t="str">
            <v>TRI-STAR</v>
          </cell>
          <cell r="DJ435" t="str">
            <v>WA438-4-132-T8-EB(*)LP- WREF</v>
          </cell>
          <cell r="DK435" t="str">
            <v>-</v>
          </cell>
          <cell r="DL435">
            <v>0</v>
          </cell>
          <cell r="DM435" t="str">
            <v>No Sensor</v>
          </cell>
          <cell r="DN435" t="str">
            <v>No Sensor</v>
          </cell>
          <cell r="DO435" t="str">
            <v>No Sensor</v>
          </cell>
          <cell r="DP435" t="str">
            <v>No Sensor</v>
          </cell>
          <cell r="DQ435" t="str">
            <v>No Sensor</v>
          </cell>
          <cell r="DR435">
            <v>0</v>
          </cell>
          <cell r="DS435" t="str">
            <v>No Add Wk.</v>
          </cell>
          <cell r="DT435" t="str">
            <v>No Add. Wk.</v>
          </cell>
          <cell r="DU435" t="str">
            <v>No Add. Wk.</v>
          </cell>
          <cell r="DV435" t="str">
            <v>No Add. Wk.</v>
          </cell>
          <cell r="DW435" t="str">
            <v>No Add. Wk.</v>
          </cell>
        </row>
        <row r="436">
          <cell r="E436">
            <v>11</v>
          </cell>
          <cell r="F436" t="str">
            <v>OLD SCIENCE HALL</v>
          </cell>
          <cell r="G436">
            <v>3</v>
          </cell>
          <cell r="H436">
            <v>312</v>
          </cell>
          <cell r="I436" t="str">
            <v>STORAGE</v>
          </cell>
          <cell r="J436" t="str">
            <v>SH</v>
          </cell>
          <cell r="L436">
            <v>1000</v>
          </cell>
          <cell r="M436">
            <v>1</v>
          </cell>
          <cell r="N436" t="str">
            <v>24EE</v>
          </cell>
          <cell r="O436" t="str">
            <v>WRP</v>
          </cell>
          <cell r="S436" t="str">
            <v>FLUORESCENT</v>
          </cell>
          <cell r="T436">
            <v>72</v>
          </cell>
          <cell r="U436">
            <v>7.1999999999999995E-2</v>
          </cell>
          <cell r="V436">
            <v>72</v>
          </cell>
          <cell r="W436">
            <v>1</v>
          </cell>
          <cell r="X436" t="str">
            <v>CR41LP</v>
          </cell>
          <cell r="Z436" t="str">
            <v>NEW LINEAR FLUORESCENT FIXTURE</v>
          </cell>
          <cell r="AA436" t="str">
            <v xml:space="preserve"> </v>
          </cell>
          <cell r="AB436">
            <v>22</v>
          </cell>
          <cell r="AC436">
            <v>2.1999999999999999E-2</v>
          </cell>
          <cell r="AD436">
            <v>22</v>
          </cell>
          <cell r="AJ436" t="str">
            <v>Y</v>
          </cell>
          <cell r="AK436">
            <v>4102.2</v>
          </cell>
          <cell r="AL436">
            <v>1996.8000000000002</v>
          </cell>
          <cell r="AM436">
            <v>-0.51323679976597913</v>
          </cell>
          <cell r="AN436">
            <v>4.9999999999999996E-2</v>
          </cell>
          <cell r="AO436">
            <v>50</v>
          </cell>
          <cell r="AP436">
            <v>6.2800000000000011</v>
          </cell>
          <cell r="AQ436">
            <v>22.437338393461381</v>
          </cell>
          <cell r="AR436">
            <v>4.4568566131329417E-2</v>
          </cell>
          <cell r="AS436">
            <v>9.0432000000000006</v>
          </cell>
          <cell r="AT436">
            <v>2.7631999999999999</v>
          </cell>
          <cell r="AU436">
            <v>43.13</v>
          </cell>
          <cell r="AV436">
            <v>59.734999999999999</v>
          </cell>
          <cell r="AW436">
            <v>1.1600000000000001</v>
          </cell>
          <cell r="AX436">
            <v>0</v>
          </cell>
          <cell r="AY436">
            <v>0</v>
          </cell>
          <cell r="AZ436">
            <v>0</v>
          </cell>
          <cell r="BA436">
            <v>0</v>
          </cell>
          <cell r="BB436">
            <v>43.13</v>
          </cell>
          <cell r="BC436">
            <v>0</v>
          </cell>
          <cell r="BD436">
            <v>0</v>
          </cell>
          <cell r="BE436">
            <v>43.13</v>
          </cell>
          <cell r="BF436">
            <v>59.734999999999999</v>
          </cell>
          <cell r="BG436">
            <v>0</v>
          </cell>
          <cell r="BH436">
            <v>0</v>
          </cell>
          <cell r="BI436">
            <v>59.734999999999999</v>
          </cell>
          <cell r="BJ436">
            <v>1.1600000000000001</v>
          </cell>
          <cell r="BK436">
            <v>139.33521356343749</v>
          </cell>
          <cell r="BL436">
            <v>140.9064851109375</v>
          </cell>
          <cell r="BM436">
            <v>0.47499999999999992</v>
          </cell>
          <cell r="BN436">
            <v>1</v>
          </cell>
          <cell r="BO436">
            <v>1.4749999999999999</v>
          </cell>
          <cell r="BP436">
            <v>0.32281249999999995</v>
          </cell>
          <cell r="BQ436">
            <v>0.54166666666666663</v>
          </cell>
          <cell r="BR436">
            <v>0</v>
          </cell>
          <cell r="BS436">
            <v>0.86447916666666658</v>
          </cell>
          <cell r="BT436">
            <v>0.15218749999999998</v>
          </cell>
          <cell r="BU436">
            <v>0.45833333333333337</v>
          </cell>
          <cell r="BV436">
            <v>0.6105208333333334</v>
          </cell>
          <cell r="BW436">
            <v>3.3000000000000003</v>
          </cell>
          <cell r="BX436">
            <v>2.98</v>
          </cell>
          <cell r="BY436">
            <v>0.36</v>
          </cell>
          <cell r="BZ436">
            <v>2.95</v>
          </cell>
          <cell r="CA436">
            <v>0.40271186440677964</v>
          </cell>
          <cell r="CB436">
            <v>4</v>
          </cell>
          <cell r="CC436">
            <v>1.0505762711864406</v>
          </cell>
          <cell r="CD436">
            <v>0.31</v>
          </cell>
          <cell r="CE436">
            <v>0.23</v>
          </cell>
          <cell r="CF436">
            <v>0</v>
          </cell>
          <cell r="CG436">
            <v>0</v>
          </cell>
          <cell r="CH436">
            <v>1.4532881355932203</v>
          </cell>
          <cell r="CI436" t="str">
            <v>OLD SCIENCE HALL</v>
          </cell>
          <cell r="CJ436" t="str">
            <v>CR41LP</v>
          </cell>
          <cell r="CK436" t="str">
            <v>X</v>
          </cell>
          <cell r="CL436">
            <v>1</v>
          </cell>
          <cell r="CM436" t="str">
            <v>1X32HELP</v>
          </cell>
          <cell r="CN436" t="str">
            <v>SYLVANIA</v>
          </cell>
          <cell r="CO436" t="str">
            <v>QHE1X32T8/UNV ISL-SC</v>
          </cell>
          <cell r="CP436">
            <v>49861</v>
          </cell>
          <cell r="CQ436">
            <v>0</v>
          </cell>
          <cell r="CR436" t="str">
            <v>N/A</v>
          </cell>
          <cell r="CS436" t="str">
            <v>-</v>
          </cell>
          <cell r="CT436" t="str">
            <v>-</v>
          </cell>
          <cell r="CU436" t="str">
            <v>-</v>
          </cell>
          <cell r="CV436">
            <v>0</v>
          </cell>
          <cell r="CW436">
            <v>1</v>
          </cell>
          <cell r="CX436" t="str">
            <v>FO28/ECO</v>
          </cell>
          <cell r="CY436" t="str">
            <v>SYLVANIA</v>
          </cell>
          <cell r="CZ436" t="str">
            <v>FO28/841/XP/SS/ECO</v>
          </cell>
          <cell r="DA436">
            <v>22179</v>
          </cell>
          <cell r="DB436">
            <v>0</v>
          </cell>
          <cell r="DC436" t="str">
            <v>N/A</v>
          </cell>
          <cell r="DD436" t="str">
            <v>-</v>
          </cell>
          <cell r="DE436" t="str">
            <v>-</v>
          </cell>
          <cell r="DF436" t="str">
            <v>-</v>
          </cell>
          <cell r="DG436">
            <v>1</v>
          </cell>
          <cell r="DH436" t="str">
            <v>4' 1-LAMP LOW POWER CLASSROOM FIXTURE</v>
          </cell>
          <cell r="DI436" t="str">
            <v>TRI-STAR</v>
          </cell>
          <cell r="DJ436" t="str">
            <v>WA438-4-132-T8-EB(*)LP- WREF</v>
          </cell>
          <cell r="DK436" t="str">
            <v>-</v>
          </cell>
          <cell r="DL436">
            <v>0</v>
          </cell>
          <cell r="DM436" t="str">
            <v>No Sensor</v>
          </cell>
          <cell r="DN436" t="str">
            <v>No Sensor</v>
          </cell>
          <cell r="DO436" t="str">
            <v>No Sensor</v>
          </cell>
          <cell r="DP436" t="str">
            <v>No Sensor</v>
          </cell>
          <cell r="DQ436" t="str">
            <v>No Sensor</v>
          </cell>
          <cell r="DR436">
            <v>0</v>
          </cell>
          <cell r="DS436" t="str">
            <v>No Add Wk.</v>
          </cell>
          <cell r="DT436" t="str">
            <v>No Add. Wk.</v>
          </cell>
          <cell r="DU436" t="str">
            <v>No Add. Wk.</v>
          </cell>
          <cell r="DV436" t="str">
            <v>No Add. Wk.</v>
          </cell>
          <cell r="DW436" t="str">
            <v>No Add. Wk.</v>
          </cell>
        </row>
        <row r="437">
          <cell r="E437">
            <v>11</v>
          </cell>
          <cell r="F437" t="str">
            <v>OLD SCIENCE HALL</v>
          </cell>
          <cell r="G437">
            <v>3</v>
          </cell>
          <cell r="H437">
            <v>314</v>
          </cell>
          <cell r="I437" t="str">
            <v>KILN/STORAGE</v>
          </cell>
          <cell r="J437" t="str">
            <v>SH</v>
          </cell>
          <cell r="L437">
            <v>1000</v>
          </cell>
          <cell r="M437">
            <v>4</v>
          </cell>
          <cell r="N437" t="str">
            <v>24EE</v>
          </cell>
          <cell r="O437" t="str">
            <v>WRP</v>
          </cell>
          <cell r="Q437" t="str">
            <v>2R2</v>
          </cell>
          <cell r="S437" t="str">
            <v>FLUORESCENT</v>
          </cell>
          <cell r="T437">
            <v>72</v>
          </cell>
          <cell r="U437">
            <v>0.28799999999999998</v>
          </cell>
          <cell r="V437">
            <v>288</v>
          </cell>
          <cell r="W437">
            <v>2</v>
          </cell>
          <cell r="X437" t="str">
            <v>CR82LP</v>
          </cell>
          <cell r="Z437" t="str">
            <v>NEW LINEAR FLUORESCENT FIXTURE</v>
          </cell>
          <cell r="AA437" t="str">
            <v xml:space="preserve"> </v>
          </cell>
          <cell r="AB437">
            <v>42</v>
          </cell>
          <cell r="AC437">
            <v>8.4000000000000005E-2</v>
          </cell>
          <cell r="AD437">
            <v>84</v>
          </cell>
          <cell r="AJ437" t="str">
            <v>Y</v>
          </cell>
          <cell r="AK437">
            <v>16408.8</v>
          </cell>
          <cell r="AL437">
            <v>7987.2000000000007</v>
          </cell>
          <cell r="AM437">
            <v>-0.51323679976597913</v>
          </cell>
          <cell r="AN437">
            <v>0.20399999999999996</v>
          </cell>
          <cell r="AO437">
            <v>204</v>
          </cell>
          <cell r="AP437">
            <v>25.622399999999999</v>
          </cell>
          <cell r="AQ437">
            <v>16.407642701100887</v>
          </cell>
          <cell r="AR437">
            <v>6.0947207238545242E-2</v>
          </cell>
          <cell r="AS437">
            <v>36.172800000000002</v>
          </cell>
          <cell r="AT437">
            <v>10.550400000000002</v>
          </cell>
          <cell r="AU437">
            <v>63.26</v>
          </cell>
          <cell r="AV437">
            <v>89.602499999999992</v>
          </cell>
          <cell r="AW437">
            <v>1.1600000000000001</v>
          </cell>
          <cell r="AX437">
            <v>0</v>
          </cell>
          <cell r="AY437">
            <v>0</v>
          </cell>
          <cell r="AZ437">
            <v>0</v>
          </cell>
          <cell r="BA437">
            <v>0</v>
          </cell>
          <cell r="BB437">
            <v>126.52</v>
          </cell>
          <cell r="BC437">
            <v>0</v>
          </cell>
          <cell r="BD437">
            <v>0</v>
          </cell>
          <cell r="BE437">
            <v>126.52</v>
          </cell>
          <cell r="BF437">
            <v>179.20499999999998</v>
          </cell>
          <cell r="BG437">
            <v>0</v>
          </cell>
          <cell r="BH437">
            <v>0</v>
          </cell>
          <cell r="BI437">
            <v>179.20499999999998</v>
          </cell>
          <cell r="BJ437">
            <v>4.6400000000000006</v>
          </cell>
          <cell r="BK437">
            <v>414.1180981546874</v>
          </cell>
          <cell r="BL437">
            <v>420.40318434468736</v>
          </cell>
          <cell r="BM437">
            <v>1.8999999999999997</v>
          </cell>
          <cell r="BN437">
            <v>4</v>
          </cell>
          <cell r="BO437">
            <v>5.8999999999999995</v>
          </cell>
          <cell r="BP437">
            <v>0.8537499999999999</v>
          </cell>
          <cell r="BQ437">
            <v>1.5</v>
          </cell>
          <cell r="BR437">
            <v>0</v>
          </cell>
          <cell r="BS437">
            <v>2.3537499999999998</v>
          </cell>
          <cell r="BT437">
            <v>1.0462499999999997</v>
          </cell>
          <cell r="BU437">
            <v>2.5</v>
          </cell>
          <cell r="BV437">
            <v>3.5462499999999997</v>
          </cell>
          <cell r="BW437">
            <v>13.464</v>
          </cell>
          <cell r="BX437">
            <v>12.1584</v>
          </cell>
          <cell r="BY437">
            <v>0.36</v>
          </cell>
          <cell r="BZ437">
            <v>2.95</v>
          </cell>
          <cell r="CA437">
            <v>1.6430644067796609</v>
          </cell>
          <cell r="CB437">
            <v>4</v>
          </cell>
          <cell r="CC437">
            <v>4.2863511864406769</v>
          </cell>
          <cell r="CD437">
            <v>0.31</v>
          </cell>
          <cell r="CE437">
            <v>0.23</v>
          </cell>
          <cell r="CF437">
            <v>0</v>
          </cell>
          <cell r="CG437">
            <v>0</v>
          </cell>
          <cell r="CH437">
            <v>5.9294155932203374</v>
          </cell>
          <cell r="CI437" t="str">
            <v>OLD SCIENCE HALL</v>
          </cell>
          <cell r="CJ437" t="str">
            <v>CR82LP</v>
          </cell>
          <cell r="CK437" t="str">
            <v>X</v>
          </cell>
          <cell r="CL437">
            <v>2</v>
          </cell>
          <cell r="CM437" t="str">
            <v>2X32HELP</v>
          </cell>
          <cell r="CN437" t="str">
            <v>SYLVANIA</v>
          </cell>
          <cell r="CO437" t="str">
            <v>QHE2X32T8/UNV ISL-SC</v>
          </cell>
          <cell r="CP437">
            <v>49863</v>
          </cell>
          <cell r="CQ437">
            <v>0</v>
          </cell>
          <cell r="CR437" t="str">
            <v>N/A</v>
          </cell>
          <cell r="CS437" t="str">
            <v>-</v>
          </cell>
          <cell r="CT437" t="str">
            <v>-</v>
          </cell>
          <cell r="CU437" t="str">
            <v>-</v>
          </cell>
          <cell r="CV437">
            <v>0</v>
          </cell>
          <cell r="CW437">
            <v>4</v>
          </cell>
          <cell r="CX437" t="str">
            <v>FO28/ECO</v>
          </cell>
          <cell r="CY437" t="str">
            <v>SYLVANIA</v>
          </cell>
          <cell r="CZ437" t="str">
            <v>FO28/841/XP/SS/ECO</v>
          </cell>
          <cell r="DA437">
            <v>22179</v>
          </cell>
          <cell r="DB437">
            <v>0</v>
          </cell>
          <cell r="DC437" t="str">
            <v>N/A</v>
          </cell>
          <cell r="DD437" t="str">
            <v>-</v>
          </cell>
          <cell r="DE437" t="str">
            <v>-</v>
          </cell>
          <cell r="DF437" t="str">
            <v>-</v>
          </cell>
          <cell r="DG437">
            <v>2</v>
          </cell>
          <cell r="DH437" t="str">
            <v>8' 2-LAMP LOW POWER CLASSROOM FIXTURE</v>
          </cell>
          <cell r="DI437" t="str">
            <v>TRI-STAR</v>
          </cell>
          <cell r="DJ437" t="str">
            <v>WA438-8-232-T8-EB(*)LP-WREF</v>
          </cell>
          <cell r="DK437" t="str">
            <v>-</v>
          </cell>
          <cell r="DL437">
            <v>0</v>
          </cell>
          <cell r="DM437" t="str">
            <v>No Sensor</v>
          </cell>
          <cell r="DN437" t="str">
            <v>No Sensor</v>
          </cell>
          <cell r="DO437" t="str">
            <v>No Sensor</v>
          </cell>
          <cell r="DP437" t="str">
            <v>No Sensor</v>
          </cell>
          <cell r="DQ437" t="str">
            <v>No Sensor</v>
          </cell>
          <cell r="DR437">
            <v>0</v>
          </cell>
          <cell r="DS437" t="str">
            <v>No Add Wk.</v>
          </cell>
          <cell r="DT437" t="str">
            <v>No Add. Wk.</v>
          </cell>
          <cell r="DU437" t="str">
            <v>No Add. Wk.</v>
          </cell>
          <cell r="DV437" t="str">
            <v>No Add. Wk.</v>
          </cell>
          <cell r="DW437" t="str">
            <v>No Add. Wk.</v>
          </cell>
        </row>
        <row r="438">
          <cell r="E438">
            <v>11</v>
          </cell>
          <cell r="F438" t="str">
            <v>OLD SCIENCE HALL</v>
          </cell>
          <cell r="G438">
            <v>3</v>
          </cell>
          <cell r="H438">
            <v>311</v>
          </cell>
          <cell r="I438" t="str">
            <v>CRAFTS</v>
          </cell>
          <cell r="J438" t="str">
            <v>CR</v>
          </cell>
          <cell r="L438">
            <v>2470</v>
          </cell>
          <cell r="M438">
            <v>24</v>
          </cell>
          <cell r="N438" t="str">
            <v>24EE</v>
          </cell>
          <cell r="O438" t="str">
            <v>PEND PARA</v>
          </cell>
          <cell r="Q438" t="str">
            <v>12R2</v>
          </cell>
          <cell r="S438" t="str">
            <v>FLUORESCENT</v>
          </cell>
          <cell r="T438">
            <v>72</v>
          </cell>
          <cell r="U438">
            <v>1.728</v>
          </cell>
          <cell r="V438">
            <v>4268.16</v>
          </cell>
          <cell r="W438">
            <v>24</v>
          </cell>
          <cell r="X438" t="str">
            <v>SP-NF4-142</v>
          </cell>
          <cell r="Z438" t="str">
            <v>NEW LINEAR FLUORESCENT FIXTURE</v>
          </cell>
          <cell r="AA438" t="str">
            <v xml:space="preserve"> </v>
          </cell>
          <cell r="AB438">
            <v>65</v>
          </cell>
          <cell r="AC438">
            <v>1.56</v>
          </cell>
          <cell r="AD438">
            <v>3853.2000000000003</v>
          </cell>
          <cell r="AJ438" t="str">
            <v>Y</v>
          </cell>
          <cell r="AK438">
            <v>98452.799999999988</v>
          </cell>
          <cell r="AL438">
            <v>147456</v>
          </cell>
          <cell r="AM438">
            <v>0.49773292379698714</v>
          </cell>
          <cell r="AN438">
            <v>0.16799999999999993</v>
          </cell>
          <cell r="AO438">
            <v>414.95999999999958</v>
          </cell>
          <cell r="AP438">
            <v>37.400159999999971</v>
          </cell>
          <cell r="AQ438">
            <v>156.59480802508608</v>
          </cell>
          <cell r="AR438">
            <v>6.3859077616404917E-3</v>
          </cell>
          <cell r="AS438">
            <v>384.68736000000001</v>
          </cell>
          <cell r="AT438">
            <v>347.28720000000004</v>
          </cell>
          <cell r="AU438">
            <v>119.26</v>
          </cell>
          <cell r="AV438">
            <v>59.734999999999999</v>
          </cell>
          <cell r="AW438">
            <v>1.1600000000000001</v>
          </cell>
          <cell r="AX438">
            <v>0</v>
          </cell>
          <cell r="AY438">
            <v>0</v>
          </cell>
          <cell r="AZ438">
            <v>0</v>
          </cell>
          <cell r="BA438">
            <v>0</v>
          </cell>
          <cell r="BB438">
            <v>2862.2400000000002</v>
          </cell>
          <cell r="BC438">
            <v>0</v>
          </cell>
          <cell r="BD438">
            <v>0</v>
          </cell>
          <cell r="BE438">
            <v>2862.2400000000002</v>
          </cell>
          <cell r="BF438">
            <v>1433.6399999999999</v>
          </cell>
          <cell r="BG438">
            <v>0</v>
          </cell>
          <cell r="BH438">
            <v>0</v>
          </cell>
          <cell r="BI438">
            <v>1433.6399999999999</v>
          </cell>
          <cell r="BJ438">
            <v>27.840000000000003</v>
          </cell>
          <cell r="BK438">
            <v>5818.9603581674992</v>
          </cell>
          <cell r="BL438">
            <v>5856.670875307499</v>
          </cell>
          <cell r="BM438">
            <v>28.157999999999998</v>
          </cell>
          <cell r="BN438">
            <v>59.28</v>
          </cell>
          <cell r="BO438">
            <v>87.438000000000002</v>
          </cell>
          <cell r="BP438">
            <v>29.615300000000001</v>
          </cell>
          <cell r="BQ438">
            <v>44.460000000000008</v>
          </cell>
          <cell r="BR438">
            <v>0</v>
          </cell>
          <cell r="BS438">
            <v>74.075300000000013</v>
          </cell>
          <cell r="BT438">
            <v>-1.4573000000000036</v>
          </cell>
          <cell r="BU438">
            <v>14.819999999999993</v>
          </cell>
          <cell r="BV438">
            <v>13.36269999999999</v>
          </cell>
          <cell r="BW438">
            <v>27.387359999999973</v>
          </cell>
          <cell r="BX438">
            <v>10.012799999999995</v>
          </cell>
          <cell r="BY438">
            <v>0.36</v>
          </cell>
          <cell r="BZ438">
            <v>2.95</v>
          </cell>
          <cell r="CA438">
            <v>3.3421863050847422</v>
          </cell>
          <cell r="CB438">
            <v>4</v>
          </cell>
          <cell r="CC438">
            <v>3.5299362711864388</v>
          </cell>
          <cell r="CD438">
            <v>0.31</v>
          </cell>
          <cell r="CE438">
            <v>0.23</v>
          </cell>
          <cell r="CF438">
            <v>0</v>
          </cell>
          <cell r="CG438">
            <v>0</v>
          </cell>
          <cell r="CH438">
            <v>6.8721225762711811</v>
          </cell>
          <cell r="CI438" t="str">
            <v>OLD SCIENCE HALL</v>
          </cell>
          <cell r="CJ438" t="str">
            <v>SP-NF4-142</v>
          </cell>
          <cell r="CK438" t="str">
            <v>X</v>
          </cell>
          <cell r="CL438">
            <v>24</v>
          </cell>
          <cell r="CM438" t="str">
            <v>2X32HEHP</v>
          </cell>
          <cell r="CN438" t="str">
            <v>SYLVANIA</v>
          </cell>
          <cell r="CO438" t="str">
            <v>QHE2X32T8/UNV ISH-SC</v>
          </cell>
          <cell r="CP438">
            <v>49873</v>
          </cell>
          <cell r="CQ438">
            <v>0</v>
          </cell>
          <cell r="CR438" t="str">
            <v>N/A</v>
          </cell>
          <cell r="CS438" t="str">
            <v>-</v>
          </cell>
          <cell r="CT438" t="str">
            <v>-</v>
          </cell>
          <cell r="CU438" t="str">
            <v>-</v>
          </cell>
          <cell r="CV438">
            <v>0</v>
          </cell>
          <cell r="CW438">
            <v>48</v>
          </cell>
          <cell r="CX438" t="str">
            <v>FO28/ECO</v>
          </cell>
          <cell r="CY438" t="str">
            <v>SYLVANIA</v>
          </cell>
          <cell r="CZ438" t="str">
            <v>FO28/841/XP/SS/ECO</v>
          </cell>
          <cell r="DA438">
            <v>22179</v>
          </cell>
          <cell r="DB438">
            <v>0</v>
          </cell>
          <cell r="DC438" t="str">
            <v>N/A</v>
          </cell>
          <cell r="DD438" t="str">
            <v>-</v>
          </cell>
          <cell r="DE438" t="str">
            <v>-</v>
          </cell>
          <cell r="DF438" t="str">
            <v>-</v>
          </cell>
          <cell r="DG438">
            <v>24</v>
          </cell>
          <cell r="DH438" t="str">
            <v>1X4-2 LAMP SURFACE MOUNT PARABOLIC</v>
          </cell>
          <cell r="DI438" t="str">
            <v>SELECT</v>
          </cell>
          <cell r="DJ438" t="str">
            <v>SELECT</v>
          </cell>
          <cell r="DK438" t="str">
            <v>-</v>
          </cell>
          <cell r="DL438">
            <v>0</v>
          </cell>
          <cell r="DM438" t="str">
            <v>No Sensor</v>
          </cell>
          <cell r="DN438" t="str">
            <v>No Sensor</v>
          </cell>
          <cell r="DO438" t="str">
            <v>No Sensor</v>
          </cell>
          <cell r="DP438" t="str">
            <v>No Sensor</v>
          </cell>
          <cell r="DQ438" t="str">
            <v>No Sensor</v>
          </cell>
          <cell r="DR438">
            <v>0</v>
          </cell>
          <cell r="DS438" t="str">
            <v>No Add Wk.</v>
          </cell>
          <cell r="DT438" t="str">
            <v>No Add. Wk.</v>
          </cell>
          <cell r="DU438" t="str">
            <v>No Add. Wk.</v>
          </cell>
          <cell r="DV438" t="str">
            <v>No Add. Wk.</v>
          </cell>
          <cell r="DW438" t="str">
            <v>No Add. Wk.</v>
          </cell>
        </row>
        <row r="439">
          <cell r="E439">
            <v>11</v>
          </cell>
          <cell r="F439" t="str">
            <v>OLD SCIENCE HALL</v>
          </cell>
          <cell r="G439">
            <v>3</v>
          </cell>
          <cell r="H439">
            <v>311</v>
          </cell>
          <cell r="I439" t="str">
            <v>CRAFTS</v>
          </cell>
          <cell r="J439" t="str">
            <v>CR</v>
          </cell>
          <cell r="L439">
            <v>2470</v>
          </cell>
          <cell r="M439">
            <v>2</v>
          </cell>
          <cell r="N439" t="str">
            <v>24EE</v>
          </cell>
          <cell r="O439" t="str">
            <v>PEND PARA</v>
          </cell>
          <cell r="S439" t="str">
            <v>FLUORESCENT</v>
          </cell>
          <cell r="T439">
            <v>72</v>
          </cell>
          <cell r="U439">
            <v>0.14399999999999999</v>
          </cell>
          <cell r="V439">
            <v>355.67999999999995</v>
          </cell>
          <cell r="W439">
            <v>2</v>
          </cell>
          <cell r="X439" t="str">
            <v>SP-NF4-142</v>
          </cell>
          <cell r="Z439" t="str">
            <v>NEW LINEAR FLUORESCENT FIXTURE</v>
          </cell>
          <cell r="AA439" t="str">
            <v xml:space="preserve"> </v>
          </cell>
          <cell r="AB439">
            <v>65</v>
          </cell>
          <cell r="AC439">
            <v>0.13</v>
          </cell>
          <cell r="AD439">
            <v>321.10000000000002</v>
          </cell>
          <cell r="AJ439" t="str">
            <v>Y</v>
          </cell>
          <cell r="AK439">
            <v>8204.4</v>
          </cell>
          <cell r="AL439">
            <v>12288</v>
          </cell>
          <cell r="AM439">
            <v>0.49773292379698703</v>
          </cell>
          <cell r="AN439">
            <v>1.3999999999999985E-2</v>
          </cell>
          <cell r="AO439">
            <v>34.579999999999927</v>
          </cell>
          <cell r="AP439">
            <v>3.1166799999999952</v>
          </cell>
          <cell r="AQ439">
            <v>156.59480802508619</v>
          </cell>
          <cell r="AR439">
            <v>6.3859077616404874E-3</v>
          </cell>
          <cell r="AS439">
            <v>32.057279999999999</v>
          </cell>
          <cell r="AT439">
            <v>28.940600000000003</v>
          </cell>
          <cell r="AU439">
            <v>119.26</v>
          </cell>
          <cell r="AV439">
            <v>59.734999999999999</v>
          </cell>
          <cell r="AW439">
            <v>1.1600000000000001</v>
          </cell>
          <cell r="AX439">
            <v>0</v>
          </cell>
          <cell r="AY439">
            <v>0</v>
          </cell>
          <cell r="AZ439">
            <v>0</v>
          </cell>
          <cell r="BA439">
            <v>0</v>
          </cell>
          <cell r="BB439">
            <v>238.52</v>
          </cell>
          <cell r="BC439">
            <v>0</v>
          </cell>
          <cell r="BD439">
            <v>0</v>
          </cell>
          <cell r="BE439">
            <v>238.52</v>
          </cell>
          <cell r="BF439">
            <v>119.47</v>
          </cell>
          <cell r="BG439">
            <v>0</v>
          </cell>
          <cell r="BH439">
            <v>0</v>
          </cell>
          <cell r="BI439">
            <v>119.47</v>
          </cell>
          <cell r="BJ439">
            <v>2.3200000000000003</v>
          </cell>
          <cell r="BK439">
            <v>484.91336318062491</v>
          </cell>
          <cell r="BL439">
            <v>488.05590627562492</v>
          </cell>
          <cell r="BM439">
            <v>2.3464999999999998</v>
          </cell>
          <cell r="BN439">
            <v>4.9400000000000004</v>
          </cell>
          <cell r="BO439">
            <v>7.2865000000000002</v>
          </cell>
          <cell r="BP439">
            <v>2.4679416666666665</v>
          </cell>
          <cell r="BQ439">
            <v>3.7050000000000001</v>
          </cell>
          <cell r="BR439">
            <v>0</v>
          </cell>
          <cell r="BS439">
            <v>6.1729416666666665</v>
          </cell>
          <cell r="BT439">
            <v>-0.12144166666666667</v>
          </cell>
          <cell r="BU439">
            <v>1.2350000000000003</v>
          </cell>
          <cell r="BV439">
            <v>1.1135583333333336</v>
          </cell>
          <cell r="BW439">
            <v>2.2822799999999952</v>
          </cell>
          <cell r="BX439">
            <v>0.83439999999999914</v>
          </cell>
          <cell r="BY439">
            <v>0.36</v>
          </cell>
          <cell r="BZ439">
            <v>2.95</v>
          </cell>
          <cell r="CA439">
            <v>0.27851552542372821</v>
          </cell>
          <cell r="CB439">
            <v>4</v>
          </cell>
          <cell r="CC439">
            <v>0.29416135593220305</v>
          </cell>
          <cell r="CD439">
            <v>0.31</v>
          </cell>
          <cell r="CE439">
            <v>0.23</v>
          </cell>
          <cell r="CF439">
            <v>0</v>
          </cell>
          <cell r="CG439">
            <v>0</v>
          </cell>
          <cell r="CH439">
            <v>0.57267688135593131</v>
          </cell>
          <cell r="CI439" t="str">
            <v>OLD SCIENCE HALL</v>
          </cell>
          <cell r="CJ439" t="str">
            <v>SP-NF4-142</v>
          </cell>
          <cell r="CK439" t="str">
            <v>X</v>
          </cell>
          <cell r="CL439">
            <v>2</v>
          </cell>
          <cell r="CM439" t="str">
            <v>2X32HEHP</v>
          </cell>
          <cell r="CN439" t="str">
            <v>SYLVANIA</v>
          </cell>
          <cell r="CO439" t="str">
            <v>QHE2X32T8/UNV ISH-SC</v>
          </cell>
          <cell r="CP439">
            <v>49873</v>
          </cell>
          <cell r="CQ439">
            <v>0</v>
          </cell>
          <cell r="CR439" t="str">
            <v>N/A</v>
          </cell>
          <cell r="CS439" t="str">
            <v>-</v>
          </cell>
          <cell r="CT439" t="str">
            <v>-</v>
          </cell>
          <cell r="CU439" t="str">
            <v>-</v>
          </cell>
          <cell r="CV439">
            <v>0</v>
          </cell>
          <cell r="CW439">
            <v>4</v>
          </cell>
          <cell r="CX439" t="str">
            <v>FO28/ECO</v>
          </cell>
          <cell r="CY439" t="str">
            <v>SYLVANIA</v>
          </cell>
          <cell r="CZ439" t="str">
            <v>FO28/841/XP/SS/ECO</v>
          </cell>
          <cell r="DA439">
            <v>22179</v>
          </cell>
          <cell r="DB439">
            <v>0</v>
          </cell>
          <cell r="DC439" t="str">
            <v>N/A</v>
          </cell>
          <cell r="DD439" t="str">
            <v>-</v>
          </cell>
          <cell r="DE439" t="str">
            <v>-</v>
          </cell>
          <cell r="DF439" t="str">
            <v>-</v>
          </cell>
          <cell r="DG439">
            <v>2</v>
          </cell>
          <cell r="DH439" t="str">
            <v>1X4-2 LAMP SURFACE MOUNT PARABOLIC</v>
          </cell>
          <cell r="DI439" t="str">
            <v>SELECT</v>
          </cell>
          <cell r="DJ439" t="str">
            <v>SELECT</v>
          </cell>
          <cell r="DK439" t="str">
            <v>-</v>
          </cell>
          <cell r="DL439">
            <v>0</v>
          </cell>
          <cell r="DM439" t="str">
            <v>No Sensor</v>
          </cell>
          <cell r="DN439" t="str">
            <v>No Sensor</v>
          </cell>
          <cell r="DO439" t="str">
            <v>No Sensor</v>
          </cell>
          <cell r="DP439" t="str">
            <v>No Sensor</v>
          </cell>
          <cell r="DQ439" t="str">
            <v>No Sensor</v>
          </cell>
          <cell r="DR439">
            <v>0</v>
          </cell>
          <cell r="DS439" t="str">
            <v>No Add Wk.</v>
          </cell>
          <cell r="DT439" t="str">
            <v>No Add. Wk.</v>
          </cell>
          <cell r="DU439" t="str">
            <v>No Add. Wk.</v>
          </cell>
          <cell r="DV439" t="str">
            <v>No Add. Wk.</v>
          </cell>
          <cell r="DW439" t="str">
            <v>No Add. Wk.</v>
          </cell>
        </row>
        <row r="440">
          <cell r="E440">
            <v>11</v>
          </cell>
          <cell r="F440" t="str">
            <v>OLD SCIENCE HALL</v>
          </cell>
          <cell r="G440">
            <v>3</v>
          </cell>
          <cell r="I440" t="str">
            <v>STAIR #1</v>
          </cell>
          <cell r="J440" t="str">
            <v>ST</v>
          </cell>
          <cell r="L440">
            <v>2470</v>
          </cell>
          <cell r="M440">
            <v>2</v>
          </cell>
          <cell r="N440" t="str">
            <v>EXCLUDE</v>
          </cell>
          <cell r="Q440" t="str">
            <v>CF</v>
          </cell>
          <cell r="S440" t="str">
            <v>MISCELLANEOUS</v>
          </cell>
          <cell r="T440">
            <v>0</v>
          </cell>
          <cell r="U440">
            <v>0</v>
          </cell>
          <cell r="V440">
            <v>0</v>
          </cell>
          <cell r="W440">
            <v>2</v>
          </cell>
          <cell r="X440" t="str">
            <v>EXCLUDE</v>
          </cell>
          <cell r="Z440" t="str">
            <v>MISCELLANEOUS</v>
          </cell>
          <cell r="AA440" t="str">
            <v xml:space="preserve"> </v>
          </cell>
          <cell r="AB440">
            <v>0</v>
          </cell>
          <cell r="AC440">
            <v>0</v>
          </cell>
          <cell r="AD440">
            <v>0</v>
          </cell>
          <cell r="AJ440" t="str">
            <v>Y</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0.36</v>
          </cell>
          <cell r="BZ440">
            <v>2.95</v>
          </cell>
          <cell r="CA440">
            <v>0</v>
          </cell>
          <cell r="CB440">
            <v>4</v>
          </cell>
          <cell r="CC440">
            <v>0</v>
          </cell>
          <cell r="CD440">
            <v>0.31</v>
          </cell>
          <cell r="CE440">
            <v>0.23</v>
          </cell>
          <cell r="CF440">
            <v>0</v>
          </cell>
          <cell r="CG440">
            <v>0</v>
          </cell>
          <cell r="CH440">
            <v>0</v>
          </cell>
          <cell r="CI440" t="str">
            <v>OLD SCIENCE HALL</v>
          </cell>
          <cell r="CJ440" t="str">
            <v>EXCLUDE</v>
          </cell>
          <cell r="CK440">
            <v>0</v>
          </cell>
          <cell r="CL440">
            <v>0</v>
          </cell>
          <cell r="CM440" t="str">
            <v>N/A</v>
          </cell>
          <cell r="CN440" t="str">
            <v>-</v>
          </cell>
          <cell r="CO440" t="str">
            <v>-</v>
          </cell>
          <cell r="CP440" t="str">
            <v>-</v>
          </cell>
          <cell r="CQ440">
            <v>0</v>
          </cell>
          <cell r="CR440" t="str">
            <v>N/A</v>
          </cell>
          <cell r="CS440" t="str">
            <v>-</v>
          </cell>
          <cell r="CT440" t="str">
            <v>-</v>
          </cell>
          <cell r="CU440" t="str">
            <v>-</v>
          </cell>
          <cell r="CV440">
            <v>0</v>
          </cell>
          <cell r="CW440">
            <v>0</v>
          </cell>
          <cell r="CX440" t="str">
            <v>N/A</v>
          </cell>
          <cell r="CY440" t="str">
            <v>-</v>
          </cell>
          <cell r="CZ440" t="str">
            <v>-</v>
          </cell>
          <cell r="DA440" t="str">
            <v>-</v>
          </cell>
          <cell r="DB440">
            <v>0</v>
          </cell>
          <cell r="DC440" t="str">
            <v>N/A</v>
          </cell>
          <cell r="DD440" t="str">
            <v>-</v>
          </cell>
          <cell r="DE440" t="str">
            <v>-</v>
          </cell>
          <cell r="DF440" t="str">
            <v>-</v>
          </cell>
          <cell r="DG440">
            <v>2</v>
          </cell>
          <cell r="DH440" t="str">
            <v>EXCLUDE</v>
          </cell>
          <cell r="DI440" t="str">
            <v>-</v>
          </cell>
          <cell r="DJ440" t="str">
            <v>-</v>
          </cell>
          <cell r="DK440" t="str">
            <v>-</v>
          </cell>
          <cell r="DL440">
            <v>0</v>
          </cell>
          <cell r="DM440" t="str">
            <v>No Sensor</v>
          </cell>
          <cell r="DN440" t="str">
            <v>No Sensor</v>
          </cell>
          <cell r="DO440" t="str">
            <v>No Sensor</v>
          </cell>
          <cell r="DP440" t="str">
            <v>No Sensor</v>
          </cell>
          <cell r="DQ440" t="str">
            <v>No Sensor</v>
          </cell>
          <cell r="DR440">
            <v>0</v>
          </cell>
          <cell r="DS440" t="str">
            <v>No Add Wk.</v>
          </cell>
          <cell r="DT440" t="str">
            <v>No Add. Wk.</v>
          </cell>
          <cell r="DU440" t="str">
            <v>No Add. Wk.</v>
          </cell>
          <cell r="DV440" t="str">
            <v>No Add. Wk.</v>
          </cell>
          <cell r="DW440" t="str">
            <v>No Add. Wk.</v>
          </cell>
        </row>
        <row r="441">
          <cell r="E441">
            <v>11</v>
          </cell>
          <cell r="F441" t="str">
            <v>OLD SCIENCE HALL</v>
          </cell>
          <cell r="G441">
            <v>3</v>
          </cell>
          <cell r="I441" t="str">
            <v>STAIR #2</v>
          </cell>
          <cell r="J441" t="str">
            <v>ST</v>
          </cell>
          <cell r="L441">
            <v>2470</v>
          </cell>
          <cell r="M441">
            <v>2</v>
          </cell>
          <cell r="N441" t="str">
            <v>EXCLUDE</v>
          </cell>
          <cell r="Q441" t="str">
            <v>CF</v>
          </cell>
          <cell r="S441" t="str">
            <v>MISCELLANEOUS</v>
          </cell>
          <cell r="T441">
            <v>0</v>
          </cell>
          <cell r="U441">
            <v>0</v>
          </cell>
          <cell r="V441">
            <v>0</v>
          </cell>
          <cell r="W441">
            <v>2</v>
          </cell>
          <cell r="X441" t="str">
            <v>EXCLUDE</v>
          </cell>
          <cell r="Z441" t="str">
            <v>MISCELLANEOUS</v>
          </cell>
          <cell r="AA441" t="str">
            <v xml:space="preserve"> </v>
          </cell>
          <cell r="AB441">
            <v>0</v>
          </cell>
          <cell r="AC441">
            <v>0</v>
          </cell>
          <cell r="AD441">
            <v>0</v>
          </cell>
          <cell r="AJ441" t="str">
            <v>Y</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0.36</v>
          </cell>
          <cell r="BZ441">
            <v>2.95</v>
          </cell>
          <cell r="CA441">
            <v>0</v>
          </cell>
          <cell r="CB441">
            <v>4</v>
          </cell>
          <cell r="CC441">
            <v>0</v>
          </cell>
          <cell r="CD441">
            <v>0.31</v>
          </cell>
          <cell r="CE441">
            <v>0.23</v>
          </cell>
          <cell r="CF441">
            <v>0</v>
          </cell>
          <cell r="CG441">
            <v>0</v>
          </cell>
          <cell r="CH441">
            <v>0</v>
          </cell>
          <cell r="CI441" t="str">
            <v>OLD SCIENCE HALL</v>
          </cell>
          <cell r="CJ441" t="str">
            <v>EXCLUDE</v>
          </cell>
          <cell r="CK441">
            <v>0</v>
          </cell>
          <cell r="CL441">
            <v>0</v>
          </cell>
          <cell r="CM441" t="str">
            <v>N/A</v>
          </cell>
          <cell r="CN441" t="str">
            <v>-</v>
          </cell>
          <cell r="CO441" t="str">
            <v>-</v>
          </cell>
          <cell r="CP441" t="str">
            <v>-</v>
          </cell>
          <cell r="CQ441">
            <v>0</v>
          </cell>
          <cell r="CR441" t="str">
            <v>N/A</v>
          </cell>
          <cell r="CS441" t="str">
            <v>-</v>
          </cell>
          <cell r="CT441" t="str">
            <v>-</v>
          </cell>
          <cell r="CU441" t="str">
            <v>-</v>
          </cell>
          <cell r="CV441">
            <v>0</v>
          </cell>
          <cell r="CW441">
            <v>0</v>
          </cell>
          <cell r="CX441" t="str">
            <v>N/A</v>
          </cell>
          <cell r="CY441" t="str">
            <v>-</v>
          </cell>
          <cell r="CZ441" t="str">
            <v>-</v>
          </cell>
          <cell r="DA441" t="str">
            <v>-</v>
          </cell>
          <cell r="DB441">
            <v>0</v>
          </cell>
          <cell r="DC441" t="str">
            <v>N/A</v>
          </cell>
          <cell r="DD441" t="str">
            <v>-</v>
          </cell>
          <cell r="DE441" t="str">
            <v>-</v>
          </cell>
          <cell r="DF441" t="str">
            <v>-</v>
          </cell>
          <cell r="DG441">
            <v>2</v>
          </cell>
          <cell r="DH441" t="str">
            <v>EXCLUDE</v>
          </cell>
          <cell r="DI441" t="str">
            <v>-</v>
          </cell>
          <cell r="DJ441" t="str">
            <v>-</v>
          </cell>
          <cell r="DK441" t="str">
            <v>-</v>
          </cell>
          <cell r="DL441">
            <v>0</v>
          </cell>
          <cell r="DM441" t="str">
            <v>No Sensor</v>
          </cell>
          <cell r="DN441" t="str">
            <v>No Sensor</v>
          </cell>
          <cell r="DO441" t="str">
            <v>No Sensor</v>
          </cell>
          <cell r="DP441" t="str">
            <v>No Sensor</v>
          </cell>
          <cell r="DQ441" t="str">
            <v>No Sensor</v>
          </cell>
          <cell r="DR441">
            <v>0</v>
          </cell>
          <cell r="DS441" t="str">
            <v>No Add Wk.</v>
          </cell>
          <cell r="DT441" t="str">
            <v>No Add. Wk.</v>
          </cell>
          <cell r="DU441" t="str">
            <v>No Add. Wk.</v>
          </cell>
          <cell r="DV441" t="str">
            <v>No Add. Wk.</v>
          </cell>
          <cell r="DW441" t="str">
            <v>No Add. Wk.</v>
          </cell>
        </row>
        <row r="442">
          <cell r="E442">
            <v>11</v>
          </cell>
          <cell r="F442" t="str">
            <v>OLD SCIENCE HALL</v>
          </cell>
          <cell r="G442">
            <v>3</v>
          </cell>
          <cell r="I442" t="str">
            <v>STAIR #1</v>
          </cell>
          <cell r="J442" t="str">
            <v>E</v>
          </cell>
          <cell r="L442">
            <v>8760</v>
          </cell>
          <cell r="M442">
            <v>1</v>
          </cell>
          <cell r="N442" t="str">
            <v>EXIT PL7</v>
          </cell>
          <cell r="S442" t="str">
            <v>EXIT SIGN</v>
          </cell>
          <cell r="T442">
            <v>22</v>
          </cell>
          <cell r="U442">
            <v>2.1999999999999999E-2</v>
          </cell>
          <cell r="V442">
            <v>192.72</v>
          </cell>
          <cell r="W442">
            <v>1</v>
          </cell>
          <cell r="X442" t="str">
            <v>NF1-2CKT</v>
          </cell>
          <cell r="Z442" t="str">
            <v>NEW EXIT SIGN</v>
          </cell>
          <cell r="AA442" t="str">
            <v xml:space="preserve"> </v>
          </cell>
          <cell r="AB442">
            <v>4</v>
          </cell>
          <cell r="AC442">
            <v>4.0000000000000001E-3</v>
          </cell>
          <cell r="AD442">
            <v>35.04</v>
          </cell>
          <cell r="AJ442" t="str">
            <v>Y</v>
          </cell>
          <cell r="AK442">
            <v>619.20000000000005</v>
          </cell>
          <cell r="AL442">
            <v>0</v>
          </cell>
          <cell r="AM442">
            <v>-1</v>
          </cell>
          <cell r="AN442">
            <v>1.7999999999999999E-2</v>
          </cell>
          <cell r="AO442">
            <v>157.68</v>
          </cell>
          <cell r="AP442">
            <v>11.47968</v>
          </cell>
          <cell r="AQ442">
            <v>11.784747109267199</v>
          </cell>
          <cell r="AR442">
            <v>8.4855448379849208E-2</v>
          </cell>
          <cell r="AS442">
            <v>14.030720000000001</v>
          </cell>
          <cell r="AT442">
            <v>2.55104</v>
          </cell>
          <cell r="AU442">
            <v>40</v>
          </cell>
          <cell r="AV442">
            <v>59.734999999999999</v>
          </cell>
          <cell r="AW442">
            <v>0.14000000000000001</v>
          </cell>
          <cell r="AX442">
            <v>0</v>
          </cell>
          <cell r="AY442">
            <v>0</v>
          </cell>
          <cell r="AZ442">
            <v>0</v>
          </cell>
          <cell r="BA442">
            <v>0</v>
          </cell>
          <cell r="BB442">
            <v>40</v>
          </cell>
          <cell r="BC442">
            <v>0</v>
          </cell>
          <cell r="BD442">
            <v>0</v>
          </cell>
          <cell r="BE442">
            <v>40</v>
          </cell>
          <cell r="BF442">
            <v>59.734999999999999</v>
          </cell>
          <cell r="BG442">
            <v>0</v>
          </cell>
          <cell r="BH442">
            <v>0</v>
          </cell>
          <cell r="BI442">
            <v>59.734999999999999</v>
          </cell>
          <cell r="BJ442">
            <v>0.14000000000000001</v>
          </cell>
          <cell r="BK442">
            <v>135.09548947406248</v>
          </cell>
          <cell r="BL442">
            <v>135.28512569531247</v>
          </cell>
          <cell r="BM442">
            <v>10.950000000000001</v>
          </cell>
          <cell r="BN442">
            <v>13.14</v>
          </cell>
          <cell r="BO442">
            <v>24.090000000000003</v>
          </cell>
          <cell r="BP442">
            <v>0</v>
          </cell>
          <cell r="BQ442">
            <v>0</v>
          </cell>
          <cell r="BR442">
            <v>0</v>
          </cell>
          <cell r="BS442">
            <v>0</v>
          </cell>
          <cell r="BT442">
            <v>10.950000000000001</v>
          </cell>
          <cell r="BU442">
            <v>13.14</v>
          </cell>
          <cell r="BV442">
            <v>24.090000000000003</v>
          </cell>
          <cell r="BW442">
            <v>10.406880000000001</v>
          </cell>
          <cell r="BX442">
            <v>1.0728</v>
          </cell>
          <cell r="BY442">
            <v>0.36</v>
          </cell>
          <cell r="BZ442">
            <v>2.95</v>
          </cell>
          <cell r="CA442">
            <v>1.2699921355932204</v>
          </cell>
          <cell r="CB442">
            <v>4</v>
          </cell>
          <cell r="CC442">
            <v>0.3782074576271186</v>
          </cell>
          <cell r="CD442">
            <v>0.31</v>
          </cell>
          <cell r="CE442">
            <v>0.23</v>
          </cell>
          <cell r="CF442">
            <v>0</v>
          </cell>
          <cell r="CG442">
            <v>0</v>
          </cell>
          <cell r="CH442">
            <v>1.648199593220339</v>
          </cell>
          <cell r="CI442" t="str">
            <v>OLD SCIENCE HALL</v>
          </cell>
          <cell r="CJ442" t="str">
            <v>NF1-2CKT</v>
          </cell>
          <cell r="CK442">
            <v>0</v>
          </cell>
          <cell r="CL442">
            <v>0</v>
          </cell>
          <cell r="CM442" t="str">
            <v>N/A</v>
          </cell>
          <cell r="CN442" t="str">
            <v>-</v>
          </cell>
          <cell r="CO442" t="str">
            <v>-</v>
          </cell>
          <cell r="CP442" t="str">
            <v>-</v>
          </cell>
          <cell r="CQ442">
            <v>0</v>
          </cell>
          <cell r="CR442" t="str">
            <v>N/A</v>
          </cell>
          <cell r="CS442" t="str">
            <v>-</v>
          </cell>
          <cell r="CT442" t="str">
            <v>-</v>
          </cell>
          <cell r="CU442" t="str">
            <v>-</v>
          </cell>
          <cell r="CV442">
            <v>0</v>
          </cell>
          <cell r="CW442">
            <v>0</v>
          </cell>
          <cell r="CX442" t="str">
            <v>N/A</v>
          </cell>
          <cell r="CY442" t="str">
            <v>-</v>
          </cell>
          <cell r="CZ442" t="str">
            <v>-</v>
          </cell>
          <cell r="DA442" t="str">
            <v>-</v>
          </cell>
          <cell r="DB442">
            <v>0</v>
          </cell>
          <cell r="DC442" t="str">
            <v>N/A</v>
          </cell>
          <cell r="DD442" t="str">
            <v>-</v>
          </cell>
          <cell r="DE442" t="str">
            <v>-</v>
          </cell>
          <cell r="DF442" t="str">
            <v>-</v>
          </cell>
          <cell r="DG442">
            <v>1</v>
          </cell>
          <cell r="DH442" t="str">
            <v>LED EXIT 2 CIRCUIT</v>
          </cell>
          <cell r="DI442" t="str">
            <v>BEST</v>
          </cell>
          <cell r="DJ442" t="str">
            <v>EZXTEU2RW-DC</v>
          </cell>
          <cell r="DK442" t="str">
            <v>-</v>
          </cell>
          <cell r="DL442">
            <v>0</v>
          </cell>
          <cell r="DM442" t="str">
            <v>No Sensor</v>
          </cell>
          <cell r="DN442" t="str">
            <v>No Sensor</v>
          </cell>
          <cell r="DO442" t="str">
            <v>No Sensor</v>
          </cell>
          <cell r="DP442" t="str">
            <v>No Sensor</v>
          </cell>
          <cell r="DQ442" t="str">
            <v>No Sensor</v>
          </cell>
          <cell r="DR442">
            <v>0</v>
          </cell>
          <cell r="DS442" t="str">
            <v>No Add Wk.</v>
          </cell>
          <cell r="DT442" t="str">
            <v>No Add. Wk.</v>
          </cell>
          <cell r="DU442" t="str">
            <v>No Add. Wk.</v>
          </cell>
          <cell r="DV442" t="str">
            <v>No Add. Wk.</v>
          </cell>
          <cell r="DW442" t="str">
            <v>No Add. Wk.</v>
          </cell>
        </row>
        <row r="443">
          <cell r="E443">
            <v>11</v>
          </cell>
          <cell r="F443" t="str">
            <v>OLD SCIENCE HALL</v>
          </cell>
          <cell r="G443" t="str">
            <v>MEZ</v>
          </cell>
          <cell r="I443" t="str">
            <v>MEZZANINE</v>
          </cell>
          <cell r="J443" t="str">
            <v>CS</v>
          </cell>
          <cell r="L443">
            <v>2470</v>
          </cell>
          <cell r="M443">
            <v>8</v>
          </cell>
          <cell r="N443">
            <v>150</v>
          </cell>
          <cell r="Q443" t="str">
            <v>TRACK</v>
          </cell>
          <cell r="S443" t="str">
            <v>INCANDESCENT</v>
          </cell>
          <cell r="T443">
            <v>150</v>
          </cell>
          <cell r="U443">
            <v>1.2</v>
          </cell>
          <cell r="V443">
            <v>2964</v>
          </cell>
          <cell r="W443">
            <v>8</v>
          </cell>
          <cell r="X443" t="str">
            <v>CF32R40</v>
          </cell>
          <cell r="Z443" t="str">
            <v>RELAMP COMPACT FLUORESCENT</v>
          </cell>
          <cell r="AA443" t="str">
            <v xml:space="preserve"> </v>
          </cell>
          <cell r="AB443">
            <v>32</v>
          </cell>
          <cell r="AC443">
            <v>0.25600000000000001</v>
          </cell>
          <cell r="AD443">
            <v>632.32000000000005</v>
          </cell>
          <cell r="AJ443" t="str">
            <v>Y</v>
          </cell>
          <cell r="AK443">
            <v>0</v>
          </cell>
          <cell r="AL443">
            <v>0</v>
          </cell>
          <cell r="AM443">
            <v>0</v>
          </cell>
          <cell r="AN443">
            <v>0.94399999999999995</v>
          </cell>
          <cell r="AO443">
            <v>2331.6799999999998</v>
          </cell>
          <cell r="AP443">
            <v>210.15328</v>
          </cell>
          <cell r="AQ443">
            <v>1.5435055615031321</v>
          </cell>
          <cell r="AR443">
            <v>0.6478758644874314</v>
          </cell>
          <cell r="AS443">
            <v>267.14400000000001</v>
          </cell>
          <cell r="AT443">
            <v>56.99072000000001</v>
          </cell>
          <cell r="AU443">
            <v>15</v>
          </cell>
          <cell r="AV443">
            <v>14.93375</v>
          </cell>
          <cell r="AW443">
            <v>0</v>
          </cell>
          <cell r="AX443">
            <v>0</v>
          </cell>
          <cell r="AY443">
            <v>0</v>
          </cell>
          <cell r="AZ443">
            <v>0</v>
          </cell>
          <cell r="BA443">
            <v>0</v>
          </cell>
          <cell r="BB443">
            <v>120</v>
          </cell>
          <cell r="BC443">
            <v>0</v>
          </cell>
          <cell r="BD443">
            <v>0</v>
          </cell>
          <cell r="BE443">
            <v>120</v>
          </cell>
          <cell r="BF443">
            <v>119.47</v>
          </cell>
          <cell r="BG443">
            <v>0</v>
          </cell>
          <cell r="BH443">
            <v>0</v>
          </cell>
          <cell r="BI443">
            <v>119.47</v>
          </cell>
          <cell r="BJ443">
            <v>0</v>
          </cell>
          <cell r="BK443">
            <v>324.37275644812496</v>
          </cell>
          <cell r="BL443">
            <v>324.37275644812496</v>
          </cell>
          <cell r="BM443">
            <v>19.760000000000002</v>
          </cell>
          <cell r="BN443">
            <v>39.520000000000003</v>
          </cell>
          <cell r="BO443">
            <v>59.28</v>
          </cell>
          <cell r="BP443">
            <v>37.049999999999997</v>
          </cell>
          <cell r="BQ443">
            <v>9.8800000000000008</v>
          </cell>
          <cell r="BR443">
            <v>0</v>
          </cell>
          <cell r="BS443">
            <v>46.93</v>
          </cell>
          <cell r="BT443">
            <v>-17.289999999999996</v>
          </cell>
          <cell r="BU443">
            <v>29.64</v>
          </cell>
          <cell r="BV443">
            <v>12.350000000000005</v>
          </cell>
          <cell r="BW443">
            <v>153.89088000000001</v>
          </cell>
          <cell r="BX443">
            <v>56.2624</v>
          </cell>
          <cell r="BY443">
            <v>0.36</v>
          </cell>
          <cell r="BZ443">
            <v>2.95</v>
          </cell>
          <cell r="CA443">
            <v>18.779903999999995</v>
          </cell>
          <cell r="CB443">
            <v>4</v>
          </cell>
          <cell r="CC443">
            <v>19.834879999999998</v>
          </cell>
          <cell r="CD443">
            <v>0.31</v>
          </cell>
          <cell r="CE443">
            <v>0.23</v>
          </cell>
          <cell r="CF443">
            <v>0</v>
          </cell>
          <cell r="CG443">
            <v>0</v>
          </cell>
          <cell r="CH443">
            <v>38.614783999999993</v>
          </cell>
          <cell r="CI443" t="str">
            <v>OLD SCIENCE HALL</v>
          </cell>
          <cell r="CJ443" t="str">
            <v>CF32R40</v>
          </cell>
          <cell r="CK443">
            <v>0</v>
          </cell>
          <cell r="CL443">
            <v>0</v>
          </cell>
          <cell r="CM443" t="str">
            <v>N/A</v>
          </cell>
          <cell r="CN443" t="str">
            <v>-</v>
          </cell>
          <cell r="CO443" t="str">
            <v>-</v>
          </cell>
          <cell r="CP443" t="str">
            <v>-</v>
          </cell>
          <cell r="CQ443">
            <v>0</v>
          </cell>
          <cell r="CR443" t="str">
            <v>N/A</v>
          </cell>
          <cell r="CS443" t="str">
            <v>-</v>
          </cell>
          <cell r="CT443" t="str">
            <v>-</v>
          </cell>
          <cell r="CU443" t="str">
            <v>-</v>
          </cell>
          <cell r="CV443">
            <v>0</v>
          </cell>
          <cell r="CW443">
            <v>8</v>
          </cell>
          <cell r="CX443" t="str">
            <v>32 WATT COMPACT FL. (130) PAR40</v>
          </cell>
          <cell r="CY443" t="str">
            <v>TCP</v>
          </cell>
          <cell r="CZ443" t="str">
            <v>28932-41K W/101R40</v>
          </cell>
          <cell r="DA443" t="str">
            <v>-</v>
          </cell>
          <cell r="DB443">
            <v>0</v>
          </cell>
          <cell r="DC443" t="str">
            <v>N/A</v>
          </cell>
          <cell r="DD443" t="str">
            <v>-</v>
          </cell>
          <cell r="DE443" t="str">
            <v>-</v>
          </cell>
          <cell r="DF443" t="str">
            <v>-</v>
          </cell>
          <cell r="DG443">
            <v>0</v>
          </cell>
          <cell r="DH443" t="str">
            <v>N/A</v>
          </cell>
          <cell r="DI443" t="str">
            <v>-</v>
          </cell>
          <cell r="DJ443" t="str">
            <v>-</v>
          </cell>
          <cell r="DK443" t="str">
            <v>-</v>
          </cell>
          <cell r="DL443">
            <v>0</v>
          </cell>
          <cell r="DM443" t="str">
            <v>No Sensor</v>
          </cell>
          <cell r="DN443" t="str">
            <v>No Sensor</v>
          </cell>
          <cell r="DO443" t="str">
            <v>No Sensor</v>
          </cell>
          <cell r="DP443" t="str">
            <v>No Sensor</v>
          </cell>
          <cell r="DQ443" t="str">
            <v>No Sensor</v>
          </cell>
          <cell r="DR443">
            <v>0</v>
          </cell>
          <cell r="DS443" t="str">
            <v>No Add Wk.</v>
          </cell>
          <cell r="DT443" t="str">
            <v>No Add. Wk.</v>
          </cell>
          <cell r="DU443" t="str">
            <v>No Add. Wk.</v>
          </cell>
          <cell r="DV443" t="str">
            <v>No Add. Wk.</v>
          </cell>
          <cell r="DW443" t="str">
            <v>No Add. Wk.</v>
          </cell>
        </row>
        <row r="444">
          <cell r="E444">
            <v>11</v>
          </cell>
          <cell r="F444" t="str">
            <v>OLD SCIENCE HALL</v>
          </cell>
          <cell r="G444" t="str">
            <v>MEZ</v>
          </cell>
          <cell r="I444" t="str">
            <v>MEZZANINE</v>
          </cell>
          <cell r="J444" t="str">
            <v>CS</v>
          </cell>
          <cell r="L444">
            <v>2470</v>
          </cell>
          <cell r="M444">
            <v>16</v>
          </cell>
          <cell r="N444" t="str">
            <v>24EE</v>
          </cell>
          <cell r="O444" t="str">
            <v>PEND PARA</v>
          </cell>
          <cell r="Q444" t="str">
            <v>8R2</v>
          </cell>
          <cell r="S444" t="str">
            <v>FLUORESCENT</v>
          </cell>
          <cell r="T444">
            <v>72</v>
          </cell>
          <cell r="U444">
            <v>1.1519999999999999</v>
          </cell>
          <cell r="V444">
            <v>2845.4399999999996</v>
          </cell>
          <cell r="W444">
            <v>16</v>
          </cell>
          <cell r="X444" t="str">
            <v>NF5-142</v>
          </cell>
          <cell r="Z444" t="str">
            <v>NEW LINEAR FLUORESCENT FIXTURE</v>
          </cell>
          <cell r="AA444" t="str">
            <v xml:space="preserve"> </v>
          </cell>
          <cell r="AB444">
            <v>42</v>
          </cell>
          <cell r="AC444">
            <v>0.67200000000000004</v>
          </cell>
          <cell r="AD444">
            <v>1659.8400000000001</v>
          </cell>
          <cell r="AJ444" t="str">
            <v>Y</v>
          </cell>
          <cell r="AK444">
            <v>65635.199999999997</v>
          </cell>
          <cell r="AL444">
            <v>63897.600000000006</v>
          </cell>
          <cell r="AM444">
            <v>-2.6473599531958329E-2</v>
          </cell>
          <cell r="AN444">
            <v>0.47999999999999987</v>
          </cell>
          <cell r="AO444">
            <v>1185.5999999999995</v>
          </cell>
          <cell r="AP444">
            <v>106.85759999999996</v>
          </cell>
          <cell r="AQ444">
            <v>26.397857524453109</v>
          </cell>
          <cell r="AR444">
            <v>3.7881862157702409E-2</v>
          </cell>
          <cell r="AS444">
            <v>256.45823999999999</v>
          </cell>
          <cell r="AT444">
            <v>149.60064000000003</v>
          </cell>
          <cell r="AU444">
            <v>69.260000000000005</v>
          </cell>
          <cell r="AV444">
            <v>59.734999999999999</v>
          </cell>
          <cell r="AW444">
            <v>1.1600000000000001</v>
          </cell>
          <cell r="AX444">
            <v>0</v>
          </cell>
          <cell r="AY444">
            <v>0</v>
          </cell>
          <cell r="AZ444">
            <v>0</v>
          </cell>
          <cell r="BA444">
            <v>0</v>
          </cell>
          <cell r="BB444">
            <v>1108.1600000000001</v>
          </cell>
          <cell r="BC444">
            <v>0</v>
          </cell>
          <cell r="BD444">
            <v>0</v>
          </cell>
          <cell r="BE444">
            <v>1108.1600000000001</v>
          </cell>
          <cell r="BF444">
            <v>955.76</v>
          </cell>
          <cell r="BG444">
            <v>0</v>
          </cell>
          <cell r="BH444">
            <v>0</v>
          </cell>
          <cell r="BI444">
            <v>955.76</v>
          </cell>
          <cell r="BJ444">
            <v>18.560000000000002</v>
          </cell>
          <cell r="BK444">
            <v>2795.6713554449998</v>
          </cell>
          <cell r="BL444">
            <v>2820.8117002049994</v>
          </cell>
          <cell r="BM444">
            <v>18.771999999999998</v>
          </cell>
          <cell r="BN444">
            <v>39.520000000000003</v>
          </cell>
          <cell r="BO444">
            <v>58.292000000000002</v>
          </cell>
          <cell r="BP444">
            <v>16.870099999999997</v>
          </cell>
          <cell r="BQ444">
            <v>29.64</v>
          </cell>
          <cell r="BR444">
            <v>0</v>
          </cell>
          <cell r="BS444">
            <v>46.510099999999994</v>
          </cell>
          <cell r="BT444">
            <v>1.9019000000000013</v>
          </cell>
          <cell r="BU444">
            <v>9.8800000000000026</v>
          </cell>
          <cell r="BV444">
            <v>11.781900000000004</v>
          </cell>
          <cell r="BW444">
            <v>78.249599999999973</v>
          </cell>
          <cell r="BX444">
            <v>28.607999999999993</v>
          </cell>
          <cell r="BY444">
            <v>0.36</v>
          </cell>
          <cell r="BZ444">
            <v>2.95</v>
          </cell>
          <cell r="CA444">
            <v>9.5491037288135541</v>
          </cell>
          <cell r="CB444">
            <v>4</v>
          </cell>
          <cell r="CC444">
            <v>10.085532203389826</v>
          </cell>
          <cell r="CD444">
            <v>0.31</v>
          </cell>
          <cell r="CE444">
            <v>0.23</v>
          </cell>
          <cell r="CF444">
            <v>0</v>
          </cell>
          <cell r="CG444">
            <v>0</v>
          </cell>
          <cell r="CH444">
            <v>19.634635932203381</v>
          </cell>
          <cell r="CI444" t="str">
            <v>OLD SCIENCE HALL</v>
          </cell>
          <cell r="CJ444" t="str">
            <v>NF5-142</v>
          </cell>
          <cell r="CK444" t="str">
            <v>X</v>
          </cell>
          <cell r="CL444">
            <v>16</v>
          </cell>
          <cell r="CM444" t="str">
            <v>2X32HELP</v>
          </cell>
          <cell r="CN444" t="str">
            <v>SYLVANIA</v>
          </cell>
          <cell r="CO444" t="str">
            <v>QHE2X32T8/UNV ISL-SC</v>
          </cell>
          <cell r="CP444">
            <v>49863</v>
          </cell>
          <cell r="CQ444">
            <v>0</v>
          </cell>
          <cell r="CR444" t="str">
            <v>N/A</v>
          </cell>
          <cell r="CS444" t="str">
            <v>-</v>
          </cell>
          <cell r="CT444" t="str">
            <v>-</v>
          </cell>
          <cell r="CU444" t="str">
            <v>-</v>
          </cell>
          <cell r="CV444">
            <v>0</v>
          </cell>
          <cell r="CW444">
            <v>32</v>
          </cell>
          <cell r="CX444" t="str">
            <v>FO28/ECO</v>
          </cell>
          <cell r="CY444" t="str">
            <v>SYLVANIA</v>
          </cell>
          <cell r="CZ444" t="str">
            <v>FO28/841/XP/SS/ECO</v>
          </cell>
          <cell r="DA444">
            <v>22179</v>
          </cell>
          <cell r="DB444">
            <v>0</v>
          </cell>
          <cell r="DC444" t="str">
            <v>N/A</v>
          </cell>
          <cell r="DD444" t="str">
            <v>-</v>
          </cell>
          <cell r="DE444" t="str">
            <v>-</v>
          </cell>
          <cell r="DF444" t="str">
            <v>-</v>
          </cell>
          <cell r="DG444">
            <v>16</v>
          </cell>
          <cell r="DH444" t="str">
            <v>1X4 2L 9 CELL PARABOLIC LOUVER</v>
          </cell>
          <cell r="DI444" t="str">
            <v>SIMKAR</v>
          </cell>
          <cell r="DJ444" t="str">
            <v>TEP-144-232-B11-9C</v>
          </cell>
          <cell r="DK444" t="str">
            <v>-</v>
          </cell>
          <cell r="DL444">
            <v>0</v>
          </cell>
          <cell r="DM444" t="str">
            <v>No Sensor</v>
          </cell>
          <cell r="DN444" t="str">
            <v>No Sensor</v>
          </cell>
          <cell r="DO444" t="str">
            <v>No Sensor</v>
          </cell>
          <cell r="DP444" t="str">
            <v>No Sensor</v>
          </cell>
          <cell r="DQ444" t="str">
            <v>No Sensor</v>
          </cell>
          <cell r="DR444">
            <v>0</v>
          </cell>
          <cell r="DS444" t="str">
            <v>No Add Wk.</v>
          </cell>
          <cell r="DT444" t="str">
            <v>No Add. Wk.</v>
          </cell>
          <cell r="DU444" t="str">
            <v>No Add. Wk.</v>
          </cell>
          <cell r="DV444" t="str">
            <v>No Add. Wk.</v>
          </cell>
          <cell r="DW444" t="str">
            <v>No Add. Wk.</v>
          </cell>
        </row>
        <row r="445">
          <cell r="E445">
            <v>11</v>
          </cell>
          <cell r="F445" t="str">
            <v>OLD SCIENCE HALL</v>
          </cell>
          <cell r="G445" t="str">
            <v>MEZ</v>
          </cell>
          <cell r="I445" t="str">
            <v>MEZZANINE</v>
          </cell>
          <cell r="J445" t="str">
            <v>CS</v>
          </cell>
          <cell r="L445">
            <v>2470</v>
          </cell>
          <cell r="M445">
            <v>4</v>
          </cell>
          <cell r="N445" t="str">
            <v>24EE</v>
          </cell>
          <cell r="O445" t="str">
            <v>PEND PARA</v>
          </cell>
          <cell r="S445" t="str">
            <v>FLUORESCENT</v>
          </cell>
          <cell r="T445">
            <v>72</v>
          </cell>
          <cell r="U445">
            <v>0.28799999999999998</v>
          </cell>
          <cell r="V445">
            <v>711.3599999999999</v>
          </cell>
          <cell r="W445">
            <v>4</v>
          </cell>
          <cell r="X445" t="str">
            <v>NF5-142</v>
          </cell>
          <cell r="Z445" t="str">
            <v>NEW LINEAR FLUORESCENT FIXTURE</v>
          </cell>
          <cell r="AA445" t="str">
            <v xml:space="preserve"> </v>
          </cell>
          <cell r="AB445">
            <v>42</v>
          </cell>
          <cell r="AC445">
            <v>0.16800000000000001</v>
          </cell>
          <cell r="AD445">
            <v>414.96000000000004</v>
          </cell>
          <cell r="AJ445" t="str">
            <v>Y</v>
          </cell>
          <cell r="AK445">
            <v>16408.8</v>
          </cell>
          <cell r="AL445">
            <v>15974.400000000001</v>
          </cell>
          <cell r="AM445">
            <v>-2.6473599531958329E-2</v>
          </cell>
          <cell r="AN445">
            <v>0.11999999999999997</v>
          </cell>
          <cell r="AO445">
            <v>296.39999999999986</v>
          </cell>
          <cell r="AP445">
            <v>26.714399999999991</v>
          </cell>
          <cell r="AQ445">
            <v>26.397857524453109</v>
          </cell>
          <cell r="AR445">
            <v>3.7881862157702409E-2</v>
          </cell>
          <cell r="AS445">
            <v>64.114559999999997</v>
          </cell>
          <cell r="AT445">
            <v>37.400160000000007</v>
          </cell>
          <cell r="AU445">
            <v>69.260000000000005</v>
          </cell>
          <cell r="AV445">
            <v>59.734999999999999</v>
          </cell>
          <cell r="AW445">
            <v>1.1600000000000001</v>
          </cell>
          <cell r="AX445">
            <v>0</v>
          </cell>
          <cell r="AY445">
            <v>0</v>
          </cell>
          <cell r="AZ445">
            <v>0</v>
          </cell>
          <cell r="BA445">
            <v>0</v>
          </cell>
          <cell r="BB445">
            <v>277.04000000000002</v>
          </cell>
          <cell r="BC445">
            <v>0</v>
          </cell>
          <cell r="BD445">
            <v>0</v>
          </cell>
          <cell r="BE445">
            <v>277.04000000000002</v>
          </cell>
          <cell r="BF445">
            <v>238.94</v>
          </cell>
          <cell r="BG445">
            <v>0</v>
          </cell>
          <cell r="BH445">
            <v>0</v>
          </cell>
          <cell r="BI445">
            <v>238.94</v>
          </cell>
          <cell r="BJ445">
            <v>4.6400000000000006</v>
          </cell>
          <cell r="BK445">
            <v>698.91783886124995</v>
          </cell>
          <cell r="BL445">
            <v>705.20292505124985</v>
          </cell>
          <cell r="BM445">
            <v>4.6929999999999996</v>
          </cell>
          <cell r="BN445">
            <v>9.8800000000000008</v>
          </cell>
          <cell r="BO445">
            <v>14.573</v>
          </cell>
          <cell r="BP445">
            <v>4.2175249999999993</v>
          </cell>
          <cell r="BQ445">
            <v>7.41</v>
          </cell>
          <cell r="BR445">
            <v>0</v>
          </cell>
          <cell r="BS445">
            <v>11.627524999999999</v>
          </cell>
          <cell r="BT445">
            <v>0.47547500000000031</v>
          </cell>
          <cell r="BU445">
            <v>2.4700000000000006</v>
          </cell>
          <cell r="BV445">
            <v>2.945475000000001</v>
          </cell>
          <cell r="BW445">
            <v>19.562399999999993</v>
          </cell>
          <cell r="BX445">
            <v>7.1519999999999984</v>
          </cell>
          <cell r="BY445">
            <v>0.36</v>
          </cell>
          <cell r="BZ445">
            <v>2.95</v>
          </cell>
          <cell r="CA445">
            <v>2.3872759322033885</v>
          </cell>
          <cell r="CB445">
            <v>4</v>
          </cell>
          <cell r="CC445">
            <v>2.5213830508474566</v>
          </cell>
          <cell r="CD445">
            <v>0.31</v>
          </cell>
          <cell r="CE445">
            <v>0.23</v>
          </cell>
          <cell r="CF445">
            <v>0</v>
          </cell>
          <cell r="CG445">
            <v>0</v>
          </cell>
          <cell r="CH445">
            <v>4.9086589830508451</v>
          </cell>
          <cell r="CI445" t="str">
            <v>OLD SCIENCE HALL</v>
          </cell>
          <cell r="CJ445" t="str">
            <v>NF5-142</v>
          </cell>
          <cell r="CK445" t="str">
            <v>X</v>
          </cell>
          <cell r="CL445">
            <v>4</v>
          </cell>
          <cell r="CM445" t="str">
            <v>2X32HELP</v>
          </cell>
          <cell r="CN445" t="str">
            <v>SYLVANIA</v>
          </cell>
          <cell r="CO445" t="str">
            <v>QHE2X32T8/UNV ISL-SC</v>
          </cell>
          <cell r="CP445">
            <v>49863</v>
          </cell>
          <cell r="CQ445">
            <v>0</v>
          </cell>
          <cell r="CR445" t="str">
            <v>N/A</v>
          </cell>
          <cell r="CS445" t="str">
            <v>-</v>
          </cell>
          <cell r="CT445" t="str">
            <v>-</v>
          </cell>
          <cell r="CU445" t="str">
            <v>-</v>
          </cell>
          <cell r="CV445">
            <v>0</v>
          </cell>
          <cell r="CW445">
            <v>8</v>
          </cell>
          <cell r="CX445" t="str">
            <v>FO28/ECO</v>
          </cell>
          <cell r="CY445" t="str">
            <v>SYLVANIA</v>
          </cell>
          <cell r="CZ445" t="str">
            <v>FO28/841/XP/SS/ECO</v>
          </cell>
          <cell r="DA445">
            <v>22179</v>
          </cell>
          <cell r="DB445">
            <v>0</v>
          </cell>
          <cell r="DC445" t="str">
            <v>N/A</v>
          </cell>
          <cell r="DD445" t="str">
            <v>-</v>
          </cell>
          <cell r="DE445" t="str">
            <v>-</v>
          </cell>
          <cell r="DF445" t="str">
            <v>-</v>
          </cell>
          <cell r="DG445">
            <v>4</v>
          </cell>
          <cell r="DH445" t="str">
            <v>1X4 2L 9 CELL PARABOLIC LOUVER</v>
          </cell>
          <cell r="DI445" t="str">
            <v>SIMKAR</v>
          </cell>
          <cell r="DJ445" t="str">
            <v>TEP-144-232-B11-9C</v>
          </cell>
          <cell r="DK445" t="str">
            <v>-</v>
          </cell>
          <cell r="DL445">
            <v>0</v>
          </cell>
          <cell r="DM445" t="str">
            <v>No Sensor</v>
          </cell>
          <cell r="DN445" t="str">
            <v>No Sensor</v>
          </cell>
          <cell r="DO445" t="str">
            <v>No Sensor</v>
          </cell>
          <cell r="DP445" t="str">
            <v>No Sensor</v>
          </cell>
          <cell r="DQ445" t="str">
            <v>No Sensor</v>
          </cell>
          <cell r="DR445">
            <v>0</v>
          </cell>
          <cell r="DS445" t="str">
            <v>No Add Wk.</v>
          </cell>
          <cell r="DT445" t="str">
            <v>No Add. Wk.</v>
          </cell>
          <cell r="DU445" t="str">
            <v>No Add. Wk.</v>
          </cell>
          <cell r="DV445" t="str">
            <v>No Add. Wk.</v>
          </cell>
          <cell r="DW445" t="str">
            <v>No Add. Wk.</v>
          </cell>
        </row>
        <row r="446">
          <cell r="E446">
            <v>11</v>
          </cell>
          <cell r="F446" t="str">
            <v>OLD SCIENCE HALL</v>
          </cell>
          <cell r="G446" t="str">
            <v>MEZ</v>
          </cell>
          <cell r="I446" t="str">
            <v>MEZZANINE</v>
          </cell>
          <cell r="J446" t="str">
            <v>CS</v>
          </cell>
          <cell r="L446">
            <v>2470</v>
          </cell>
          <cell r="M446">
            <v>16</v>
          </cell>
          <cell r="N446" t="str">
            <v>24EE</v>
          </cell>
          <cell r="O446" t="str">
            <v>PEND PARA</v>
          </cell>
          <cell r="Q446" t="str">
            <v>8R2</v>
          </cell>
          <cell r="S446" t="str">
            <v>FLUORESCENT</v>
          </cell>
          <cell r="T446">
            <v>72</v>
          </cell>
          <cell r="U446">
            <v>1.1519999999999999</v>
          </cell>
          <cell r="V446">
            <v>2845.4399999999996</v>
          </cell>
          <cell r="W446">
            <v>16</v>
          </cell>
          <cell r="X446" t="str">
            <v>NF5-142</v>
          </cell>
          <cell r="Z446" t="str">
            <v>NEW LINEAR FLUORESCENT FIXTURE</v>
          </cell>
          <cell r="AA446" t="str">
            <v xml:space="preserve"> </v>
          </cell>
          <cell r="AB446">
            <v>42</v>
          </cell>
          <cell r="AC446">
            <v>0.67200000000000004</v>
          </cell>
          <cell r="AD446">
            <v>1659.8400000000001</v>
          </cell>
          <cell r="AJ446" t="str">
            <v>Y</v>
          </cell>
          <cell r="AK446">
            <v>65635.199999999997</v>
          </cell>
          <cell r="AL446">
            <v>63897.600000000006</v>
          </cell>
          <cell r="AM446">
            <v>-2.6473599531958329E-2</v>
          </cell>
          <cell r="AN446">
            <v>0.47999999999999987</v>
          </cell>
          <cell r="AO446">
            <v>1185.5999999999995</v>
          </cell>
          <cell r="AP446">
            <v>106.85759999999996</v>
          </cell>
          <cell r="AQ446">
            <v>26.397857524453109</v>
          </cell>
          <cell r="AR446">
            <v>3.7881862157702409E-2</v>
          </cell>
          <cell r="AS446">
            <v>256.45823999999999</v>
          </cell>
          <cell r="AT446">
            <v>149.60064000000003</v>
          </cell>
          <cell r="AU446">
            <v>69.260000000000005</v>
          </cell>
          <cell r="AV446">
            <v>59.734999999999999</v>
          </cell>
          <cell r="AW446">
            <v>1.1600000000000001</v>
          </cell>
          <cell r="AX446">
            <v>0</v>
          </cell>
          <cell r="AY446">
            <v>0</v>
          </cell>
          <cell r="AZ446">
            <v>0</v>
          </cell>
          <cell r="BA446">
            <v>0</v>
          </cell>
          <cell r="BB446">
            <v>1108.1600000000001</v>
          </cell>
          <cell r="BC446">
            <v>0</v>
          </cell>
          <cell r="BD446">
            <v>0</v>
          </cell>
          <cell r="BE446">
            <v>1108.1600000000001</v>
          </cell>
          <cell r="BF446">
            <v>955.76</v>
          </cell>
          <cell r="BG446">
            <v>0</v>
          </cell>
          <cell r="BH446">
            <v>0</v>
          </cell>
          <cell r="BI446">
            <v>955.76</v>
          </cell>
          <cell r="BJ446">
            <v>18.560000000000002</v>
          </cell>
          <cell r="BK446">
            <v>2795.6713554449998</v>
          </cell>
          <cell r="BL446">
            <v>2820.8117002049994</v>
          </cell>
          <cell r="BM446">
            <v>18.771999999999998</v>
          </cell>
          <cell r="BN446">
            <v>39.520000000000003</v>
          </cell>
          <cell r="BO446">
            <v>58.292000000000002</v>
          </cell>
          <cell r="BP446">
            <v>16.870099999999997</v>
          </cell>
          <cell r="BQ446">
            <v>29.64</v>
          </cell>
          <cell r="BR446">
            <v>0</v>
          </cell>
          <cell r="BS446">
            <v>46.510099999999994</v>
          </cell>
          <cell r="BT446">
            <v>1.9019000000000013</v>
          </cell>
          <cell r="BU446">
            <v>9.8800000000000026</v>
          </cell>
          <cell r="BV446">
            <v>11.781900000000004</v>
          </cell>
          <cell r="BW446">
            <v>78.249599999999973</v>
          </cell>
          <cell r="BX446">
            <v>28.607999999999993</v>
          </cell>
          <cell r="BY446">
            <v>0.36</v>
          </cell>
          <cell r="BZ446">
            <v>2.95</v>
          </cell>
          <cell r="CA446">
            <v>9.5491037288135541</v>
          </cell>
          <cell r="CB446">
            <v>4</v>
          </cell>
          <cell r="CC446">
            <v>10.085532203389826</v>
          </cell>
          <cell r="CD446">
            <v>0.31</v>
          </cell>
          <cell r="CE446">
            <v>0.23</v>
          </cell>
          <cell r="CF446">
            <v>0</v>
          </cell>
          <cell r="CG446">
            <v>0</v>
          </cell>
          <cell r="CH446">
            <v>19.634635932203381</v>
          </cell>
          <cell r="CI446" t="str">
            <v>OLD SCIENCE HALL</v>
          </cell>
          <cell r="CJ446" t="str">
            <v>NF5-142</v>
          </cell>
          <cell r="CK446" t="str">
            <v>X</v>
          </cell>
          <cell r="CL446">
            <v>16</v>
          </cell>
          <cell r="CM446" t="str">
            <v>2X32HELP</v>
          </cell>
          <cell r="CN446" t="str">
            <v>SYLVANIA</v>
          </cell>
          <cell r="CO446" t="str">
            <v>QHE2X32T8/UNV ISL-SC</v>
          </cell>
          <cell r="CP446">
            <v>49863</v>
          </cell>
          <cell r="CQ446">
            <v>0</v>
          </cell>
          <cell r="CR446" t="str">
            <v>N/A</v>
          </cell>
          <cell r="CS446" t="str">
            <v>-</v>
          </cell>
          <cell r="CT446" t="str">
            <v>-</v>
          </cell>
          <cell r="CU446" t="str">
            <v>-</v>
          </cell>
          <cell r="CV446">
            <v>0</v>
          </cell>
          <cell r="CW446">
            <v>32</v>
          </cell>
          <cell r="CX446" t="str">
            <v>FO28/ECO</v>
          </cell>
          <cell r="CY446" t="str">
            <v>SYLVANIA</v>
          </cell>
          <cell r="CZ446" t="str">
            <v>FO28/841/XP/SS/ECO</v>
          </cell>
          <cell r="DA446">
            <v>22179</v>
          </cell>
          <cell r="DB446">
            <v>0</v>
          </cell>
          <cell r="DC446" t="str">
            <v>N/A</v>
          </cell>
          <cell r="DD446" t="str">
            <v>-</v>
          </cell>
          <cell r="DE446" t="str">
            <v>-</v>
          </cell>
          <cell r="DF446" t="str">
            <v>-</v>
          </cell>
          <cell r="DG446">
            <v>16</v>
          </cell>
          <cell r="DH446" t="str">
            <v>1X4 2L 9 CELL PARABOLIC LOUVER</v>
          </cell>
          <cell r="DI446" t="str">
            <v>SIMKAR</v>
          </cell>
          <cell r="DJ446" t="str">
            <v>TEP-144-232-B11-9C</v>
          </cell>
          <cell r="DK446" t="str">
            <v>-</v>
          </cell>
          <cell r="DL446">
            <v>0</v>
          </cell>
          <cell r="DM446" t="str">
            <v>No Sensor</v>
          </cell>
          <cell r="DN446" t="str">
            <v>No Sensor</v>
          </cell>
          <cell r="DO446" t="str">
            <v>No Sensor</v>
          </cell>
          <cell r="DP446" t="str">
            <v>No Sensor</v>
          </cell>
          <cell r="DQ446" t="str">
            <v>No Sensor</v>
          </cell>
          <cell r="DR446">
            <v>0</v>
          </cell>
          <cell r="DS446" t="str">
            <v>No Add Wk.</v>
          </cell>
          <cell r="DT446" t="str">
            <v>No Add. Wk.</v>
          </cell>
          <cell r="DU446" t="str">
            <v>No Add. Wk.</v>
          </cell>
          <cell r="DV446" t="str">
            <v>No Add. Wk.</v>
          </cell>
          <cell r="DW446" t="str">
            <v>No Add. Wk.</v>
          </cell>
        </row>
        <row r="447">
          <cell r="E447">
            <v>11</v>
          </cell>
          <cell r="F447" t="str">
            <v>OLD SCIENCE HALL</v>
          </cell>
          <cell r="G447" t="str">
            <v>MEZ</v>
          </cell>
          <cell r="I447" t="str">
            <v>MEZZANINE</v>
          </cell>
          <cell r="J447" t="str">
            <v>CS</v>
          </cell>
          <cell r="L447">
            <v>2470</v>
          </cell>
          <cell r="M447">
            <v>4</v>
          </cell>
          <cell r="N447" t="str">
            <v>24EE</v>
          </cell>
          <cell r="O447" t="str">
            <v>PEND PARA</v>
          </cell>
          <cell r="S447" t="str">
            <v>FLUORESCENT</v>
          </cell>
          <cell r="T447">
            <v>72</v>
          </cell>
          <cell r="U447">
            <v>0.28799999999999998</v>
          </cell>
          <cell r="V447">
            <v>711.3599999999999</v>
          </cell>
          <cell r="W447">
            <v>4</v>
          </cell>
          <cell r="X447" t="str">
            <v>NF5-142</v>
          </cell>
          <cell r="Z447" t="str">
            <v>NEW LINEAR FLUORESCENT FIXTURE</v>
          </cell>
          <cell r="AA447" t="str">
            <v xml:space="preserve"> </v>
          </cell>
          <cell r="AB447">
            <v>42</v>
          </cell>
          <cell r="AC447">
            <v>0.16800000000000001</v>
          </cell>
          <cell r="AD447">
            <v>414.96000000000004</v>
          </cell>
          <cell r="AJ447" t="str">
            <v>Y</v>
          </cell>
          <cell r="AK447">
            <v>16408.8</v>
          </cell>
          <cell r="AL447">
            <v>15974.400000000001</v>
          </cell>
          <cell r="AM447">
            <v>-2.6473599531958329E-2</v>
          </cell>
          <cell r="AN447">
            <v>0.11999999999999997</v>
          </cell>
          <cell r="AO447">
            <v>296.39999999999986</v>
          </cell>
          <cell r="AP447">
            <v>26.714399999999991</v>
          </cell>
          <cell r="AQ447">
            <v>26.397857524453109</v>
          </cell>
          <cell r="AR447">
            <v>3.7881862157702409E-2</v>
          </cell>
          <cell r="AS447">
            <v>64.114559999999997</v>
          </cell>
          <cell r="AT447">
            <v>37.400160000000007</v>
          </cell>
          <cell r="AU447">
            <v>69.260000000000005</v>
          </cell>
          <cell r="AV447">
            <v>59.734999999999999</v>
          </cell>
          <cell r="AW447">
            <v>1.1600000000000001</v>
          </cell>
          <cell r="AX447">
            <v>0</v>
          </cell>
          <cell r="AY447">
            <v>0</v>
          </cell>
          <cell r="AZ447">
            <v>0</v>
          </cell>
          <cell r="BA447">
            <v>0</v>
          </cell>
          <cell r="BB447">
            <v>277.04000000000002</v>
          </cell>
          <cell r="BC447">
            <v>0</v>
          </cell>
          <cell r="BD447">
            <v>0</v>
          </cell>
          <cell r="BE447">
            <v>277.04000000000002</v>
          </cell>
          <cell r="BF447">
            <v>238.94</v>
          </cell>
          <cell r="BG447">
            <v>0</v>
          </cell>
          <cell r="BH447">
            <v>0</v>
          </cell>
          <cell r="BI447">
            <v>238.94</v>
          </cell>
          <cell r="BJ447">
            <v>4.6400000000000006</v>
          </cell>
          <cell r="BK447">
            <v>698.91783886124995</v>
          </cell>
          <cell r="BL447">
            <v>705.20292505124985</v>
          </cell>
          <cell r="BM447">
            <v>4.6929999999999996</v>
          </cell>
          <cell r="BN447">
            <v>9.8800000000000008</v>
          </cell>
          <cell r="BO447">
            <v>14.573</v>
          </cell>
          <cell r="BP447">
            <v>4.2175249999999993</v>
          </cell>
          <cell r="BQ447">
            <v>7.41</v>
          </cell>
          <cell r="BR447">
            <v>0</v>
          </cell>
          <cell r="BS447">
            <v>11.627524999999999</v>
          </cell>
          <cell r="BT447">
            <v>0.47547500000000031</v>
          </cell>
          <cell r="BU447">
            <v>2.4700000000000006</v>
          </cell>
          <cell r="BV447">
            <v>2.945475000000001</v>
          </cell>
          <cell r="BW447">
            <v>19.562399999999993</v>
          </cell>
          <cell r="BX447">
            <v>7.1519999999999984</v>
          </cell>
          <cell r="BY447">
            <v>0.36</v>
          </cell>
          <cell r="BZ447">
            <v>2.95</v>
          </cell>
          <cell r="CA447">
            <v>2.3872759322033885</v>
          </cell>
          <cell r="CB447">
            <v>4</v>
          </cell>
          <cell r="CC447">
            <v>2.5213830508474566</v>
          </cell>
          <cell r="CD447">
            <v>0.31</v>
          </cell>
          <cell r="CE447">
            <v>0.23</v>
          </cell>
          <cell r="CF447">
            <v>0</v>
          </cell>
          <cell r="CG447">
            <v>0</v>
          </cell>
          <cell r="CH447">
            <v>4.9086589830508451</v>
          </cell>
          <cell r="CI447" t="str">
            <v>OLD SCIENCE HALL</v>
          </cell>
          <cell r="CJ447" t="str">
            <v>NF5-142</v>
          </cell>
          <cell r="CK447" t="str">
            <v>X</v>
          </cell>
          <cell r="CL447">
            <v>4</v>
          </cell>
          <cell r="CM447" t="str">
            <v>2X32HELP</v>
          </cell>
          <cell r="CN447" t="str">
            <v>SYLVANIA</v>
          </cell>
          <cell r="CO447" t="str">
            <v>QHE2X32T8/UNV ISL-SC</v>
          </cell>
          <cell r="CP447">
            <v>49863</v>
          </cell>
          <cell r="CQ447">
            <v>0</v>
          </cell>
          <cell r="CR447" t="str">
            <v>N/A</v>
          </cell>
          <cell r="CS447" t="str">
            <v>-</v>
          </cell>
          <cell r="CT447" t="str">
            <v>-</v>
          </cell>
          <cell r="CU447" t="str">
            <v>-</v>
          </cell>
          <cell r="CV447">
            <v>0</v>
          </cell>
          <cell r="CW447">
            <v>8</v>
          </cell>
          <cell r="CX447" t="str">
            <v>FO28/ECO</v>
          </cell>
          <cell r="CY447" t="str">
            <v>SYLVANIA</v>
          </cell>
          <cell r="CZ447" t="str">
            <v>FO28/841/XP/SS/ECO</v>
          </cell>
          <cell r="DA447">
            <v>22179</v>
          </cell>
          <cell r="DB447">
            <v>0</v>
          </cell>
          <cell r="DC447" t="str">
            <v>N/A</v>
          </cell>
          <cell r="DD447" t="str">
            <v>-</v>
          </cell>
          <cell r="DE447" t="str">
            <v>-</v>
          </cell>
          <cell r="DF447" t="str">
            <v>-</v>
          </cell>
          <cell r="DG447">
            <v>4</v>
          </cell>
          <cell r="DH447" t="str">
            <v>1X4 2L 9 CELL PARABOLIC LOUVER</v>
          </cell>
          <cell r="DI447" t="str">
            <v>SIMKAR</v>
          </cell>
          <cell r="DJ447" t="str">
            <v>TEP-144-232-B11-9C</v>
          </cell>
          <cell r="DK447" t="str">
            <v>-</v>
          </cell>
          <cell r="DL447">
            <v>0</v>
          </cell>
          <cell r="DM447" t="str">
            <v>No Sensor</v>
          </cell>
          <cell r="DN447" t="str">
            <v>No Sensor</v>
          </cell>
          <cell r="DO447" t="str">
            <v>No Sensor</v>
          </cell>
          <cell r="DP447" t="str">
            <v>No Sensor</v>
          </cell>
          <cell r="DQ447" t="str">
            <v>No Sensor</v>
          </cell>
          <cell r="DR447">
            <v>0</v>
          </cell>
          <cell r="DS447" t="str">
            <v>No Add Wk.</v>
          </cell>
          <cell r="DT447" t="str">
            <v>No Add. Wk.</v>
          </cell>
          <cell r="DU447" t="str">
            <v>No Add. Wk.</v>
          </cell>
          <cell r="DV447" t="str">
            <v>No Add. Wk.</v>
          </cell>
          <cell r="DW447" t="str">
            <v>No Add. Wk.</v>
          </cell>
        </row>
        <row r="448">
          <cell r="E448">
            <v>12</v>
          </cell>
          <cell r="F448" t="str">
            <v>BOOKSTORE STORAGE AREA</v>
          </cell>
          <cell r="I448" t="str">
            <v>RACK STORAGE</v>
          </cell>
          <cell r="J448" t="str">
            <v>OH</v>
          </cell>
          <cell r="L448">
            <v>2470</v>
          </cell>
          <cell r="M448">
            <v>9</v>
          </cell>
          <cell r="N448" t="str">
            <v>44SE</v>
          </cell>
          <cell r="O448" t="str">
            <v>ICE</v>
          </cell>
          <cell r="S448" t="str">
            <v>FLUORESCENT</v>
          </cell>
          <cell r="T448">
            <v>164</v>
          </cell>
          <cell r="U448">
            <v>1.476</v>
          </cell>
          <cell r="V448">
            <v>3645.72</v>
          </cell>
          <cell r="W448">
            <v>9</v>
          </cell>
          <cell r="X448" t="str">
            <v>CR41HP</v>
          </cell>
          <cell r="Z448" t="str">
            <v>NEW LINEAR FLUORESCENT FIXTURE</v>
          </cell>
          <cell r="AA448" t="str">
            <v xml:space="preserve"> </v>
          </cell>
          <cell r="AB448">
            <v>33</v>
          </cell>
          <cell r="AC448">
            <v>0.29699999999999999</v>
          </cell>
          <cell r="AD448">
            <v>733.58999999999992</v>
          </cell>
          <cell r="AJ448" t="str">
            <v>Y</v>
          </cell>
          <cell r="AK448">
            <v>73839.599999999991</v>
          </cell>
          <cell r="AL448">
            <v>27648</v>
          </cell>
          <cell r="AM448">
            <v>-0.62556676905075326</v>
          </cell>
          <cell r="AN448">
            <v>1.179</v>
          </cell>
          <cell r="AO448">
            <v>2912.13</v>
          </cell>
          <cell r="AP448">
            <v>262.46897999999999</v>
          </cell>
          <cell r="AQ448">
            <v>5.0323015456090747</v>
          </cell>
          <cell r="AR448">
            <v>0.19871623171559505</v>
          </cell>
          <cell r="AS448">
            <v>328.58711999999997</v>
          </cell>
          <cell r="AT448">
            <v>66.118139999999997</v>
          </cell>
          <cell r="AU448">
            <v>44.13</v>
          </cell>
          <cell r="AV448">
            <v>59.734999999999999</v>
          </cell>
          <cell r="AW448">
            <v>4.4800000000000004</v>
          </cell>
          <cell r="AX448">
            <v>0</v>
          </cell>
          <cell r="AY448">
            <v>0</v>
          </cell>
          <cell r="AZ448">
            <v>0</v>
          </cell>
          <cell r="BA448">
            <v>0</v>
          </cell>
          <cell r="BB448">
            <v>397.17</v>
          </cell>
          <cell r="BC448">
            <v>0</v>
          </cell>
          <cell r="BD448">
            <v>0</v>
          </cell>
          <cell r="BE448">
            <v>397.17</v>
          </cell>
          <cell r="BF448">
            <v>537.61500000000001</v>
          </cell>
          <cell r="BG448">
            <v>0</v>
          </cell>
          <cell r="BH448">
            <v>0</v>
          </cell>
          <cell r="BI448">
            <v>537.61500000000001</v>
          </cell>
          <cell r="BJ448">
            <v>40.320000000000007</v>
          </cell>
          <cell r="BK448">
            <v>1266.2078220084375</v>
          </cell>
          <cell r="BL448">
            <v>1320.8230537284373</v>
          </cell>
          <cell r="BM448">
            <v>18.895500000000002</v>
          </cell>
          <cell r="BN448">
            <v>44.460000000000008</v>
          </cell>
          <cell r="BO448">
            <v>63.355500000000006</v>
          </cell>
          <cell r="BP448">
            <v>8.6905406249999988</v>
          </cell>
          <cell r="BQ448">
            <v>12.04125</v>
          </cell>
          <cell r="BR448">
            <v>0</v>
          </cell>
          <cell r="BS448">
            <v>20.731790624999999</v>
          </cell>
          <cell r="BT448">
            <v>10.204959375000003</v>
          </cell>
          <cell r="BU448">
            <v>32.41875000000001</v>
          </cell>
          <cell r="BV448">
            <v>42.623709375000011</v>
          </cell>
          <cell r="BW448">
            <v>192.20058</v>
          </cell>
          <cell r="BX448">
            <v>70.2684</v>
          </cell>
          <cell r="BY448">
            <v>0.36</v>
          </cell>
          <cell r="BZ448">
            <v>2.95</v>
          </cell>
          <cell r="CA448">
            <v>23.454986033898304</v>
          </cell>
          <cell r="CB448">
            <v>4</v>
          </cell>
          <cell r="CC448">
            <v>24.772588474576271</v>
          </cell>
          <cell r="CD448">
            <v>0.31</v>
          </cell>
          <cell r="CE448">
            <v>0.23</v>
          </cell>
          <cell r="CF448">
            <v>0</v>
          </cell>
          <cell r="CG448">
            <v>0</v>
          </cell>
          <cell r="CH448">
            <v>48.227574508474575</v>
          </cell>
          <cell r="CI448" t="str">
            <v>BOOKSTORE STORAGE AREA</v>
          </cell>
          <cell r="CJ448" t="str">
            <v>CR41HP</v>
          </cell>
          <cell r="CK448" t="str">
            <v>X</v>
          </cell>
          <cell r="CL448">
            <v>9</v>
          </cell>
          <cell r="CM448" t="str">
            <v>1X32HEHP</v>
          </cell>
          <cell r="CN448" t="str">
            <v>SYLVANIA</v>
          </cell>
          <cell r="CO448" t="str">
            <v>QHE1X32T8/UNV ISH-SC</v>
          </cell>
          <cell r="CP448">
            <v>49871</v>
          </cell>
          <cell r="CQ448">
            <v>0</v>
          </cell>
          <cell r="CR448" t="str">
            <v>N/A</v>
          </cell>
          <cell r="CS448" t="str">
            <v>-</v>
          </cell>
          <cell r="CT448" t="str">
            <v>-</v>
          </cell>
          <cell r="CU448" t="str">
            <v>-</v>
          </cell>
          <cell r="CV448">
            <v>0</v>
          </cell>
          <cell r="CW448">
            <v>9</v>
          </cell>
          <cell r="CX448" t="str">
            <v>FO28/ECO</v>
          </cell>
          <cell r="CY448" t="str">
            <v>SYLVANIA</v>
          </cell>
          <cell r="CZ448" t="str">
            <v>FO28/841/XP/SS/ECO</v>
          </cell>
          <cell r="DA448">
            <v>22179</v>
          </cell>
          <cell r="DB448">
            <v>0</v>
          </cell>
          <cell r="DC448" t="str">
            <v>N/A</v>
          </cell>
          <cell r="DD448" t="str">
            <v>-</v>
          </cell>
          <cell r="DE448" t="str">
            <v>-</v>
          </cell>
          <cell r="DF448" t="str">
            <v>-</v>
          </cell>
          <cell r="DG448">
            <v>9</v>
          </cell>
          <cell r="DH448" t="str">
            <v>4' 1-LAMP HIGH POWER CLASSROOM FIXTURE</v>
          </cell>
          <cell r="DI448" t="str">
            <v>TRI-STAR</v>
          </cell>
          <cell r="DJ448" t="str">
            <v>WA438-4-132-T8-EB(*)HP -WREF</v>
          </cell>
          <cell r="DK448" t="str">
            <v>-</v>
          </cell>
          <cell r="DL448">
            <v>0</v>
          </cell>
          <cell r="DM448" t="str">
            <v>No Sensor</v>
          </cell>
          <cell r="DN448" t="str">
            <v>No Sensor</v>
          </cell>
          <cell r="DO448" t="str">
            <v>No Sensor</v>
          </cell>
          <cell r="DP448" t="str">
            <v>No Sensor</v>
          </cell>
          <cell r="DQ448" t="str">
            <v>No Sensor</v>
          </cell>
          <cell r="DR448">
            <v>0</v>
          </cell>
          <cell r="DS448" t="str">
            <v>No Add Wk.</v>
          </cell>
          <cell r="DT448" t="str">
            <v>No Add. Wk.</v>
          </cell>
          <cell r="DU448" t="str">
            <v>No Add. Wk.</v>
          </cell>
          <cell r="DV448" t="str">
            <v>No Add. Wk.</v>
          </cell>
          <cell r="DW448" t="str">
            <v>No Add. Wk.</v>
          </cell>
        </row>
        <row r="449">
          <cell r="E449">
            <v>12</v>
          </cell>
          <cell r="F449" t="str">
            <v>BOOKSTORE STORAGE AREA</v>
          </cell>
          <cell r="I449" t="str">
            <v>RACK STORAGE</v>
          </cell>
          <cell r="J449" t="str">
            <v>OH</v>
          </cell>
          <cell r="L449">
            <v>2470</v>
          </cell>
          <cell r="M449">
            <v>1</v>
          </cell>
          <cell r="N449" t="str">
            <v>24T8</v>
          </cell>
          <cell r="O449" t="str">
            <v>WRAP SURF</v>
          </cell>
          <cell r="S449" t="str">
            <v>FLUORESCENT</v>
          </cell>
          <cell r="T449">
            <v>59</v>
          </cell>
          <cell r="U449">
            <v>5.8999999999999997E-2</v>
          </cell>
          <cell r="V449">
            <v>145.72999999999999</v>
          </cell>
          <cell r="W449">
            <v>1</v>
          </cell>
          <cell r="X449" t="str">
            <v>CR41LP</v>
          </cell>
          <cell r="Z449" t="str">
            <v>NEW LINEAR FLUORESCENT FIXTURE</v>
          </cell>
          <cell r="AA449" t="str">
            <v xml:space="preserve"> </v>
          </cell>
          <cell r="AB449">
            <v>22</v>
          </cell>
          <cell r="AC449">
            <v>2.1999999999999999E-2</v>
          </cell>
          <cell r="AD449">
            <v>54.339999999999996</v>
          </cell>
          <cell r="AJ449" t="str">
            <v>Y</v>
          </cell>
          <cell r="AK449">
            <v>4435.2</v>
          </cell>
          <cell r="AL449">
            <v>1996.8000000000002</v>
          </cell>
          <cell r="AM449">
            <v>-0.54978354978354971</v>
          </cell>
          <cell r="AN449">
            <v>3.6999999999999998E-2</v>
          </cell>
          <cell r="AO449">
            <v>91.389999999999986</v>
          </cell>
          <cell r="AP449">
            <v>8.2369400000000006</v>
          </cell>
          <cell r="AQ449">
            <v>17.03265291650327</v>
          </cell>
          <cell r="AR449">
            <v>5.8710760144186372E-2</v>
          </cell>
          <cell r="AS449">
            <v>13.13458</v>
          </cell>
          <cell r="AT449">
            <v>4.89764</v>
          </cell>
          <cell r="AU449">
            <v>43.13</v>
          </cell>
          <cell r="AV449">
            <v>59.734999999999999</v>
          </cell>
          <cell r="AW449">
            <v>0.71000000000000008</v>
          </cell>
          <cell r="AX449">
            <v>0</v>
          </cell>
          <cell r="AY449">
            <v>0</v>
          </cell>
          <cell r="AZ449">
            <v>0</v>
          </cell>
          <cell r="BA449">
            <v>0</v>
          </cell>
          <cell r="BB449">
            <v>43.13</v>
          </cell>
          <cell r="BC449">
            <v>0</v>
          </cell>
          <cell r="BD449">
            <v>0</v>
          </cell>
          <cell r="BE449">
            <v>43.13</v>
          </cell>
          <cell r="BF449">
            <v>59.734999999999999</v>
          </cell>
          <cell r="BG449">
            <v>0</v>
          </cell>
          <cell r="BH449">
            <v>0</v>
          </cell>
          <cell r="BI449">
            <v>59.734999999999999</v>
          </cell>
          <cell r="BJ449">
            <v>0.71000000000000008</v>
          </cell>
          <cell r="BK449">
            <v>139.33521356343749</v>
          </cell>
          <cell r="BL449">
            <v>140.29694011406247</v>
          </cell>
          <cell r="BM449">
            <v>0.90155000000000007</v>
          </cell>
          <cell r="BN449">
            <v>2.0583333333333331</v>
          </cell>
          <cell r="BO449">
            <v>2.959883333333333</v>
          </cell>
          <cell r="BP449">
            <v>0.7973468749999999</v>
          </cell>
          <cell r="BQ449">
            <v>1.3379166666666666</v>
          </cell>
          <cell r="BR449">
            <v>0</v>
          </cell>
          <cell r="BS449">
            <v>2.1352635416666663</v>
          </cell>
          <cell r="BT449">
            <v>0.10420312500000017</v>
          </cell>
          <cell r="BU449">
            <v>0.72041666666666648</v>
          </cell>
          <cell r="BV449">
            <v>0.82461979166666666</v>
          </cell>
          <cell r="BW449">
            <v>6.0317399999999992</v>
          </cell>
          <cell r="BX449">
            <v>2.2052</v>
          </cell>
          <cell r="BY449">
            <v>0.36</v>
          </cell>
          <cell r="BZ449">
            <v>2.95</v>
          </cell>
          <cell r="CA449">
            <v>0.73607674576271165</v>
          </cell>
          <cell r="CB449">
            <v>4</v>
          </cell>
          <cell r="CC449">
            <v>0.77742644067796607</v>
          </cell>
          <cell r="CD449">
            <v>0.31</v>
          </cell>
          <cell r="CE449">
            <v>0.23</v>
          </cell>
          <cell r="CF449">
            <v>0</v>
          </cell>
          <cell r="CG449">
            <v>0</v>
          </cell>
          <cell r="CH449">
            <v>1.5135031864406776</v>
          </cell>
          <cell r="CI449" t="str">
            <v>BOOKSTORE STORAGE AREA</v>
          </cell>
          <cell r="CJ449" t="str">
            <v>CR41LP</v>
          </cell>
          <cell r="CK449" t="str">
            <v>X</v>
          </cell>
          <cell r="CL449">
            <v>1</v>
          </cell>
          <cell r="CM449" t="str">
            <v>1X32HELP</v>
          </cell>
          <cell r="CN449" t="str">
            <v>SYLVANIA</v>
          </cell>
          <cell r="CO449" t="str">
            <v>QHE1X32T8/UNV ISL-SC</v>
          </cell>
          <cell r="CP449">
            <v>49861</v>
          </cell>
          <cell r="CQ449">
            <v>0</v>
          </cell>
          <cell r="CR449" t="str">
            <v>N/A</v>
          </cell>
          <cell r="CS449" t="str">
            <v>-</v>
          </cell>
          <cell r="CT449" t="str">
            <v>-</v>
          </cell>
          <cell r="CU449" t="str">
            <v>-</v>
          </cell>
          <cell r="CV449">
            <v>0</v>
          </cell>
          <cell r="CW449">
            <v>1</v>
          </cell>
          <cell r="CX449" t="str">
            <v>FO28/ECO</v>
          </cell>
          <cell r="CY449" t="str">
            <v>SYLVANIA</v>
          </cell>
          <cell r="CZ449" t="str">
            <v>FO28/841/XP/SS/ECO</v>
          </cell>
          <cell r="DA449">
            <v>22179</v>
          </cell>
          <cell r="DB449">
            <v>0</v>
          </cell>
          <cell r="DC449" t="str">
            <v>N/A</v>
          </cell>
          <cell r="DD449" t="str">
            <v>-</v>
          </cell>
          <cell r="DE449" t="str">
            <v>-</v>
          </cell>
          <cell r="DF449" t="str">
            <v>-</v>
          </cell>
          <cell r="DG449">
            <v>1</v>
          </cell>
          <cell r="DH449" t="str">
            <v>4' 1-LAMP LOW POWER CLASSROOM FIXTURE</v>
          </cell>
          <cell r="DI449" t="str">
            <v>TRI-STAR</v>
          </cell>
          <cell r="DJ449" t="str">
            <v>WA438-4-132-T8-EB(*)LP- WREF</v>
          </cell>
          <cell r="DK449" t="str">
            <v>-</v>
          </cell>
          <cell r="DL449">
            <v>0</v>
          </cell>
          <cell r="DM449" t="str">
            <v>No Sensor</v>
          </cell>
          <cell r="DN449" t="str">
            <v>No Sensor</v>
          </cell>
          <cell r="DO449" t="str">
            <v>No Sensor</v>
          </cell>
          <cell r="DP449" t="str">
            <v>No Sensor</v>
          </cell>
          <cell r="DQ449" t="str">
            <v>No Sensor</v>
          </cell>
          <cell r="DR449">
            <v>0</v>
          </cell>
          <cell r="DS449" t="str">
            <v>No Add Wk.</v>
          </cell>
          <cell r="DT449" t="str">
            <v>No Add. Wk.</v>
          </cell>
          <cell r="DU449" t="str">
            <v>No Add. Wk.</v>
          </cell>
          <cell r="DV449" t="str">
            <v>No Add. Wk.</v>
          </cell>
          <cell r="DW449" t="str">
            <v>No Add. Wk.</v>
          </cell>
        </row>
        <row r="450">
          <cell r="E450">
            <v>12</v>
          </cell>
          <cell r="F450" t="str">
            <v>BOOKSTORE STORAGE AREA</v>
          </cell>
          <cell r="I450" t="str">
            <v>RACK STORAGE</v>
          </cell>
          <cell r="J450" t="str">
            <v>OH</v>
          </cell>
          <cell r="L450">
            <v>2470</v>
          </cell>
          <cell r="M450">
            <v>1</v>
          </cell>
          <cell r="N450" t="str">
            <v>44T8</v>
          </cell>
          <cell r="O450" t="str">
            <v>WRAP</v>
          </cell>
          <cell r="S450" t="str">
            <v>FLUORESCENT</v>
          </cell>
          <cell r="T450">
            <v>114</v>
          </cell>
          <cell r="U450">
            <v>0.114</v>
          </cell>
          <cell r="V450">
            <v>281.58</v>
          </cell>
          <cell r="W450">
            <v>1</v>
          </cell>
          <cell r="X450" t="str">
            <v>CR42HP</v>
          </cell>
          <cell r="Z450" t="str">
            <v>NEW LINEAR FLUORESCENT FIXTURE</v>
          </cell>
          <cell r="AA450" t="str">
            <v xml:space="preserve"> </v>
          </cell>
          <cell r="AB450">
            <v>65</v>
          </cell>
          <cell r="AC450">
            <v>6.5000000000000002E-2</v>
          </cell>
          <cell r="AD450">
            <v>160.55000000000001</v>
          </cell>
          <cell r="AJ450" t="str">
            <v>Y</v>
          </cell>
          <cell r="AK450">
            <v>8870.4</v>
          </cell>
          <cell r="AL450">
            <v>6144</v>
          </cell>
          <cell r="AM450">
            <v>-0.30735930735930733</v>
          </cell>
          <cell r="AN450">
            <v>4.9000000000000002E-2</v>
          </cell>
          <cell r="AO450">
            <v>121.02999999999997</v>
          </cell>
          <cell r="AP450">
            <v>10.908379999999998</v>
          </cell>
          <cell r="AQ450">
            <v>13.692119489872695</v>
          </cell>
          <cell r="AR450">
            <v>7.3034711736166547E-2</v>
          </cell>
          <cell r="AS450">
            <v>25.378679999999999</v>
          </cell>
          <cell r="AT450">
            <v>14.470300000000002</v>
          </cell>
          <cell r="AU450">
            <v>49.26</v>
          </cell>
          <cell r="AV450">
            <v>59.734999999999999</v>
          </cell>
          <cell r="AW450">
            <v>1.27</v>
          </cell>
          <cell r="AX450">
            <v>0</v>
          </cell>
          <cell r="AY450">
            <v>0</v>
          </cell>
          <cell r="AZ450">
            <v>0</v>
          </cell>
          <cell r="BA450">
            <v>0</v>
          </cell>
          <cell r="BB450">
            <v>49.26</v>
          </cell>
          <cell r="BC450">
            <v>0</v>
          </cell>
          <cell r="BD450">
            <v>0</v>
          </cell>
          <cell r="BE450">
            <v>49.26</v>
          </cell>
          <cell r="BF450">
            <v>59.734999999999999</v>
          </cell>
          <cell r="BG450">
            <v>0</v>
          </cell>
          <cell r="BH450">
            <v>0</v>
          </cell>
          <cell r="BI450">
            <v>59.734999999999999</v>
          </cell>
          <cell r="BJ450">
            <v>1.27</v>
          </cell>
          <cell r="BK450">
            <v>147.63857096531248</v>
          </cell>
          <cell r="BL450">
            <v>149.35884240093748</v>
          </cell>
          <cell r="BM450">
            <v>1.4223083333333335</v>
          </cell>
          <cell r="BN450">
            <v>3.293333333333333</v>
          </cell>
          <cell r="BO450">
            <v>4.7156416666666665</v>
          </cell>
          <cell r="BP450">
            <v>1.2339708333333332</v>
          </cell>
          <cell r="BQ450">
            <v>1.8525</v>
          </cell>
          <cell r="BR450">
            <v>0</v>
          </cell>
          <cell r="BS450">
            <v>3.0864708333333333</v>
          </cell>
          <cell r="BT450">
            <v>0.18833750000000027</v>
          </cell>
          <cell r="BU450">
            <v>1.440833333333333</v>
          </cell>
          <cell r="BV450">
            <v>1.6291708333333332</v>
          </cell>
          <cell r="BW450">
            <v>7.9879799999999985</v>
          </cell>
          <cell r="BX450">
            <v>2.9204000000000003</v>
          </cell>
          <cell r="BY450">
            <v>0.36</v>
          </cell>
          <cell r="BZ450">
            <v>2.95</v>
          </cell>
          <cell r="CA450">
            <v>0.97480433898305063</v>
          </cell>
          <cell r="CB450">
            <v>4</v>
          </cell>
          <cell r="CC450">
            <v>1.0295647457627117</v>
          </cell>
          <cell r="CD450">
            <v>0.31</v>
          </cell>
          <cell r="CE450">
            <v>0.23</v>
          </cell>
          <cell r="CF450">
            <v>0</v>
          </cell>
          <cell r="CG450">
            <v>0</v>
          </cell>
          <cell r="CH450">
            <v>2.0043690847457625</v>
          </cell>
          <cell r="CI450" t="str">
            <v>BOOKSTORE STORAGE AREA</v>
          </cell>
          <cell r="CJ450" t="str">
            <v>CR42HP</v>
          </cell>
          <cell r="CK450" t="str">
            <v>X</v>
          </cell>
          <cell r="CL450">
            <v>1</v>
          </cell>
          <cell r="CM450" t="str">
            <v>2X32HEHP</v>
          </cell>
          <cell r="CN450" t="str">
            <v>SYLVANIA</v>
          </cell>
          <cell r="CO450" t="str">
            <v>QHE2X32T8/UNV ISH-SC</v>
          </cell>
          <cell r="CP450">
            <v>49873</v>
          </cell>
          <cell r="CQ450">
            <v>0</v>
          </cell>
          <cell r="CR450" t="str">
            <v>N/A</v>
          </cell>
          <cell r="CS450" t="str">
            <v>-</v>
          </cell>
          <cell r="CT450" t="str">
            <v>-</v>
          </cell>
          <cell r="CU450" t="str">
            <v>-</v>
          </cell>
          <cell r="CV450">
            <v>0</v>
          </cell>
          <cell r="CW450">
            <v>2</v>
          </cell>
          <cell r="CX450" t="str">
            <v>FO28/ECO</v>
          </cell>
          <cell r="CY450" t="str">
            <v>SYLVANIA</v>
          </cell>
          <cell r="CZ450" t="str">
            <v>FO28/841/XP/SS/ECO</v>
          </cell>
          <cell r="DA450">
            <v>22179</v>
          </cell>
          <cell r="DB450">
            <v>0</v>
          </cell>
          <cell r="DC450" t="str">
            <v>N/A</v>
          </cell>
          <cell r="DD450" t="str">
            <v>-</v>
          </cell>
          <cell r="DE450" t="str">
            <v>-</v>
          </cell>
          <cell r="DF450" t="str">
            <v>-</v>
          </cell>
          <cell r="DG450">
            <v>1</v>
          </cell>
          <cell r="DH450" t="str">
            <v>4' 2-LAMP HIGH POWER CLASSROOM FIXTURE</v>
          </cell>
          <cell r="DI450" t="str">
            <v>TRI-STAR</v>
          </cell>
          <cell r="DJ450" t="str">
            <v>WA438-4-232-T8-EB(*)HP-WREF</v>
          </cell>
          <cell r="DK450" t="str">
            <v>-</v>
          </cell>
          <cell r="DL450">
            <v>0</v>
          </cell>
          <cell r="DM450" t="str">
            <v>No Sensor</v>
          </cell>
          <cell r="DN450" t="str">
            <v>No Sensor</v>
          </cell>
          <cell r="DO450" t="str">
            <v>No Sensor</v>
          </cell>
          <cell r="DP450" t="str">
            <v>No Sensor</v>
          </cell>
          <cell r="DQ450" t="str">
            <v>No Sensor</v>
          </cell>
          <cell r="DR450">
            <v>0</v>
          </cell>
          <cell r="DS450" t="str">
            <v>No Add Wk.</v>
          </cell>
          <cell r="DT450" t="str">
            <v>No Add. Wk.</v>
          </cell>
          <cell r="DU450" t="str">
            <v>No Add. Wk.</v>
          </cell>
          <cell r="DV450" t="str">
            <v>No Add. Wk.</v>
          </cell>
          <cell r="DW450" t="str">
            <v>No Add. Wk.</v>
          </cell>
        </row>
        <row r="451">
          <cell r="E451">
            <v>12</v>
          </cell>
          <cell r="F451" t="str">
            <v>BOOKSTORE STORAGE AREA</v>
          </cell>
          <cell r="I451" t="str">
            <v>RACK STORAGE</v>
          </cell>
          <cell r="J451" t="str">
            <v>OH</v>
          </cell>
          <cell r="L451">
            <v>2470</v>
          </cell>
          <cell r="M451">
            <v>3</v>
          </cell>
          <cell r="N451" t="str">
            <v>24SE</v>
          </cell>
          <cell r="O451" t="str">
            <v>STP 8'</v>
          </cell>
          <cell r="S451" t="str">
            <v>FLUORESCENT</v>
          </cell>
          <cell r="T451">
            <v>82</v>
          </cell>
          <cell r="U451">
            <v>0.246</v>
          </cell>
          <cell r="V451">
            <v>607.62</v>
          </cell>
          <cell r="W451">
            <v>3</v>
          </cell>
          <cell r="X451" t="str">
            <v>NF10-STRIP</v>
          </cell>
          <cell r="Z451" t="str">
            <v>NEW LINEAR FLUORESCENT FIXTURE</v>
          </cell>
          <cell r="AA451" t="str">
            <v xml:space="preserve"> </v>
          </cell>
          <cell r="AB451">
            <v>42</v>
          </cell>
          <cell r="AC451">
            <v>0.126</v>
          </cell>
          <cell r="AD451">
            <v>311.22000000000003</v>
          </cell>
          <cell r="AJ451" t="str">
            <v>Y</v>
          </cell>
          <cell r="AK451">
            <v>12306.599999999999</v>
          </cell>
          <cell r="AL451">
            <v>11980.800000000001</v>
          </cell>
          <cell r="AM451">
            <v>-2.6473599531958259E-2</v>
          </cell>
          <cell r="AN451">
            <v>0.12</v>
          </cell>
          <cell r="AO451">
            <v>296.39999999999998</v>
          </cell>
          <cell r="AP451">
            <v>26.714399999999998</v>
          </cell>
          <cell r="AQ451">
            <v>19.192028849477598</v>
          </cell>
          <cell r="AR451">
            <v>5.2104965443881136E-2</v>
          </cell>
          <cell r="AS451">
            <v>54.764520000000005</v>
          </cell>
          <cell r="AT451">
            <v>28.050120000000007</v>
          </cell>
          <cell r="AU451">
            <v>49.26</v>
          </cell>
          <cell r="AV451">
            <v>74.668750000000003</v>
          </cell>
          <cell r="AW451">
            <v>2.2400000000000002</v>
          </cell>
          <cell r="AX451">
            <v>0</v>
          </cell>
          <cell r="AY451">
            <v>0</v>
          </cell>
          <cell r="AZ451">
            <v>0</v>
          </cell>
          <cell r="BA451">
            <v>0</v>
          </cell>
          <cell r="BB451">
            <v>147.78</v>
          </cell>
          <cell r="BC451">
            <v>0</v>
          </cell>
          <cell r="BD451">
            <v>0</v>
          </cell>
          <cell r="BE451">
            <v>147.78</v>
          </cell>
          <cell r="BF451">
            <v>224.00625000000002</v>
          </cell>
          <cell r="BG451">
            <v>0</v>
          </cell>
          <cell r="BH451">
            <v>0</v>
          </cell>
          <cell r="BI451">
            <v>224.00625000000002</v>
          </cell>
          <cell r="BJ451">
            <v>6.7200000000000006</v>
          </cell>
          <cell r="BK451">
            <v>503.60099687648426</v>
          </cell>
          <cell r="BL451">
            <v>512.70353549648428</v>
          </cell>
          <cell r="BM451">
            <v>3.1492500000000003</v>
          </cell>
          <cell r="BN451">
            <v>7.41</v>
          </cell>
          <cell r="BO451">
            <v>10.55925</v>
          </cell>
          <cell r="BP451">
            <v>3.1631437499999997</v>
          </cell>
          <cell r="BQ451">
            <v>5.557500000000001</v>
          </cell>
          <cell r="BR451">
            <v>0</v>
          </cell>
          <cell r="BS451">
            <v>8.7206437500000007</v>
          </cell>
          <cell r="BT451">
            <v>-1.3893749999999372E-2</v>
          </cell>
          <cell r="BU451">
            <v>1.8524999999999991</v>
          </cell>
          <cell r="BV451">
            <v>1.8386062499999998</v>
          </cell>
          <cell r="BW451">
            <v>19.5624</v>
          </cell>
          <cell r="BX451">
            <v>7.152000000000001</v>
          </cell>
          <cell r="BY451">
            <v>0.36</v>
          </cell>
          <cell r="BZ451">
            <v>2.95</v>
          </cell>
          <cell r="CA451">
            <v>2.3872759322033894</v>
          </cell>
          <cell r="CB451">
            <v>4</v>
          </cell>
          <cell r="CC451">
            <v>2.5213830508474575</v>
          </cell>
          <cell r="CD451">
            <v>0.31</v>
          </cell>
          <cell r="CE451">
            <v>0.23</v>
          </cell>
          <cell r="CF451">
            <v>0</v>
          </cell>
          <cell r="CG451">
            <v>0</v>
          </cell>
          <cell r="CH451">
            <v>4.9086589830508469</v>
          </cell>
          <cell r="CI451" t="str">
            <v>BOOKSTORE STORAGE AREA</v>
          </cell>
          <cell r="CJ451" t="str">
            <v>NF10-STRIP</v>
          </cell>
          <cell r="CK451" t="str">
            <v>X</v>
          </cell>
          <cell r="CL451">
            <v>3</v>
          </cell>
          <cell r="CM451" t="str">
            <v>2X32HELP</v>
          </cell>
          <cell r="CN451" t="str">
            <v>SYLVANIA</v>
          </cell>
          <cell r="CO451" t="str">
            <v>QHE2X32T8/UNV ISL-SC</v>
          </cell>
          <cell r="CP451">
            <v>49863</v>
          </cell>
          <cell r="CQ451">
            <v>0</v>
          </cell>
          <cell r="CR451" t="str">
            <v>N/A</v>
          </cell>
          <cell r="CS451" t="str">
            <v>-</v>
          </cell>
          <cell r="CT451" t="str">
            <v>-</v>
          </cell>
          <cell r="CU451" t="str">
            <v>-</v>
          </cell>
          <cell r="CV451">
            <v>0</v>
          </cell>
          <cell r="CW451">
            <v>6</v>
          </cell>
          <cell r="CX451" t="str">
            <v>FO28/ECO</v>
          </cell>
          <cell r="CY451" t="str">
            <v>SYLVANIA</v>
          </cell>
          <cell r="CZ451" t="str">
            <v>FO28/841/XP/SS/ECO</v>
          </cell>
          <cell r="DA451">
            <v>22179</v>
          </cell>
          <cell r="DB451">
            <v>0</v>
          </cell>
          <cell r="DC451" t="str">
            <v>N/A</v>
          </cell>
          <cell r="DD451" t="str">
            <v>-</v>
          </cell>
          <cell r="DE451" t="str">
            <v>-</v>
          </cell>
          <cell r="DF451" t="str">
            <v>-</v>
          </cell>
          <cell r="DG451">
            <v>3</v>
          </cell>
          <cell r="DH451" t="str">
            <v>2 LAMP 8' STRIP W/WIREGUARD</v>
          </cell>
          <cell r="DI451" t="str">
            <v>SIMKAR</v>
          </cell>
          <cell r="DJ451" t="str">
            <v>CH2132-B11-*-WG*</v>
          </cell>
          <cell r="DK451" t="str">
            <v>-</v>
          </cell>
          <cell r="DL451">
            <v>0</v>
          </cell>
          <cell r="DM451" t="str">
            <v>No Sensor</v>
          </cell>
          <cell r="DN451" t="str">
            <v>No Sensor</v>
          </cell>
          <cell r="DO451" t="str">
            <v>No Sensor</v>
          </cell>
          <cell r="DP451" t="str">
            <v>No Sensor</v>
          </cell>
          <cell r="DQ451" t="str">
            <v>No Sensor</v>
          </cell>
          <cell r="DR451">
            <v>0</v>
          </cell>
          <cell r="DS451" t="str">
            <v>No Add Wk.</v>
          </cell>
          <cell r="DT451" t="str">
            <v>No Add. Wk.</v>
          </cell>
          <cell r="DU451" t="str">
            <v>No Add. Wk.</v>
          </cell>
          <cell r="DV451" t="str">
            <v>No Add. Wk.</v>
          </cell>
          <cell r="DW451" t="str">
            <v>No Add. Wk.</v>
          </cell>
        </row>
        <row r="452">
          <cell r="E452">
            <v>12</v>
          </cell>
          <cell r="F452" t="str">
            <v>BOOKSTORE STORAGE AREA</v>
          </cell>
          <cell r="I452" t="str">
            <v>RACK STORAGE</v>
          </cell>
          <cell r="J452" t="str">
            <v>OH</v>
          </cell>
          <cell r="L452">
            <v>2470</v>
          </cell>
          <cell r="M452">
            <v>2</v>
          </cell>
          <cell r="N452" t="str">
            <v>24SE</v>
          </cell>
          <cell r="O452" t="str">
            <v>IND</v>
          </cell>
          <cell r="S452" t="str">
            <v>FLUORESCENT</v>
          </cell>
          <cell r="T452">
            <v>82</v>
          </cell>
          <cell r="U452">
            <v>0.16400000000000001</v>
          </cell>
          <cell r="V452">
            <v>405.08000000000004</v>
          </cell>
          <cell r="W452">
            <v>2</v>
          </cell>
          <cell r="X452" t="str">
            <v>NF6-IND P</v>
          </cell>
          <cell r="Z452" t="str">
            <v>NEW LINEAR FLUORESCENT FIXTURE</v>
          </cell>
          <cell r="AA452" t="str">
            <v xml:space="preserve"> </v>
          </cell>
          <cell r="AB452">
            <v>42</v>
          </cell>
          <cell r="AC452">
            <v>8.4000000000000005E-2</v>
          </cell>
          <cell r="AD452">
            <v>207.48000000000002</v>
          </cell>
          <cell r="AJ452" t="str">
            <v>Y</v>
          </cell>
          <cell r="AK452">
            <v>8204.4</v>
          </cell>
          <cell r="AL452">
            <v>7987.2000000000007</v>
          </cell>
          <cell r="AM452">
            <v>-2.6473599531958329E-2</v>
          </cell>
          <cell r="AN452">
            <v>0.08</v>
          </cell>
          <cell r="AO452">
            <v>197.60000000000002</v>
          </cell>
          <cell r="AP452">
            <v>17.8096</v>
          </cell>
          <cell r="AQ452">
            <v>17.072510886579426</v>
          </cell>
          <cell r="AR452">
            <v>5.8573692331694023E-2</v>
          </cell>
          <cell r="AS452">
            <v>36.509680000000003</v>
          </cell>
          <cell r="AT452">
            <v>18.700080000000003</v>
          </cell>
          <cell r="AU452">
            <v>50.26</v>
          </cell>
          <cell r="AV452">
            <v>59.734999999999999</v>
          </cell>
          <cell r="AW452">
            <v>2.2400000000000002</v>
          </cell>
          <cell r="AX452">
            <v>0</v>
          </cell>
          <cell r="AY452">
            <v>0</v>
          </cell>
          <cell r="AZ452">
            <v>0</v>
          </cell>
          <cell r="BA452">
            <v>0</v>
          </cell>
          <cell r="BB452">
            <v>100.52</v>
          </cell>
          <cell r="BC452">
            <v>0</v>
          </cell>
          <cell r="BD452">
            <v>0</v>
          </cell>
          <cell r="BE452">
            <v>100.52</v>
          </cell>
          <cell r="BF452">
            <v>119.47</v>
          </cell>
          <cell r="BG452">
            <v>0</v>
          </cell>
          <cell r="BH452">
            <v>0</v>
          </cell>
          <cell r="BI452">
            <v>119.47</v>
          </cell>
          <cell r="BJ452">
            <v>4.4800000000000004</v>
          </cell>
          <cell r="BK452">
            <v>297.98623080562498</v>
          </cell>
          <cell r="BL452">
            <v>304.05458988562492</v>
          </cell>
          <cell r="BM452">
            <v>2.0995000000000004</v>
          </cell>
          <cell r="BN452">
            <v>4.9400000000000004</v>
          </cell>
          <cell r="BO452">
            <v>7.0395000000000003</v>
          </cell>
          <cell r="BP452">
            <v>2.1087624999999997</v>
          </cell>
          <cell r="BQ452">
            <v>3.7050000000000001</v>
          </cell>
          <cell r="BR452">
            <v>0</v>
          </cell>
          <cell r="BS452">
            <v>5.8137624999999993</v>
          </cell>
          <cell r="BT452">
            <v>-9.2624999999992852E-3</v>
          </cell>
          <cell r="BU452">
            <v>1.2350000000000003</v>
          </cell>
          <cell r="BV452">
            <v>1.225737500000001</v>
          </cell>
          <cell r="BW452">
            <v>13.041600000000003</v>
          </cell>
          <cell r="BX452">
            <v>4.7679999999999998</v>
          </cell>
          <cell r="BY452">
            <v>0.36</v>
          </cell>
          <cell r="BZ452">
            <v>2.95</v>
          </cell>
          <cell r="CA452">
            <v>1.5915172881355935</v>
          </cell>
          <cell r="CB452">
            <v>4</v>
          </cell>
          <cell r="CC452">
            <v>1.6809220338983053</v>
          </cell>
          <cell r="CD452">
            <v>0.31</v>
          </cell>
          <cell r="CE452">
            <v>0.23</v>
          </cell>
          <cell r="CF452">
            <v>0</v>
          </cell>
          <cell r="CG452">
            <v>0</v>
          </cell>
          <cell r="CH452">
            <v>3.2724393220338985</v>
          </cell>
          <cell r="CI452" t="str">
            <v>BOOKSTORE STORAGE AREA</v>
          </cell>
          <cell r="CJ452" t="str">
            <v>NF6-IND P</v>
          </cell>
          <cell r="CK452" t="str">
            <v>X</v>
          </cell>
          <cell r="CL452">
            <v>2</v>
          </cell>
          <cell r="CM452" t="str">
            <v>2X32HELP</v>
          </cell>
          <cell r="CN452" t="str">
            <v>SYLVANIA</v>
          </cell>
          <cell r="CO452" t="str">
            <v>QHE2X32T8/UNV ISL-SC</v>
          </cell>
          <cell r="CP452">
            <v>49863</v>
          </cell>
          <cell r="CQ452">
            <v>0</v>
          </cell>
          <cell r="CR452" t="str">
            <v>N/A</v>
          </cell>
          <cell r="CS452" t="str">
            <v>-</v>
          </cell>
          <cell r="CT452" t="str">
            <v>-</v>
          </cell>
          <cell r="CU452" t="str">
            <v>-</v>
          </cell>
          <cell r="CV452">
            <v>0</v>
          </cell>
          <cell r="CW452">
            <v>4</v>
          </cell>
          <cell r="CX452" t="str">
            <v>FO28/ECO</v>
          </cell>
          <cell r="CY452" t="str">
            <v>SYLVANIA</v>
          </cell>
          <cell r="CZ452" t="str">
            <v>FO28/841/XP/SS/ECO</v>
          </cell>
          <cell r="DA452">
            <v>22179</v>
          </cell>
          <cell r="DB452">
            <v>0</v>
          </cell>
          <cell r="DC452" t="str">
            <v>N/A</v>
          </cell>
          <cell r="DD452" t="str">
            <v>-</v>
          </cell>
          <cell r="DE452" t="str">
            <v>-</v>
          </cell>
          <cell r="DF452" t="str">
            <v>-</v>
          </cell>
          <cell r="DG452">
            <v>2</v>
          </cell>
          <cell r="DH452" t="str">
            <v>2 LAMP 4' STRIP INDUSTRIAL PREMIUM GRADE</v>
          </cell>
          <cell r="DI452" t="str">
            <v>SIMKAR</v>
          </cell>
          <cell r="DJ452" t="str">
            <v>IF232-B11-*</v>
          </cell>
          <cell r="DK452" t="str">
            <v>-</v>
          </cell>
          <cell r="DL452">
            <v>0</v>
          </cell>
          <cell r="DM452" t="str">
            <v>No Sensor</v>
          </cell>
          <cell r="DN452" t="str">
            <v>No Sensor</v>
          </cell>
          <cell r="DO452" t="str">
            <v>No Sensor</v>
          </cell>
          <cell r="DP452" t="str">
            <v>No Sensor</v>
          </cell>
          <cell r="DQ452" t="str">
            <v>No Sensor</v>
          </cell>
          <cell r="DR452">
            <v>0</v>
          </cell>
          <cell r="DS452" t="str">
            <v>No Add Wk.</v>
          </cell>
          <cell r="DT452" t="str">
            <v>No Add. Wk.</v>
          </cell>
          <cell r="DU452" t="str">
            <v>No Add. Wk.</v>
          </cell>
          <cell r="DV452" t="str">
            <v>No Add. Wk.</v>
          </cell>
          <cell r="DW452" t="str">
            <v>No Add. Wk.</v>
          </cell>
        </row>
        <row r="453">
          <cell r="E453">
            <v>12</v>
          </cell>
          <cell r="F453" t="str">
            <v>BOOKSTORE STORAGE AREA</v>
          </cell>
          <cell r="I453" t="str">
            <v>CORRIDOR</v>
          </cell>
          <cell r="J453" t="str">
            <v>COR</v>
          </cell>
          <cell r="L453">
            <v>2470</v>
          </cell>
          <cell r="M453">
            <v>1</v>
          </cell>
          <cell r="N453" t="str">
            <v>24SE</v>
          </cell>
          <cell r="O453" t="str">
            <v>SURF</v>
          </cell>
          <cell r="S453" t="str">
            <v>FLUORESCENT</v>
          </cell>
          <cell r="T453">
            <v>82</v>
          </cell>
          <cell r="U453">
            <v>8.2000000000000003E-2</v>
          </cell>
          <cell r="V453">
            <v>202.54000000000002</v>
          </cell>
          <cell r="W453">
            <v>1</v>
          </cell>
          <cell r="X453" t="str">
            <v>CR41LP</v>
          </cell>
          <cell r="Z453" t="str">
            <v>NEW LINEAR FLUORESCENT FIXTURE</v>
          </cell>
          <cell r="AA453" t="str">
            <v xml:space="preserve"> </v>
          </cell>
          <cell r="AB453">
            <v>22</v>
          </cell>
          <cell r="AC453">
            <v>2.1999999999999999E-2</v>
          </cell>
          <cell r="AD453">
            <v>54.339999999999996</v>
          </cell>
          <cell r="AJ453" t="str">
            <v>Y</v>
          </cell>
          <cell r="AK453">
            <v>4102.2</v>
          </cell>
          <cell r="AL453">
            <v>1996.8000000000002</v>
          </cell>
          <cell r="AM453">
            <v>-0.51323679976597913</v>
          </cell>
          <cell r="AN453">
            <v>6.0000000000000005E-2</v>
          </cell>
          <cell r="AO453">
            <v>148.20000000000002</v>
          </cell>
          <cell r="AP453">
            <v>13.357200000000002</v>
          </cell>
          <cell r="AQ453">
            <v>10.658625543035775</v>
          </cell>
          <cell r="AR453">
            <v>9.3820727256281988E-2</v>
          </cell>
          <cell r="AS453">
            <v>18.254840000000002</v>
          </cell>
          <cell r="AT453">
            <v>4.89764</v>
          </cell>
          <cell r="AU453">
            <v>43.13</v>
          </cell>
          <cell r="AV453">
            <v>59.734999999999999</v>
          </cell>
          <cell r="AW453">
            <v>2.2400000000000002</v>
          </cell>
          <cell r="AX453">
            <v>0</v>
          </cell>
          <cell r="AY453">
            <v>0</v>
          </cell>
          <cell r="AZ453">
            <v>0</v>
          </cell>
          <cell r="BA453">
            <v>0</v>
          </cell>
          <cell r="BB453">
            <v>43.13</v>
          </cell>
          <cell r="BC453">
            <v>0</v>
          </cell>
          <cell r="BD453">
            <v>0</v>
          </cell>
          <cell r="BE453">
            <v>43.13</v>
          </cell>
          <cell r="BF453">
            <v>59.734999999999999</v>
          </cell>
          <cell r="BG453">
            <v>0</v>
          </cell>
          <cell r="BH453">
            <v>0</v>
          </cell>
          <cell r="BI453">
            <v>59.734999999999999</v>
          </cell>
          <cell r="BJ453">
            <v>2.2400000000000002</v>
          </cell>
          <cell r="BK453">
            <v>139.33521356343749</v>
          </cell>
          <cell r="BL453">
            <v>142.36939310343749</v>
          </cell>
          <cell r="BM453">
            <v>1.0497500000000002</v>
          </cell>
          <cell r="BN453">
            <v>2.4700000000000002</v>
          </cell>
          <cell r="BO453">
            <v>3.5197500000000002</v>
          </cell>
          <cell r="BP453">
            <v>0.7973468749999999</v>
          </cell>
          <cell r="BQ453">
            <v>1.3379166666666666</v>
          </cell>
          <cell r="BR453">
            <v>0</v>
          </cell>
          <cell r="BS453">
            <v>2.1352635416666663</v>
          </cell>
          <cell r="BT453">
            <v>0.25240312500000028</v>
          </cell>
          <cell r="BU453">
            <v>1.1320833333333336</v>
          </cell>
          <cell r="BV453">
            <v>1.3844864583333338</v>
          </cell>
          <cell r="BW453">
            <v>9.7812000000000019</v>
          </cell>
          <cell r="BX453">
            <v>3.576000000000001</v>
          </cell>
          <cell r="BY453">
            <v>0.36</v>
          </cell>
          <cell r="BZ453">
            <v>2.95</v>
          </cell>
          <cell r="CA453">
            <v>1.1936379661016949</v>
          </cell>
          <cell r="CB453">
            <v>4</v>
          </cell>
          <cell r="CC453">
            <v>1.260691525423729</v>
          </cell>
          <cell r="CD453">
            <v>0.31</v>
          </cell>
          <cell r="CE453">
            <v>0.23</v>
          </cell>
          <cell r="CF453">
            <v>0</v>
          </cell>
          <cell r="CG453">
            <v>0</v>
          </cell>
          <cell r="CH453">
            <v>2.4543294915254239</v>
          </cell>
          <cell r="CI453" t="str">
            <v>BOOKSTORE STORAGE AREA</v>
          </cell>
          <cell r="CJ453" t="str">
            <v>CR41LP</v>
          </cell>
          <cell r="CK453" t="str">
            <v>X</v>
          </cell>
          <cell r="CL453">
            <v>1</v>
          </cell>
          <cell r="CM453" t="str">
            <v>1X32HELP</v>
          </cell>
          <cell r="CN453" t="str">
            <v>SYLVANIA</v>
          </cell>
          <cell r="CO453" t="str">
            <v>QHE1X32T8/UNV ISL-SC</v>
          </cell>
          <cell r="CP453">
            <v>49861</v>
          </cell>
          <cell r="CQ453">
            <v>0</v>
          </cell>
          <cell r="CR453" t="str">
            <v>N/A</v>
          </cell>
          <cell r="CS453" t="str">
            <v>-</v>
          </cell>
          <cell r="CT453" t="str">
            <v>-</v>
          </cell>
          <cell r="CU453" t="str">
            <v>-</v>
          </cell>
          <cell r="CV453">
            <v>0</v>
          </cell>
          <cell r="CW453">
            <v>1</v>
          </cell>
          <cell r="CX453" t="str">
            <v>FO28/ECO</v>
          </cell>
          <cell r="CY453" t="str">
            <v>SYLVANIA</v>
          </cell>
          <cell r="CZ453" t="str">
            <v>FO28/841/XP/SS/ECO</v>
          </cell>
          <cell r="DA453">
            <v>22179</v>
          </cell>
          <cell r="DB453">
            <v>0</v>
          </cell>
          <cell r="DC453" t="str">
            <v>N/A</v>
          </cell>
          <cell r="DD453" t="str">
            <v>-</v>
          </cell>
          <cell r="DE453" t="str">
            <v>-</v>
          </cell>
          <cell r="DF453" t="str">
            <v>-</v>
          </cell>
          <cell r="DG453">
            <v>1</v>
          </cell>
          <cell r="DH453" t="str">
            <v>4' 1-LAMP LOW POWER CLASSROOM FIXTURE</v>
          </cell>
          <cell r="DI453" t="str">
            <v>TRI-STAR</v>
          </cell>
          <cell r="DJ453" t="str">
            <v>WA438-4-132-T8-EB(*)LP- WREF</v>
          </cell>
          <cell r="DK453" t="str">
            <v>-</v>
          </cell>
          <cell r="DL453">
            <v>0</v>
          </cell>
          <cell r="DM453" t="str">
            <v>No Sensor</v>
          </cell>
          <cell r="DN453" t="str">
            <v>No Sensor</v>
          </cell>
          <cell r="DO453" t="str">
            <v>No Sensor</v>
          </cell>
          <cell r="DP453" t="str">
            <v>No Sensor</v>
          </cell>
          <cell r="DQ453" t="str">
            <v>No Sensor</v>
          </cell>
          <cell r="DR453">
            <v>0</v>
          </cell>
          <cell r="DS453" t="str">
            <v>No Add Wk.</v>
          </cell>
          <cell r="DT453" t="str">
            <v>No Add. Wk.</v>
          </cell>
          <cell r="DU453" t="str">
            <v>No Add. Wk.</v>
          </cell>
          <cell r="DV453" t="str">
            <v>No Add. Wk.</v>
          </cell>
          <cell r="DW453" t="str">
            <v>No Add. Wk.</v>
          </cell>
        </row>
        <row r="454">
          <cell r="E454">
            <v>12</v>
          </cell>
          <cell r="F454" t="str">
            <v>BOOKSTORE STORAGE AREA</v>
          </cell>
          <cell r="I454" t="str">
            <v>MECHANICAL ROOM</v>
          </cell>
          <cell r="J454" t="str">
            <v>MRH</v>
          </cell>
          <cell r="L454">
            <v>1000</v>
          </cell>
          <cell r="M454">
            <v>2</v>
          </cell>
          <cell r="N454" t="str">
            <v>24SE</v>
          </cell>
          <cell r="O454" t="str">
            <v>WRP</v>
          </cell>
          <cell r="Q454" t="str">
            <v>NO LENS</v>
          </cell>
          <cell r="S454" t="str">
            <v>FLUORESCENT</v>
          </cell>
          <cell r="T454">
            <v>82</v>
          </cell>
          <cell r="U454">
            <v>0.16400000000000001</v>
          </cell>
          <cell r="V454">
            <v>164</v>
          </cell>
          <cell r="W454">
            <v>2</v>
          </cell>
          <cell r="X454" t="str">
            <v>NF6-STRIP</v>
          </cell>
          <cell r="Z454" t="str">
            <v>NEW LINEAR FLUORESCENT FIXTURE</v>
          </cell>
          <cell r="AA454" t="str">
            <v xml:space="preserve"> </v>
          </cell>
          <cell r="AB454">
            <v>42</v>
          </cell>
          <cell r="AC454">
            <v>8.4000000000000005E-2</v>
          </cell>
          <cell r="AD454">
            <v>84</v>
          </cell>
          <cell r="AJ454" t="str">
            <v>Y</v>
          </cell>
          <cell r="AK454">
            <v>8204.4</v>
          </cell>
          <cell r="AL454">
            <v>7987.2000000000007</v>
          </cell>
          <cell r="AM454">
            <v>-2.6473599531958329E-2</v>
          </cell>
          <cell r="AN454">
            <v>0.08</v>
          </cell>
          <cell r="AO454">
            <v>80</v>
          </cell>
          <cell r="AP454">
            <v>10.047999999999996</v>
          </cell>
          <cell r="AQ454">
            <v>25.676759455675263</v>
          </cell>
          <cell r="AR454">
            <v>3.894572450726342E-2</v>
          </cell>
          <cell r="AS454">
            <v>20.598399999999998</v>
          </cell>
          <cell r="AT454">
            <v>10.550400000000002</v>
          </cell>
          <cell r="AU454">
            <v>33.26</v>
          </cell>
          <cell r="AV454">
            <v>59.734999999999999</v>
          </cell>
          <cell r="AW454">
            <v>2.2400000000000002</v>
          </cell>
          <cell r="AX454">
            <v>0</v>
          </cell>
          <cell r="AY454">
            <v>0</v>
          </cell>
          <cell r="AZ454">
            <v>0</v>
          </cell>
          <cell r="BA454">
            <v>0</v>
          </cell>
          <cell r="BB454">
            <v>66.52</v>
          </cell>
          <cell r="BC454">
            <v>0</v>
          </cell>
          <cell r="BD454">
            <v>0</v>
          </cell>
          <cell r="BE454">
            <v>66.52</v>
          </cell>
          <cell r="BF454">
            <v>119.47</v>
          </cell>
          <cell r="BG454">
            <v>0</v>
          </cell>
          <cell r="BH454">
            <v>0</v>
          </cell>
          <cell r="BI454">
            <v>119.47</v>
          </cell>
          <cell r="BJ454">
            <v>4.4800000000000004</v>
          </cell>
          <cell r="BK454">
            <v>251.93171993062498</v>
          </cell>
          <cell r="BL454">
            <v>258.00007901062497</v>
          </cell>
          <cell r="BM454">
            <v>0.85000000000000009</v>
          </cell>
          <cell r="BN454">
            <v>2</v>
          </cell>
          <cell r="BO454">
            <v>2.85</v>
          </cell>
          <cell r="BP454">
            <v>0.8537499999999999</v>
          </cell>
          <cell r="BQ454">
            <v>1.5</v>
          </cell>
          <cell r="BR454">
            <v>0</v>
          </cell>
          <cell r="BS454">
            <v>2.3537499999999998</v>
          </cell>
          <cell r="BT454">
            <v>-3.749999999999809E-3</v>
          </cell>
          <cell r="BU454">
            <v>0.5</v>
          </cell>
          <cell r="BV454">
            <v>0.49625000000000019</v>
          </cell>
          <cell r="BW454">
            <v>5.28</v>
          </cell>
          <cell r="BX454">
            <v>4.7679999999999998</v>
          </cell>
          <cell r="BY454">
            <v>0.36</v>
          </cell>
          <cell r="BZ454">
            <v>2.95</v>
          </cell>
          <cell r="CA454">
            <v>0.64433898305084736</v>
          </cell>
          <cell r="CB454">
            <v>4</v>
          </cell>
          <cell r="CC454">
            <v>1.6809220338983053</v>
          </cell>
          <cell r="CD454">
            <v>0.31</v>
          </cell>
          <cell r="CE454">
            <v>0.23</v>
          </cell>
          <cell r="CF454">
            <v>0</v>
          </cell>
          <cell r="CG454">
            <v>0</v>
          </cell>
          <cell r="CH454">
            <v>2.3252610169491525</v>
          </cell>
          <cell r="CI454" t="str">
            <v>BOOKSTORE STORAGE AREA</v>
          </cell>
          <cell r="CJ454" t="str">
            <v>NF6-STRIP</v>
          </cell>
          <cell r="CK454" t="str">
            <v>X</v>
          </cell>
          <cell r="CL454">
            <v>2</v>
          </cell>
          <cell r="CM454" t="str">
            <v>2X32HELP</v>
          </cell>
          <cell r="CN454" t="str">
            <v>SYLVANIA</v>
          </cell>
          <cell r="CO454" t="str">
            <v>QHE2X32T8/UNV ISL-SC</v>
          </cell>
          <cell r="CP454">
            <v>49863</v>
          </cell>
          <cell r="CQ454">
            <v>0</v>
          </cell>
          <cell r="CR454" t="str">
            <v>N/A</v>
          </cell>
          <cell r="CS454" t="str">
            <v>-</v>
          </cell>
          <cell r="CT454" t="str">
            <v>-</v>
          </cell>
          <cell r="CU454" t="str">
            <v>-</v>
          </cell>
          <cell r="CV454">
            <v>0</v>
          </cell>
          <cell r="CW454">
            <v>4</v>
          </cell>
          <cell r="CX454" t="str">
            <v>FO28/ECO</v>
          </cell>
          <cell r="CY454" t="str">
            <v>SYLVANIA</v>
          </cell>
          <cell r="CZ454" t="str">
            <v>FO28/841/XP/SS/ECO</v>
          </cell>
          <cell r="DA454">
            <v>22179</v>
          </cell>
          <cell r="DB454">
            <v>0</v>
          </cell>
          <cell r="DC454" t="str">
            <v>N/A</v>
          </cell>
          <cell r="DD454" t="str">
            <v>-</v>
          </cell>
          <cell r="DE454" t="str">
            <v>-</v>
          </cell>
          <cell r="DF454" t="str">
            <v>-</v>
          </cell>
          <cell r="DG454">
            <v>2</v>
          </cell>
          <cell r="DH454" t="str">
            <v>2  LAMP 4' STRIP W/WIREGUARD</v>
          </cell>
          <cell r="DI454" t="str">
            <v>SIMKAR</v>
          </cell>
          <cell r="DJ454" t="str">
            <v>CH-232-B11-*-WG*</v>
          </cell>
          <cell r="DK454" t="str">
            <v>-</v>
          </cell>
          <cell r="DL454">
            <v>0</v>
          </cell>
          <cell r="DM454" t="str">
            <v>No Sensor</v>
          </cell>
          <cell r="DN454" t="str">
            <v>No Sensor</v>
          </cell>
          <cell r="DO454" t="str">
            <v>No Sensor</v>
          </cell>
          <cell r="DP454" t="str">
            <v>No Sensor</v>
          </cell>
          <cell r="DQ454" t="str">
            <v>No Sensor</v>
          </cell>
          <cell r="DR454">
            <v>0</v>
          </cell>
          <cell r="DS454" t="str">
            <v>No Add Wk.</v>
          </cell>
          <cell r="DT454" t="str">
            <v>No Add. Wk.</v>
          </cell>
          <cell r="DU454" t="str">
            <v>No Add. Wk.</v>
          </cell>
          <cell r="DV454" t="str">
            <v>No Add. Wk.</v>
          </cell>
          <cell r="DW454" t="str">
            <v>No Add. Wk.</v>
          </cell>
        </row>
        <row r="455">
          <cell r="E455">
            <v>12</v>
          </cell>
          <cell r="F455" t="str">
            <v>BOOKSTORE STORAGE AREA</v>
          </cell>
          <cell r="I455" t="str">
            <v>MECHANICAL ROOM</v>
          </cell>
          <cell r="J455" t="str">
            <v>MRH</v>
          </cell>
          <cell r="L455">
            <v>1000</v>
          </cell>
          <cell r="M455">
            <v>2</v>
          </cell>
          <cell r="N455">
            <v>60</v>
          </cell>
          <cell r="O455" t="str">
            <v>PS</v>
          </cell>
          <cell r="S455" t="str">
            <v>INCANDESCENT</v>
          </cell>
          <cell r="T455">
            <v>60</v>
          </cell>
          <cell r="U455">
            <v>0.12</v>
          </cell>
          <cell r="V455">
            <v>120</v>
          </cell>
          <cell r="W455">
            <v>2</v>
          </cell>
          <cell r="X455" t="str">
            <v>NF11</v>
          </cell>
          <cell r="Z455" t="str">
            <v>NEW COMPACT FLUORESCENT FIXTURE</v>
          </cell>
          <cell r="AA455" t="str">
            <v xml:space="preserve"> </v>
          </cell>
          <cell r="AB455">
            <v>16</v>
          </cell>
          <cell r="AC455">
            <v>3.2000000000000001E-2</v>
          </cell>
          <cell r="AD455">
            <v>32</v>
          </cell>
          <cell r="AJ455" t="str">
            <v>Y</v>
          </cell>
          <cell r="AK455">
            <v>0</v>
          </cell>
          <cell r="AL455">
            <v>1279.68</v>
          </cell>
          <cell r="AM455">
            <v>0</v>
          </cell>
          <cell r="AN455">
            <v>8.7999999999999995E-2</v>
          </cell>
          <cell r="AO455">
            <v>88</v>
          </cell>
          <cell r="AP455">
            <v>11.052800000000001</v>
          </cell>
          <cell r="AQ455">
            <v>23.46506074914274</v>
          </cell>
          <cell r="AR455">
            <v>4.2616552784187162E-2</v>
          </cell>
          <cell r="AS455">
            <v>15.072000000000001</v>
          </cell>
          <cell r="AT455">
            <v>4.0191999999999997</v>
          </cell>
          <cell r="AU455">
            <v>36</v>
          </cell>
          <cell r="AV455">
            <v>59.734999999999999</v>
          </cell>
          <cell r="AW455">
            <v>0</v>
          </cell>
          <cell r="AX455">
            <v>0</v>
          </cell>
          <cell r="AY455">
            <v>0</v>
          </cell>
          <cell r="AZ455">
            <v>0</v>
          </cell>
          <cell r="BA455">
            <v>0</v>
          </cell>
          <cell r="BB455">
            <v>72</v>
          </cell>
          <cell r="BC455">
            <v>0</v>
          </cell>
          <cell r="BD455">
            <v>0</v>
          </cell>
          <cell r="BE455">
            <v>72</v>
          </cell>
          <cell r="BF455">
            <v>119.47</v>
          </cell>
          <cell r="BG455">
            <v>0</v>
          </cell>
          <cell r="BH455">
            <v>0</v>
          </cell>
          <cell r="BI455">
            <v>119.47</v>
          </cell>
          <cell r="BJ455">
            <v>0</v>
          </cell>
          <cell r="BK455">
            <v>259.35462344812493</v>
          </cell>
          <cell r="BL455">
            <v>259.35462344812493</v>
          </cell>
          <cell r="BM455">
            <v>2</v>
          </cell>
          <cell r="BN455">
            <v>4</v>
          </cell>
          <cell r="BO455">
            <v>6</v>
          </cell>
          <cell r="BP455">
            <v>3.1158333333333332</v>
          </cell>
          <cell r="BQ455">
            <v>1.6666666666666665</v>
          </cell>
          <cell r="BR455">
            <v>0</v>
          </cell>
          <cell r="BS455">
            <v>4.7824999999999998</v>
          </cell>
          <cell r="BT455">
            <v>-1.1158333333333332</v>
          </cell>
          <cell r="BU455">
            <v>2.3333333333333335</v>
          </cell>
          <cell r="BV455">
            <v>1.2175000000000002</v>
          </cell>
          <cell r="BW455">
            <v>5.8079999999999998</v>
          </cell>
          <cell r="BX455">
            <v>5.2447999999999997</v>
          </cell>
          <cell r="BY455">
            <v>0.36</v>
          </cell>
          <cell r="BZ455">
            <v>2.95</v>
          </cell>
          <cell r="CA455">
            <v>0.70877288135593219</v>
          </cell>
          <cell r="CB455">
            <v>4</v>
          </cell>
          <cell r="CC455">
            <v>1.8490142372881355</v>
          </cell>
          <cell r="CD455">
            <v>0.31</v>
          </cell>
          <cell r="CE455">
            <v>0.23</v>
          </cell>
          <cell r="CF455">
            <v>0</v>
          </cell>
          <cell r="CG455">
            <v>0</v>
          </cell>
          <cell r="CH455">
            <v>2.5577871186440677</v>
          </cell>
          <cell r="CI455" t="str">
            <v>BOOKSTORE STORAGE AREA</v>
          </cell>
          <cell r="CJ455" t="str">
            <v>NF11</v>
          </cell>
          <cell r="CK455" t="str">
            <v>X</v>
          </cell>
          <cell r="CL455">
            <v>2</v>
          </cell>
          <cell r="CM455" t="str">
            <v>CF13 MAG</v>
          </cell>
          <cell r="CN455" t="str">
            <v>ADVANCE</v>
          </cell>
          <cell r="CO455" t="str">
            <v>LC-13-TP</v>
          </cell>
          <cell r="CP455" t="str">
            <v>-</v>
          </cell>
          <cell r="CQ455">
            <v>0</v>
          </cell>
          <cell r="CR455" t="str">
            <v>N/A</v>
          </cell>
          <cell r="CS455" t="str">
            <v>-</v>
          </cell>
          <cell r="CT455" t="str">
            <v>-</v>
          </cell>
          <cell r="CU455" t="str">
            <v>-</v>
          </cell>
          <cell r="CV455" t="str">
            <v>X</v>
          </cell>
          <cell r="CW455">
            <v>2</v>
          </cell>
          <cell r="CX455" t="str">
            <v>CF13/DS/841</v>
          </cell>
          <cell r="CY455" t="str">
            <v>SYLVANIA</v>
          </cell>
          <cell r="CZ455" t="str">
            <v>CF13DS/841</v>
          </cell>
          <cell r="DA455">
            <v>20306</v>
          </cell>
          <cell r="DB455">
            <v>0</v>
          </cell>
          <cell r="DC455" t="str">
            <v>N/A</v>
          </cell>
          <cell r="DD455" t="str">
            <v>-</v>
          </cell>
          <cell r="DE455" t="str">
            <v>-</v>
          </cell>
          <cell r="DF455" t="str">
            <v>-</v>
          </cell>
          <cell r="DG455">
            <v>2</v>
          </cell>
          <cell r="DH455" t="str">
            <v>13W FLUORESCENT WALL MOUNT</v>
          </cell>
          <cell r="DI455" t="str">
            <v>HUBBELL</v>
          </cell>
          <cell r="DJ455" t="str">
            <v>NRG-806</v>
          </cell>
          <cell r="DK455" t="str">
            <v>-</v>
          </cell>
          <cell r="DL455">
            <v>0</v>
          </cell>
          <cell r="DM455" t="str">
            <v>No Sensor</v>
          </cell>
          <cell r="DN455" t="str">
            <v>No Sensor</v>
          </cell>
          <cell r="DO455" t="str">
            <v>No Sensor</v>
          </cell>
          <cell r="DP455" t="str">
            <v>No Sensor</v>
          </cell>
          <cell r="DQ455" t="str">
            <v>No Sensor</v>
          </cell>
          <cell r="DR455">
            <v>0</v>
          </cell>
          <cell r="DS455" t="str">
            <v>No Add Wk.</v>
          </cell>
          <cell r="DT455" t="str">
            <v>No Add. Wk.</v>
          </cell>
          <cell r="DU455" t="str">
            <v>No Add. Wk.</v>
          </cell>
          <cell r="DV455" t="str">
            <v>No Add. Wk.</v>
          </cell>
          <cell r="DW455" t="str">
            <v>No Add. Wk.</v>
          </cell>
        </row>
        <row r="456">
          <cell r="E456">
            <v>12</v>
          </cell>
          <cell r="F456" t="str">
            <v>BOOKSTORE STORAGE AREA</v>
          </cell>
          <cell r="I456" t="str">
            <v>MECHANICAL ROOM</v>
          </cell>
          <cell r="J456" t="str">
            <v>COR</v>
          </cell>
          <cell r="L456">
            <v>2470</v>
          </cell>
          <cell r="M456">
            <v>1</v>
          </cell>
          <cell r="N456" t="str">
            <v>44SE</v>
          </cell>
          <cell r="Q456" t="str">
            <v>CHAIN</v>
          </cell>
          <cell r="S456" t="str">
            <v>FLUORESCENT</v>
          </cell>
          <cell r="T456">
            <v>164</v>
          </cell>
          <cell r="U456">
            <v>0.16400000000000001</v>
          </cell>
          <cell r="V456">
            <v>405.08000000000004</v>
          </cell>
          <cell r="W456">
            <v>1</v>
          </cell>
          <cell r="X456" t="str">
            <v>CR41HP</v>
          </cell>
          <cell r="Z456" t="str">
            <v>NEW LINEAR FLUORESCENT FIXTURE</v>
          </cell>
          <cell r="AA456" t="str">
            <v xml:space="preserve"> </v>
          </cell>
          <cell r="AB456">
            <v>33</v>
          </cell>
          <cell r="AC456">
            <v>3.3000000000000002E-2</v>
          </cell>
          <cell r="AD456">
            <v>81.510000000000005</v>
          </cell>
          <cell r="AJ456" t="str">
            <v>Y</v>
          </cell>
          <cell r="AK456">
            <v>8204.4</v>
          </cell>
          <cell r="AL456">
            <v>3072</v>
          </cell>
          <cell r="AM456">
            <v>-0.62556676905075326</v>
          </cell>
          <cell r="AN456">
            <v>0.13100000000000001</v>
          </cell>
          <cell r="AO456">
            <v>323.57000000000005</v>
          </cell>
          <cell r="AP456">
            <v>29.163220000000003</v>
          </cell>
          <cell r="AQ456">
            <v>5.0323015456090747</v>
          </cell>
          <cell r="AR456">
            <v>0.19871623171559505</v>
          </cell>
          <cell r="AS456">
            <v>36.509680000000003</v>
          </cell>
          <cell r="AT456">
            <v>7.3464600000000004</v>
          </cell>
          <cell r="AU456">
            <v>44.13</v>
          </cell>
          <cell r="AV456">
            <v>59.734999999999999</v>
          </cell>
          <cell r="AW456">
            <v>4.4800000000000004</v>
          </cell>
          <cell r="AX456">
            <v>0</v>
          </cell>
          <cell r="AY456">
            <v>0</v>
          </cell>
          <cell r="AZ456">
            <v>0</v>
          </cell>
          <cell r="BA456">
            <v>0</v>
          </cell>
          <cell r="BB456">
            <v>44.13</v>
          </cell>
          <cell r="BC456">
            <v>0</v>
          </cell>
          <cell r="BD456">
            <v>0</v>
          </cell>
          <cell r="BE456">
            <v>44.13</v>
          </cell>
          <cell r="BF456">
            <v>59.734999999999999</v>
          </cell>
          <cell r="BG456">
            <v>0</v>
          </cell>
          <cell r="BH456">
            <v>0</v>
          </cell>
          <cell r="BI456">
            <v>59.734999999999999</v>
          </cell>
          <cell r="BJ456">
            <v>4.4800000000000004</v>
          </cell>
          <cell r="BK456">
            <v>140.68975800093747</v>
          </cell>
          <cell r="BL456">
            <v>146.7581170809375</v>
          </cell>
          <cell r="BM456">
            <v>2.0995000000000004</v>
          </cell>
          <cell r="BN456">
            <v>4.9400000000000004</v>
          </cell>
          <cell r="BO456">
            <v>7.0395000000000003</v>
          </cell>
          <cell r="BP456">
            <v>0.96561562499999998</v>
          </cell>
          <cell r="BQ456">
            <v>1.3379166666666666</v>
          </cell>
          <cell r="BR456">
            <v>0</v>
          </cell>
          <cell r="BS456">
            <v>2.3035322916666665</v>
          </cell>
          <cell r="BT456">
            <v>1.1338843750000005</v>
          </cell>
          <cell r="BU456">
            <v>3.6020833333333337</v>
          </cell>
          <cell r="BV456">
            <v>4.7359677083333338</v>
          </cell>
          <cell r="BW456">
            <v>21.355620000000005</v>
          </cell>
          <cell r="BX456">
            <v>7.8076000000000008</v>
          </cell>
          <cell r="BY456">
            <v>0.36</v>
          </cell>
          <cell r="BZ456">
            <v>2.95</v>
          </cell>
          <cell r="CA456">
            <v>2.6061095593220345</v>
          </cell>
          <cell r="CB456">
            <v>4</v>
          </cell>
          <cell r="CC456">
            <v>2.7525098305084748</v>
          </cell>
          <cell r="CD456">
            <v>0.31</v>
          </cell>
          <cell r="CE456">
            <v>0.23</v>
          </cell>
          <cell r="CF456">
            <v>0</v>
          </cell>
          <cell r="CG456">
            <v>0</v>
          </cell>
          <cell r="CH456">
            <v>5.3586193898305092</v>
          </cell>
          <cell r="CI456" t="str">
            <v>BOOKSTORE STORAGE AREA</v>
          </cell>
          <cell r="CJ456" t="str">
            <v>CR41HP</v>
          </cell>
          <cell r="CK456" t="str">
            <v>X</v>
          </cell>
          <cell r="CL456">
            <v>1</v>
          </cell>
          <cell r="CM456" t="str">
            <v>1X32HEHP</v>
          </cell>
          <cell r="CN456" t="str">
            <v>SYLVANIA</v>
          </cell>
          <cell r="CO456" t="str">
            <v>QHE1X32T8/UNV ISH-SC</v>
          </cell>
          <cell r="CP456">
            <v>49871</v>
          </cell>
          <cell r="CQ456">
            <v>0</v>
          </cell>
          <cell r="CR456" t="str">
            <v>N/A</v>
          </cell>
          <cell r="CS456" t="str">
            <v>-</v>
          </cell>
          <cell r="CT456" t="str">
            <v>-</v>
          </cell>
          <cell r="CU456" t="str">
            <v>-</v>
          </cell>
          <cell r="CV456">
            <v>0</v>
          </cell>
          <cell r="CW456">
            <v>1</v>
          </cell>
          <cell r="CX456" t="str">
            <v>FO28/ECO</v>
          </cell>
          <cell r="CY456" t="str">
            <v>SYLVANIA</v>
          </cell>
          <cell r="CZ456" t="str">
            <v>FO28/841/XP/SS/ECO</v>
          </cell>
          <cell r="DA456">
            <v>22179</v>
          </cell>
          <cell r="DB456">
            <v>0</v>
          </cell>
          <cell r="DC456" t="str">
            <v>N/A</v>
          </cell>
          <cell r="DD456" t="str">
            <v>-</v>
          </cell>
          <cell r="DE456" t="str">
            <v>-</v>
          </cell>
          <cell r="DF456" t="str">
            <v>-</v>
          </cell>
          <cell r="DG456">
            <v>1</v>
          </cell>
          <cell r="DH456" t="str">
            <v>4' 1-LAMP HIGH POWER CLASSROOM FIXTURE</v>
          </cell>
          <cell r="DI456" t="str">
            <v>TRI-STAR</v>
          </cell>
          <cell r="DJ456" t="str">
            <v>WA438-4-132-T8-EB(*)HP -WREF</v>
          </cell>
          <cell r="DK456" t="str">
            <v>-</v>
          </cell>
          <cell r="DL456">
            <v>0</v>
          </cell>
          <cell r="DM456" t="str">
            <v>No Sensor</v>
          </cell>
          <cell r="DN456" t="str">
            <v>No Sensor</v>
          </cell>
          <cell r="DO456" t="str">
            <v>No Sensor</v>
          </cell>
          <cell r="DP456" t="str">
            <v>No Sensor</v>
          </cell>
          <cell r="DQ456" t="str">
            <v>No Sensor</v>
          </cell>
          <cell r="DR456">
            <v>0</v>
          </cell>
          <cell r="DS456" t="str">
            <v>No Add Wk.</v>
          </cell>
          <cell r="DT456" t="str">
            <v>No Add. Wk.</v>
          </cell>
          <cell r="DU456" t="str">
            <v>No Add. Wk.</v>
          </cell>
          <cell r="DV456" t="str">
            <v>No Add. Wk.</v>
          </cell>
          <cell r="DW456" t="str">
            <v>No Add. Wk.</v>
          </cell>
        </row>
        <row r="457">
          <cell r="E457">
            <v>12</v>
          </cell>
          <cell r="F457" t="str">
            <v>BOOKSTORE STORAGE AREA</v>
          </cell>
          <cell r="I457" t="str">
            <v>MECHANICAL ROOM</v>
          </cell>
          <cell r="J457" t="str">
            <v>E</v>
          </cell>
          <cell r="L457">
            <v>8760</v>
          </cell>
          <cell r="M457">
            <v>1</v>
          </cell>
          <cell r="N457" t="str">
            <v>EXIT 30</v>
          </cell>
          <cell r="S457" t="str">
            <v>EXIT SIGN</v>
          </cell>
          <cell r="T457">
            <v>30</v>
          </cell>
          <cell r="U457">
            <v>0.03</v>
          </cell>
          <cell r="V457">
            <v>262.8</v>
          </cell>
          <cell r="W457">
            <v>1</v>
          </cell>
          <cell r="X457" t="str">
            <v>NF1-2CKT</v>
          </cell>
          <cell r="Z457" t="str">
            <v>NEW EXIT SIGN</v>
          </cell>
          <cell r="AA457" t="str">
            <v xml:space="preserve"> </v>
          </cell>
          <cell r="AB457">
            <v>4</v>
          </cell>
          <cell r="AC457">
            <v>4.0000000000000001E-3</v>
          </cell>
          <cell r="AD457">
            <v>35.04</v>
          </cell>
          <cell r="AJ457" t="str">
            <v>Y</v>
          </cell>
          <cell r="AK457">
            <v>0</v>
          </cell>
          <cell r="AL457">
            <v>0</v>
          </cell>
          <cell r="AM457">
            <v>0</v>
          </cell>
          <cell r="AN457">
            <v>2.5999999999999999E-2</v>
          </cell>
          <cell r="AO457">
            <v>227.76000000000002</v>
          </cell>
          <cell r="AP457">
            <v>16.581760000000003</v>
          </cell>
          <cell r="AQ457">
            <v>8.1472346405968032</v>
          </cell>
          <cell r="AR457">
            <v>0.12274103350566416</v>
          </cell>
          <cell r="AS457">
            <v>19.132800000000003</v>
          </cell>
          <cell r="AT457">
            <v>2.55104</v>
          </cell>
          <cell r="AU457">
            <v>40</v>
          </cell>
          <cell r="AV457">
            <v>59.734999999999999</v>
          </cell>
          <cell r="AW457">
            <v>0</v>
          </cell>
          <cell r="AX457">
            <v>0</v>
          </cell>
          <cell r="AY457">
            <v>0</v>
          </cell>
          <cell r="AZ457">
            <v>0</v>
          </cell>
          <cell r="BA457">
            <v>0</v>
          </cell>
          <cell r="BB457">
            <v>40</v>
          </cell>
          <cell r="BC457">
            <v>0</v>
          </cell>
          <cell r="BD457">
            <v>0</v>
          </cell>
          <cell r="BE457">
            <v>40</v>
          </cell>
          <cell r="BF457">
            <v>59.734999999999999</v>
          </cell>
          <cell r="BG457">
            <v>0</v>
          </cell>
          <cell r="BH457">
            <v>0</v>
          </cell>
          <cell r="BI457">
            <v>59.734999999999999</v>
          </cell>
          <cell r="BJ457">
            <v>0</v>
          </cell>
          <cell r="BK457">
            <v>135.09548947406248</v>
          </cell>
          <cell r="BL457">
            <v>135.09548947406248</v>
          </cell>
          <cell r="BM457">
            <v>7.008</v>
          </cell>
          <cell r="BN457">
            <v>35.04</v>
          </cell>
          <cell r="BO457">
            <v>42.048000000000002</v>
          </cell>
          <cell r="BP457">
            <v>0</v>
          </cell>
          <cell r="BQ457">
            <v>0</v>
          </cell>
          <cell r="BR457">
            <v>0</v>
          </cell>
          <cell r="BS457">
            <v>0</v>
          </cell>
          <cell r="BT457">
            <v>7.008</v>
          </cell>
          <cell r="BU457">
            <v>35.04</v>
          </cell>
          <cell r="BV457">
            <v>42.048000000000002</v>
          </cell>
          <cell r="BW457">
            <v>15.032160000000003</v>
          </cell>
          <cell r="BX457">
            <v>1.5495999999999999</v>
          </cell>
          <cell r="BY457">
            <v>0.36</v>
          </cell>
          <cell r="BZ457">
            <v>2.95</v>
          </cell>
          <cell r="CA457">
            <v>1.8344330847457628</v>
          </cell>
          <cell r="CB457">
            <v>4</v>
          </cell>
          <cell r="CC457">
            <v>0.54629966101694916</v>
          </cell>
          <cell r="CD457">
            <v>0.31</v>
          </cell>
          <cell r="CE457">
            <v>0.23</v>
          </cell>
          <cell r="CF457">
            <v>0</v>
          </cell>
          <cell r="CG457">
            <v>0</v>
          </cell>
          <cell r="CH457">
            <v>2.3807327457627121</v>
          </cell>
          <cell r="CI457" t="str">
            <v>BOOKSTORE STORAGE AREA</v>
          </cell>
          <cell r="CJ457" t="str">
            <v>NF1-2CKT</v>
          </cell>
          <cell r="CK457">
            <v>0</v>
          </cell>
          <cell r="CL457">
            <v>0</v>
          </cell>
          <cell r="CM457" t="str">
            <v>N/A</v>
          </cell>
          <cell r="CN457" t="str">
            <v>-</v>
          </cell>
          <cell r="CO457" t="str">
            <v>-</v>
          </cell>
          <cell r="CP457" t="str">
            <v>-</v>
          </cell>
          <cell r="CQ457">
            <v>0</v>
          </cell>
          <cell r="CR457" t="str">
            <v>N/A</v>
          </cell>
          <cell r="CS457" t="str">
            <v>-</v>
          </cell>
          <cell r="CT457" t="str">
            <v>-</v>
          </cell>
          <cell r="CU457" t="str">
            <v>-</v>
          </cell>
          <cell r="CV457">
            <v>0</v>
          </cell>
          <cell r="CW457">
            <v>0</v>
          </cell>
          <cell r="CX457" t="str">
            <v>N/A</v>
          </cell>
          <cell r="CY457" t="str">
            <v>-</v>
          </cell>
          <cell r="CZ457" t="str">
            <v>-</v>
          </cell>
          <cell r="DA457" t="str">
            <v>-</v>
          </cell>
          <cell r="DB457">
            <v>0</v>
          </cell>
          <cell r="DC457" t="str">
            <v>N/A</v>
          </cell>
          <cell r="DD457" t="str">
            <v>-</v>
          </cell>
          <cell r="DE457" t="str">
            <v>-</v>
          </cell>
          <cell r="DF457" t="str">
            <v>-</v>
          </cell>
          <cell r="DG457">
            <v>1</v>
          </cell>
          <cell r="DH457" t="str">
            <v>LED EXIT 2 CIRCUIT</v>
          </cell>
          <cell r="DI457" t="str">
            <v>BEST</v>
          </cell>
          <cell r="DJ457" t="str">
            <v>EZXTEU2RW-DC</v>
          </cell>
          <cell r="DK457" t="str">
            <v>-</v>
          </cell>
          <cell r="DL457">
            <v>0</v>
          </cell>
          <cell r="DM457" t="str">
            <v>No Sensor</v>
          </cell>
          <cell r="DN457" t="str">
            <v>No Sensor</v>
          </cell>
          <cell r="DO457" t="str">
            <v>No Sensor</v>
          </cell>
          <cell r="DP457" t="str">
            <v>No Sensor</v>
          </cell>
          <cell r="DQ457" t="str">
            <v>No Sensor</v>
          </cell>
          <cell r="DR457">
            <v>0</v>
          </cell>
          <cell r="DS457" t="str">
            <v>No Add Wk.</v>
          </cell>
          <cell r="DT457" t="str">
            <v>No Add. Wk.</v>
          </cell>
          <cell r="DU457" t="str">
            <v>No Add. Wk.</v>
          </cell>
          <cell r="DV457" t="str">
            <v>No Add. Wk.</v>
          </cell>
          <cell r="DW457" t="str">
            <v>No Add. Wk.</v>
          </cell>
        </row>
        <row r="458">
          <cell r="B458" t="str">
            <v>here</v>
          </cell>
        </row>
      </sheetData>
      <sheetData sheetId="3">
        <row r="2">
          <cell r="Y2" t="str">
            <v>START HERE</v>
          </cell>
        </row>
        <row r="3">
          <cell r="Y3" t="str">
            <v>Bloomsburg University</v>
          </cell>
        </row>
        <row r="4">
          <cell r="Y4" t="str">
            <v>Base - New Fixtures</v>
          </cell>
        </row>
        <row r="5">
          <cell r="Y5" t="str">
            <v>1255    10-19-07</v>
          </cell>
        </row>
        <row r="7">
          <cell r="Y7">
            <v>1</v>
          </cell>
          <cell r="Z7">
            <v>2</v>
          </cell>
          <cell r="AA7">
            <v>3</v>
          </cell>
          <cell r="AB7">
            <v>4</v>
          </cell>
          <cell r="AC7">
            <v>5</v>
          </cell>
          <cell r="AD7">
            <v>6</v>
          </cell>
          <cell r="AE7">
            <v>7</v>
          </cell>
          <cell r="AF7">
            <v>8</v>
          </cell>
          <cell r="AG7">
            <v>9</v>
          </cell>
          <cell r="AH7">
            <v>10</v>
          </cell>
          <cell r="AI7" t="str">
            <v>TOTAL</v>
          </cell>
        </row>
        <row r="8">
          <cell r="Y8">
            <v>36304.681067999903</v>
          </cell>
          <cell r="Z8">
            <v>37212.298094699901</v>
          </cell>
          <cell r="AA8">
            <v>38142.605547067396</v>
          </cell>
          <cell r="AB8">
            <v>39096.17068574408</v>
          </cell>
          <cell r="AC8">
            <v>40073.574952887677</v>
          </cell>
          <cell r="AD8">
            <v>41075.414326709863</v>
          </cell>
          <cell r="AE8">
            <v>42102.299684877602</v>
          </cell>
          <cell r="AF8">
            <v>43154.85717699954</v>
          </cell>
          <cell r="AG8">
            <v>44233.728606424527</v>
          </cell>
          <cell r="AH8">
            <v>45339.571821585138</v>
          </cell>
          <cell r="AI8">
            <v>406735.20196499565</v>
          </cell>
        </row>
        <row r="9">
          <cell r="Y9">
            <v>1963.168525016951</v>
          </cell>
          <cell r="Z9">
            <v>2012.2477381423746</v>
          </cell>
          <cell r="AA9">
            <v>2062.5539315959336</v>
          </cell>
          <cell r="AB9">
            <v>2114.1177798858316</v>
          </cell>
          <cell r="AC9">
            <v>2166.9707243829771</v>
          </cell>
          <cell r="AD9">
            <v>2221.1449924925514</v>
          </cell>
          <cell r="AE9">
            <v>2276.6736173048648</v>
          </cell>
          <cell r="AF9">
            <v>2333.5904577374863</v>
          </cell>
          <cell r="AG9">
            <v>2391.9302191809234</v>
          </cell>
          <cell r="AH9">
            <v>2451.7284746604464</v>
          </cell>
          <cell r="AI9">
            <v>21994.126460400337</v>
          </cell>
        </row>
        <row r="10">
          <cell r="Y10">
            <v>38267.849593016857</v>
          </cell>
          <cell r="Z10">
            <v>39224.545832842276</v>
          </cell>
          <cell r="AA10">
            <v>40205.159478663329</v>
          </cell>
          <cell r="AB10">
            <v>41210.288465629914</v>
          </cell>
          <cell r="AC10">
            <v>42240.545677270653</v>
          </cell>
          <cell r="AD10">
            <v>43296.559319202417</v>
          </cell>
          <cell r="AE10">
            <v>44378.973302182465</v>
          </cell>
          <cell r="AF10">
            <v>45488.447634737029</v>
          </cell>
          <cell r="AG10">
            <v>46625.658825605453</v>
          </cell>
          <cell r="AH10">
            <v>47791.300296245587</v>
          </cell>
          <cell r="AI10">
            <v>428729.328425396</v>
          </cell>
        </row>
        <row r="11">
          <cell r="Y11">
            <v>6273.8805577777748</v>
          </cell>
          <cell r="Z11">
            <v>6430.7275717222183</v>
          </cell>
          <cell r="AA11">
            <v>6591.4957610152733</v>
          </cell>
          <cell r="AB11">
            <v>6756.2831550406545</v>
          </cell>
          <cell r="AC11">
            <v>6925.19023391667</v>
          </cell>
          <cell r="AD11">
            <v>7098.3199897645864</v>
          </cell>
          <cell r="AE11">
            <v>7275.7779895087006</v>
          </cell>
          <cell r="AF11">
            <v>7457.6724392464175</v>
          </cell>
          <cell r="AG11">
            <v>7644.114250227577</v>
          </cell>
          <cell r="AH11">
            <v>7835.2171064832655</v>
          </cell>
          <cell r="AI11">
            <v>70288.679054703127</v>
          </cell>
        </row>
        <row r="12">
          <cell r="Y12">
            <v>11438.990444444386</v>
          </cell>
          <cell r="Z12">
            <v>11724.965205555494</v>
          </cell>
          <cell r="AA12">
            <v>12018.08933569438</v>
          </cell>
          <cell r="AB12">
            <v>12318.541569086738</v>
          </cell>
          <cell r="AC12">
            <v>12626.505108313904</v>
          </cell>
          <cell r="AD12">
            <v>12942.167736021751</v>
          </cell>
          <cell r="AE12">
            <v>13265.721929422294</v>
          </cell>
          <cell r="AF12">
            <v>13597.36497765785</v>
          </cell>
          <cell r="AG12">
            <v>13937.299102099294</v>
          </cell>
          <cell r="AH12">
            <v>14285.731579651776</v>
          </cell>
          <cell r="AI12">
            <v>128155.37698794786</v>
          </cell>
        </row>
        <row r="13">
          <cell r="Y13">
            <v>4022.2842062500094</v>
          </cell>
          <cell r="Z13">
            <v>4122.8413114062596</v>
          </cell>
          <cell r="AA13">
            <v>4225.9123441914153</v>
          </cell>
          <cell r="AB13">
            <v>4331.5601527961999</v>
          </cell>
          <cell r="AC13">
            <v>4439.8491566161047</v>
          </cell>
          <cell r="AD13">
            <v>4550.8453855315065</v>
          </cell>
          <cell r="AE13">
            <v>4664.6165201697941</v>
          </cell>
          <cell r="AF13">
            <v>4781.2319331740382</v>
          </cell>
          <cell r="AG13">
            <v>4900.7627315033887</v>
          </cell>
          <cell r="AH13">
            <v>5023.2817997909733</v>
          </cell>
          <cell r="AI13">
            <v>45063.185541429695</v>
          </cell>
        </row>
        <row r="14">
          <cell r="Y14">
            <v>4661.9037499999922</v>
          </cell>
          <cell r="Z14">
            <v>4778.4513437499918</v>
          </cell>
          <cell r="AA14">
            <v>4897.9126273437414</v>
          </cell>
          <cell r="AB14">
            <v>5020.3604430273344</v>
          </cell>
          <cell r="AC14">
            <v>5145.8694541030172</v>
          </cell>
          <cell r="AD14">
            <v>5274.5161904555926</v>
          </cell>
          <cell r="AE14">
            <v>5406.379095216982</v>
          </cell>
          <cell r="AF14">
            <v>5541.5385725974065</v>
          </cell>
          <cell r="AG14">
            <v>5680.0770369123411</v>
          </cell>
          <cell r="AH14">
            <v>5822.0789628351495</v>
          </cell>
          <cell r="AI14">
            <v>52229.087476241548</v>
          </cell>
        </row>
        <row r="15">
          <cell r="Y15">
            <v>9028.6830459721587</v>
          </cell>
          <cell r="Z15">
            <v>9254.4001221214603</v>
          </cell>
          <cell r="AA15">
            <v>9485.7601251744964</v>
          </cell>
          <cell r="AB15">
            <v>9722.9041283038587</v>
          </cell>
          <cell r="AC15">
            <v>9965.9767315114514</v>
          </cell>
          <cell r="AD15">
            <v>10215.126149799238</v>
          </cell>
          <cell r="AE15">
            <v>10470.504303544221</v>
          </cell>
          <cell r="AF15">
            <v>10732.266911132821</v>
          </cell>
          <cell r="AG15">
            <v>11000.573583911142</v>
          </cell>
          <cell r="AH15">
            <v>11275.58792350892</v>
          </cell>
          <cell r="AI15">
            <v>101151.78302497976</v>
          </cell>
        </row>
        <row r="16">
          <cell r="Y16">
            <v>8069.157956250001</v>
          </cell>
          <cell r="Z16">
            <v>8270.8869051562506</v>
          </cell>
          <cell r="AA16">
            <v>8477.6590777851561</v>
          </cell>
          <cell r="AB16">
            <v>2172.4001386824461</v>
          </cell>
          <cell r="AC16">
            <v>1670.0326066121304</v>
          </cell>
          <cell r="AD16">
            <v>0</v>
          </cell>
          <cell r="AE16">
            <v>0</v>
          </cell>
          <cell r="AF16">
            <v>0</v>
          </cell>
          <cell r="AG16">
            <v>0</v>
          </cell>
          <cell r="AH16">
            <v>0</v>
          </cell>
          <cell r="AI16">
            <v>28660.136684485984</v>
          </cell>
        </row>
        <row r="17">
          <cell r="Y17">
            <v>17097.841002222158</v>
          </cell>
          <cell r="Z17">
            <v>17525.287027277711</v>
          </cell>
          <cell r="AA17">
            <v>17963.419202959652</v>
          </cell>
          <cell r="AB17">
            <v>11895.304266986304</v>
          </cell>
          <cell r="AC17">
            <v>11636.009338123582</v>
          </cell>
          <cell r="AD17">
            <v>10215.126149799238</v>
          </cell>
          <cell r="AE17">
            <v>10470.504303544221</v>
          </cell>
          <cell r="AF17">
            <v>10732.266911132821</v>
          </cell>
          <cell r="AG17">
            <v>11000.573583911142</v>
          </cell>
          <cell r="AH17">
            <v>11275.58792350892</v>
          </cell>
          <cell r="AI17">
            <v>129811.91970946574</v>
          </cell>
        </row>
        <row r="18">
          <cell r="Y18">
            <v>-288169.03206835629</v>
          </cell>
          <cell r="Z18">
            <v>0</v>
          </cell>
          <cell r="AA18">
            <v>0</v>
          </cell>
          <cell r="AB18">
            <v>0</v>
          </cell>
          <cell r="AC18">
            <v>0</v>
          </cell>
          <cell r="AD18">
            <v>0</v>
          </cell>
          <cell r="AE18">
            <v>0</v>
          </cell>
          <cell r="AF18">
            <v>0</v>
          </cell>
          <cell r="AG18">
            <v>0</v>
          </cell>
          <cell r="AH18">
            <v>0</v>
          </cell>
          <cell r="AI18">
            <v>-288169.03206835629</v>
          </cell>
        </row>
        <row r="19">
          <cell r="Y19">
            <v>0</v>
          </cell>
          <cell r="Z19">
            <v>0</v>
          </cell>
          <cell r="AA19">
            <v>0</v>
          </cell>
          <cell r="AB19">
            <v>0</v>
          </cell>
          <cell r="AC19">
            <v>0</v>
          </cell>
          <cell r="AD19">
            <v>0</v>
          </cell>
          <cell r="AE19">
            <v>0</v>
          </cell>
          <cell r="AF19">
            <v>0</v>
          </cell>
          <cell r="AG19">
            <v>0</v>
          </cell>
          <cell r="AH19">
            <v>0</v>
          </cell>
          <cell r="AI19">
            <v>0</v>
          </cell>
        </row>
        <row r="20">
          <cell r="Y20">
            <v>-288169.03206835629</v>
          </cell>
          <cell r="Z20">
            <v>0</v>
          </cell>
          <cell r="AA20">
            <v>0</v>
          </cell>
          <cell r="AB20">
            <v>0</v>
          </cell>
          <cell r="AC20">
            <v>0</v>
          </cell>
          <cell r="AD20">
            <v>0</v>
          </cell>
          <cell r="AE20">
            <v>0</v>
          </cell>
          <cell r="AF20">
            <v>0</v>
          </cell>
          <cell r="AG20">
            <v>0</v>
          </cell>
          <cell r="AH20">
            <v>0</v>
          </cell>
          <cell r="AI20">
            <v>-288169.03206835629</v>
          </cell>
        </row>
        <row r="21">
          <cell r="Y21">
            <v>-232803.34147311727</v>
          </cell>
          <cell r="Z21">
            <v>56749.83286011999</v>
          </cell>
          <cell r="AA21">
            <v>58168.578681622981</v>
          </cell>
          <cell r="AB21">
            <v>53105.59273261622</v>
          </cell>
          <cell r="AC21">
            <v>53876.555015394231</v>
          </cell>
          <cell r="AD21">
            <v>53511.685469001655</v>
          </cell>
          <cell r="AE21">
            <v>54849.477605726686</v>
          </cell>
          <cell r="AF21">
            <v>56220.714545869851</v>
          </cell>
          <cell r="AG21">
            <v>57626.232409516597</v>
          </cell>
          <cell r="AH21">
            <v>59066.888219754503</v>
          </cell>
          <cell r="AI21">
            <v>270372.21606650547</v>
          </cell>
        </row>
        <row r="22">
          <cell r="Y22">
            <v>-232803.34147311727</v>
          </cell>
          <cell r="Z22">
            <v>-176053.50861299728</v>
          </cell>
          <cell r="AA22">
            <v>-117884.9299313743</v>
          </cell>
          <cell r="AB22">
            <v>-64779.337198758076</v>
          </cell>
          <cell r="AC22">
            <v>-10902.782183363845</v>
          </cell>
          <cell r="AD22">
            <v>42608.903285637811</v>
          </cell>
          <cell r="AE22">
            <v>97458.380891364504</v>
          </cell>
          <cell r="AF22">
            <v>153679.09543723435</v>
          </cell>
          <cell r="AG22">
            <v>211305.32784675097</v>
          </cell>
          <cell r="AH22">
            <v>270372.21606650547</v>
          </cell>
          <cell r="AI22">
            <v>0</v>
          </cell>
        </row>
        <row r="23">
          <cell r="Y23">
            <v>1.5694006139901622</v>
          </cell>
        </row>
        <row r="24">
          <cell r="Y24">
            <v>288169.03206835629</v>
          </cell>
          <cell r="Z24">
            <v>0</v>
          </cell>
          <cell r="AA24">
            <v>0</v>
          </cell>
          <cell r="AB24">
            <v>0</v>
          </cell>
          <cell r="AC24">
            <v>0</v>
          </cell>
          <cell r="AD24">
            <v>0</v>
          </cell>
          <cell r="AE24">
            <v>0</v>
          </cell>
          <cell r="AF24">
            <v>0</v>
          </cell>
          <cell r="AG24">
            <v>0</v>
          </cell>
          <cell r="AH24">
            <v>0</v>
          </cell>
        </row>
        <row r="25">
          <cell r="Y25">
            <v>0</v>
          </cell>
        </row>
        <row r="26">
          <cell r="Y26">
            <v>0</v>
          </cell>
          <cell r="Z26">
            <v>0</v>
          </cell>
          <cell r="AA26">
            <v>0</v>
          </cell>
          <cell r="AB26">
            <v>0</v>
          </cell>
          <cell r="AC26">
            <v>0</v>
          </cell>
          <cell r="AD26">
            <v>0</v>
          </cell>
          <cell r="AE26">
            <v>0</v>
          </cell>
          <cell r="AF26">
            <v>0</v>
          </cell>
          <cell r="AG26">
            <v>0</v>
          </cell>
          <cell r="AH26">
            <v>0</v>
          </cell>
        </row>
        <row r="27">
          <cell r="Y27">
            <v>288169.03206835629</v>
          </cell>
        </row>
        <row r="28">
          <cell r="Y28">
            <v>0</v>
          </cell>
        </row>
        <row r="29">
          <cell r="Y29">
            <v>1</v>
          </cell>
        </row>
        <row r="30">
          <cell r="Y30">
            <v>0</v>
          </cell>
        </row>
        <row r="31">
          <cell r="Y31">
            <v>2.5000000000000001E-2</v>
          </cell>
        </row>
        <row r="32">
          <cell r="Y32">
            <v>2.5000000000000001E-2</v>
          </cell>
        </row>
        <row r="36">
          <cell r="Y36">
            <v>743622.29400000011</v>
          </cell>
        </row>
        <row r="37">
          <cell r="Y37">
            <v>278429.89600000001</v>
          </cell>
        </row>
        <row r="39">
          <cell r="Y39">
            <v>59096.877804000025</v>
          </cell>
        </row>
        <row r="40">
          <cell r="Y40">
            <v>22792.196735999998</v>
          </cell>
        </row>
        <row r="43">
          <cell r="Y43" t="str">
            <v>SIMON HALL</v>
          </cell>
          <cell r="Z43">
            <v>7.9659999999999993</v>
          </cell>
          <cell r="AA43">
            <v>16636.310000000001</v>
          </cell>
          <cell r="AB43">
            <v>2.9040000000000004</v>
          </cell>
          <cell r="AC43">
            <v>6613.4</v>
          </cell>
          <cell r="AD43">
            <v>1572.7700599999998</v>
          </cell>
          <cell r="AE43">
            <v>609.56280000000015</v>
          </cell>
          <cell r="AF43">
            <v>5.0620000000000012</v>
          </cell>
          <cell r="AG43">
            <v>10022.91</v>
          </cell>
          <cell r="AH43">
            <v>963.20725999999991</v>
          </cell>
          <cell r="AI43">
            <v>7.5666016719557945</v>
          </cell>
          <cell r="AJ43">
            <v>122.10546874999999</v>
          </cell>
          <cell r="AK43">
            <v>170.71368958333332</v>
          </cell>
          <cell r="AL43">
            <v>187.08723715254237</v>
          </cell>
          <cell r="AM43">
            <v>11066.668690708126</v>
          </cell>
        </row>
        <row r="44">
          <cell r="Y44" t="str">
            <v>POLICE DEPT</v>
          </cell>
          <cell r="Z44">
            <v>9.3459999999999983</v>
          </cell>
          <cell r="AA44">
            <v>53383.96</v>
          </cell>
          <cell r="AB44">
            <v>3.2139999999999995</v>
          </cell>
          <cell r="AC44">
            <v>20840.36</v>
          </cell>
          <cell r="AD44">
            <v>4080.3629599999986</v>
          </cell>
          <cell r="AE44">
            <v>1567.0181600000005</v>
          </cell>
          <cell r="AF44">
            <v>6.1320000000000006</v>
          </cell>
          <cell r="AG44">
            <v>32543.599999999999</v>
          </cell>
          <cell r="AH44">
            <v>2513.3447999999999</v>
          </cell>
          <cell r="AI44">
            <v>3.072483480244852</v>
          </cell>
          <cell r="AJ44">
            <v>492.48130000000009</v>
          </cell>
          <cell r="AK44">
            <v>675.58693333333304</v>
          </cell>
          <cell r="AL44">
            <v>390.95655050847455</v>
          </cell>
          <cell r="AM44">
            <v>12803.407153741755</v>
          </cell>
        </row>
        <row r="45">
          <cell r="Y45" t="str">
            <v>HEATING PLANT</v>
          </cell>
          <cell r="Z45">
            <v>42.707000000000001</v>
          </cell>
          <cell r="AA45">
            <v>366901.92</v>
          </cell>
          <cell r="AB45">
            <v>11.333999999999996</v>
          </cell>
          <cell r="AC45">
            <v>96448.88</v>
          </cell>
          <cell r="AD45">
            <v>26760.863920000003</v>
          </cell>
          <cell r="AE45">
            <v>7041.1324800000002</v>
          </cell>
          <cell r="AF45">
            <v>31.372999999999998</v>
          </cell>
          <cell r="AG45">
            <v>270453.03999999998</v>
          </cell>
          <cell r="AH45">
            <v>19719.73144</v>
          </cell>
          <cell r="AI45">
            <v>1.8960066674719358</v>
          </cell>
          <cell r="AJ45">
            <v>5008.9074750000009</v>
          </cell>
          <cell r="AK45">
            <v>3328.9909249999992</v>
          </cell>
          <cell r="AL45">
            <v>0</v>
          </cell>
          <cell r="AM45">
            <v>53825.948835352021</v>
          </cell>
        </row>
        <row r="46">
          <cell r="Y46" t="str">
            <v>CARPENTER SHOP</v>
          </cell>
          <cell r="Z46">
            <v>13.502999999999998</v>
          </cell>
          <cell r="AA46">
            <v>29473.119999999999</v>
          </cell>
          <cell r="AB46">
            <v>4.2009999999999996</v>
          </cell>
          <cell r="AC46">
            <v>9112.1</v>
          </cell>
          <cell r="AD46">
            <v>2750.0047200000008</v>
          </cell>
          <cell r="AE46">
            <v>851.77819999999997</v>
          </cell>
          <cell r="AF46">
            <v>9.3020000000000014</v>
          </cell>
          <cell r="AG46">
            <v>20361.02</v>
          </cell>
          <cell r="AH46">
            <v>1898.2265199999997</v>
          </cell>
          <cell r="AI46" t="str">
            <v>-</v>
          </cell>
          <cell r="AJ46">
            <v>426.12197222222233</v>
          </cell>
          <cell r="AK46">
            <v>238.4566833333333</v>
          </cell>
          <cell r="AL46">
            <v>0</v>
          </cell>
          <cell r="AM46">
            <v>27305.41811165015</v>
          </cell>
        </row>
        <row r="47">
          <cell r="Y47" t="str">
            <v>BUCKINGHAM MAINTENANCE ANNEX</v>
          </cell>
          <cell r="Z47">
            <v>14.016999999999999</v>
          </cell>
          <cell r="AA47">
            <v>77738.813999999998</v>
          </cell>
          <cell r="AB47">
            <v>5.3959999999999981</v>
          </cell>
          <cell r="AC47">
            <v>30500.556000000004</v>
          </cell>
          <cell r="AD47">
            <v>5966.1749240000017</v>
          </cell>
          <cell r="AE47">
            <v>2334.6382960000001</v>
          </cell>
          <cell r="AF47">
            <v>8.6209999999999987</v>
          </cell>
          <cell r="AG47">
            <v>47238.257999999994</v>
          </cell>
          <cell r="AH47">
            <v>3631.5366279999985</v>
          </cell>
          <cell r="AI47">
            <v>2.9339640782627594</v>
          </cell>
          <cell r="AJ47">
            <v>792.62520708333341</v>
          </cell>
          <cell r="AK47">
            <v>907.58342291666679</v>
          </cell>
          <cell r="AL47">
            <v>0</v>
          </cell>
          <cell r="AM47">
            <v>16028.537906731679</v>
          </cell>
        </row>
        <row r="48">
          <cell r="Y48" t="str">
            <v>OLD SCIENCE HALL</v>
          </cell>
          <cell r="Z48">
            <v>60.506999999999898</v>
          </cell>
          <cell r="AA48">
            <v>149757.97</v>
          </cell>
          <cell r="AB48">
            <v>37.840000000000003</v>
          </cell>
          <cell r="AC48">
            <v>92471.6</v>
          </cell>
          <cell r="AD48">
            <v>13490.243220000018</v>
          </cell>
          <cell r="AE48">
            <v>8358.3895999999968</v>
          </cell>
          <cell r="AF48">
            <v>22.667000000000016</v>
          </cell>
          <cell r="AG48">
            <v>57286.37</v>
          </cell>
          <cell r="AH48">
            <v>5131.8536200000053</v>
          </cell>
          <cell r="AI48" t="str">
            <v>-</v>
          </cell>
          <cell r="AJ48">
            <v>1767.1301618055563</v>
          </cell>
          <cell r="AK48">
            <v>1954.4308520833351</v>
          </cell>
          <cell r="AL48">
            <v>937.66626413559129</v>
          </cell>
          <cell r="AM48">
            <v>139617.73089676703</v>
          </cell>
        </row>
        <row r="49">
          <cell r="Y49" t="str">
            <v>BOOKSTORE STORAGE AREA</v>
          </cell>
          <cell r="Z49">
            <v>2.6190000000000002</v>
          </cell>
          <cell r="AA49">
            <v>6240.15</v>
          </cell>
          <cell r="AB49">
            <v>0.76900000000000002</v>
          </cell>
          <cell r="AC49">
            <v>1754.07</v>
          </cell>
          <cell r="AD49">
            <v>567.94229999999993</v>
          </cell>
          <cell r="AE49">
            <v>161.60102000000001</v>
          </cell>
          <cell r="AF49">
            <v>1.85</v>
          </cell>
          <cell r="AG49">
            <v>4486.08</v>
          </cell>
          <cell r="AH49">
            <v>406.34127999999998</v>
          </cell>
          <cell r="AI49">
            <v>5.211356999350075</v>
          </cell>
          <cell r="AJ49">
            <v>98.024047916666689</v>
          </cell>
          <cell r="AK49">
            <v>52.062977083333337</v>
          </cell>
          <cell r="AL49">
            <v>75.003274847457632</v>
          </cell>
          <cell r="AM49">
            <v>3368.8146637427344</v>
          </cell>
        </row>
        <row r="50">
          <cell r="Y50" t="str">
            <v>CARVER HALL</v>
          </cell>
          <cell r="Z50">
            <v>17.419</v>
          </cell>
          <cell r="AA50">
            <v>43490.05</v>
          </cell>
          <cell r="AB50">
            <v>8.4329999999999998</v>
          </cell>
          <cell r="AC50">
            <v>20688.93</v>
          </cell>
          <cell r="AD50">
            <v>3908.5157000000008</v>
          </cell>
          <cell r="AE50">
            <v>1868.0761799999989</v>
          </cell>
          <cell r="AF50">
            <v>8.9860000000000007</v>
          </cell>
          <cell r="AG50">
            <v>22801.119999999999</v>
          </cell>
          <cell r="AH50">
            <v>2040.4395200000001</v>
          </cell>
          <cell r="AI50">
            <v>7.2718032340877352</v>
          </cell>
          <cell r="AJ50">
            <v>321.28741319444453</v>
          </cell>
          <cell r="AK50">
            <v>741.33247291666657</v>
          </cell>
          <cell r="AL50">
            <v>372.45519837288134</v>
          </cell>
          <cell r="AM50">
            <v>24152.505809663038</v>
          </cell>
        </row>
        <row r="51">
          <cell r="Y51" t="str">
            <v>Grand Total</v>
          </cell>
          <cell r="Z51">
            <v>168.08399999999989</v>
          </cell>
          <cell r="AA51">
            <v>743622.29400000011</v>
          </cell>
          <cell r="AB51">
            <v>74.091000000000008</v>
          </cell>
          <cell r="AC51">
            <v>278429.89600000001</v>
          </cell>
          <cell r="AD51">
            <v>59096.877804000025</v>
          </cell>
          <cell r="AE51">
            <v>22792.196735999998</v>
          </cell>
          <cell r="AF51">
            <v>93.993000000000009</v>
          </cell>
          <cell r="AG51">
            <v>465192.39800000004</v>
          </cell>
          <cell r="AH51">
            <v>36304.681067999998</v>
          </cell>
          <cell r="AI51">
            <v>5.2037458190263699</v>
          </cell>
          <cell r="AJ51">
            <v>9028.6830459722241</v>
          </cell>
          <cell r="AK51">
            <v>8069.157956250001</v>
          </cell>
          <cell r="AL51">
            <v>1963.1685250169471</v>
          </cell>
          <cell r="AM51">
            <v>288169.03206835652</v>
          </cell>
        </row>
        <row r="52">
          <cell r="Y52" t="str">
            <v xml:space="preserve"> </v>
          </cell>
          <cell r="Z52" t="str">
            <v xml:space="preserve"> </v>
          </cell>
          <cell r="AA52" t="str">
            <v xml:space="preserve"> </v>
          </cell>
          <cell r="AB52" t="str">
            <v xml:space="preserve"> </v>
          </cell>
          <cell r="AC52" t="str">
            <v xml:space="preserve"> </v>
          </cell>
          <cell r="AD52" t="str">
            <v xml:space="preserve"> </v>
          </cell>
          <cell r="AE52" t="str">
            <v xml:space="preserve"> </v>
          </cell>
          <cell r="AF52" t="str">
            <v xml:space="preserve"> </v>
          </cell>
          <cell r="AG52" t="str">
            <v xml:space="preserve"> </v>
          </cell>
          <cell r="AH52" t="str">
            <v xml:space="preserve"> </v>
          </cell>
          <cell r="AI52" t="str">
            <v xml:space="preserve"> </v>
          </cell>
          <cell r="AJ52" t="str">
            <v xml:space="preserve"> </v>
          </cell>
          <cell r="AK52" t="str">
            <v xml:space="preserve"> </v>
          </cell>
          <cell r="AL52" t="str">
            <v xml:space="preserve"> </v>
          </cell>
          <cell r="AM52" t="str">
            <v xml:space="preserve"> </v>
          </cell>
        </row>
        <row r="53">
          <cell r="Y53" t="str">
            <v xml:space="preserve"> </v>
          </cell>
          <cell r="Z53" t="str">
            <v xml:space="preserve"> </v>
          </cell>
          <cell r="AA53" t="str">
            <v xml:space="preserve"> </v>
          </cell>
          <cell r="AB53" t="str">
            <v xml:space="preserve"> </v>
          </cell>
          <cell r="AC53" t="str">
            <v xml:space="preserve"> </v>
          </cell>
          <cell r="AD53" t="str">
            <v xml:space="preserve"> </v>
          </cell>
          <cell r="AE53" t="str">
            <v xml:space="preserve"> </v>
          </cell>
          <cell r="AF53" t="str">
            <v xml:space="preserve"> </v>
          </cell>
          <cell r="AG53" t="str">
            <v xml:space="preserve"> </v>
          </cell>
          <cell r="AH53" t="str">
            <v xml:space="preserve"> </v>
          </cell>
          <cell r="AI53" t="str">
            <v xml:space="preserve"> </v>
          </cell>
          <cell r="AJ53" t="str">
            <v xml:space="preserve"> </v>
          </cell>
          <cell r="AK53" t="str">
            <v xml:space="preserve"> </v>
          </cell>
          <cell r="AL53" t="str">
            <v xml:space="preserve"> </v>
          </cell>
          <cell r="AM53" t="str">
            <v xml:space="preserve"> </v>
          </cell>
        </row>
        <row r="54">
          <cell r="Y54" t="str">
            <v xml:space="preserve"> </v>
          </cell>
          <cell r="Z54" t="str">
            <v xml:space="preserve"> </v>
          </cell>
          <cell r="AA54" t="str">
            <v xml:space="preserve"> </v>
          </cell>
          <cell r="AB54" t="str">
            <v xml:space="preserve"> </v>
          </cell>
          <cell r="AC54" t="str">
            <v xml:space="preserve"> </v>
          </cell>
          <cell r="AD54" t="str">
            <v xml:space="preserve"> </v>
          </cell>
          <cell r="AE54" t="str">
            <v xml:space="preserve"> </v>
          </cell>
          <cell r="AF54" t="str">
            <v xml:space="preserve"> </v>
          </cell>
          <cell r="AG54" t="str">
            <v xml:space="preserve"> </v>
          </cell>
          <cell r="AH54" t="str">
            <v xml:space="preserve"> </v>
          </cell>
          <cell r="AI54" t="str">
            <v xml:space="preserve"> </v>
          </cell>
          <cell r="AJ54" t="str">
            <v xml:space="preserve"> </v>
          </cell>
          <cell r="AK54" t="str">
            <v xml:space="preserve"> </v>
          </cell>
          <cell r="AL54" t="str">
            <v xml:space="preserve"> </v>
          </cell>
          <cell r="AM54" t="str">
            <v xml:space="preserve"> </v>
          </cell>
        </row>
        <row r="55">
          <cell r="Y55" t="str">
            <v xml:space="preserve"> </v>
          </cell>
          <cell r="Z55" t="str">
            <v xml:space="preserve"> </v>
          </cell>
          <cell r="AA55" t="str">
            <v xml:space="preserve"> </v>
          </cell>
          <cell r="AB55" t="str">
            <v xml:space="preserve"> </v>
          </cell>
          <cell r="AC55" t="str">
            <v xml:space="preserve"> </v>
          </cell>
          <cell r="AD55" t="str">
            <v xml:space="preserve"> </v>
          </cell>
          <cell r="AE55" t="str">
            <v xml:space="preserve"> </v>
          </cell>
          <cell r="AF55" t="str">
            <v xml:space="preserve"> </v>
          </cell>
          <cell r="AG55" t="str">
            <v xml:space="preserve"> </v>
          </cell>
          <cell r="AH55" t="str">
            <v xml:space="preserve"> </v>
          </cell>
          <cell r="AI55" t="str">
            <v xml:space="preserve"> </v>
          </cell>
          <cell r="AJ55" t="str">
            <v xml:space="preserve"> </v>
          </cell>
          <cell r="AK55" t="str">
            <v xml:space="preserve"> </v>
          </cell>
          <cell r="AL55" t="str">
            <v xml:space="preserve"> </v>
          </cell>
          <cell r="AM55" t="str">
            <v xml:space="preserve"> </v>
          </cell>
        </row>
        <row r="56">
          <cell r="Y56" t="str">
            <v xml:space="preserve"> </v>
          </cell>
          <cell r="Z56" t="str">
            <v xml:space="preserve"> </v>
          </cell>
          <cell r="AA56" t="str">
            <v xml:space="preserve"> </v>
          </cell>
          <cell r="AB56" t="str">
            <v xml:space="preserve"> </v>
          </cell>
          <cell r="AC56" t="str">
            <v xml:space="preserve"> </v>
          </cell>
          <cell r="AD56" t="str">
            <v xml:space="preserve"> </v>
          </cell>
          <cell r="AE56" t="str">
            <v xml:space="preserve"> </v>
          </cell>
          <cell r="AF56" t="str">
            <v xml:space="preserve"> </v>
          </cell>
          <cell r="AG56" t="str">
            <v xml:space="preserve"> </v>
          </cell>
          <cell r="AH56" t="str">
            <v xml:space="preserve"> </v>
          </cell>
          <cell r="AI56" t="str">
            <v xml:space="preserve"> </v>
          </cell>
          <cell r="AJ56" t="str">
            <v xml:space="preserve"> </v>
          </cell>
          <cell r="AK56" t="str">
            <v xml:space="preserve"> </v>
          </cell>
          <cell r="AL56" t="str">
            <v xml:space="preserve"> </v>
          </cell>
          <cell r="AM56" t="str">
            <v xml:space="preserve"> </v>
          </cell>
        </row>
        <row r="57">
          <cell r="Y57" t="str">
            <v xml:space="preserve"> </v>
          </cell>
          <cell r="Z57" t="str">
            <v xml:space="preserve"> </v>
          </cell>
          <cell r="AA57" t="str">
            <v xml:space="preserve"> </v>
          </cell>
          <cell r="AB57" t="str">
            <v xml:space="preserve"> </v>
          </cell>
          <cell r="AC57" t="str">
            <v xml:space="preserve"> </v>
          </cell>
          <cell r="AD57" t="str">
            <v xml:space="preserve"> </v>
          </cell>
          <cell r="AE57" t="str">
            <v xml:space="preserve"> </v>
          </cell>
          <cell r="AF57" t="str">
            <v xml:space="preserve"> </v>
          </cell>
          <cell r="AG57" t="str">
            <v xml:space="preserve"> </v>
          </cell>
          <cell r="AH57" t="str">
            <v xml:space="preserve"> </v>
          </cell>
          <cell r="AI57" t="str">
            <v xml:space="preserve"> </v>
          </cell>
          <cell r="AJ57" t="str">
            <v xml:space="preserve"> </v>
          </cell>
          <cell r="AK57" t="str">
            <v xml:space="preserve"> </v>
          </cell>
          <cell r="AL57" t="str">
            <v xml:space="preserve"> </v>
          </cell>
          <cell r="AM57" t="str">
            <v xml:space="preserve"> </v>
          </cell>
        </row>
        <row r="58">
          <cell r="Y58" t="str">
            <v xml:space="preserve"> </v>
          </cell>
          <cell r="Z58" t="str">
            <v xml:space="preserve"> </v>
          </cell>
          <cell r="AA58" t="str">
            <v xml:space="preserve"> </v>
          </cell>
          <cell r="AB58" t="str">
            <v xml:space="preserve"> </v>
          </cell>
          <cell r="AC58" t="str">
            <v xml:space="preserve"> </v>
          </cell>
          <cell r="AD58" t="str">
            <v xml:space="preserve"> </v>
          </cell>
          <cell r="AE58" t="str">
            <v xml:space="preserve"> </v>
          </cell>
          <cell r="AF58" t="str">
            <v xml:space="preserve"> </v>
          </cell>
          <cell r="AG58" t="str">
            <v xml:space="preserve"> </v>
          </cell>
          <cell r="AH58" t="str">
            <v xml:space="preserve"> </v>
          </cell>
          <cell r="AI58" t="str">
            <v xml:space="preserve"> </v>
          </cell>
          <cell r="AJ58" t="str">
            <v xml:space="preserve"> </v>
          </cell>
          <cell r="AK58" t="str">
            <v xml:space="preserve"> </v>
          </cell>
          <cell r="AL58" t="str">
            <v xml:space="preserve"> </v>
          </cell>
          <cell r="AM58" t="str">
            <v xml:space="preserve"> </v>
          </cell>
        </row>
        <row r="59">
          <cell r="Y59" t="str">
            <v xml:space="preserve"> </v>
          </cell>
          <cell r="Z59" t="str">
            <v xml:space="preserve"> </v>
          </cell>
          <cell r="AA59" t="str">
            <v xml:space="preserve"> </v>
          </cell>
          <cell r="AB59" t="str">
            <v xml:space="preserve"> </v>
          </cell>
          <cell r="AC59" t="str">
            <v xml:space="preserve"> </v>
          </cell>
          <cell r="AD59" t="str">
            <v xml:space="preserve"> </v>
          </cell>
          <cell r="AE59" t="str">
            <v xml:space="preserve"> </v>
          </cell>
          <cell r="AF59" t="str">
            <v xml:space="preserve"> </v>
          </cell>
          <cell r="AG59" t="str">
            <v xml:space="preserve"> </v>
          </cell>
          <cell r="AH59" t="str">
            <v xml:space="preserve"> </v>
          </cell>
          <cell r="AI59" t="str">
            <v xml:space="preserve"> </v>
          </cell>
          <cell r="AJ59" t="str">
            <v xml:space="preserve"> </v>
          </cell>
          <cell r="AK59" t="str">
            <v xml:space="preserve"> </v>
          </cell>
          <cell r="AL59" t="str">
            <v xml:space="preserve"> </v>
          </cell>
          <cell r="AM59" t="str">
            <v xml:space="preserve"> </v>
          </cell>
        </row>
        <row r="60">
          <cell r="Y60" t="str">
            <v xml:space="preserve"> </v>
          </cell>
          <cell r="Z60" t="str">
            <v xml:space="preserve"> </v>
          </cell>
          <cell r="AA60" t="str">
            <v xml:space="preserve"> </v>
          </cell>
          <cell r="AB60" t="str">
            <v xml:space="preserve"> </v>
          </cell>
          <cell r="AC60" t="str">
            <v xml:space="preserve"> </v>
          </cell>
          <cell r="AD60" t="str">
            <v xml:space="preserve"> </v>
          </cell>
          <cell r="AE60" t="str">
            <v xml:space="preserve"> </v>
          </cell>
          <cell r="AF60" t="str">
            <v xml:space="preserve"> </v>
          </cell>
          <cell r="AG60" t="str">
            <v xml:space="preserve"> </v>
          </cell>
          <cell r="AH60" t="str">
            <v xml:space="preserve"> </v>
          </cell>
          <cell r="AI60" t="str">
            <v xml:space="preserve"> </v>
          </cell>
          <cell r="AJ60" t="str">
            <v xml:space="preserve"> </v>
          </cell>
          <cell r="AK60" t="str">
            <v xml:space="preserve"> </v>
          </cell>
          <cell r="AL60" t="str">
            <v xml:space="preserve"> </v>
          </cell>
          <cell r="AM60" t="str">
            <v xml:space="preserve"> </v>
          </cell>
        </row>
        <row r="61">
          <cell r="Y61" t="str">
            <v xml:space="preserve"> </v>
          </cell>
          <cell r="Z61" t="str">
            <v xml:space="preserve"> </v>
          </cell>
          <cell r="AA61" t="str">
            <v xml:space="preserve"> </v>
          </cell>
          <cell r="AB61" t="str">
            <v xml:space="preserve"> </v>
          </cell>
          <cell r="AC61" t="str">
            <v xml:space="preserve"> </v>
          </cell>
          <cell r="AD61" t="str">
            <v xml:space="preserve"> </v>
          </cell>
          <cell r="AE61" t="str">
            <v xml:space="preserve"> </v>
          </cell>
          <cell r="AF61" t="str">
            <v xml:space="preserve"> </v>
          </cell>
          <cell r="AG61" t="str">
            <v xml:space="preserve"> </v>
          </cell>
          <cell r="AH61" t="str">
            <v xml:space="preserve"> </v>
          </cell>
          <cell r="AI61" t="str">
            <v xml:space="preserve"> </v>
          </cell>
          <cell r="AJ61" t="str">
            <v xml:space="preserve"> </v>
          </cell>
          <cell r="AK61" t="str">
            <v xml:space="preserve"> </v>
          </cell>
          <cell r="AL61" t="str">
            <v xml:space="preserve"> </v>
          </cell>
          <cell r="AM61" t="str">
            <v xml:space="preserve"> </v>
          </cell>
        </row>
        <row r="62">
          <cell r="Y62" t="str">
            <v xml:space="preserve"> </v>
          </cell>
          <cell r="Z62" t="str">
            <v xml:space="preserve"> </v>
          </cell>
          <cell r="AA62" t="str">
            <v xml:space="preserve"> </v>
          </cell>
          <cell r="AB62" t="str">
            <v xml:space="preserve"> </v>
          </cell>
          <cell r="AC62" t="str">
            <v xml:space="preserve"> </v>
          </cell>
          <cell r="AD62" t="str">
            <v xml:space="preserve"> </v>
          </cell>
          <cell r="AE62" t="str">
            <v xml:space="preserve"> </v>
          </cell>
          <cell r="AF62" t="str">
            <v xml:space="preserve"> </v>
          </cell>
          <cell r="AG62" t="str">
            <v xml:space="preserve"> </v>
          </cell>
          <cell r="AH62" t="str">
            <v xml:space="preserve"> </v>
          </cell>
          <cell r="AI62" t="str">
            <v xml:space="preserve"> </v>
          </cell>
          <cell r="AJ62" t="str">
            <v xml:space="preserve"> </v>
          </cell>
          <cell r="AK62" t="str">
            <v xml:space="preserve"> </v>
          </cell>
          <cell r="AL62" t="str">
            <v xml:space="preserve"> </v>
          </cell>
          <cell r="AM62" t="str">
            <v xml:space="preserve"> </v>
          </cell>
        </row>
        <row r="63">
          <cell r="Y63" t="str">
            <v xml:space="preserve"> </v>
          </cell>
          <cell r="Z63" t="str">
            <v xml:space="preserve"> </v>
          </cell>
          <cell r="AA63" t="str">
            <v xml:space="preserve"> </v>
          </cell>
          <cell r="AB63" t="str">
            <v xml:space="preserve"> </v>
          </cell>
          <cell r="AC63" t="str">
            <v xml:space="preserve"> </v>
          </cell>
          <cell r="AD63" t="str">
            <v xml:space="preserve"> </v>
          </cell>
          <cell r="AE63" t="str">
            <v xml:space="preserve"> </v>
          </cell>
          <cell r="AF63" t="str">
            <v xml:space="preserve"> </v>
          </cell>
          <cell r="AG63" t="str">
            <v xml:space="preserve"> </v>
          </cell>
          <cell r="AH63" t="str">
            <v xml:space="preserve"> </v>
          </cell>
          <cell r="AI63" t="str">
            <v xml:space="preserve"> </v>
          </cell>
          <cell r="AJ63" t="str">
            <v xml:space="preserve"> </v>
          </cell>
          <cell r="AK63" t="str">
            <v xml:space="preserve"> </v>
          </cell>
          <cell r="AL63" t="str">
            <v xml:space="preserve"> </v>
          </cell>
          <cell r="AM63" t="str">
            <v xml:space="preserve"> </v>
          </cell>
        </row>
        <row r="64">
          <cell r="Y64" t="str">
            <v xml:space="preserve"> </v>
          </cell>
          <cell r="Z64" t="str">
            <v xml:space="preserve"> </v>
          </cell>
          <cell r="AA64" t="str">
            <v xml:space="preserve"> </v>
          </cell>
          <cell r="AB64" t="str">
            <v xml:space="preserve"> </v>
          </cell>
          <cell r="AC64" t="str">
            <v xml:space="preserve"> </v>
          </cell>
          <cell r="AD64" t="str">
            <v xml:space="preserve"> </v>
          </cell>
          <cell r="AE64" t="str">
            <v xml:space="preserve"> </v>
          </cell>
          <cell r="AF64" t="str">
            <v xml:space="preserve"> </v>
          </cell>
          <cell r="AG64" t="str">
            <v xml:space="preserve"> </v>
          </cell>
          <cell r="AH64" t="str">
            <v xml:space="preserve"> </v>
          </cell>
          <cell r="AI64" t="str">
            <v xml:space="preserve"> </v>
          </cell>
          <cell r="AJ64" t="str">
            <v xml:space="preserve"> </v>
          </cell>
          <cell r="AK64" t="str">
            <v xml:space="preserve"> </v>
          </cell>
          <cell r="AL64" t="str">
            <v xml:space="preserve"> </v>
          </cell>
          <cell r="AM64" t="str">
            <v xml:space="preserve"> </v>
          </cell>
        </row>
        <row r="65">
          <cell r="Y65" t="str">
            <v xml:space="preserve"> </v>
          </cell>
          <cell r="Z65" t="str">
            <v xml:space="preserve"> </v>
          </cell>
          <cell r="AA65" t="str">
            <v xml:space="preserve"> </v>
          </cell>
          <cell r="AB65" t="str">
            <v xml:space="preserve"> </v>
          </cell>
          <cell r="AC65" t="str">
            <v xml:space="preserve"> </v>
          </cell>
          <cell r="AD65" t="str">
            <v xml:space="preserve"> </v>
          </cell>
          <cell r="AE65" t="str">
            <v xml:space="preserve"> </v>
          </cell>
          <cell r="AF65" t="str">
            <v xml:space="preserve"> </v>
          </cell>
          <cell r="AG65" t="str">
            <v xml:space="preserve"> </v>
          </cell>
          <cell r="AH65" t="str">
            <v xml:space="preserve"> </v>
          </cell>
          <cell r="AI65" t="str">
            <v xml:space="preserve"> </v>
          </cell>
          <cell r="AJ65" t="str">
            <v xml:space="preserve"> </v>
          </cell>
          <cell r="AK65" t="str">
            <v xml:space="preserve"> </v>
          </cell>
          <cell r="AL65" t="str">
            <v xml:space="preserve"> </v>
          </cell>
          <cell r="AM65" t="str">
            <v xml:space="preserve"> </v>
          </cell>
        </row>
        <row r="66">
          <cell r="Y66" t="str">
            <v xml:space="preserve"> </v>
          </cell>
          <cell r="Z66" t="str">
            <v xml:space="preserve"> </v>
          </cell>
          <cell r="AA66" t="str">
            <v xml:space="preserve"> </v>
          </cell>
          <cell r="AB66" t="str">
            <v xml:space="preserve"> </v>
          </cell>
          <cell r="AC66" t="str">
            <v xml:space="preserve"> </v>
          </cell>
          <cell r="AD66" t="str">
            <v xml:space="preserve"> </v>
          </cell>
          <cell r="AE66" t="str">
            <v xml:space="preserve"> </v>
          </cell>
          <cell r="AF66" t="str">
            <v xml:space="preserve"> </v>
          </cell>
          <cell r="AG66" t="str">
            <v xml:space="preserve"> </v>
          </cell>
          <cell r="AH66" t="str">
            <v xml:space="preserve"> </v>
          </cell>
          <cell r="AI66" t="str">
            <v xml:space="preserve"> </v>
          </cell>
          <cell r="AJ66" t="str">
            <v xml:space="preserve"> </v>
          </cell>
          <cell r="AK66" t="str">
            <v xml:space="preserve"> </v>
          </cell>
          <cell r="AL66" t="str">
            <v xml:space="preserve"> </v>
          </cell>
          <cell r="AM66" t="str">
            <v xml:space="preserve"> </v>
          </cell>
        </row>
        <row r="67">
          <cell r="Y67" t="str">
            <v xml:space="preserve"> </v>
          </cell>
          <cell r="Z67" t="str">
            <v xml:space="preserve"> </v>
          </cell>
          <cell r="AA67" t="str">
            <v xml:space="preserve"> </v>
          </cell>
          <cell r="AB67" t="str">
            <v xml:space="preserve"> </v>
          </cell>
          <cell r="AC67" t="str">
            <v xml:space="preserve"> </v>
          </cell>
          <cell r="AD67" t="str">
            <v xml:space="preserve"> </v>
          </cell>
          <cell r="AE67" t="str">
            <v xml:space="preserve"> </v>
          </cell>
          <cell r="AF67" t="str">
            <v xml:space="preserve"> </v>
          </cell>
          <cell r="AG67" t="str">
            <v xml:space="preserve"> </v>
          </cell>
          <cell r="AH67" t="str">
            <v xml:space="preserve"> </v>
          </cell>
          <cell r="AI67" t="str">
            <v xml:space="preserve"> </v>
          </cell>
          <cell r="AJ67" t="str">
            <v xml:space="preserve"> </v>
          </cell>
          <cell r="AK67" t="str">
            <v xml:space="preserve"> </v>
          </cell>
          <cell r="AL67" t="str">
            <v xml:space="preserve"> </v>
          </cell>
          <cell r="AM67" t="str">
            <v xml:space="preserve"> </v>
          </cell>
        </row>
        <row r="68">
          <cell r="Y68" t="str">
            <v xml:space="preserve"> </v>
          </cell>
          <cell r="Z68" t="str">
            <v xml:space="preserve"> </v>
          </cell>
          <cell r="AA68" t="str">
            <v xml:space="preserve"> </v>
          </cell>
          <cell r="AB68" t="str">
            <v xml:space="preserve"> </v>
          </cell>
          <cell r="AC68" t="str">
            <v xml:space="preserve"> </v>
          </cell>
          <cell r="AD68" t="str">
            <v xml:space="preserve"> </v>
          </cell>
          <cell r="AE68" t="str">
            <v xml:space="preserve"> </v>
          </cell>
          <cell r="AF68" t="str">
            <v xml:space="preserve"> </v>
          </cell>
          <cell r="AG68" t="str">
            <v xml:space="preserve"> </v>
          </cell>
          <cell r="AH68" t="str">
            <v xml:space="preserve"> </v>
          </cell>
          <cell r="AI68" t="str">
            <v xml:space="preserve"> </v>
          </cell>
          <cell r="AJ68" t="str">
            <v xml:space="preserve"> </v>
          </cell>
          <cell r="AK68" t="str">
            <v xml:space="preserve"> </v>
          </cell>
          <cell r="AL68" t="str">
            <v xml:space="preserve"> </v>
          </cell>
          <cell r="AM68" t="str">
            <v xml:space="preserve"> </v>
          </cell>
        </row>
        <row r="69">
          <cell r="Y69" t="str">
            <v xml:space="preserve"> </v>
          </cell>
          <cell r="Z69" t="str">
            <v xml:space="preserve"> </v>
          </cell>
          <cell r="AA69" t="str">
            <v xml:space="preserve"> </v>
          </cell>
          <cell r="AB69" t="str">
            <v xml:space="preserve"> </v>
          </cell>
          <cell r="AC69" t="str">
            <v xml:space="preserve"> </v>
          </cell>
          <cell r="AD69" t="str">
            <v xml:space="preserve"> </v>
          </cell>
          <cell r="AE69" t="str">
            <v xml:space="preserve"> </v>
          </cell>
          <cell r="AF69" t="str">
            <v xml:space="preserve"> </v>
          </cell>
          <cell r="AG69" t="str">
            <v xml:space="preserve"> </v>
          </cell>
          <cell r="AH69" t="str">
            <v xml:space="preserve"> </v>
          </cell>
          <cell r="AI69" t="str">
            <v xml:space="preserve"> </v>
          </cell>
          <cell r="AJ69" t="str">
            <v xml:space="preserve"> </v>
          </cell>
          <cell r="AK69" t="str">
            <v xml:space="preserve"> </v>
          </cell>
          <cell r="AL69" t="str">
            <v xml:space="preserve"> </v>
          </cell>
          <cell r="AM69" t="str">
            <v xml:space="preserve"> </v>
          </cell>
        </row>
        <row r="70">
          <cell r="Y70" t="str">
            <v xml:space="preserve"> </v>
          </cell>
          <cell r="Z70" t="str">
            <v xml:space="preserve"> </v>
          </cell>
          <cell r="AA70" t="str">
            <v xml:space="preserve"> </v>
          </cell>
          <cell r="AB70" t="str">
            <v xml:space="preserve"> </v>
          </cell>
          <cell r="AC70" t="str">
            <v xml:space="preserve"> </v>
          </cell>
          <cell r="AD70" t="str">
            <v xml:space="preserve"> </v>
          </cell>
          <cell r="AE70" t="str">
            <v xml:space="preserve"> </v>
          </cell>
          <cell r="AF70" t="str">
            <v xml:space="preserve"> </v>
          </cell>
          <cell r="AG70" t="str">
            <v xml:space="preserve"> </v>
          </cell>
          <cell r="AH70" t="str">
            <v xml:space="preserve"> </v>
          </cell>
          <cell r="AI70" t="str">
            <v xml:space="preserve"> </v>
          </cell>
          <cell r="AJ70" t="str">
            <v xml:space="preserve"> </v>
          </cell>
          <cell r="AK70" t="str">
            <v xml:space="preserve"> </v>
          </cell>
          <cell r="AL70" t="str">
            <v xml:space="preserve"> </v>
          </cell>
          <cell r="AM70" t="str">
            <v xml:space="preserve"> </v>
          </cell>
        </row>
        <row r="71">
          <cell r="Y71" t="str">
            <v xml:space="preserve"> </v>
          </cell>
          <cell r="Z71" t="str">
            <v xml:space="preserve"> </v>
          </cell>
          <cell r="AA71" t="str">
            <v xml:space="preserve"> </v>
          </cell>
          <cell r="AB71" t="str">
            <v xml:space="preserve"> </v>
          </cell>
          <cell r="AC71" t="str">
            <v xml:space="preserve"> </v>
          </cell>
          <cell r="AD71" t="str">
            <v xml:space="preserve"> </v>
          </cell>
          <cell r="AE71" t="str">
            <v xml:space="preserve"> </v>
          </cell>
          <cell r="AF71" t="str">
            <v xml:space="preserve"> </v>
          </cell>
          <cell r="AG71" t="str">
            <v xml:space="preserve"> </v>
          </cell>
          <cell r="AH71" t="str">
            <v xml:space="preserve"> </v>
          </cell>
          <cell r="AI71" t="str">
            <v xml:space="preserve"> </v>
          </cell>
          <cell r="AJ71" t="str">
            <v xml:space="preserve"> </v>
          </cell>
          <cell r="AK71" t="str">
            <v xml:space="preserve"> </v>
          </cell>
          <cell r="AL71" t="str">
            <v xml:space="preserve"> </v>
          </cell>
          <cell r="AM71" t="str">
            <v xml:space="preserve"> </v>
          </cell>
        </row>
        <row r="72">
          <cell r="Y72" t="str">
            <v xml:space="preserve"> </v>
          </cell>
          <cell r="Z72" t="str">
            <v xml:space="preserve"> </v>
          </cell>
          <cell r="AA72" t="str">
            <v xml:space="preserve"> </v>
          </cell>
          <cell r="AB72" t="str">
            <v xml:space="preserve"> </v>
          </cell>
          <cell r="AC72" t="str">
            <v xml:space="preserve"> </v>
          </cell>
          <cell r="AD72" t="str">
            <v xml:space="preserve"> </v>
          </cell>
          <cell r="AE72" t="str">
            <v xml:space="preserve"> </v>
          </cell>
          <cell r="AF72" t="str">
            <v xml:space="preserve"> </v>
          </cell>
          <cell r="AG72" t="str">
            <v xml:space="preserve"> </v>
          </cell>
          <cell r="AH72" t="str">
            <v xml:space="preserve"> </v>
          </cell>
          <cell r="AI72" t="str">
            <v xml:space="preserve"> </v>
          </cell>
          <cell r="AJ72" t="str">
            <v xml:space="preserve"> </v>
          </cell>
          <cell r="AK72" t="str">
            <v xml:space="preserve"> </v>
          </cell>
          <cell r="AL72" t="str">
            <v xml:space="preserve"> </v>
          </cell>
          <cell r="AM72" t="str">
            <v xml:space="preserve"> </v>
          </cell>
        </row>
        <row r="73">
          <cell r="Y73" t="str">
            <v xml:space="preserve"> </v>
          </cell>
          <cell r="Z73" t="str">
            <v xml:space="preserve"> </v>
          </cell>
          <cell r="AA73" t="str">
            <v xml:space="preserve"> </v>
          </cell>
          <cell r="AB73" t="str">
            <v xml:space="preserve"> </v>
          </cell>
          <cell r="AC73" t="str">
            <v xml:space="preserve"> </v>
          </cell>
          <cell r="AD73" t="str">
            <v xml:space="preserve"> </v>
          </cell>
          <cell r="AE73" t="str">
            <v xml:space="preserve"> </v>
          </cell>
          <cell r="AF73" t="str">
            <v xml:space="preserve"> </v>
          </cell>
          <cell r="AG73" t="str">
            <v xml:space="preserve"> </v>
          </cell>
          <cell r="AH73" t="str">
            <v xml:space="preserve"> </v>
          </cell>
          <cell r="AI73" t="str">
            <v xml:space="preserve"> </v>
          </cell>
          <cell r="AJ73" t="str">
            <v xml:space="preserve"> </v>
          </cell>
          <cell r="AK73" t="str">
            <v xml:space="preserve"> </v>
          </cell>
          <cell r="AL73" t="str">
            <v xml:space="preserve"> </v>
          </cell>
          <cell r="AM73" t="str">
            <v xml:space="preserve"> </v>
          </cell>
        </row>
        <row r="74">
          <cell r="Y74" t="str">
            <v xml:space="preserve"> </v>
          </cell>
          <cell r="Z74" t="str">
            <v xml:space="preserve"> </v>
          </cell>
          <cell r="AA74" t="str">
            <v xml:space="preserve"> </v>
          </cell>
          <cell r="AB74" t="str">
            <v xml:space="preserve"> </v>
          </cell>
          <cell r="AC74" t="str">
            <v xml:space="preserve"> </v>
          </cell>
          <cell r="AD74" t="str">
            <v xml:space="preserve"> </v>
          </cell>
          <cell r="AE74" t="str">
            <v xml:space="preserve"> </v>
          </cell>
          <cell r="AF74" t="str">
            <v xml:space="preserve"> </v>
          </cell>
          <cell r="AG74" t="str">
            <v xml:space="preserve"> </v>
          </cell>
          <cell r="AH74" t="str">
            <v xml:space="preserve"> </v>
          </cell>
          <cell r="AI74" t="str">
            <v xml:space="preserve"> </v>
          </cell>
          <cell r="AJ74" t="str">
            <v xml:space="preserve"> </v>
          </cell>
          <cell r="AK74" t="str">
            <v xml:space="preserve"> </v>
          </cell>
          <cell r="AL74" t="str">
            <v xml:space="preserve"> </v>
          </cell>
          <cell r="AM74" t="str">
            <v xml:space="preserve"> </v>
          </cell>
        </row>
        <row r="75">
          <cell r="Y75" t="str">
            <v xml:space="preserve"> </v>
          </cell>
          <cell r="Z75" t="str">
            <v xml:space="preserve"> </v>
          </cell>
          <cell r="AA75" t="str">
            <v xml:space="preserve"> </v>
          </cell>
          <cell r="AB75" t="str">
            <v xml:space="preserve"> </v>
          </cell>
          <cell r="AC75" t="str">
            <v xml:space="preserve"> </v>
          </cell>
          <cell r="AD75" t="str">
            <v xml:space="preserve"> </v>
          </cell>
          <cell r="AE75" t="str">
            <v xml:space="preserve"> </v>
          </cell>
          <cell r="AF75" t="str">
            <v xml:space="preserve"> </v>
          </cell>
          <cell r="AG75" t="str">
            <v xml:space="preserve"> </v>
          </cell>
          <cell r="AH75" t="str">
            <v xml:space="preserve"> </v>
          </cell>
          <cell r="AI75" t="str">
            <v xml:space="preserve"> </v>
          </cell>
          <cell r="AJ75" t="str">
            <v xml:space="preserve"> </v>
          </cell>
          <cell r="AK75" t="str">
            <v xml:space="preserve"> </v>
          </cell>
          <cell r="AL75" t="str">
            <v xml:space="preserve"> </v>
          </cell>
          <cell r="AM75" t="str">
            <v xml:space="preserve"> </v>
          </cell>
        </row>
        <row r="76">
          <cell r="Y76" t="str">
            <v xml:space="preserve"> </v>
          </cell>
          <cell r="Z76" t="str">
            <v xml:space="preserve"> </v>
          </cell>
          <cell r="AA76" t="str">
            <v xml:space="preserve"> </v>
          </cell>
          <cell r="AB76" t="str">
            <v xml:space="preserve"> </v>
          </cell>
          <cell r="AC76" t="str">
            <v xml:space="preserve"> </v>
          </cell>
          <cell r="AD76" t="str">
            <v xml:space="preserve"> </v>
          </cell>
          <cell r="AE76" t="str">
            <v xml:space="preserve"> </v>
          </cell>
          <cell r="AF76" t="str">
            <v xml:space="preserve"> </v>
          </cell>
          <cell r="AG76" t="str">
            <v xml:space="preserve"> </v>
          </cell>
          <cell r="AH76" t="str">
            <v xml:space="preserve"> </v>
          </cell>
          <cell r="AI76" t="str">
            <v xml:space="preserve"> </v>
          </cell>
          <cell r="AJ76" t="str">
            <v xml:space="preserve"> </v>
          </cell>
          <cell r="AK76" t="str">
            <v xml:space="preserve"> </v>
          </cell>
          <cell r="AL76" t="str">
            <v xml:space="preserve"> </v>
          </cell>
          <cell r="AM76" t="str">
            <v xml:space="preserve"> </v>
          </cell>
        </row>
        <row r="77">
          <cell r="Y77" t="str">
            <v xml:space="preserve"> </v>
          </cell>
          <cell r="Z77" t="str">
            <v xml:space="preserve"> </v>
          </cell>
          <cell r="AA77" t="str">
            <v xml:space="preserve"> </v>
          </cell>
          <cell r="AB77" t="str">
            <v xml:space="preserve"> </v>
          </cell>
          <cell r="AC77" t="str">
            <v xml:space="preserve"> </v>
          </cell>
          <cell r="AD77" t="str">
            <v xml:space="preserve"> </v>
          </cell>
          <cell r="AE77" t="str">
            <v xml:space="preserve"> </v>
          </cell>
          <cell r="AF77" t="str">
            <v xml:space="preserve"> </v>
          </cell>
          <cell r="AG77" t="str">
            <v xml:space="preserve"> </v>
          </cell>
          <cell r="AH77" t="str">
            <v xml:space="preserve"> </v>
          </cell>
          <cell r="AI77" t="str">
            <v xml:space="preserve"> </v>
          </cell>
          <cell r="AJ77" t="str">
            <v xml:space="preserve"> </v>
          </cell>
          <cell r="AK77" t="str">
            <v xml:space="preserve"> </v>
          </cell>
          <cell r="AL77" t="str">
            <v xml:space="preserve"> </v>
          </cell>
          <cell r="AM77" t="str">
            <v xml:space="preserve"> </v>
          </cell>
        </row>
        <row r="78">
          <cell r="Y78" t="str">
            <v xml:space="preserve"> </v>
          </cell>
          <cell r="Z78" t="str">
            <v xml:space="preserve"> </v>
          </cell>
          <cell r="AA78" t="str">
            <v xml:space="preserve"> </v>
          </cell>
          <cell r="AB78" t="str">
            <v xml:space="preserve"> </v>
          </cell>
          <cell r="AC78" t="str">
            <v xml:space="preserve"> </v>
          </cell>
          <cell r="AD78" t="str">
            <v xml:space="preserve"> </v>
          </cell>
          <cell r="AE78" t="str">
            <v xml:space="preserve"> </v>
          </cell>
          <cell r="AF78" t="str">
            <v xml:space="preserve"> </v>
          </cell>
          <cell r="AG78" t="str">
            <v xml:space="preserve"> </v>
          </cell>
          <cell r="AH78" t="str">
            <v xml:space="preserve"> </v>
          </cell>
          <cell r="AI78" t="str">
            <v xml:space="preserve"> </v>
          </cell>
          <cell r="AJ78" t="str">
            <v xml:space="preserve"> </v>
          </cell>
          <cell r="AK78" t="str">
            <v xml:space="preserve"> </v>
          </cell>
          <cell r="AL78" t="str">
            <v xml:space="preserve"> </v>
          </cell>
          <cell r="AM78" t="str">
            <v xml:space="preserve"> </v>
          </cell>
        </row>
        <row r="79">
          <cell r="Y79" t="str">
            <v xml:space="preserve"> </v>
          </cell>
          <cell r="Z79" t="str">
            <v xml:space="preserve"> </v>
          </cell>
          <cell r="AA79" t="str">
            <v xml:space="preserve"> </v>
          </cell>
          <cell r="AB79" t="str">
            <v xml:space="preserve"> </v>
          </cell>
          <cell r="AC79" t="str">
            <v xml:space="preserve"> </v>
          </cell>
          <cell r="AD79" t="str">
            <v xml:space="preserve"> </v>
          </cell>
          <cell r="AE79" t="str">
            <v xml:space="preserve"> </v>
          </cell>
          <cell r="AF79" t="str">
            <v xml:space="preserve"> </v>
          </cell>
          <cell r="AG79" t="str">
            <v xml:space="preserve"> </v>
          </cell>
          <cell r="AH79" t="str">
            <v xml:space="preserve"> </v>
          </cell>
          <cell r="AI79" t="str">
            <v xml:space="preserve"> </v>
          </cell>
          <cell r="AJ79" t="str">
            <v xml:space="preserve"> </v>
          </cell>
          <cell r="AK79" t="str">
            <v xml:space="preserve"> </v>
          </cell>
          <cell r="AL79" t="str">
            <v xml:space="preserve"> </v>
          </cell>
          <cell r="AM79" t="str">
            <v xml:space="preserve"> </v>
          </cell>
        </row>
      </sheetData>
      <sheetData sheetId="4"/>
      <sheetData sheetId="5"/>
      <sheetData sheetId="6"/>
      <sheetData sheetId="7">
        <row r="8">
          <cell r="B8" t="str">
            <v>OL</v>
          </cell>
          <cell r="C8" t="str">
            <v>OFFICE LOW</v>
          </cell>
          <cell r="F8">
            <v>2400</v>
          </cell>
          <cell r="G8">
            <v>8760</v>
          </cell>
          <cell r="H8">
            <v>3000</v>
          </cell>
          <cell r="I8">
            <v>8760</v>
          </cell>
          <cell r="J8">
            <v>3000</v>
          </cell>
          <cell r="K8">
            <v>2470</v>
          </cell>
          <cell r="L8">
            <v>3000</v>
          </cell>
          <cell r="M8">
            <v>3000</v>
          </cell>
          <cell r="N8">
            <v>3000</v>
          </cell>
          <cell r="O8">
            <v>2340</v>
          </cell>
          <cell r="P8">
            <v>2470</v>
          </cell>
          <cell r="Q8">
            <v>2470</v>
          </cell>
          <cell r="R8">
            <v>2470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row>
        <row r="9">
          <cell r="B9" t="str">
            <v>OH</v>
          </cell>
          <cell r="C9" t="str">
            <v>OFFICE HIGH</v>
          </cell>
          <cell r="F9">
            <v>3000</v>
          </cell>
          <cell r="G9">
            <v>8760</v>
          </cell>
          <cell r="H9">
            <v>4030</v>
          </cell>
          <cell r="I9">
            <v>8760</v>
          </cell>
          <cell r="J9">
            <v>4082</v>
          </cell>
          <cell r="K9">
            <v>2470</v>
          </cell>
          <cell r="L9">
            <v>4030</v>
          </cell>
          <cell r="M9">
            <v>4030</v>
          </cell>
          <cell r="N9">
            <v>6006</v>
          </cell>
          <cell r="O9">
            <v>2340</v>
          </cell>
          <cell r="P9">
            <v>2470</v>
          </cell>
          <cell r="Q9">
            <v>2470</v>
          </cell>
          <cell r="R9">
            <v>2470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row>
        <row r="10">
          <cell r="B10" t="str">
            <v>COR</v>
          </cell>
          <cell r="C10" t="str">
            <v>CORRIDOR</v>
          </cell>
          <cell r="F10">
            <v>2600</v>
          </cell>
          <cell r="G10">
            <v>8760</v>
          </cell>
          <cell r="H10">
            <v>4030</v>
          </cell>
          <cell r="I10">
            <v>8760</v>
          </cell>
          <cell r="J10">
            <v>4082</v>
          </cell>
          <cell r="K10">
            <v>2470</v>
          </cell>
          <cell r="L10">
            <v>4030</v>
          </cell>
          <cell r="M10">
            <v>4030</v>
          </cell>
          <cell r="N10">
            <v>6006</v>
          </cell>
          <cell r="O10">
            <v>2340</v>
          </cell>
          <cell r="P10">
            <v>2470</v>
          </cell>
          <cell r="Q10">
            <v>2470</v>
          </cell>
          <cell r="R10">
            <v>2470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row>
        <row r="11">
          <cell r="B11" t="str">
            <v>CS</v>
          </cell>
          <cell r="C11" t="str">
            <v>COMMON SPACE</v>
          </cell>
          <cell r="F11">
            <v>2600</v>
          </cell>
          <cell r="G11">
            <v>8760</v>
          </cell>
          <cell r="H11">
            <v>4030</v>
          </cell>
          <cell r="I11">
            <v>8760</v>
          </cell>
          <cell r="J11">
            <v>4082</v>
          </cell>
          <cell r="K11">
            <v>2470</v>
          </cell>
          <cell r="L11">
            <v>4030</v>
          </cell>
          <cell r="M11">
            <v>4030</v>
          </cell>
          <cell r="N11">
            <v>6006</v>
          </cell>
          <cell r="O11">
            <v>2340</v>
          </cell>
          <cell r="P11">
            <v>2470</v>
          </cell>
          <cell r="Q11">
            <v>2470</v>
          </cell>
          <cell r="R11">
            <v>2470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row>
        <row r="12">
          <cell r="B12" t="str">
            <v>ST</v>
          </cell>
          <cell r="C12" t="str">
            <v>STAIRS</v>
          </cell>
          <cell r="F12">
            <v>2600</v>
          </cell>
          <cell r="G12">
            <v>8760</v>
          </cell>
          <cell r="H12">
            <v>4030</v>
          </cell>
          <cell r="I12">
            <v>8760</v>
          </cell>
          <cell r="J12">
            <v>4082</v>
          </cell>
          <cell r="K12">
            <v>2470</v>
          </cell>
          <cell r="L12">
            <v>4030</v>
          </cell>
          <cell r="M12">
            <v>4030</v>
          </cell>
          <cell r="N12">
            <v>6006</v>
          </cell>
          <cell r="O12">
            <v>2340</v>
          </cell>
          <cell r="P12">
            <v>2470</v>
          </cell>
          <cell r="Q12">
            <v>2470</v>
          </cell>
          <cell r="R12">
            <v>2470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row>
        <row r="13">
          <cell r="B13" t="str">
            <v>TR</v>
          </cell>
          <cell r="C13" t="str">
            <v>TOILET ROOMS</v>
          </cell>
          <cell r="F13">
            <v>2600</v>
          </cell>
          <cell r="G13">
            <v>8760</v>
          </cell>
          <cell r="H13">
            <v>4030</v>
          </cell>
          <cell r="I13">
            <v>8760</v>
          </cell>
          <cell r="J13">
            <v>4082</v>
          </cell>
          <cell r="K13">
            <v>2470</v>
          </cell>
          <cell r="L13">
            <v>4030</v>
          </cell>
          <cell r="M13">
            <v>4030</v>
          </cell>
          <cell r="N13">
            <v>6006</v>
          </cell>
          <cell r="O13">
            <v>2340</v>
          </cell>
          <cell r="P13">
            <v>2470</v>
          </cell>
          <cell r="Q13">
            <v>2470</v>
          </cell>
          <cell r="R13">
            <v>2470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row>
        <row r="14">
          <cell r="B14" t="str">
            <v>SL</v>
          </cell>
          <cell r="C14" t="str">
            <v>STORAGE LOW</v>
          </cell>
          <cell r="F14">
            <v>500</v>
          </cell>
          <cell r="G14">
            <v>1000</v>
          </cell>
          <cell r="H14">
            <v>500</v>
          </cell>
          <cell r="I14">
            <v>8760</v>
          </cell>
          <cell r="J14">
            <v>500</v>
          </cell>
          <cell r="K14">
            <v>500</v>
          </cell>
          <cell r="L14">
            <v>500</v>
          </cell>
          <cell r="M14">
            <v>500</v>
          </cell>
          <cell r="N14">
            <v>500</v>
          </cell>
          <cell r="O14">
            <v>500</v>
          </cell>
          <cell r="P14">
            <v>500</v>
          </cell>
          <cell r="Q14">
            <v>500</v>
          </cell>
          <cell r="R14">
            <v>500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row>
        <row r="15">
          <cell r="B15" t="str">
            <v>SH</v>
          </cell>
          <cell r="C15" t="str">
            <v>STORAGE HIGH</v>
          </cell>
          <cell r="F15">
            <v>1000</v>
          </cell>
          <cell r="G15">
            <v>4000</v>
          </cell>
          <cell r="H15">
            <v>1000</v>
          </cell>
          <cell r="I15">
            <v>8760</v>
          </cell>
          <cell r="J15">
            <v>1000</v>
          </cell>
          <cell r="K15">
            <v>1000</v>
          </cell>
          <cell r="L15">
            <v>1000</v>
          </cell>
          <cell r="M15">
            <v>1000</v>
          </cell>
          <cell r="N15">
            <v>1000</v>
          </cell>
          <cell r="O15">
            <v>1000</v>
          </cell>
          <cell r="P15">
            <v>1000</v>
          </cell>
          <cell r="Q15">
            <v>1000</v>
          </cell>
          <cell r="R15">
            <v>1000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row>
        <row r="16">
          <cell r="B16" t="str">
            <v>JC</v>
          </cell>
          <cell r="C16" t="str">
            <v>JANITOR CLOSET</v>
          </cell>
          <cell r="F16">
            <v>1000</v>
          </cell>
          <cell r="G16">
            <v>8760</v>
          </cell>
          <cell r="H16">
            <v>1000</v>
          </cell>
          <cell r="I16">
            <v>8760</v>
          </cell>
          <cell r="J16">
            <v>500</v>
          </cell>
          <cell r="K16">
            <v>500</v>
          </cell>
          <cell r="L16">
            <v>1000</v>
          </cell>
          <cell r="M16">
            <v>1000</v>
          </cell>
          <cell r="N16">
            <v>500</v>
          </cell>
          <cell r="O16">
            <v>500</v>
          </cell>
          <cell r="P16">
            <v>500</v>
          </cell>
          <cell r="Q16">
            <v>500</v>
          </cell>
          <cell r="R16">
            <v>500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row>
        <row r="17">
          <cell r="B17" t="str">
            <v>MRL</v>
          </cell>
          <cell r="C17" t="str">
            <v>MECH ROOM LOW</v>
          </cell>
          <cell r="F17">
            <v>1000</v>
          </cell>
          <cell r="G17">
            <v>1000</v>
          </cell>
          <cell r="H17">
            <v>500</v>
          </cell>
          <cell r="I17">
            <v>8760</v>
          </cell>
          <cell r="J17">
            <v>500</v>
          </cell>
          <cell r="K17">
            <v>500</v>
          </cell>
          <cell r="L17">
            <v>500</v>
          </cell>
          <cell r="M17">
            <v>500</v>
          </cell>
          <cell r="N17">
            <v>500</v>
          </cell>
          <cell r="O17">
            <v>2340</v>
          </cell>
          <cell r="P17">
            <v>500</v>
          </cell>
          <cell r="Q17">
            <v>500</v>
          </cell>
          <cell r="R17">
            <v>500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row>
        <row r="18">
          <cell r="B18" t="str">
            <v>MRH</v>
          </cell>
          <cell r="C18" t="str">
            <v>MECH ROOM HIGH</v>
          </cell>
          <cell r="F18">
            <v>2400</v>
          </cell>
          <cell r="G18">
            <v>8760</v>
          </cell>
          <cell r="H18">
            <v>2500</v>
          </cell>
          <cell r="I18">
            <v>8760</v>
          </cell>
          <cell r="J18">
            <v>1000</v>
          </cell>
          <cell r="K18">
            <v>1000</v>
          </cell>
          <cell r="L18">
            <v>2500</v>
          </cell>
          <cell r="M18">
            <v>2500</v>
          </cell>
          <cell r="N18">
            <v>2500</v>
          </cell>
          <cell r="O18">
            <v>2340</v>
          </cell>
          <cell r="P18">
            <v>1000</v>
          </cell>
          <cell r="Q18">
            <v>1000</v>
          </cell>
          <cell r="R18">
            <v>1000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B19" t="str">
            <v>E</v>
          </cell>
          <cell r="C19" t="str">
            <v>EXIT SIGN</v>
          </cell>
          <cell r="F19">
            <v>8760</v>
          </cell>
          <cell r="G19">
            <v>8760</v>
          </cell>
          <cell r="H19">
            <v>8760</v>
          </cell>
          <cell r="I19">
            <v>8760</v>
          </cell>
          <cell r="J19">
            <v>8760</v>
          </cell>
          <cell r="K19">
            <v>8760</v>
          </cell>
          <cell r="L19">
            <v>8760</v>
          </cell>
          <cell r="M19">
            <v>8760</v>
          </cell>
          <cell r="N19">
            <v>8760</v>
          </cell>
          <cell r="O19">
            <v>8760</v>
          </cell>
          <cell r="P19">
            <v>8760</v>
          </cell>
          <cell r="Q19">
            <v>8760</v>
          </cell>
          <cell r="R19">
            <v>8760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row>
        <row r="20">
          <cell r="B20" t="str">
            <v>EXT</v>
          </cell>
          <cell r="C20" t="str">
            <v>EXTERIOR LIGHTING</v>
          </cell>
          <cell r="F20">
            <v>4000</v>
          </cell>
          <cell r="G20">
            <v>4000</v>
          </cell>
          <cell r="H20">
            <v>4000</v>
          </cell>
          <cell r="I20">
            <v>4000</v>
          </cell>
          <cell r="J20">
            <v>4000</v>
          </cell>
          <cell r="K20">
            <v>4000</v>
          </cell>
          <cell r="L20">
            <v>4000</v>
          </cell>
          <cell r="M20">
            <v>4000</v>
          </cell>
          <cell r="N20">
            <v>4000</v>
          </cell>
          <cell r="O20">
            <v>4000</v>
          </cell>
          <cell r="P20">
            <v>4000</v>
          </cell>
          <cell r="Q20">
            <v>4000</v>
          </cell>
          <cell r="R20">
            <v>4000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row>
        <row r="21">
          <cell r="B21" t="str">
            <v>CR</v>
          </cell>
          <cell r="C21" t="str">
            <v>CLASSROOM</v>
          </cell>
          <cell r="F21">
            <v>1800</v>
          </cell>
          <cell r="G21">
            <v>8760</v>
          </cell>
          <cell r="H21">
            <v>4030</v>
          </cell>
          <cell r="I21">
            <v>8760</v>
          </cell>
          <cell r="J21">
            <v>4082</v>
          </cell>
          <cell r="K21">
            <v>2470</v>
          </cell>
          <cell r="L21">
            <v>4030</v>
          </cell>
          <cell r="M21">
            <v>4030</v>
          </cell>
          <cell r="N21">
            <v>6006</v>
          </cell>
          <cell r="O21">
            <v>2340</v>
          </cell>
          <cell r="P21">
            <v>2470</v>
          </cell>
          <cell r="Q21">
            <v>2470</v>
          </cell>
          <cell r="R21">
            <v>2470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row>
        <row r="22">
          <cell r="B22" t="str">
            <v>LIB</v>
          </cell>
          <cell r="C22" t="str">
            <v>LIBRARY</v>
          </cell>
          <cell r="F22">
            <v>2600</v>
          </cell>
          <cell r="G22">
            <v>8760</v>
          </cell>
          <cell r="H22">
            <v>4030</v>
          </cell>
          <cell r="I22">
            <v>8760</v>
          </cell>
          <cell r="J22">
            <v>4082</v>
          </cell>
          <cell r="K22">
            <v>2470</v>
          </cell>
          <cell r="L22">
            <v>4030</v>
          </cell>
          <cell r="M22">
            <v>4030</v>
          </cell>
          <cell r="N22">
            <v>6006</v>
          </cell>
          <cell r="O22">
            <v>2340</v>
          </cell>
          <cell r="P22">
            <v>2470</v>
          </cell>
          <cell r="Q22">
            <v>2470</v>
          </cell>
          <cell r="R22">
            <v>2470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row>
        <row r="23">
          <cell r="B23" t="str">
            <v>GYM</v>
          </cell>
          <cell r="C23" t="str">
            <v>GYM</v>
          </cell>
          <cell r="F23">
            <v>2600</v>
          </cell>
          <cell r="G23">
            <v>8760</v>
          </cell>
          <cell r="H23">
            <v>4030</v>
          </cell>
          <cell r="I23">
            <v>8760</v>
          </cell>
          <cell r="J23">
            <v>4082</v>
          </cell>
          <cell r="K23">
            <v>2470</v>
          </cell>
          <cell r="L23">
            <v>4030</v>
          </cell>
          <cell r="M23">
            <v>4030</v>
          </cell>
          <cell r="N23">
            <v>6006</v>
          </cell>
          <cell r="O23">
            <v>2340</v>
          </cell>
          <cell r="P23">
            <v>2470</v>
          </cell>
          <cell r="Q23">
            <v>2470</v>
          </cell>
          <cell r="R23">
            <v>2470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row>
        <row r="24">
          <cell r="B24" t="str">
            <v>MPR</v>
          </cell>
          <cell r="C24" t="str">
            <v>MULTI PURPOSE ROOM</v>
          </cell>
          <cell r="F24">
            <v>2600</v>
          </cell>
          <cell r="G24">
            <v>8760</v>
          </cell>
          <cell r="H24">
            <v>4030</v>
          </cell>
          <cell r="I24">
            <v>8760</v>
          </cell>
          <cell r="J24">
            <v>4082</v>
          </cell>
          <cell r="K24">
            <v>2470</v>
          </cell>
          <cell r="L24">
            <v>4030</v>
          </cell>
          <cell r="M24">
            <v>4030</v>
          </cell>
          <cell r="N24">
            <v>6006</v>
          </cell>
          <cell r="O24">
            <v>2340</v>
          </cell>
          <cell r="P24">
            <v>2470</v>
          </cell>
          <cell r="Q24">
            <v>2470</v>
          </cell>
          <cell r="R24">
            <v>2470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row>
        <row r="25">
          <cell r="B25" t="str">
            <v>LR</v>
          </cell>
          <cell r="C25" t="str">
            <v>LOCKER ROOM</v>
          </cell>
          <cell r="F25">
            <v>2400</v>
          </cell>
          <cell r="G25">
            <v>8760</v>
          </cell>
          <cell r="H25">
            <v>4030</v>
          </cell>
          <cell r="I25">
            <v>8760</v>
          </cell>
          <cell r="J25">
            <v>4082</v>
          </cell>
          <cell r="K25">
            <v>2470</v>
          </cell>
          <cell r="L25">
            <v>4030</v>
          </cell>
          <cell r="M25">
            <v>4030</v>
          </cell>
          <cell r="N25">
            <v>6006</v>
          </cell>
          <cell r="O25">
            <v>2340</v>
          </cell>
          <cell r="P25">
            <v>2470</v>
          </cell>
          <cell r="Q25">
            <v>2470</v>
          </cell>
          <cell r="R25">
            <v>2470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6">
          <cell r="B26" t="str">
            <v>AUD</v>
          </cell>
          <cell r="C26" t="str">
            <v>AUD</v>
          </cell>
          <cell r="F26">
            <v>1000</v>
          </cell>
          <cell r="G26">
            <v>8760</v>
          </cell>
          <cell r="H26">
            <v>4030</v>
          </cell>
          <cell r="I26">
            <v>8760</v>
          </cell>
          <cell r="J26">
            <v>4082</v>
          </cell>
          <cell r="K26">
            <v>2470</v>
          </cell>
          <cell r="L26">
            <v>4030</v>
          </cell>
          <cell r="M26">
            <v>4030</v>
          </cell>
          <cell r="N26">
            <v>6006</v>
          </cell>
          <cell r="O26">
            <v>2340</v>
          </cell>
          <cell r="P26">
            <v>2470</v>
          </cell>
          <cell r="Q26">
            <v>2470</v>
          </cell>
          <cell r="R26">
            <v>2470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row>
        <row r="27">
          <cell r="B27" t="str">
            <v>CAF</v>
          </cell>
          <cell r="C27" t="str">
            <v>CAF</v>
          </cell>
          <cell r="F27">
            <v>1800</v>
          </cell>
          <cell r="G27">
            <v>8760</v>
          </cell>
          <cell r="H27">
            <v>4030</v>
          </cell>
          <cell r="I27">
            <v>8760</v>
          </cell>
          <cell r="J27">
            <v>4082</v>
          </cell>
          <cell r="K27">
            <v>2470</v>
          </cell>
          <cell r="L27">
            <v>4030</v>
          </cell>
          <cell r="M27">
            <v>4030</v>
          </cell>
          <cell r="N27">
            <v>6006</v>
          </cell>
          <cell r="O27">
            <v>2340</v>
          </cell>
          <cell r="P27">
            <v>2470</v>
          </cell>
          <cell r="Q27">
            <v>2470</v>
          </cell>
          <cell r="R27">
            <v>2470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row>
        <row r="28">
          <cell r="B28" t="str">
            <v>KIT</v>
          </cell>
          <cell r="C28" t="str">
            <v>KITCHEN</v>
          </cell>
          <cell r="F28">
            <v>1800</v>
          </cell>
          <cell r="G28">
            <v>8760</v>
          </cell>
          <cell r="H28">
            <v>4030</v>
          </cell>
          <cell r="I28">
            <v>8760</v>
          </cell>
          <cell r="J28">
            <v>4082</v>
          </cell>
          <cell r="K28">
            <v>2470</v>
          </cell>
          <cell r="L28">
            <v>4030</v>
          </cell>
          <cell r="M28">
            <v>4030</v>
          </cell>
          <cell r="N28">
            <v>6006</v>
          </cell>
          <cell r="O28">
            <v>2340</v>
          </cell>
          <cell r="P28">
            <v>2470</v>
          </cell>
          <cell r="Q28">
            <v>2470</v>
          </cell>
          <cell r="R28">
            <v>2470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row>
        <row r="29">
          <cell r="B29" t="str">
            <v>LAB</v>
          </cell>
          <cell r="C29" t="str">
            <v>LAB</v>
          </cell>
          <cell r="F29">
            <v>8760</v>
          </cell>
          <cell r="G29">
            <v>0</v>
          </cell>
          <cell r="H29">
            <v>4030</v>
          </cell>
          <cell r="I29">
            <v>0</v>
          </cell>
          <cell r="J29">
            <v>0</v>
          </cell>
          <cell r="K29">
            <v>2470</v>
          </cell>
          <cell r="L29">
            <v>4030</v>
          </cell>
          <cell r="M29">
            <v>4030</v>
          </cell>
          <cell r="N29">
            <v>0</v>
          </cell>
          <cell r="O29">
            <v>0</v>
          </cell>
          <cell r="P29">
            <v>2470</v>
          </cell>
          <cell r="Q29">
            <v>2470</v>
          </cell>
          <cell r="R29">
            <v>2470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row>
        <row r="30">
          <cell r="B30" t="str">
            <v>WH</v>
          </cell>
          <cell r="C30" t="str">
            <v>WAREHOUSE</v>
          </cell>
          <cell r="F30">
            <v>7488</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row>
        <row r="31">
          <cell r="B31" t="str">
            <v>24/7</v>
          </cell>
          <cell r="C31" t="str">
            <v>ON 24 HOURS A DAY, 7 DAYS A WEEK</v>
          </cell>
          <cell r="F31">
            <v>8760</v>
          </cell>
          <cell r="G31">
            <v>8760</v>
          </cell>
          <cell r="H31">
            <v>8760</v>
          </cell>
          <cell r="I31">
            <v>8760</v>
          </cell>
          <cell r="J31">
            <v>8760</v>
          </cell>
          <cell r="K31">
            <v>8760</v>
          </cell>
          <cell r="L31">
            <v>8760</v>
          </cell>
          <cell r="M31">
            <v>8760</v>
          </cell>
          <cell r="N31">
            <v>8760</v>
          </cell>
          <cell r="O31">
            <v>8760</v>
          </cell>
          <cell r="P31">
            <v>8760</v>
          </cell>
          <cell r="Q31">
            <v>8760</v>
          </cell>
          <cell r="R31">
            <v>8760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row>
        <row r="32">
          <cell r="B32" t="str">
            <v>NU3</v>
          </cell>
          <cell r="C32" t="str">
            <v>NOT USED</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row>
        <row r="33">
          <cell r="B33" t="str">
            <v>NU4</v>
          </cell>
          <cell r="C33" t="str">
            <v>NOT USED</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row>
        <row r="34">
          <cell r="B34" t="str">
            <v>NU5</v>
          </cell>
          <cell r="C34" t="str">
            <v>NOT USED</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row>
        <row r="35">
          <cell r="B35" t="str">
            <v>NU6</v>
          </cell>
          <cell r="C35" t="str">
            <v>NOT USED</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row>
        <row r="36">
          <cell r="B36" t="str">
            <v>NU7</v>
          </cell>
          <cell r="C36" t="str">
            <v>NOT USED</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row>
        <row r="37">
          <cell r="B37" t="str">
            <v>NU8</v>
          </cell>
          <cell r="C37" t="str">
            <v>NOT USED</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row>
        <row r="40">
          <cell r="F40" t="str">
            <v>D</v>
          </cell>
          <cell r="G40">
            <v>1</v>
          </cell>
          <cell r="H40">
            <v>2</v>
          </cell>
          <cell r="I40">
            <v>3</v>
          </cell>
          <cell r="J40">
            <v>4</v>
          </cell>
          <cell r="K40">
            <v>5</v>
          </cell>
          <cell r="L40">
            <v>6</v>
          </cell>
          <cell r="M40">
            <v>7</v>
          </cell>
          <cell r="N40">
            <v>8</v>
          </cell>
          <cell r="O40">
            <v>9</v>
          </cell>
          <cell r="P40">
            <v>10</v>
          </cell>
          <cell r="Q40">
            <v>11</v>
          </cell>
          <cell r="R40">
            <v>12</v>
          </cell>
          <cell r="S40">
            <v>13</v>
          </cell>
          <cell r="T40">
            <v>14</v>
          </cell>
          <cell r="U40">
            <v>15</v>
          </cell>
          <cell r="V40">
            <v>16</v>
          </cell>
          <cell r="W40">
            <v>17</v>
          </cell>
          <cell r="X40">
            <v>18</v>
          </cell>
          <cell r="Y40">
            <v>19</v>
          </cell>
          <cell r="Z40">
            <v>20</v>
          </cell>
          <cell r="AA40">
            <v>21</v>
          </cell>
          <cell r="AB40">
            <v>22</v>
          </cell>
          <cell r="AC40">
            <v>23</v>
          </cell>
          <cell r="AD40">
            <v>24</v>
          </cell>
          <cell r="AE40">
            <v>25</v>
          </cell>
          <cell r="AF40">
            <v>26</v>
          </cell>
          <cell r="AG40">
            <v>27</v>
          </cell>
          <cell r="AH40">
            <v>28</v>
          </cell>
          <cell r="AI40">
            <v>29</v>
          </cell>
          <cell r="AJ40">
            <v>30</v>
          </cell>
          <cell r="AK40">
            <v>31</v>
          </cell>
          <cell r="AL40">
            <v>32</v>
          </cell>
          <cell r="AM40">
            <v>33</v>
          </cell>
          <cell r="AN40">
            <v>34</v>
          </cell>
          <cell r="AO40">
            <v>35</v>
          </cell>
        </row>
        <row r="42">
          <cell r="F42">
            <v>6.6000000000000003E-2</v>
          </cell>
          <cell r="G42">
            <v>6.6000000000000003E-2</v>
          </cell>
          <cell r="H42">
            <v>6.6000000000000003E-2</v>
          </cell>
          <cell r="I42">
            <v>6.6000000000000003E-2</v>
          </cell>
          <cell r="J42">
            <v>6.6000000000000003E-2</v>
          </cell>
          <cell r="K42">
            <v>6.6000000000000003E-2</v>
          </cell>
          <cell r="L42">
            <v>6.6000000000000003E-2</v>
          </cell>
          <cell r="M42">
            <v>6.6000000000000003E-2</v>
          </cell>
          <cell r="N42">
            <v>6.6000000000000003E-2</v>
          </cell>
          <cell r="O42">
            <v>6.6000000000000003E-2</v>
          </cell>
          <cell r="P42">
            <v>6.6000000000000003E-2</v>
          </cell>
          <cell r="Q42">
            <v>6.6000000000000003E-2</v>
          </cell>
          <cell r="R42">
            <v>6.6000000000000003E-2</v>
          </cell>
          <cell r="S42">
            <v>6.6000000000000003E-2</v>
          </cell>
          <cell r="T42">
            <v>6.6000000000000003E-2</v>
          </cell>
          <cell r="U42">
            <v>6.6000000000000003E-2</v>
          </cell>
          <cell r="V42">
            <v>6.6000000000000003E-2</v>
          </cell>
          <cell r="W42">
            <v>6.6000000000000003E-2</v>
          </cell>
          <cell r="X42">
            <v>6.6000000000000003E-2</v>
          </cell>
          <cell r="Y42">
            <v>6.6000000000000003E-2</v>
          </cell>
          <cell r="Z42">
            <v>6.6000000000000003E-2</v>
          </cell>
          <cell r="AA42">
            <v>6.6000000000000003E-2</v>
          </cell>
          <cell r="AB42">
            <v>6.6000000000000003E-2</v>
          </cell>
          <cell r="AC42">
            <v>6.6000000000000003E-2</v>
          </cell>
          <cell r="AD42">
            <v>6.6000000000000003E-2</v>
          </cell>
          <cell r="AE42">
            <v>6.6000000000000003E-2</v>
          </cell>
          <cell r="AF42">
            <v>6.6000000000000003E-2</v>
          </cell>
          <cell r="AG42">
            <v>6.6000000000000003E-2</v>
          </cell>
          <cell r="AH42">
            <v>6.6000000000000003E-2</v>
          </cell>
          <cell r="AI42">
            <v>6.6000000000000003E-2</v>
          </cell>
          <cell r="AJ42">
            <v>6.6000000000000003E-2</v>
          </cell>
          <cell r="AK42">
            <v>6.6000000000000003E-2</v>
          </cell>
          <cell r="AL42">
            <v>6.6000000000000003E-2</v>
          </cell>
          <cell r="AM42">
            <v>6.6000000000000003E-2</v>
          </cell>
          <cell r="AN42">
            <v>6.6000000000000003E-2</v>
          </cell>
          <cell r="AO42">
            <v>6.6000000000000003E-2</v>
          </cell>
        </row>
        <row r="43">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row>
        <row r="44">
          <cell r="F44">
            <v>7.45</v>
          </cell>
          <cell r="G44">
            <v>7.45</v>
          </cell>
          <cell r="H44">
            <v>7.45</v>
          </cell>
          <cell r="I44">
            <v>7.45</v>
          </cell>
          <cell r="J44">
            <v>7.45</v>
          </cell>
          <cell r="K44">
            <v>7.45</v>
          </cell>
          <cell r="L44">
            <v>7.45</v>
          </cell>
          <cell r="M44">
            <v>7.45</v>
          </cell>
          <cell r="N44">
            <v>7.45</v>
          </cell>
          <cell r="O44">
            <v>7.45</v>
          </cell>
          <cell r="P44">
            <v>7.45</v>
          </cell>
          <cell r="Q44">
            <v>7.45</v>
          </cell>
          <cell r="R44">
            <v>7.45</v>
          </cell>
          <cell r="S44">
            <v>7.45</v>
          </cell>
          <cell r="T44">
            <v>7.45</v>
          </cell>
          <cell r="U44">
            <v>7.45</v>
          </cell>
          <cell r="V44">
            <v>7.45</v>
          </cell>
          <cell r="W44">
            <v>7.45</v>
          </cell>
          <cell r="X44">
            <v>7.45</v>
          </cell>
          <cell r="Y44">
            <v>7.45</v>
          </cell>
          <cell r="Z44">
            <v>7.45</v>
          </cell>
          <cell r="AA44">
            <v>7.45</v>
          </cell>
          <cell r="AB44">
            <v>7.45</v>
          </cell>
          <cell r="AC44">
            <v>7.45</v>
          </cell>
          <cell r="AD44">
            <v>7.45</v>
          </cell>
          <cell r="AE44">
            <v>7.45</v>
          </cell>
          <cell r="AF44">
            <v>7.45</v>
          </cell>
          <cell r="AG44">
            <v>7.45</v>
          </cell>
          <cell r="AH44">
            <v>7.45</v>
          </cell>
          <cell r="AI44">
            <v>7.45</v>
          </cell>
          <cell r="AJ44">
            <v>7.45</v>
          </cell>
          <cell r="AK44">
            <v>7.45</v>
          </cell>
          <cell r="AL44">
            <v>7.45</v>
          </cell>
          <cell r="AM44">
            <v>7.45</v>
          </cell>
          <cell r="AN44">
            <v>7.45</v>
          </cell>
          <cell r="AO44">
            <v>7.45</v>
          </cell>
        </row>
        <row r="45">
          <cell r="F45">
            <v>1</v>
          </cell>
          <cell r="G45">
            <v>1</v>
          </cell>
          <cell r="H45">
            <v>1</v>
          </cell>
          <cell r="I45">
            <v>1</v>
          </cell>
          <cell r="J45">
            <v>1</v>
          </cell>
          <cell r="K45">
            <v>1</v>
          </cell>
          <cell r="L45">
            <v>1</v>
          </cell>
          <cell r="M45">
            <v>1</v>
          </cell>
          <cell r="N45">
            <v>1</v>
          </cell>
          <cell r="O45">
            <v>1</v>
          </cell>
          <cell r="P45">
            <v>1</v>
          </cell>
          <cell r="Q45">
            <v>1</v>
          </cell>
          <cell r="R45">
            <v>1</v>
          </cell>
          <cell r="S45">
            <v>1</v>
          </cell>
          <cell r="T45">
            <v>1</v>
          </cell>
          <cell r="U45">
            <v>1</v>
          </cell>
          <cell r="V45">
            <v>1</v>
          </cell>
          <cell r="W45">
            <v>1</v>
          </cell>
          <cell r="X45">
            <v>1</v>
          </cell>
          <cell r="Y45">
            <v>1</v>
          </cell>
          <cell r="Z45">
            <v>1</v>
          </cell>
          <cell r="AA45">
            <v>1</v>
          </cell>
          <cell r="AB45">
            <v>1</v>
          </cell>
          <cell r="AC45">
            <v>1</v>
          </cell>
          <cell r="AD45">
            <v>1</v>
          </cell>
          <cell r="AE45">
            <v>1</v>
          </cell>
          <cell r="AF45">
            <v>1</v>
          </cell>
          <cell r="AG45">
            <v>1</v>
          </cell>
          <cell r="AH45">
            <v>1</v>
          </cell>
          <cell r="AI45">
            <v>1</v>
          </cell>
          <cell r="AJ45">
            <v>1</v>
          </cell>
          <cell r="AK45">
            <v>1</v>
          </cell>
          <cell r="AL45">
            <v>1</v>
          </cell>
          <cell r="AM45">
            <v>1</v>
          </cell>
          <cell r="AN45">
            <v>1</v>
          </cell>
          <cell r="AO45">
            <v>1</v>
          </cell>
        </row>
        <row r="46">
          <cell r="F46">
            <v>1</v>
          </cell>
          <cell r="G46">
            <v>1</v>
          </cell>
          <cell r="H46">
            <v>1</v>
          </cell>
          <cell r="I46">
            <v>1</v>
          </cell>
          <cell r="J46">
            <v>1</v>
          </cell>
          <cell r="K46">
            <v>1</v>
          </cell>
          <cell r="L46">
            <v>1</v>
          </cell>
          <cell r="M46">
            <v>1</v>
          </cell>
          <cell r="N46">
            <v>1</v>
          </cell>
          <cell r="O46">
            <v>1</v>
          </cell>
          <cell r="P46">
            <v>1</v>
          </cell>
          <cell r="Q46">
            <v>1</v>
          </cell>
          <cell r="R46">
            <v>1</v>
          </cell>
          <cell r="S46">
            <v>1</v>
          </cell>
          <cell r="T46">
            <v>1</v>
          </cell>
          <cell r="U46">
            <v>1</v>
          </cell>
          <cell r="V46">
            <v>1</v>
          </cell>
          <cell r="W46">
            <v>1</v>
          </cell>
          <cell r="X46">
            <v>1</v>
          </cell>
          <cell r="Y46">
            <v>1</v>
          </cell>
          <cell r="Z46">
            <v>1</v>
          </cell>
          <cell r="AA46">
            <v>1</v>
          </cell>
          <cell r="AB46">
            <v>1</v>
          </cell>
          <cell r="AC46">
            <v>1</v>
          </cell>
          <cell r="AD46">
            <v>1</v>
          </cell>
          <cell r="AE46">
            <v>1</v>
          </cell>
          <cell r="AF46">
            <v>1</v>
          </cell>
          <cell r="AG46">
            <v>1</v>
          </cell>
          <cell r="AH46">
            <v>1</v>
          </cell>
          <cell r="AI46">
            <v>1</v>
          </cell>
          <cell r="AJ46">
            <v>1</v>
          </cell>
          <cell r="AK46">
            <v>1</v>
          </cell>
          <cell r="AL46">
            <v>1</v>
          </cell>
          <cell r="AM46">
            <v>1</v>
          </cell>
          <cell r="AN46">
            <v>1</v>
          </cell>
          <cell r="AO46">
            <v>1</v>
          </cell>
        </row>
        <row r="47">
          <cell r="F47">
            <v>1</v>
          </cell>
          <cell r="G47">
            <v>1</v>
          </cell>
          <cell r="H47">
            <v>1</v>
          </cell>
          <cell r="I47">
            <v>1</v>
          </cell>
          <cell r="J47">
            <v>1</v>
          </cell>
          <cell r="K47">
            <v>1</v>
          </cell>
          <cell r="L47">
            <v>1</v>
          </cell>
          <cell r="M47">
            <v>1</v>
          </cell>
          <cell r="N47">
            <v>1</v>
          </cell>
          <cell r="O47">
            <v>1</v>
          </cell>
          <cell r="P47">
            <v>1</v>
          </cell>
          <cell r="Q47">
            <v>1</v>
          </cell>
          <cell r="R47">
            <v>1</v>
          </cell>
          <cell r="S47">
            <v>1</v>
          </cell>
          <cell r="T47">
            <v>1</v>
          </cell>
          <cell r="U47">
            <v>1</v>
          </cell>
          <cell r="V47">
            <v>1</v>
          </cell>
          <cell r="W47">
            <v>1</v>
          </cell>
          <cell r="X47">
            <v>1</v>
          </cell>
          <cell r="Y47">
            <v>1</v>
          </cell>
          <cell r="Z47">
            <v>1</v>
          </cell>
          <cell r="AA47">
            <v>1</v>
          </cell>
          <cell r="AB47">
            <v>1</v>
          </cell>
          <cell r="AC47">
            <v>1</v>
          </cell>
          <cell r="AD47">
            <v>1</v>
          </cell>
          <cell r="AE47">
            <v>1</v>
          </cell>
          <cell r="AF47">
            <v>1</v>
          </cell>
          <cell r="AG47">
            <v>1</v>
          </cell>
          <cell r="AH47">
            <v>1</v>
          </cell>
          <cell r="AI47">
            <v>1</v>
          </cell>
          <cell r="AJ47">
            <v>1</v>
          </cell>
          <cell r="AK47">
            <v>1</v>
          </cell>
          <cell r="AL47">
            <v>1</v>
          </cell>
          <cell r="AM47">
            <v>1</v>
          </cell>
          <cell r="AN47">
            <v>1</v>
          </cell>
          <cell r="AO47">
            <v>1</v>
          </cell>
        </row>
        <row r="48">
          <cell r="F48">
            <v>0.8</v>
          </cell>
          <cell r="G48">
            <v>0.8</v>
          </cell>
          <cell r="H48">
            <v>0.8</v>
          </cell>
          <cell r="I48">
            <v>0.8</v>
          </cell>
          <cell r="J48">
            <v>0.8</v>
          </cell>
          <cell r="K48">
            <v>0.8</v>
          </cell>
          <cell r="L48">
            <v>0.8</v>
          </cell>
          <cell r="M48">
            <v>0.8</v>
          </cell>
          <cell r="N48">
            <v>0.8</v>
          </cell>
          <cell r="O48">
            <v>0.8</v>
          </cell>
          <cell r="P48">
            <v>0.8</v>
          </cell>
          <cell r="Q48">
            <v>0.8</v>
          </cell>
          <cell r="R48">
            <v>0.8</v>
          </cell>
          <cell r="S48">
            <v>0.8</v>
          </cell>
          <cell r="T48">
            <v>0.8</v>
          </cell>
          <cell r="U48">
            <v>0.8</v>
          </cell>
          <cell r="V48">
            <v>0.8</v>
          </cell>
          <cell r="W48">
            <v>0.8</v>
          </cell>
          <cell r="X48">
            <v>0.8</v>
          </cell>
          <cell r="Y48">
            <v>0.8</v>
          </cell>
          <cell r="Z48">
            <v>0.8</v>
          </cell>
          <cell r="AA48">
            <v>0.8</v>
          </cell>
          <cell r="AB48">
            <v>0.8</v>
          </cell>
          <cell r="AC48">
            <v>0.8</v>
          </cell>
          <cell r="AD48">
            <v>0.8</v>
          </cell>
          <cell r="AE48">
            <v>0.8</v>
          </cell>
          <cell r="AF48">
            <v>0.8</v>
          </cell>
          <cell r="AG48">
            <v>0.8</v>
          </cell>
          <cell r="AH48">
            <v>0.8</v>
          </cell>
          <cell r="AI48">
            <v>0.8</v>
          </cell>
          <cell r="AJ48">
            <v>0.8</v>
          </cell>
          <cell r="AK48">
            <v>0.8</v>
          </cell>
          <cell r="AL48">
            <v>0.8</v>
          </cell>
          <cell r="AM48">
            <v>0.8</v>
          </cell>
          <cell r="AN48">
            <v>0.8</v>
          </cell>
          <cell r="AO48">
            <v>0.8</v>
          </cell>
        </row>
        <row r="49">
          <cell r="F49">
            <v>10</v>
          </cell>
          <cell r="G49">
            <v>10</v>
          </cell>
          <cell r="H49">
            <v>10</v>
          </cell>
          <cell r="I49">
            <v>10</v>
          </cell>
          <cell r="J49">
            <v>10</v>
          </cell>
          <cell r="K49">
            <v>10</v>
          </cell>
          <cell r="L49">
            <v>10</v>
          </cell>
          <cell r="M49">
            <v>10</v>
          </cell>
          <cell r="N49">
            <v>10</v>
          </cell>
          <cell r="O49">
            <v>10</v>
          </cell>
          <cell r="P49">
            <v>10</v>
          </cell>
          <cell r="Q49">
            <v>10</v>
          </cell>
          <cell r="R49">
            <v>10</v>
          </cell>
          <cell r="S49">
            <v>10</v>
          </cell>
          <cell r="T49">
            <v>10</v>
          </cell>
          <cell r="U49">
            <v>10</v>
          </cell>
          <cell r="V49">
            <v>10</v>
          </cell>
          <cell r="W49">
            <v>10</v>
          </cell>
          <cell r="X49">
            <v>10</v>
          </cell>
          <cell r="Y49">
            <v>10</v>
          </cell>
          <cell r="Z49">
            <v>10</v>
          </cell>
          <cell r="AA49">
            <v>10</v>
          </cell>
          <cell r="AB49">
            <v>10</v>
          </cell>
          <cell r="AC49">
            <v>10</v>
          </cell>
          <cell r="AD49">
            <v>10</v>
          </cell>
          <cell r="AE49">
            <v>10</v>
          </cell>
          <cell r="AF49">
            <v>10</v>
          </cell>
          <cell r="AG49">
            <v>10</v>
          </cell>
          <cell r="AH49">
            <v>10</v>
          </cell>
          <cell r="AI49">
            <v>10</v>
          </cell>
          <cell r="AJ49">
            <v>10</v>
          </cell>
          <cell r="AK49">
            <v>10</v>
          </cell>
          <cell r="AL49">
            <v>10</v>
          </cell>
          <cell r="AM49">
            <v>10</v>
          </cell>
          <cell r="AN49">
            <v>10</v>
          </cell>
          <cell r="AO49">
            <v>10</v>
          </cell>
        </row>
        <row r="53">
          <cell r="F53" t="str">
            <v>Y</v>
          </cell>
          <cell r="G53" t="str">
            <v>Y</v>
          </cell>
          <cell r="H53" t="str">
            <v>Y</v>
          </cell>
          <cell r="I53" t="str">
            <v>N</v>
          </cell>
          <cell r="J53" t="str">
            <v>Y</v>
          </cell>
          <cell r="K53" t="str">
            <v>Y</v>
          </cell>
          <cell r="L53" t="str">
            <v>Y</v>
          </cell>
          <cell r="M53" t="str">
            <v>Y</v>
          </cell>
          <cell r="N53" t="str">
            <v>N</v>
          </cell>
          <cell r="O53" t="str">
            <v>N</v>
          </cell>
          <cell r="P53" t="str">
            <v>Y</v>
          </cell>
          <cell r="Q53" t="str">
            <v>Y</v>
          </cell>
          <cell r="R53" t="str">
            <v>Y</v>
          </cell>
          <cell r="S53" t="str">
            <v>Y</v>
          </cell>
          <cell r="T53" t="str">
            <v>Y</v>
          </cell>
          <cell r="U53" t="str">
            <v>Y</v>
          </cell>
          <cell r="V53" t="str">
            <v>Y</v>
          </cell>
          <cell r="W53" t="str">
            <v>Y</v>
          </cell>
          <cell r="X53" t="str">
            <v>Y</v>
          </cell>
          <cell r="Y53" t="str">
            <v>Y</v>
          </cell>
          <cell r="Z53" t="str">
            <v>Y</v>
          </cell>
          <cell r="AA53" t="str">
            <v>Y</v>
          </cell>
          <cell r="AB53" t="str">
            <v>Y</v>
          </cell>
          <cell r="AC53" t="str">
            <v>Y</v>
          </cell>
          <cell r="AD53" t="str">
            <v>Y</v>
          </cell>
          <cell r="AE53" t="str">
            <v>Y</v>
          </cell>
          <cell r="AF53" t="str">
            <v>Y</v>
          </cell>
          <cell r="AG53" t="str">
            <v>Y</v>
          </cell>
          <cell r="AH53" t="str">
            <v>Y</v>
          </cell>
          <cell r="AI53" t="str">
            <v>Y</v>
          </cell>
          <cell r="AJ53" t="str">
            <v>Y</v>
          </cell>
          <cell r="AK53" t="str">
            <v>Y</v>
          </cell>
          <cell r="AL53" t="str">
            <v>Y</v>
          </cell>
          <cell r="AM53" t="str">
            <v>Y</v>
          </cell>
          <cell r="AN53" t="str">
            <v>Y</v>
          </cell>
          <cell r="AO53" t="str">
            <v>Y</v>
          </cell>
        </row>
        <row r="54">
          <cell r="F54">
            <v>1.2649999999999999</v>
          </cell>
          <cell r="G54">
            <v>1.2649999999999999</v>
          </cell>
          <cell r="H54">
            <v>1.2649999999999999</v>
          </cell>
          <cell r="I54">
            <v>1.2649999999999999</v>
          </cell>
          <cell r="J54">
            <v>1.2649999999999999</v>
          </cell>
          <cell r="K54">
            <v>1.2649999999999999</v>
          </cell>
          <cell r="L54">
            <v>1.2649999999999999</v>
          </cell>
          <cell r="M54">
            <v>1.2649999999999999</v>
          </cell>
          <cell r="N54">
            <v>1.2649999999999999</v>
          </cell>
          <cell r="O54">
            <v>1.2649999999999999</v>
          </cell>
          <cell r="P54">
            <v>1.2649999999999999</v>
          </cell>
          <cell r="Q54">
            <v>1.2649999999999999</v>
          </cell>
          <cell r="R54">
            <v>1.2649999999999999</v>
          </cell>
          <cell r="S54">
            <v>1.2649999999999999</v>
          </cell>
          <cell r="T54">
            <v>1.2649999999999999</v>
          </cell>
          <cell r="U54">
            <v>1.2649999999999999</v>
          </cell>
          <cell r="V54">
            <v>1.2649999999999999</v>
          </cell>
          <cell r="W54">
            <v>1.2649999999999999</v>
          </cell>
          <cell r="X54">
            <v>1.2649999999999999</v>
          </cell>
          <cell r="Y54">
            <v>1.2649999999999999</v>
          </cell>
          <cell r="Z54">
            <v>1.2649999999999999</v>
          </cell>
          <cell r="AA54">
            <v>1.2649999999999999</v>
          </cell>
          <cell r="AB54">
            <v>1.2649999999999999</v>
          </cell>
          <cell r="AC54">
            <v>1.2649999999999999</v>
          </cell>
          <cell r="AD54">
            <v>1.2649999999999999</v>
          </cell>
          <cell r="AE54">
            <v>1.2649999999999999</v>
          </cell>
          <cell r="AF54">
            <v>1.2649999999999999</v>
          </cell>
          <cell r="AG54">
            <v>1.2649999999999999</v>
          </cell>
          <cell r="AH54">
            <v>1.2649999999999999</v>
          </cell>
          <cell r="AI54">
            <v>1.2649999999999999</v>
          </cell>
          <cell r="AJ54">
            <v>1.2649999999999999</v>
          </cell>
          <cell r="AK54">
            <v>1.2649999999999999</v>
          </cell>
          <cell r="AL54">
            <v>1.2649999999999999</v>
          </cell>
          <cell r="AM54">
            <v>1.2649999999999999</v>
          </cell>
          <cell r="AN54">
            <v>1.2649999999999999</v>
          </cell>
          <cell r="AO54">
            <v>1.2649999999999999</v>
          </cell>
        </row>
        <row r="55">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row>
        <row r="56">
          <cell r="F56">
            <v>2.35</v>
          </cell>
          <cell r="G56">
            <v>2.35</v>
          </cell>
          <cell r="H56">
            <v>2.35</v>
          </cell>
          <cell r="I56">
            <v>2.35</v>
          </cell>
          <cell r="J56">
            <v>2.35</v>
          </cell>
          <cell r="K56">
            <v>2.35</v>
          </cell>
          <cell r="L56">
            <v>2.35</v>
          </cell>
          <cell r="M56">
            <v>2.35</v>
          </cell>
          <cell r="N56">
            <v>2.35</v>
          </cell>
          <cell r="O56">
            <v>2.35</v>
          </cell>
          <cell r="P56">
            <v>2.35</v>
          </cell>
          <cell r="Q56">
            <v>2.35</v>
          </cell>
          <cell r="R56">
            <v>2.35</v>
          </cell>
          <cell r="S56">
            <v>2.35</v>
          </cell>
          <cell r="T56">
            <v>2.35</v>
          </cell>
          <cell r="U56">
            <v>2.35</v>
          </cell>
          <cell r="V56">
            <v>2.35</v>
          </cell>
          <cell r="W56">
            <v>2.35</v>
          </cell>
          <cell r="X56">
            <v>2.35</v>
          </cell>
          <cell r="Y56">
            <v>2.35</v>
          </cell>
          <cell r="Z56">
            <v>2.35</v>
          </cell>
          <cell r="AA56">
            <v>2.35</v>
          </cell>
          <cell r="AB56">
            <v>2.35</v>
          </cell>
          <cell r="AC56">
            <v>2.35</v>
          </cell>
          <cell r="AD56">
            <v>2.35</v>
          </cell>
          <cell r="AE56">
            <v>2.35</v>
          </cell>
          <cell r="AF56">
            <v>2.35</v>
          </cell>
          <cell r="AG56">
            <v>2.35</v>
          </cell>
          <cell r="AH56">
            <v>2.35</v>
          </cell>
          <cell r="AI56">
            <v>2.35</v>
          </cell>
          <cell r="AJ56">
            <v>2.35</v>
          </cell>
          <cell r="AK56">
            <v>2.35</v>
          </cell>
          <cell r="AL56">
            <v>2.35</v>
          </cell>
          <cell r="AM56">
            <v>2.35</v>
          </cell>
          <cell r="AN56">
            <v>2.35</v>
          </cell>
          <cell r="AO56">
            <v>2.35</v>
          </cell>
        </row>
        <row r="57">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row>
        <row r="58">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row>
        <row r="59">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row>
        <row r="60">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row>
        <row r="62">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row>
        <row r="63">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row>
        <row r="64">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row>
        <row r="65">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row>
        <row r="66">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row>
        <row r="70">
          <cell r="F70">
            <v>2.95</v>
          </cell>
          <cell r="G70">
            <v>2.95</v>
          </cell>
          <cell r="H70">
            <v>2.95</v>
          </cell>
          <cell r="I70">
            <v>2.95</v>
          </cell>
          <cell r="J70">
            <v>2.95</v>
          </cell>
          <cell r="K70">
            <v>2.95</v>
          </cell>
          <cell r="L70">
            <v>2.95</v>
          </cell>
          <cell r="M70">
            <v>2.95</v>
          </cell>
          <cell r="N70">
            <v>2.95</v>
          </cell>
          <cell r="O70">
            <v>2.95</v>
          </cell>
          <cell r="P70">
            <v>2.95</v>
          </cell>
          <cell r="Q70">
            <v>2.95</v>
          </cell>
          <cell r="R70">
            <v>2.95</v>
          </cell>
          <cell r="S70">
            <v>2.95</v>
          </cell>
          <cell r="T70">
            <v>2.95</v>
          </cell>
          <cell r="U70">
            <v>2.95</v>
          </cell>
          <cell r="V70">
            <v>2.95</v>
          </cell>
          <cell r="W70">
            <v>2.95</v>
          </cell>
          <cell r="X70">
            <v>2.95</v>
          </cell>
          <cell r="Y70">
            <v>2.95</v>
          </cell>
          <cell r="Z70">
            <v>2.95</v>
          </cell>
          <cell r="AA70">
            <v>2.95</v>
          </cell>
          <cell r="AB70">
            <v>2.95</v>
          </cell>
          <cell r="AC70">
            <v>2.95</v>
          </cell>
          <cell r="AD70">
            <v>2.95</v>
          </cell>
          <cell r="AE70">
            <v>2.95</v>
          </cell>
          <cell r="AF70">
            <v>2.95</v>
          </cell>
          <cell r="AG70">
            <v>2.95</v>
          </cell>
          <cell r="AH70">
            <v>2.95</v>
          </cell>
          <cell r="AI70">
            <v>2.95</v>
          </cell>
          <cell r="AJ70">
            <v>2.95</v>
          </cell>
          <cell r="AK70">
            <v>2.95</v>
          </cell>
          <cell r="AL70">
            <v>2.95</v>
          </cell>
          <cell r="AM70">
            <v>2.95</v>
          </cell>
          <cell r="AN70">
            <v>2.95</v>
          </cell>
          <cell r="AO70">
            <v>2.95</v>
          </cell>
        </row>
        <row r="71">
          <cell r="F71">
            <v>4</v>
          </cell>
          <cell r="G71">
            <v>4</v>
          </cell>
          <cell r="H71">
            <v>4</v>
          </cell>
          <cell r="I71">
            <v>4</v>
          </cell>
          <cell r="J71">
            <v>4</v>
          </cell>
          <cell r="K71">
            <v>4</v>
          </cell>
          <cell r="L71">
            <v>4</v>
          </cell>
          <cell r="M71">
            <v>4</v>
          </cell>
          <cell r="N71">
            <v>4</v>
          </cell>
          <cell r="O71">
            <v>4</v>
          </cell>
          <cell r="P71">
            <v>4</v>
          </cell>
          <cell r="Q71">
            <v>4</v>
          </cell>
          <cell r="R71">
            <v>4</v>
          </cell>
          <cell r="S71">
            <v>4</v>
          </cell>
          <cell r="T71">
            <v>4</v>
          </cell>
          <cell r="U71">
            <v>4</v>
          </cell>
          <cell r="V71">
            <v>4</v>
          </cell>
          <cell r="W71">
            <v>4</v>
          </cell>
          <cell r="X71">
            <v>4</v>
          </cell>
          <cell r="Y71">
            <v>4</v>
          </cell>
          <cell r="Z71">
            <v>4</v>
          </cell>
          <cell r="AA71">
            <v>4</v>
          </cell>
          <cell r="AB71">
            <v>4</v>
          </cell>
          <cell r="AC71">
            <v>4</v>
          </cell>
          <cell r="AD71">
            <v>4</v>
          </cell>
          <cell r="AE71">
            <v>4</v>
          </cell>
          <cell r="AF71">
            <v>4</v>
          </cell>
          <cell r="AG71">
            <v>4</v>
          </cell>
          <cell r="AH71">
            <v>4</v>
          </cell>
          <cell r="AI71">
            <v>4</v>
          </cell>
          <cell r="AJ71">
            <v>4</v>
          </cell>
          <cell r="AK71">
            <v>4</v>
          </cell>
          <cell r="AL71">
            <v>4</v>
          </cell>
          <cell r="AM71">
            <v>4</v>
          </cell>
          <cell r="AN71">
            <v>4</v>
          </cell>
          <cell r="AO71">
            <v>4</v>
          </cell>
        </row>
        <row r="72">
          <cell r="F72">
            <v>0.36</v>
          </cell>
          <cell r="G72">
            <v>0.36</v>
          </cell>
          <cell r="H72">
            <v>0.36</v>
          </cell>
          <cell r="I72">
            <v>0.36</v>
          </cell>
          <cell r="J72">
            <v>0.36</v>
          </cell>
          <cell r="K72">
            <v>0.36</v>
          </cell>
          <cell r="L72">
            <v>0.36</v>
          </cell>
          <cell r="M72">
            <v>0.36</v>
          </cell>
          <cell r="N72">
            <v>0.36</v>
          </cell>
          <cell r="O72">
            <v>0.36</v>
          </cell>
          <cell r="P72">
            <v>0.36</v>
          </cell>
          <cell r="Q72">
            <v>0.36</v>
          </cell>
          <cell r="R72">
            <v>0.36</v>
          </cell>
          <cell r="S72">
            <v>0.36</v>
          </cell>
          <cell r="T72">
            <v>0.36</v>
          </cell>
          <cell r="U72">
            <v>0.36</v>
          </cell>
          <cell r="V72">
            <v>0.36</v>
          </cell>
          <cell r="W72">
            <v>0.36</v>
          </cell>
          <cell r="X72">
            <v>0.36</v>
          </cell>
          <cell r="Y72">
            <v>0.36</v>
          </cell>
          <cell r="Z72">
            <v>0.36</v>
          </cell>
          <cell r="AA72">
            <v>0.36</v>
          </cell>
          <cell r="AB72">
            <v>0.36</v>
          </cell>
          <cell r="AC72">
            <v>0.36</v>
          </cell>
          <cell r="AD72">
            <v>0.36</v>
          </cell>
          <cell r="AE72">
            <v>0.36</v>
          </cell>
          <cell r="AF72">
            <v>0.36</v>
          </cell>
          <cell r="AG72">
            <v>0.36</v>
          </cell>
          <cell r="AH72">
            <v>0.36</v>
          </cell>
          <cell r="AI72">
            <v>0.36</v>
          </cell>
          <cell r="AJ72">
            <v>0.36</v>
          </cell>
          <cell r="AK72">
            <v>0.36</v>
          </cell>
          <cell r="AL72">
            <v>0.36</v>
          </cell>
          <cell r="AM72">
            <v>0.36</v>
          </cell>
          <cell r="AN72">
            <v>0.36</v>
          </cell>
          <cell r="AO72">
            <v>0.36</v>
          </cell>
        </row>
        <row r="73">
          <cell r="F73">
            <v>0.31</v>
          </cell>
          <cell r="G73">
            <v>0.31</v>
          </cell>
          <cell r="H73">
            <v>0.31</v>
          </cell>
          <cell r="I73">
            <v>0.31</v>
          </cell>
          <cell r="J73">
            <v>0.31</v>
          </cell>
          <cell r="K73">
            <v>0.31</v>
          </cell>
          <cell r="L73">
            <v>0.31</v>
          </cell>
          <cell r="M73">
            <v>0.31</v>
          </cell>
          <cell r="N73">
            <v>0.31</v>
          </cell>
          <cell r="O73">
            <v>0.31</v>
          </cell>
          <cell r="P73">
            <v>0.31</v>
          </cell>
          <cell r="Q73">
            <v>0.31</v>
          </cell>
          <cell r="R73">
            <v>0.31</v>
          </cell>
          <cell r="S73">
            <v>0.31</v>
          </cell>
          <cell r="T73">
            <v>0.31</v>
          </cell>
          <cell r="U73">
            <v>0.31</v>
          </cell>
          <cell r="V73">
            <v>0.31</v>
          </cell>
          <cell r="W73">
            <v>0.31</v>
          </cell>
          <cell r="X73">
            <v>0.31</v>
          </cell>
          <cell r="Y73">
            <v>0.31</v>
          </cell>
          <cell r="Z73">
            <v>0.31</v>
          </cell>
          <cell r="AA73">
            <v>0.31</v>
          </cell>
          <cell r="AB73">
            <v>0.31</v>
          </cell>
          <cell r="AC73">
            <v>0.31</v>
          </cell>
          <cell r="AD73">
            <v>0.31</v>
          </cell>
          <cell r="AE73">
            <v>0.31</v>
          </cell>
          <cell r="AF73">
            <v>0.31</v>
          </cell>
          <cell r="AG73">
            <v>0.31</v>
          </cell>
          <cell r="AH73">
            <v>0.31</v>
          </cell>
          <cell r="AI73">
            <v>0.31</v>
          </cell>
          <cell r="AJ73">
            <v>0.31</v>
          </cell>
          <cell r="AK73">
            <v>0.31</v>
          </cell>
          <cell r="AL73">
            <v>0.31</v>
          </cell>
          <cell r="AM73">
            <v>0.31</v>
          </cell>
          <cell r="AN73">
            <v>0.31</v>
          </cell>
          <cell r="AO73">
            <v>0.31</v>
          </cell>
        </row>
        <row r="74">
          <cell r="F74">
            <v>0.23</v>
          </cell>
          <cell r="G74">
            <v>0.23</v>
          </cell>
          <cell r="H74">
            <v>0.23</v>
          </cell>
          <cell r="I74">
            <v>0.23</v>
          </cell>
          <cell r="J74">
            <v>0.23</v>
          </cell>
          <cell r="K74">
            <v>0.23</v>
          </cell>
          <cell r="L74">
            <v>0.23</v>
          </cell>
          <cell r="M74">
            <v>0.23</v>
          </cell>
          <cell r="N74">
            <v>0.23</v>
          </cell>
          <cell r="O74">
            <v>0.23</v>
          </cell>
          <cell r="P74">
            <v>0.23</v>
          </cell>
          <cell r="Q74">
            <v>0.23</v>
          </cell>
          <cell r="R74">
            <v>0.23</v>
          </cell>
          <cell r="S74">
            <v>0.23</v>
          </cell>
          <cell r="T74">
            <v>0.23</v>
          </cell>
          <cell r="U74">
            <v>0.23</v>
          </cell>
          <cell r="V74">
            <v>0.23</v>
          </cell>
          <cell r="W74">
            <v>0.23</v>
          </cell>
          <cell r="X74">
            <v>0.23</v>
          </cell>
          <cell r="Y74">
            <v>0.23</v>
          </cell>
          <cell r="Z74">
            <v>0.23</v>
          </cell>
          <cell r="AA74">
            <v>0.23</v>
          </cell>
          <cell r="AB74">
            <v>0.23</v>
          </cell>
          <cell r="AC74">
            <v>0.23</v>
          </cell>
          <cell r="AD74">
            <v>0.23</v>
          </cell>
          <cell r="AE74">
            <v>0.23</v>
          </cell>
          <cell r="AF74">
            <v>0.23</v>
          </cell>
          <cell r="AG74">
            <v>0.23</v>
          </cell>
          <cell r="AH74">
            <v>0.23</v>
          </cell>
          <cell r="AI74">
            <v>0.23</v>
          </cell>
          <cell r="AJ74">
            <v>0.23</v>
          </cell>
          <cell r="AK74">
            <v>0.23</v>
          </cell>
          <cell r="AL74">
            <v>0.23</v>
          </cell>
          <cell r="AM74">
            <v>0.23</v>
          </cell>
          <cell r="AN74">
            <v>0.23</v>
          </cell>
          <cell r="AO74">
            <v>0.23</v>
          </cell>
        </row>
      </sheetData>
      <sheetData sheetId="8">
        <row r="8">
          <cell r="B8">
            <v>1</v>
          </cell>
          <cell r="C8">
            <v>15</v>
          </cell>
          <cell r="D8" t="str">
            <v xml:space="preserve"> </v>
          </cell>
          <cell r="E8" t="str">
            <v>15 WATT INCANDESCENT</v>
          </cell>
          <cell r="F8" t="str">
            <v>INCANDESCENT</v>
          </cell>
          <cell r="G8">
            <v>15</v>
          </cell>
          <cell r="J8">
            <v>0</v>
          </cell>
          <cell r="K8" t="str">
            <v>N/A</v>
          </cell>
          <cell r="L8">
            <v>0</v>
          </cell>
          <cell r="M8">
            <v>0</v>
          </cell>
          <cell r="N8">
            <v>0.15</v>
          </cell>
          <cell r="O8">
            <v>0</v>
          </cell>
          <cell r="P8">
            <v>1</v>
          </cell>
          <cell r="Q8" t="str">
            <v>15A</v>
          </cell>
          <cell r="R8">
            <v>0</v>
          </cell>
          <cell r="S8">
            <v>0</v>
          </cell>
          <cell r="T8">
            <v>7.0000000000000007E-2</v>
          </cell>
          <cell r="U8">
            <v>0</v>
          </cell>
          <cell r="V8">
            <v>0</v>
          </cell>
          <cell r="W8">
            <v>100</v>
          </cell>
          <cell r="X8">
            <v>0</v>
          </cell>
          <cell r="Y8">
            <v>0</v>
          </cell>
          <cell r="Z8">
            <v>1000</v>
          </cell>
          <cell r="AA8">
            <v>1</v>
          </cell>
          <cell r="AB8">
            <v>1</v>
          </cell>
          <cell r="AC8">
            <v>0.1</v>
          </cell>
          <cell r="AD8">
            <v>2</v>
          </cell>
          <cell r="AE8">
            <v>1E-3</v>
          </cell>
          <cell r="AF8">
            <v>2E-3</v>
          </cell>
          <cell r="AG8">
            <v>0</v>
          </cell>
          <cell r="AH8">
            <v>0</v>
          </cell>
          <cell r="AI8">
            <v>0</v>
          </cell>
          <cell r="AJ8">
            <v>0</v>
          </cell>
          <cell r="AK8">
            <v>0</v>
          </cell>
          <cell r="AL8">
            <v>0</v>
          </cell>
          <cell r="AM8">
            <v>0</v>
          </cell>
          <cell r="AN8">
            <v>1E-3</v>
          </cell>
          <cell r="AO8">
            <v>2E-3</v>
          </cell>
          <cell r="AQ8">
            <v>1</v>
          </cell>
        </row>
        <row r="9">
          <cell r="B9">
            <v>2</v>
          </cell>
          <cell r="C9">
            <v>25</v>
          </cell>
          <cell r="D9" t="str">
            <v xml:space="preserve"> </v>
          </cell>
          <cell r="E9" t="str">
            <v>25 WATT INCANDESCENT</v>
          </cell>
          <cell r="F9" t="str">
            <v>INCANDESCENT</v>
          </cell>
          <cell r="G9">
            <v>25</v>
          </cell>
          <cell r="J9">
            <v>0</v>
          </cell>
          <cell r="K9" t="str">
            <v>N/A</v>
          </cell>
          <cell r="L9">
            <v>0</v>
          </cell>
          <cell r="M9">
            <v>0</v>
          </cell>
          <cell r="N9">
            <v>0.15</v>
          </cell>
          <cell r="O9">
            <v>0</v>
          </cell>
          <cell r="P9">
            <v>1</v>
          </cell>
          <cell r="Q9" t="str">
            <v>25A</v>
          </cell>
          <cell r="R9">
            <v>0</v>
          </cell>
          <cell r="S9">
            <v>0</v>
          </cell>
          <cell r="T9">
            <v>7.0000000000000007E-2</v>
          </cell>
          <cell r="U9">
            <v>0</v>
          </cell>
          <cell r="V9">
            <v>0</v>
          </cell>
          <cell r="W9">
            <v>190</v>
          </cell>
          <cell r="X9">
            <v>0</v>
          </cell>
          <cell r="Y9">
            <v>0</v>
          </cell>
          <cell r="Z9">
            <v>1000</v>
          </cell>
          <cell r="AA9">
            <v>1</v>
          </cell>
          <cell r="AB9">
            <v>1</v>
          </cell>
          <cell r="AC9">
            <v>0.1</v>
          </cell>
          <cell r="AD9">
            <v>2</v>
          </cell>
          <cell r="AE9">
            <v>1E-3</v>
          </cell>
          <cell r="AF9">
            <v>2E-3</v>
          </cell>
          <cell r="AG9">
            <v>0</v>
          </cell>
          <cell r="AH9">
            <v>0</v>
          </cell>
          <cell r="AI9">
            <v>0</v>
          </cell>
          <cell r="AJ9">
            <v>0</v>
          </cell>
          <cell r="AK9">
            <v>0</v>
          </cell>
          <cell r="AL9">
            <v>0</v>
          </cell>
          <cell r="AM9">
            <v>0</v>
          </cell>
          <cell r="AN9">
            <v>1E-3</v>
          </cell>
          <cell r="AO9">
            <v>2E-3</v>
          </cell>
          <cell r="AQ9">
            <v>2</v>
          </cell>
        </row>
        <row r="10">
          <cell r="B10">
            <v>3</v>
          </cell>
          <cell r="C10" t="str">
            <v>25X2</v>
          </cell>
          <cell r="D10" t="str">
            <v xml:space="preserve"> </v>
          </cell>
          <cell r="E10" t="str">
            <v>2 @ 25 WATT INCANDESCENT</v>
          </cell>
          <cell r="F10" t="str">
            <v>INCANDESCENT</v>
          </cell>
          <cell r="G10">
            <v>50</v>
          </cell>
          <cell r="J10">
            <v>0</v>
          </cell>
          <cell r="K10" t="str">
            <v>N/A</v>
          </cell>
          <cell r="L10">
            <v>0</v>
          </cell>
          <cell r="M10">
            <v>0</v>
          </cell>
          <cell r="N10">
            <v>0.15</v>
          </cell>
          <cell r="O10">
            <v>0</v>
          </cell>
          <cell r="P10">
            <v>2</v>
          </cell>
          <cell r="Q10" t="str">
            <v>25A</v>
          </cell>
          <cell r="R10">
            <v>0</v>
          </cell>
          <cell r="S10">
            <v>0</v>
          </cell>
          <cell r="T10">
            <v>7.0000000000000007E-2</v>
          </cell>
          <cell r="U10">
            <v>0</v>
          </cell>
          <cell r="V10">
            <v>0</v>
          </cell>
          <cell r="W10">
            <v>190</v>
          </cell>
          <cell r="X10">
            <v>0</v>
          </cell>
          <cell r="Y10">
            <v>0</v>
          </cell>
          <cell r="Z10">
            <v>1000</v>
          </cell>
          <cell r="AA10">
            <v>2</v>
          </cell>
          <cell r="AB10">
            <v>1</v>
          </cell>
          <cell r="AC10">
            <v>0.1</v>
          </cell>
          <cell r="AD10">
            <v>2</v>
          </cell>
          <cell r="AE10">
            <v>2E-3</v>
          </cell>
          <cell r="AF10">
            <v>4.0000000000000001E-3</v>
          </cell>
          <cell r="AG10">
            <v>0</v>
          </cell>
          <cell r="AH10">
            <v>0</v>
          </cell>
          <cell r="AI10">
            <v>0</v>
          </cell>
          <cell r="AJ10">
            <v>0</v>
          </cell>
          <cell r="AK10">
            <v>0</v>
          </cell>
          <cell r="AL10">
            <v>0</v>
          </cell>
          <cell r="AM10">
            <v>0</v>
          </cell>
          <cell r="AN10">
            <v>2E-3</v>
          </cell>
          <cell r="AO10">
            <v>4.0000000000000001E-3</v>
          </cell>
          <cell r="AQ10">
            <v>3</v>
          </cell>
        </row>
        <row r="11">
          <cell r="B11">
            <v>4</v>
          </cell>
          <cell r="C11" t="str">
            <v>25X3</v>
          </cell>
          <cell r="D11" t="str">
            <v xml:space="preserve"> </v>
          </cell>
          <cell r="E11" t="str">
            <v>3 @ 25 WATT INCANDESCENT</v>
          </cell>
          <cell r="F11" t="str">
            <v>INCANDESCENT</v>
          </cell>
          <cell r="G11">
            <v>75</v>
          </cell>
          <cell r="J11">
            <v>0</v>
          </cell>
          <cell r="K11" t="str">
            <v>N/A</v>
          </cell>
          <cell r="L11">
            <v>0</v>
          </cell>
          <cell r="M11">
            <v>0</v>
          </cell>
          <cell r="N11">
            <v>0.15</v>
          </cell>
          <cell r="O11">
            <v>0</v>
          </cell>
          <cell r="P11">
            <v>3</v>
          </cell>
          <cell r="Q11" t="str">
            <v>25A</v>
          </cell>
          <cell r="R11">
            <v>0</v>
          </cell>
          <cell r="S11">
            <v>0</v>
          </cell>
          <cell r="T11">
            <v>7.0000000000000007E-2</v>
          </cell>
          <cell r="U11">
            <v>0</v>
          </cell>
          <cell r="V11">
            <v>0</v>
          </cell>
          <cell r="W11">
            <v>190</v>
          </cell>
          <cell r="X11">
            <v>0</v>
          </cell>
          <cell r="Y11">
            <v>0</v>
          </cell>
          <cell r="Z11">
            <v>1000</v>
          </cell>
          <cell r="AA11">
            <v>3</v>
          </cell>
          <cell r="AB11">
            <v>1</v>
          </cell>
          <cell r="AC11">
            <v>0.1</v>
          </cell>
          <cell r="AD11">
            <v>2</v>
          </cell>
          <cell r="AE11">
            <v>3.0000000000000001E-3</v>
          </cell>
          <cell r="AF11">
            <v>6.0000000000000001E-3</v>
          </cell>
          <cell r="AG11">
            <v>0</v>
          </cell>
          <cell r="AH11">
            <v>0</v>
          </cell>
          <cell r="AI11">
            <v>0</v>
          </cell>
          <cell r="AJ11">
            <v>0</v>
          </cell>
          <cell r="AK11">
            <v>0</v>
          </cell>
          <cell r="AL11">
            <v>0</v>
          </cell>
          <cell r="AM11">
            <v>0</v>
          </cell>
          <cell r="AN11">
            <v>3.0000000000000001E-3</v>
          </cell>
          <cell r="AO11">
            <v>6.0000000000000001E-3</v>
          </cell>
          <cell r="AQ11">
            <v>4</v>
          </cell>
        </row>
        <row r="12">
          <cell r="B12">
            <v>5</v>
          </cell>
          <cell r="C12">
            <v>40</v>
          </cell>
          <cell r="D12" t="str">
            <v xml:space="preserve"> </v>
          </cell>
          <cell r="E12" t="str">
            <v>40 WATT INCANDESCENT</v>
          </cell>
          <cell r="F12" t="str">
            <v>INCANDESCENT</v>
          </cell>
          <cell r="G12">
            <v>40</v>
          </cell>
          <cell r="J12">
            <v>0</v>
          </cell>
          <cell r="K12" t="str">
            <v>N/A</v>
          </cell>
          <cell r="L12">
            <v>0</v>
          </cell>
          <cell r="M12">
            <v>0</v>
          </cell>
          <cell r="N12">
            <v>0.15</v>
          </cell>
          <cell r="O12">
            <v>0</v>
          </cell>
          <cell r="P12">
            <v>1</v>
          </cell>
          <cell r="Q12" t="str">
            <v>40A</v>
          </cell>
          <cell r="R12">
            <v>0</v>
          </cell>
          <cell r="S12">
            <v>0</v>
          </cell>
          <cell r="T12">
            <v>7.0000000000000007E-2</v>
          </cell>
          <cell r="U12">
            <v>0</v>
          </cell>
          <cell r="V12">
            <v>0</v>
          </cell>
          <cell r="W12">
            <v>460</v>
          </cell>
          <cell r="X12">
            <v>0</v>
          </cell>
          <cell r="Y12">
            <v>0</v>
          </cell>
          <cell r="Z12">
            <v>1000</v>
          </cell>
          <cell r="AA12">
            <v>1</v>
          </cell>
          <cell r="AB12">
            <v>1</v>
          </cell>
          <cell r="AC12">
            <v>0.1</v>
          </cell>
          <cell r="AD12">
            <v>2</v>
          </cell>
          <cell r="AE12">
            <v>1E-3</v>
          </cell>
          <cell r="AF12">
            <v>2E-3</v>
          </cell>
          <cell r="AG12">
            <v>0</v>
          </cell>
          <cell r="AH12">
            <v>0</v>
          </cell>
          <cell r="AI12">
            <v>0</v>
          </cell>
          <cell r="AJ12">
            <v>0</v>
          </cell>
          <cell r="AK12">
            <v>0</v>
          </cell>
          <cell r="AL12">
            <v>0</v>
          </cell>
          <cell r="AM12">
            <v>0</v>
          </cell>
          <cell r="AN12">
            <v>1E-3</v>
          </cell>
          <cell r="AO12">
            <v>2E-3</v>
          </cell>
          <cell r="AQ12">
            <v>5</v>
          </cell>
        </row>
        <row r="13">
          <cell r="B13">
            <v>6</v>
          </cell>
          <cell r="C13" t="str">
            <v>40X2</v>
          </cell>
          <cell r="D13" t="str">
            <v>X</v>
          </cell>
          <cell r="E13" t="str">
            <v>2 @ 40 WATT INCANDESCENT</v>
          </cell>
          <cell r="F13" t="str">
            <v>INCANDESCENT</v>
          </cell>
          <cell r="G13">
            <v>80</v>
          </cell>
          <cell r="J13">
            <v>0</v>
          </cell>
          <cell r="K13" t="str">
            <v>N/A</v>
          </cell>
          <cell r="L13">
            <v>0</v>
          </cell>
          <cell r="M13">
            <v>0</v>
          </cell>
          <cell r="N13">
            <v>0.15</v>
          </cell>
          <cell r="O13">
            <v>0</v>
          </cell>
          <cell r="P13">
            <v>2</v>
          </cell>
          <cell r="Q13" t="str">
            <v>40A</v>
          </cell>
          <cell r="R13">
            <v>0</v>
          </cell>
          <cell r="S13">
            <v>0</v>
          </cell>
          <cell r="T13">
            <v>7.0000000000000007E-2</v>
          </cell>
          <cell r="U13">
            <v>0</v>
          </cell>
          <cell r="V13">
            <v>0</v>
          </cell>
          <cell r="W13">
            <v>460</v>
          </cell>
          <cell r="X13">
            <v>0</v>
          </cell>
          <cell r="Y13">
            <v>0</v>
          </cell>
          <cell r="Z13">
            <v>1000</v>
          </cell>
          <cell r="AA13">
            <v>2</v>
          </cell>
          <cell r="AB13">
            <v>1</v>
          </cell>
          <cell r="AC13">
            <v>0.1</v>
          </cell>
          <cell r="AD13">
            <v>2</v>
          </cell>
          <cell r="AE13">
            <v>2E-3</v>
          </cell>
          <cell r="AF13">
            <v>4.0000000000000001E-3</v>
          </cell>
          <cell r="AG13">
            <v>0</v>
          </cell>
          <cell r="AH13">
            <v>0</v>
          </cell>
          <cell r="AI13">
            <v>0</v>
          </cell>
          <cell r="AJ13">
            <v>0</v>
          </cell>
          <cell r="AK13">
            <v>0</v>
          </cell>
          <cell r="AL13">
            <v>0</v>
          </cell>
          <cell r="AM13">
            <v>0</v>
          </cell>
          <cell r="AN13">
            <v>2E-3</v>
          </cell>
          <cell r="AO13">
            <v>4.0000000000000001E-3</v>
          </cell>
          <cell r="AQ13">
            <v>6</v>
          </cell>
        </row>
        <row r="14">
          <cell r="B14">
            <v>7</v>
          </cell>
          <cell r="C14" t="str">
            <v>40X3</v>
          </cell>
          <cell r="D14" t="str">
            <v>X</v>
          </cell>
          <cell r="E14" t="str">
            <v>3 @ 40 WATT INCANDESCENT</v>
          </cell>
          <cell r="F14" t="str">
            <v>INCANDESCENT</v>
          </cell>
          <cell r="G14">
            <v>120</v>
          </cell>
          <cell r="J14">
            <v>0</v>
          </cell>
          <cell r="K14" t="str">
            <v>N/A</v>
          </cell>
          <cell r="L14">
            <v>0</v>
          </cell>
          <cell r="M14">
            <v>0</v>
          </cell>
          <cell r="N14">
            <v>0.15</v>
          </cell>
          <cell r="O14">
            <v>0</v>
          </cell>
          <cell r="P14">
            <v>3</v>
          </cell>
          <cell r="Q14" t="str">
            <v>40A</v>
          </cell>
          <cell r="R14">
            <v>0</v>
          </cell>
          <cell r="S14">
            <v>0</v>
          </cell>
          <cell r="T14">
            <v>7.0000000000000007E-2</v>
          </cell>
          <cell r="U14">
            <v>0</v>
          </cell>
          <cell r="V14">
            <v>0</v>
          </cell>
          <cell r="W14">
            <v>460</v>
          </cell>
          <cell r="X14">
            <v>0</v>
          </cell>
          <cell r="Y14">
            <v>0</v>
          </cell>
          <cell r="Z14">
            <v>1000</v>
          </cell>
          <cell r="AA14">
            <v>3</v>
          </cell>
          <cell r="AB14">
            <v>1</v>
          </cell>
          <cell r="AC14">
            <v>0.1</v>
          </cell>
          <cell r="AD14">
            <v>2</v>
          </cell>
          <cell r="AE14">
            <v>3.0000000000000001E-3</v>
          </cell>
          <cell r="AF14">
            <v>6.0000000000000001E-3</v>
          </cell>
          <cell r="AG14">
            <v>0</v>
          </cell>
          <cell r="AH14">
            <v>0</v>
          </cell>
          <cell r="AI14">
            <v>0</v>
          </cell>
          <cell r="AJ14">
            <v>0</v>
          </cell>
          <cell r="AK14">
            <v>0</v>
          </cell>
          <cell r="AL14">
            <v>0</v>
          </cell>
          <cell r="AM14">
            <v>0</v>
          </cell>
          <cell r="AN14">
            <v>3.0000000000000001E-3</v>
          </cell>
          <cell r="AO14">
            <v>6.0000000000000001E-3</v>
          </cell>
          <cell r="AQ14">
            <v>7</v>
          </cell>
        </row>
        <row r="15">
          <cell r="B15">
            <v>7.1</v>
          </cell>
          <cell r="C15" t="str">
            <v>40X12</v>
          </cell>
          <cell r="D15" t="str">
            <v>X</v>
          </cell>
          <cell r="E15" t="str">
            <v>12 @ 40 WATT INCANDESCENT</v>
          </cell>
          <cell r="F15" t="str">
            <v>INCANDESCENT</v>
          </cell>
          <cell r="G15">
            <v>480</v>
          </cell>
          <cell r="J15">
            <v>0</v>
          </cell>
          <cell r="K15" t="str">
            <v>N/A</v>
          </cell>
          <cell r="L15">
            <v>0</v>
          </cell>
          <cell r="M15">
            <v>0</v>
          </cell>
          <cell r="N15">
            <v>0.15</v>
          </cell>
          <cell r="O15">
            <v>0</v>
          </cell>
          <cell r="P15">
            <v>12</v>
          </cell>
          <cell r="Q15" t="str">
            <v>40A</v>
          </cell>
          <cell r="R15">
            <v>0</v>
          </cell>
          <cell r="S15">
            <v>0</v>
          </cell>
          <cell r="T15">
            <v>7.0000000000000007E-2</v>
          </cell>
          <cell r="U15">
            <v>0</v>
          </cell>
          <cell r="V15">
            <v>0</v>
          </cell>
          <cell r="W15">
            <v>460</v>
          </cell>
          <cell r="X15">
            <v>0</v>
          </cell>
          <cell r="Y15">
            <v>0</v>
          </cell>
          <cell r="Z15">
            <v>1000</v>
          </cell>
          <cell r="AA15">
            <v>12</v>
          </cell>
          <cell r="AB15">
            <v>1</v>
          </cell>
          <cell r="AC15">
            <v>0.1</v>
          </cell>
          <cell r="AD15">
            <v>2</v>
          </cell>
          <cell r="AE15">
            <v>1.2E-2</v>
          </cell>
          <cell r="AF15">
            <v>2.4E-2</v>
          </cell>
          <cell r="AG15">
            <v>0</v>
          </cell>
          <cell r="AH15">
            <v>0</v>
          </cell>
          <cell r="AI15">
            <v>0</v>
          </cell>
          <cell r="AJ15">
            <v>0</v>
          </cell>
          <cell r="AK15">
            <v>0</v>
          </cell>
          <cell r="AL15">
            <v>0</v>
          </cell>
          <cell r="AM15">
            <v>0</v>
          </cell>
          <cell r="AN15">
            <v>1.2E-2</v>
          </cell>
          <cell r="AO15">
            <v>2.4E-2</v>
          </cell>
          <cell r="AQ15">
            <v>7.1</v>
          </cell>
        </row>
        <row r="16">
          <cell r="B16">
            <v>7.2</v>
          </cell>
          <cell r="C16" t="str">
            <v>40X6</v>
          </cell>
          <cell r="D16" t="str">
            <v>X</v>
          </cell>
          <cell r="E16" t="str">
            <v>6 @ 40 WATT INCANDESCENT</v>
          </cell>
          <cell r="F16" t="str">
            <v>INCANDESCENT</v>
          </cell>
          <cell r="G16">
            <v>240</v>
          </cell>
          <cell r="J16">
            <v>0</v>
          </cell>
          <cell r="K16" t="str">
            <v>N/A</v>
          </cell>
          <cell r="L16">
            <v>0</v>
          </cell>
          <cell r="M16">
            <v>0</v>
          </cell>
          <cell r="N16">
            <v>0.15</v>
          </cell>
          <cell r="O16">
            <v>0</v>
          </cell>
          <cell r="P16">
            <v>6</v>
          </cell>
          <cell r="Q16" t="str">
            <v>40A</v>
          </cell>
          <cell r="R16">
            <v>0</v>
          </cell>
          <cell r="S16">
            <v>0</v>
          </cell>
          <cell r="T16">
            <v>7.0000000000000007E-2</v>
          </cell>
          <cell r="U16">
            <v>0</v>
          </cell>
          <cell r="V16">
            <v>0</v>
          </cell>
          <cell r="W16">
            <v>460</v>
          </cell>
          <cell r="X16">
            <v>0</v>
          </cell>
          <cell r="Y16">
            <v>0</v>
          </cell>
          <cell r="Z16">
            <v>1000</v>
          </cell>
          <cell r="AA16">
            <v>6</v>
          </cell>
          <cell r="AB16">
            <v>1</v>
          </cell>
          <cell r="AC16">
            <v>0.1</v>
          </cell>
          <cell r="AD16">
            <v>2</v>
          </cell>
          <cell r="AE16">
            <v>6.0000000000000001E-3</v>
          </cell>
          <cell r="AF16">
            <v>1.2E-2</v>
          </cell>
          <cell r="AG16">
            <v>0</v>
          </cell>
          <cell r="AH16">
            <v>0</v>
          </cell>
          <cell r="AI16">
            <v>0</v>
          </cell>
          <cell r="AJ16">
            <v>0</v>
          </cell>
          <cell r="AK16">
            <v>0</v>
          </cell>
          <cell r="AL16">
            <v>0</v>
          </cell>
          <cell r="AM16">
            <v>0</v>
          </cell>
          <cell r="AN16">
            <v>6.0000000000000001E-3</v>
          </cell>
          <cell r="AO16">
            <v>1.2E-2</v>
          </cell>
          <cell r="AQ16">
            <v>7.2</v>
          </cell>
        </row>
        <row r="17">
          <cell r="B17">
            <v>7.3</v>
          </cell>
          <cell r="C17" t="str">
            <v>40X4</v>
          </cell>
          <cell r="D17" t="str">
            <v>X</v>
          </cell>
          <cell r="E17" t="str">
            <v>4 @ 40 WATT INCANDESCENT</v>
          </cell>
          <cell r="F17" t="str">
            <v>INCANDESCENT</v>
          </cell>
          <cell r="G17">
            <v>160</v>
          </cell>
          <cell r="J17">
            <v>0</v>
          </cell>
          <cell r="K17" t="str">
            <v>N/A</v>
          </cell>
          <cell r="L17">
            <v>0</v>
          </cell>
          <cell r="M17">
            <v>0</v>
          </cell>
          <cell r="N17">
            <v>0.15</v>
          </cell>
          <cell r="O17">
            <v>0</v>
          </cell>
          <cell r="P17">
            <v>4</v>
          </cell>
          <cell r="Q17" t="str">
            <v>40A</v>
          </cell>
          <cell r="R17">
            <v>0</v>
          </cell>
          <cell r="S17">
            <v>0</v>
          </cell>
          <cell r="T17">
            <v>7.0000000000000007E-2</v>
          </cell>
          <cell r="U17">
            <v>0</v>
          </cell>
          <cell r="V17">
            <v>0</v>
          </cell>
          <cell r="W17">
            <v>460</v>
          </cell>
          <cell r="X17">
            <v>0</v>
          </cell>
          <cell r="Y17">
            <v>0</v>
          </cell>
          <cell r="Z17">
            <v>1000</v>
          </cell>
          <cell r="AA17">
            <v>4</v>
          </cell>
          <cell r="AB17">
            <v>1</v>
          </cell>
          <cell r="AC17">
            <v>0.1</v>
          </cell>
          <cell r="AD17">
            <v>2</v>
          </cell>
          <cell r="AE17">
            <v>4.0000000000000001E-3</v>
          </cell>
          <cell r="AF17">
            <v>8.0000000000000002E-3</v>
          </cell>
          <cell r="AG17">
            <v>0</v>
          </cell>
          <cell r="AH17">
            <v>0</v>
          </cell>
          <cell r="AI17">
            <v>0</v>
          </cell>
          <cell r="AJ17">
            <v>0</v>
          </cell>
          <cell r="AK17">
            <v>0</v>
          </cell>
          <cell r="AL17">
            <v>0</v>
          </cell>
          <cell r="AM17">
            <v>0</v>
          </cell>
          <cell r="AN17">
            <v>4.0000000000000001E-3</v>
          </cell>
          <cell r="AO17">
            <v>8.0000000000000002E-3</v>
          </cell>
          <cell r="AQ17">
            <v>7.3</v>
          </cell>
        </row>
        <row r="18">
          <cell r="B18">
            <v>7.4</v>
          </cell>
          <cell r="C18" t="str">
            <v>40X10</v>
          </cell>
          <cell r="D18" t="str">
            <v>X</v>
          </cell>
          <cell r="E18" t="str">
            <v>10 @ 40 WATT INCANDESCENT</v>
          </cell>
          <cell r="F18" t="str">
            <v>INCANDESCENT</v>
          </cell>
          <cell r="G18">
            <v>400</v>
          </cell>
          <cell r="J18">
            <v>0</v>
          </cell>
          <cell r="K18" t="str">
            <v>N/A</v>
          </cell>
          <cell r="L18">
            <v>0</v>
          </cell>
          <cell r="M18">
            <v>0</v>
          </cell>
          <cell r="N18">
            <v>0.15</v>
          </cell>
          <cell r="O18">
            <v>0</v>
          </cell>
          <cell r="P18">
            <v>10</v>
          </cell>
          <cell r="Q18" t="str">
            <v>40A</v>
          </cell>
          <cell r="R18">
            <v>0</v>
          </cell>
          <cell r="S18">
            <v>0</v>
          </cell>
          <cell r="T18">
            <v>7.0000000000000007E-2</v>
          </cell>
          <cell r="U18">
            <v>0</v>
          </cell>
          <cell r="V18">
            <v>0</v>
          </cell>
          <cell r="W18">
            <v>460</v>
          </cell>
          <cell r="X18">
            <v>0</v>
          </cell>
          <cell r="Y18">
            <v>0</v>
          </cell>
          <cell r="Z18">
            <v>1000</v>
          </cell>
          <cell r="AA18">
            <v>10</v>
          </cell>
          <cell r="AB18">
            <v>1</v>
          </cell>
          <cell r="AC18">
            <v>0.1</v>
          </cell>
          <cell r="AD18">
            <v>2</v>
          </cell>
          <cell r="AE18">
            <v>0.01</v>
          </cell>
          <cell r="AF18">
            <v>0.02</v>
          </cell>
          <cell r="AG18">
            <v>0</v>
          </cell>
          <cell r="AH18">
            <v>0</v>
          </cell>
          <cell r="AI18">
            <v>0</v>
          </cell>
          <cell r="AJ18">
            <v>0</v>
          </cell>
          <cell r="AK18">
            <v>0</v>
          </cell>
          <cell r="AL18">
            <v>0</v>
          </cell>
          <cell r="AM18">
            <v>0</v>
          </cell>
          <cell r="AN18">
            <v>0.01</v>
          </cell>
          <cell r="AO18">
            <v>0.02</v>
          </cell>
          <cell r="AQ18">
            <v>7.4</v>
          </cell>
        </row>
        <row r="19">
          <cell r="B19">
            <v>7.5</v>
          </cell>
          <cell r="C19" t="str">
            <v>40X8</v>
          </cell>
          <cell r="D19" t="str">
            <v>X</v>
          </cell>
          <cell r="E19" t="str">
            <v>8 @ 40 WATT INCANDESCENT</v>
          </cell>
          <cell r="F19" t="str">
            <v>INCANDESCENT</v>
          </cell>
          <cell r="G19">
            <v>320</v>
          </cell>
          <cell r="J19">
            <v>0</v>
          </cell>
          <cell r="K19" t="str">
            <v>N/A</v>
          </cell>
          <cell r="L19">
            <v>0</v>
          </cell>
          <cell r="M19">
            <v>0</v>
          </cell>
          <cell r="N19">
            <v>0.15</v>
          </cell>
          <cell r="O19">
            <v>0</v>
          </cell>
          <cell r="P19">
            <v>8</v>
          </cell>
          <cell r="Q19" t="str">
            <v>40A</v>
          </cell>
          <cell r="R19">
            <v>0</v>
          </cell>
          <cell r="S19">
            <v>0</v>
          </cell>
          <cell r="T19">
            <v>7.0000000000000007E-2</v>
          </cell>
          <cell r="U19">
            <v>0</v>
          </cell>
          <cell r="V19">
            <v>0</v>
          </cell>
          <cell r="W19">
            <v>460</v>
          </cell>
          <cell r="X19">
            <v>0</v>
          </cell>
          <cell r="Y19">
            <v>0</v>
          </cell>
          <cell r="Z19">
            <v>1000</v>
          </cell>
          <cell r="AA19">
            <v>8</v>
          </cell>
          <cell r="AB19">
            <v>1</v>
          </cell>
          <cell r="AC19">
            <v>0.1</v>
          </cell>
          <cell r="AD19">
            <v>2</v>
          </cell>
          <cell r="AE19">
            <v>8.0000000000000002E-3</v>
          </cell>
          <cell r="AF19">
            <v>1.6E-2</v>
          </cell>
          <cell r="AG19">
            <v>0</v>
          </cell>
          <cell r="AH19">
            <v>0</v>
          </cell>
          <cell r="AI19">
            <v>0</v>
          </cell>
          <cell r="AJ19">
            <v>0</v>
          </cell>
          <cell r="AK19">
            <v>0</v>
          </cell>
          <cell r="AL19">
            <v>0</v>
          </cell>
          <cell r="AM19">
            <v>0</v>
          </cell>
          <cell r="AN19">
            <v>8.0000000000000002E-3</v>
          </cell>
          <cell r="AO19">
            <v>1.6E-2</v>
          </cell>
          <cell r="AQ19">
            <v>7.5</v>
          </cell>
        </row>
        <row r="20">
          <cell r="B20">
            <v>7.6</v>
          </cell>
          <cell r="C20" t="str">
            <v>CF13</v>
          </cell>
          <cell r="D20" t="str">
            <v>X</v>
          </cell>
          <cell r="E20" t="str">
            <v>COMPACT FLUORESCENT</v>
          </cell>
          <cell r="F20" t="str">
            <v>COMPACT FLUOR</v>
          </cell>
          <cell r="G20">
            <v>21</v>
          </cell>
          <cell r="J20">
            <v>0</v>
          </cell>
          <cell r="K20" t="str">
            <v>N/A</v>
          </cell>
          <cell r="L20">
            <v>0</v>
          </cell>
          <cell r="M20">
            <v>0</v>
          </cell>
          <cell r="N20">
            <v>0.15</v>
          </cell>
          <cell r="O20">
            <v>0</v>
          </cell>
          <cell r="P20">
            <v>8</v>
          </cell>
          <cell r="Q20" t="str">
            <v>CF13/DS/841</v>
          </cell>
          <cell r="R20">
            <v>0</v>
          </cell>
          <cell r="S20">
            <v>0</v>
          </cell>
          <cell r="T20">
            <v>7.0000000000000007E-2</v>
          </cell>
          <cell r="U20">
            <v>0</v>
          </cell>
          <cell r="V20">
            <v>0</v>
          </cell>
          <cell r="W20">
            <v>688</v>
          </cell>
          <cell r="X20">
            <v>0</v>
          </cell>
          <cell r="Y20">
            <v>0</v>
          </cell>
          <cell r="Z20">
            <v>10000</v>
          </cell>
          <cell r="AA20">
            <v>8</v>
          </cell>
          <cell r="AB20">
            <v>2.0374999999999996</v>
          </cell>
          <cell r="AC20">
            <v>0.25</v>
          </cell>
          <cell r="AD20">
            <v>5</v>
          </cell>
          <cell r="AE20">
            <v>1.6299999999999997E-3</v>
          </cell>
          <cell r="AF20">
            <v>4.0000000000000001E-3</v>
          </cell>
          <cell r="AG20">
            <v>0</v>
          </cell>
          <cell r="AH20">
            <v>0</v>
          </cell>
          <cell r="AI20">
            <v>0</v>
          </cell>
          <cell r="AJ20">
            <v>0</v>
          </cell>
          <cell r="AK20">
            <v>0</v>
          </cell>
          <cell r="AL20">
            <v>0</v>
          </cell>
          <cell r="AM20">
            <v>0</v>
          </cell>
          <cell r="AN20">
            <v>1.6299999999999997E-3</v>
          </cell>
          <cell r="AO20">
            <v>4.0000000000000001E-3</v>
          </cell>
          <cell r="AQ20">
            <v>7.6</v>
          </cell>
        </row>
        <row r="21">
          <cell r="B21">
            <v>8</v>
          </cell>
          <cell r="C21">
            <v>50</v>
          </cell>
          <cell r="D21" t="str">
            <v xml:space="preserve"> </v>
          </cell>
          <cell r="E21" t="str">
            <v>50 WATT INCANDESCENT</v>
          </cell>
          <cell r="F21" t="str">
            <v>INCANDESCENT</v>
          </cell>
          <cell r="G21">
            <v>50</v>
          </cell>
          <cell r="J21">
            <v>0</v>
          </cell>
          <cell r="K21" t="str">
            <v>N/A</v>
          </cell>
          <cell r="L21">
            <v>0</v>
          </cell>
          <cell r="M21">
            <v>0</v>
          </cell>
          <cell r="N21">
            <v>0.15</v>
          </cell>
          <cell r="O21">
            <v>0</v>
          </cell>
          <cell r="P21">
            <v>1</v>
          </cell>
          <cell r="Q21" t="str">
            <v>50A</v>
          </cell>
          <cell r="R21">
            <v>0</v>
          </cell>
          <cell r="S21">
            <v>0</v>
          </cell>
          <cell r="T21">
            <v>7.0000000000000007E-2</v>
          </cell>
          <cell r="U21">
            <v>0</v>
          </cell>
          <cell r="V21">
            <v>0</v>
          </cell>
          <cell r="W21">
            <v>510</v>
          </cell>
          <cell r="X21">
            <v>0</v>
          </cell>
          <cell r="Y21">
            <v>0</v>
          </cell>
          <cell r="Z21">
            <v>1000</v>
          </cell>
          <cell r="AA21">
            <v>1</v>
          </cell>
          <cell r="AB21">
            <v>1</v>
          </cell>
          <cell r="AC21">
            <v>0.1</v>
          </cell>
          <cell r="AD21">
            <v>2</v>
          </cell>
          <cell r="AE21">
            <v>1E-3</v>
          </cell>
          <cell r="AF21">
            <v>2E-3</v>
          </cell>
          <cell r="AG21">
            <v>0</v>
          </cell>
          <cell r="AH21">
            <v>0</v>
          </cell>
          <cell r="AI21">
            <v>0</v>
          </cell>
          <cell r="AJ21">
            <v>0</v>
          </cell>
          <cell r="AK21">
            <v>0</v>
          </cell>
          <cell r="AL21">
            <v>0</v>
          </cell>
          <cell r="AM21">
            <v>0</v>
          </cell>
          <cell r="AN21">
            <v>1E-3</v>
          </cell>
          <cell r="AO21">
            <v>2E-3</v>
          </cell>
          <cell r="AQ21">
            <v>8</v>
          </cell>
        </row>
        <row r="22">
          <cell r="B22">
            <v>9</v>
          </cell>
          <cell r="C22" t="str">
            <v>50X2</v>
          </cell>
          <cell r="D22" t="str">
            <v xml:space="preserve"> </v>
          </cell>
          <cell r="E22" t="str">
            <v>2 @ 50 WATT INCANDESCENT</v>
          </cell>
          <cell r="F22" t="str">
            <v>INCANDESCENT</v>
          </cell>
          <cell r="G22">
            <v>100</v>
          </cell>
          <cell r="J22">
            <v>0</v>
          </cell>
          <cell r="K22" t="str">
            <v>N/A</v>
          </cell>
          <cell r="L22">
            <v>0</v>
          </cell>
          <cell r="M22">
            <v>0</v>
          </cell>
          <cell r="N22">
            <v>0.15</v>
          </cell>
          <cell r="O22">
            <v>0</v>
          </cell>
          <cell r="P22">
            <v>2</v>
          </cell>
          <cell r="Q22" t="str">
            <v>50A</v>
          </cell>
          <cell r="R22">
            <v>0</v>
          </cell>
          <cell r="S22">
            <v>0</v>
          </cell>
          <cell r="T22">
            <v>7.0000000000000007E-2</v>
          </cell>
          <cell r="U22">
            <v>0</v>
          </cell>
          <cell r="V22">
            <v>0</v>
          </cell>
          <cell r="W22">
            <v>510</v>
          </cell>
          <cell r="X22">
            <v>0</v>
          </cell>
          <cell r="Y22">
            <v>0</v>
          </cell>
          <cell r="Z22">
            <v>1000</v>
          </cell>
          <cell r="AA22">
            <v>2</v>
          </cell>
          <cell r="AB22">
            <v>1</v>
          </cell>
          <cell r="AC22">
            <v>0.1</v>
          </cell>
          <cell r="AD22">
            <v>2</v>
          </cell>
          <cell r="AE22">
            <v>2E-3</v>
          </cell>
          <cell r="AF22">
            <v>4.0000000000000001E-3</v>
          </cell>
          <cell r="AG22">
            <v>0</v>
          </cell>
          <cell r="AH22">
            <v>0</v>
          </cell>
          <cell r="AI22">
            <v>0</v>
          </cell>
          <cell r="AJ22">
            <v>0</v>
          </cell>
          <cell r="AK22">
            <v>0</v>
          </cell>
          <cell r="AL22">
            <v>0</v>
          </cell>
          <cell r="AM22">
            <v>0</v>
          </cell>
          <cell r="AN22">
            <v>2E-3</v>
          </cell>
          <cell r="AO22">
            <v>4.0000000000000001E-3</v>
          </cell>
          <cell r="AQ22">
            <v>9</v>
          </cell>
        </row>
        <row r="23">
          <cell r="B23">
            <v>10</v>
          </cell>
          <cell r="C23" t="str">
            <v>50X3</v>
          </cell>
          <cell r="D23" t="str">
            <v xml:space="preserve"> </v>
          </cell>
          <cell r="E23" t="str">
            <v>3 @ 50 WATT INCANDESCENT</v>
          </cell>
          <cell r="F23" t="str">
            <v>INCANDESCENT</v>
          </cell>
          <cell r="G23">
            <v>150</v>
          </cell>
          <cell r="J23">
            <v>0</v>
          </cell>
          <cell r="K23" t="str">
            <v>N/A</v>
          </cell>
          <cell r="L23">
            <v>0</v>
          </cell>
          <cell r="M23">
            <v>0</v>
          </cell>
          <cell r="N23">
            <v>0.15</v>
          </cell>
          <cell r="O23">
            <v>0</v>
          </cell>
          <cell r="P23">
            <v>3</v>
          </cell>
          <cell r="Q23" t="str">
            <v>50A</v>
          </cell>
          <cell r="R23">
            <v>0</v>
          </cell>
          <cell r="S23">
            <v>0</v>
          </cell>
          <cell r="T23">
            <v>7.0000000000000007E-2</v>
          </cell>
          <cell r="U23">
            <v>0</v>
          </cell>
          <cell r="V23">
            <v>0</v>
          </cell>
          <cell r="W23">
            <v>510</v>
          </cell>
          <cell r="X23">
            <v>0</v>
          </cell>
          <cell r="Y23">
            <v>0</v>
          </cell>
          <cell r="Z23">
            <v>1000</v>
          </cell>
          <cell r="AA23">
            <v>3</v>
          </cell>
          <cell r="AB23">
            <v>1</v>
          </cell>
          <cell r="AC23">
            <v>0.1</v>
          </cell>
          <cell r="AD23">
            <v>2</v>
          </cell>
          <cell r="AE23">
            <v>3.0000000000000001E-3</v>
          </cell>
          <cell r="AF23">
            <v>6.0000000000000001E-3</v>
          </cell>
          <cell r="AG23">
            <v>0</v>
          </cell>
          <cell r="AH23">
            <v>0</v>
          </cell>
          <cell r="AI23">
            <v>0</v>
          </cell>
          <cell r="AJ23">
            <v>0</v>
          </cell>
          <cell r="AK23">
            <v>0</v>
          </cell>
          <cell r="AL23">
            <v>0</v>
          </cell>
          <cell r="AM23">
            <v>0</v>
          </cell>
          <cell r="AN23">
            <v>3.0000000000000001E-3</v>
          </cell>
          <cell r="AO23">
            <v>6.0000000000000001E-3</v>
          </cell>
          <cell r="AQ23">
            <v>10</v>
          </cell>
        </row>
        <row r="24">
          <cell r="B24">
            <v>11</v>
          </cell>
          <cell r="C24">
            <v>60</v>
          </cell>
          <cell r="D24" t="str">
            <v>X</v>
          </cell>
          <cell r="E24" t="str">
            <v>60 WATT INCANDESCENT</v>
          </cell>
          <cell r="F24" t="str">
            <v>INCANDESCENT</v>
          </cell>
          <cell r="G24">
            <v>60</v>
          </cell>
          <cell r="J24">
            <v>0</v>
          </cell>
          <cell r="K24" t="str">
            <v>N/A</v>
          </cell>
          <cell r="L24">
            <v>0</v>
          </cell>
          <cell r="M24">
            <v>0</v>
          </cell>
          <cell r="N24">
            <v>0.15</v>
          </cell>
          <cell r="O24">
            <v>0</v>
          </cell>
          <cell r="P24">
            <v>1</v>
          </cell>
          <cell r="Q24" t="str">
            <v>60A</v>
          </cell>
          <cell r="R24">
            <v>0</v>
          </cell>
          <cell r="S24">
            <v>0</v>
          </cell>
          <cell r="T24">
            <v>7.0000000000000007E-2</v>
          </cell>
          <cell r="U24">
            <v>0</v>
          </cell>
          <cell r="V24">
            <v>0</v>
          </cell>
          <cell r="W24">
            <v>870</v>
          </cell>
          <cell r="X24">
            <v>0</v>
          </cell>
          <cell r="Y24">
            <v>0</v>
          </cell>
          <cell r="Z24">
            <v>1000</v>
          </cell>
          <cell r="AA24">
            <v>1</v>
          </cell>
          <cell r="AB24">
            <v>1</v>
          </cell>
          <cell r="AC24">
            <v>0.1</v>
          </cell>
          <cell r="AD24">
            <v>2</v>
          </cell>
          <cell r="AE24">
            <v>1E-3</v>
          </cell>
          <cell r="AF24">
            <v>2E-3</v>
          </cell>
          <cell r="AG24">
            <v>0</v>
          </cell>
          <cell r="AH24">
            <v>0</v>
          </cell>
          <cell r="AI24">
            <v>0</v>
          </cell>
          <cell r="AJ24">
            <v>0</v>
          </cell>
          <cell r="AK24">
            <v>0</v>
          </cell>
          <cell r="AL24">
            <v>0</v>
          </cell>
          <cell r="AM24">
            <v>0</v>
          </cell>
          <cell r="AN24">
            <v>1E-3</v>
          </cell>
          <cell r="AO24">
            <v>2E-3</v>
          </cell>
          <cell r="AQ24">
            <v>11</v>
          </cell>
        </row>
        <row r="25">
          <cell r="B25">
            <v>12</v>
          </cell>
          <cell r="C25" t="str">
            <v>60X2</v>
          </cell>
          <cell r="D25" t="str">
            <v>X</v>
          </cell>
          <cell r="E25" t="str">
            <v>2 @ 60 WATT INCANDESCENT</v>
          </cell>
          <cell r="F25" t="str">
            <v>INCANDESCENT</v>
          </cell>
          <cell r="G25">
            <v>120</v>
          </cell>
          <cell r="J25">
            <v>0</v>
          </cell>
          <cell r="K25" t="str">
            <v>N/A</v>
          </cell>
          <cell r="L25">
            <v>0</v>
          </cell>
          <cell r="M25">
            <v>0</v>
          </cell>
          <cell r="N25">
            <v>0.15</v>
          </cell>
          <cell r="O25">
            <v>0</v>
          </cell>
          <cell r="P25">
            <v>2</v>
          </cell>
          <cell r="Q25" t="str">
            <v>60A</v>
          </cell>
          <cell r="R25">
            <v>0</v>
          </cell>
          <cell r="S25">
            <v>0</v>
          </cell>
          <cell r="T25">
            <v>7.0000000000000007E-2</v>
          </cell>
          <cell r="U25">
            <v>0</v>
          </cell>
          <cell r="V25">
            <v>0</v>
          </cell>
          <cell r="W25">
            <v>870</v>
          </cell>
          <cell r="X25">
            <v>0</v>
          </cell>
          <cell r="Y25">
            <v>0</v>
          </cell>
          <cell r="Z25">
            <v>1000</v>
          </cell>
          <cell r="AA25">
            <v>2</v>
          </cell>
          <cell r="AB25">
            <v>1</v>
          </cell>
          <cell r="AC25">
            <v>0.1</v>
          </cell>
          <cell r="AD25">
            <v>2</v>
          </cell>
          <cell r="AE25">
            <v>2E-3</v>
          </cell>
          <cell r="AF25">
            <v>4.0000000000000001E-3</v>
          </cell>
          <cell r="AG25">
            <v>0</v>
          </cell>
          <cell r="AH25">
            <v>0</v>
          </cell>
          <cell r="AI25">
            <v>0</v>
          </cell>
          <cell r="AJ25">
            <v>0</v>
          </cell>
          <cell r="AK25">
            <v>0</v>
          </cell>
          <cell r="AL25">
            <v>0</v>
          </cell>
          <cell r="AM25">
            <v>0</v>
          </cell>
          <cell r="AN25">
            <v>2E-3</v>
          </cell>
          <cell r="AO25">
            <v>4.0000000000000001E-3</v>
          </cell>
          <cell r="AQ25">
            <v>12</v>
          </cell>
        </row>
        <row r="26">
          <cell r="B26">
            <v>13</v>
          </cell>
          <cell r="C26" t="str">
            <v>60X3</v>
          </cell>
          <cell r="D26" t="str">
            <v xml:space="preserve"> </v>
          </cell>
          <cell r="E26" t="str">
            <v>3 @ 60 WATT INCANDESCENT</v>
          </cell>
          <cell r="F26" t="str">
            <v>INCANDESCENT</v>
          </cell>
          <cell r="G26">
            <v>180</v>
          </cell>
          <cell r="J26">
            <v>0</v>
          </cell>
          <cell r="K26" t="str">
            <v>N/A</v>
          </cell>
          <cell r="L26">
            <v>0</v>
          </cell>
          <cell r="M26">
            <v>0</v>
          </cell>
          <cell r="N26">
            <v>0.15</v>
          </cell>
          <cell r="O26">
            <v>0</v>
          </cell>
          <cell r="P26">
            <v>3</v>
          </cell>
          <cell r="Q26" t="str">
            <v>60A</v>
          </cell>
          <cell r="R26">
            <v>0</v>
          </cell>
          <cell r="S26">
            <v>0</v>
          </cell>
          <cell r="T26">
            <v>7.0000000000000007E-2</v>
          </cell>
          <cell r="U26">
            <v>0</v>
          </cell>
          <cell r="V26">
            <v>0</v>
          </cell>
          <cell r="W26">
            <v>870</v>
          </cell>
          <cell r="X26">
            <v>0</v>
          </cell>
          <cell r="Y26">
            <v>0</v>
          </cell>
          <cell r="Z26">
            <v>1000</v>
          </cell>
          <cell r="AA26">
            <v>3</v>
          </cell>
          <cell r="AB26">
            <v>1</v>
          </cell>
          <cell r="AC26">
            <v>0.1</v>
          </cell>
          <cell r="AD26">
            <v>2</v>
          </cell>
          <cell r="AE26">
            <v>3.0000000000000001E-3</v>
          </cell>
          <cell r="AF26">
            <v>6.0000000000000001E-3</v>
          </cell>
          <cell r="AG26">
            <v>0</v>
          </cell>
          <cell r="AH26">
            <v>0</v>
          </cell>
          <cell r="AI26">
            <v>0</v>
          </cell>
          <cell r="AJ26">
            <v>0</v>
          </cell>
          <cell r="AK26">
            <v>0</v>
          </cell>
          <cell r="AL26">
            <v>0</v>
          </cell>
          <cell r="AM26">
            <v>0</v>
          </cell>
          <cell r="AN26">
            <v>3.0000000000000001E-3</v>
          </cell>
          <cell r="AO26">
            <v>6.0000000000000001E-3</v>
          </cell>
          <cell r="AQ26">
            <v>13</v>
          </cell>
        </row>
        <row r="27">
          <cell r="B27">
            <v>14</v>
          </cell>
          <cell r="C27">
            <v>67</v>
          </cell>
          <cell r="D27" t="str">
            <v>X</v>
          </cell>
          <cell r="E27" t="str">
            <v>67 WATT INCANDESCENT</v>
          </cell>
          <cell r="F27" t="str">
            <v>INCANDESCENT</v>
          </cell>
          <cell r="G27">
            <v>67</v>
          </cell>
          <cell r="J27">
            <v>0</v>
          </cell>
          <cell r="K27" t="str">
            <v>N/A</v>
          </cell>
          <cell r="L27">
            <v>0</v>
          </cell>
          <cell r="M27">
            <v>0</v>
          </cell>
          <cell r="N27">
            <v>0.15</v>
          </cell>
          <cell r="O27">
            <v>0</v>
          </cell>
          <cell r="P27">
            <v>1</v>
          </cell>
          <cell r="Q27" t="str">
            <v>67A</v>
          </cell>
          <cell r="R27">
            <v>0</v>
          </cell>
          <cell r="S27">
            <v>0</v>
          </cell>
          <cell r="T27">
            <v>7.0000000000000007E-2</v>
          </cell>
          <cell r="U27">
            <v>0</v>
          </cell>
          <cell r="V27">
            <v>0</v>
          </cell>
          <cell r="W27">
            <v>1030</v>
          </cell>
          <cell r="X27">
            <v>0</v>
          </cell>
          <cell r="Y27">
            <v>0</v>
          </cell>
          <cell r="Z27">
            <v>1000</v>
          </cell>
          <cell r="AA27">
            <v>1</v>
          </cell>
          <cell r="AB27">
            <v>1</v>
          </cell>
          <cell r="AC27">
            <v>0.1</v>
          </cell>
          <cell r="AD27">
            <v>2</v>
          </cell>
          <cell r="AE27">
            <v>1E-3</v>
          </cell>
          <cell r="AF27">
            <v>2E-3</v>
          </cell>
          <cell r="AG27">
            <v>0</v>
          </cell>
          <cell r="AH27">
            <v>0</v>
          </cell>
          <cell r="AI27">
            <v>0</v>
          </cell>
          <cell r="AJ27">
            <v>0</v>
          </cell>
          <cell r="AK27">
            <v>0</v>
          </cell>
          <cell r="AL27">
            <v>0</v>
          </cell>
          <cell r="AM27">
            <v>0</v>
          </cell>
          <cell r="AN27">
            <v>1E-3</v>
          </cell>
          <cell r="AO27">
            <v>2E-3</v>
          </cell>
          <cell r="AQ27">
            <v>14</v>
          </cell>
        </row>
        <row r="28">
          <cell r="B28">
            <v>15</v>
          </cell>
          <cell r="C28" t="str">
            <v>67X2</v>
          </cell>
          <cell r="D28" t="str">
            <v xml:space="preserve"> </v>
          </cell>
          <cell r="E28" t="str">
            <v>2 @ 67 WATT INCANDESCENT</v>
          </cell>
          <cell r="F28" t="str">
            <v>INCANDESCENT</v>
          </cell>
          <cell r="G28">
            <v>134</v>
          </cell>
          <cell r="J28">
            <v>0</v>
          </cell>
          <cell r="K28" t="str">
            <v>N/A</v>
          </cell>
          <cell r="L28">
            <v>0</v>
          </cell>
          <cell r="M28">
            <v>0</v>
          </cell>
          <cell r="N28">
            <v>0.15</v>
          </cell>
          <cell r="O28">
            <v>0</v>
          </cell>
          <cell r="P28">
            <v>2</v>
          </cell>
          <cell r="Q28" t="str">
            <v>67A</v>
          </cell>
          <cell r="R28">
            <v>0</v>
          </cell>
          <cell r="S28">
            <v>0</v>
          </cell>
          <cell r="T28">
            <v>7.0000000000000007E-2</v>
          </cell>
          <cell r="U28">
            <v>0</v>
          </cell>
          <cell r="V28">
            <v>0</v>
          </cell>
          <cell r="W28">
            <v>1030</v>
          </cell>
          <cell r="X28">
            <v>0</v>
          </cell>
          <cell r="Y28">
            <v>0</v>
          </cell>
          <cell r="Z28">
            <v>1000</v>
          </cell>
          <cell r="AA28">
            <v>2</v>
          </cell>
          <cell r="AB28">
            <v>1</v>
          </cell>
          <cell r="AC28">
            <v>0.1</v>
          </cell>
          <cell r="AD28">
            <v>2</v>
          </cell>
          <cell r="AE28">
            <v>2E-3</v>
          </cell>
          <cell r="AF28">
            <v>4.0000000000000001E-3</v>
          </cell>
          <cell r="AG28">
            <v>0</v>
          </cell>
          <cell r="AH28">
            <v>0</v>
          </cell>
          <cell r="AI28">
            <v>0</v>
          </cell>
          <cell r="AJ28">
            <v>0</v>
          </cell>
          <cell r="AK28">
            <v>0</v>
          </cell>
          <cell r="AL28">
            <v>0</v>
          </cell>
          <cell r="AM28">
            <v>0</v>
          </cell>
          <cell r="AN28">
            <v>2E-3</v>
          </cell>
          <cell r="AO28">
            <v>4.0000000000000001E-3</v>
          </cell>
          <cell r="AQ28">
            <v>15</v>
          </cell>
        </row>
        <row r="29">
          <cell r="B29">
            <v>16</v>
          </cell>
          <cell r="C29" t="str">
            <v>67X3</v>
          </cell>
          <cell r="D29" t="str">
            <v xml:space="preserve"> </v>
          </cell>
          <cell r="E29" t="str">
            <v>3 @ 67 WATT INCANDESCENT</v>
          </cell>
          <cell r="F29" t="str">
            <v>INCANDESCENT</v>
          </cell>
          <cell r="G29">
            <v>201</v>
          </cell>
          <cell r="J29">
            <v>0</v>
          </cell>
          <cell r="K29" t="str">
            <v>N/A</v>
          </cell>
          <cell r="L29">
            <v>0</v>
          </cell>
          <cell r="M29">
            <v>0</v>
          </cell>
          <cell r="N29">
            <v>0.15</v>
          </cell>
          <cell r="O29">
            <v>0</v>
          </cell>
          <cell r="P29">
            <v>3</v>
          </cell>
          <cell r="Q29" t="str">
            <v>67A</v>
          </cell>
          <cell r="R29">
            <v>0</v>
          </cell>
          <cell r="S29">
            <v>0</v>
          </cell>
          <cell r="T29">
            <v>7.0000000000000007E-2</v>
          </cell>
          <cell r="U29">
            <v>0</v>
          </cell>
          <cell r="V29">
            <v>0</v>
          </cell>
          <cell r="W29">
            <v>1030</v>
          </cell>
          <cell r="X29">
            <v>0</v>
          </cell>
          <cell r="Y29">
            <v>0</v>
          </cell>
          <cell r="Z29">
            <v>1000</v>
          </cell>
          <cell r="AA29">
            <v>3</v>
          </cell>
          <cell r="AB29">
            <v>1</v>
          </cell>
          <cell r="AC29">
            <v>0.1</v>
          </cell>
          <cell r="AD29">
            <v>2</v>
          </cell>
          <cell r="AE29">
            <v>3.0000000000000001E-3</v>
          </cell>
          <cell r="AF29">
            <v>6.0000000000000001E-3</v>
          </cell>
          <cell r="AG29">
            <v>0</v>
          </cell>
          <cell r="AH29">
            <v>0</v>
          </cell>
          <cell r="AI29">
            <v>0</v>
          </cell>
          <cell r="AJ29">
            <v>0</v>
          </cell>
          <cell r="AK29">
            <v>0</v>
          </cell>
          <cell r="AL29">
            <v>0</v>
          </cell>
          <cell r="AM29">
            <v>0</v>
          </cell>
          <cell r="AN29">
            <v>3.0000000000000001E-3</v>
          </cell>
          <cell r="AO29">
            <v>6.0000000000000001E-3</v>
          </cell>
          <cell r="AQ29">
            <v>16</v>
          </cell>
        </row>
        <row r="30">
          <cell r="B30">
            <v>17</v>
          </cell>
          <cell r="C30">
            <v>75</v>
          </cell>
          <cell r="D30" t="str">
            <v>X</v>
          </cell>
          <cell r="E30" t="str">
            <v>75 WATT INCANDESCENT</v>
          </cell>
          <cell r="F30" t="str">
            <v>INCANDESCENT</v>
          </cell>
          <cell r="G30">
            <v>75</v>
          </cell>
          <cell r="J30">
            <v>0</v>
          </cell>
          <cell r="K30" t="str">
            <v>N/A</v>
          </cell>
          <cell r="L30">
            <v>0</v>
          </cell>
          <cell r="M30">
            <v>0</v>
          </cell>
          <cell r="N30">
            <v>0.15</v>
          </cell>
          <cell r="O30">
            <v>0</v>
          </cell>
          <cell r="P30">
            <v>1</v>
          </cell>
          <cell r="Q30" t="str">
            <v>75A</v>
          </cell>
          <cell r="R30">
            <v>0</v>
          </cell>
          <cell r="S30">
            <v>0</v>
          </cell>
          <cell r="T30">
            <v>7.0000000000000007E-2</v>
          </cell>
          <cell r="U30">
            <v>0</v>
          </cell>
          <cell r="V30">
            <v>0</v>
          </cell>
          <cell r="W30">
            <v>1170</v>
          </cell>
          <cell r="X30">
            <v>0</v>
          </cell>
          <cell r="Y30">
            <v>0</v>
          </cell>
          <cell r="Z30">
            <v>1000</v>
          </cell>
          <cell r="AA30">
            <v>1</v>
          </cell>
          <cell r="AB30">
            <v>1</v>
          </cell>
          <cell r="AC30">
            <v>0.1</v>
          </cell>
          <cell r="AD30">
            <v>2</v>
          </cell>
          <cell r="AE30">
            <v>1E-3</v>
          </cell>
          <cell r="AF30">
            <v>2E-3</v>
          </cell>
          <cell r="AG30">
            <v>0</v>
          </cell>
          <cell r="AH30">
            <v>0</v>
          </cell>
          <cell r="AI30">
            <v>0</v>
          </cell>
          <cell r="AJ30">
            <v>0</v>
          </cell>
          <cell r="AK30">
            <v>0</v>
          </cell>
          <cell r="AL30">
            <v>0</v>
          </cell>
          <cell r="AM30">
            <v>0</v>
          </cell>
          <cell r="AN30">
            <v>1E-3</v>
          </cell>
          <cell r="AO30">
            <v>2E-3</v>
          </cell>
          <cell r="AQ30">
            <v>17</v>
          </cell>
        </row>
        <row r="31">
          <cell r="B31">
            <v>18</v>
          </cell>
          <cell r="C31" t="str">
            <v>75X2</v>
          </cell>
          <cell r="D31" t="str">
            <v>X</v>
          </cell>
          <cell r="E31" t="str">
            <v>2 @ 75 WATT INCANDESCENT</v>
          </cell>
          <cell r="F31" t="str">
            <v>INCANDESCENT</v>
          </cell>
          <cell r="G31">
            <v>150</v>
          </cell>
          <cell r="J31">
            <v>0</v>
          </cell>
          <cell r="K31" t="str">
            <v>N/A</v>
          </cell>
          <cell r="L31">
            <v>0</v>
          </cell>
          <cell r="M31">
            <v>0</v>
          </cell>
          <cell r="N31">
            <v>0.15</v>
          </cell>
          <cell r="O31">
            <v>0</v>
          </cell>
          <cell r="P31">
            <v>2</v>
          </cell>
          <cell r="Q31" t="str">
            <v>75A</v>
          </cell>
          <cell r="R31">
            <v>0</v>
          </cell>
          <cell r="S31">
            <v>0</v>
          </cell>
          <cell r="T31">
            <v>7.0000000000000007E-2</v>
          </cell>
          <cell r="U31">
            <v>0</v>
          </cell>
          <cell r="V31">
            <v>0</v>
          </cell>
          <cell r="W31">
            <v>1170</v>
          </cell>
          <cell r="X31">
            <v>0</v>
          </cell>
          <cell r="Y31">
            <v>0</v>
          </cell>
          <cell r="Z31">
            <v>1000</v>
          </cell>
          <cell r="AA31">
            <v>2</v>
          </cell>
          <cell r="AB31">
            <v>1</v>
          </cell>
          <cell r="AC31">
            <v>0.1</v>
          </cell>
          <cell r="AD31">
            <v>2</v>
          </cell>
          <cell r="AE31">
            <v>2E-3</v>
          </cell>
          <cell r="AF31">
            <v>4.0000000000000001E-3</v>
          </cell>
          <cell r="AG31">
            <v>0</v>
          </cell>
          <cell r="AH31">
            <v>0</v>
          </cell>
          <cell r="AI31">
            <v>0</v>
          </cell>
          <cell r="AJ31">
            <v>0</v>
          </cell>
          <cell r="AK31">
            <v>0</v>
          </cell>
          <cell r="AL31">
            <v>0</v>
          </cell>
          <cell r="AM31">
            <v>0</v>
          </cell>
          <cell r="AN31">
            <v>2E-3</v>
          </cell>
          <cell r="AO31">
            <v>4.0000000000000001E-3</v>
          </cell>
          <cell r="AQ31">
            <v>18</v>
          </cell>
        </row>
        <row r="32">
          <cell r="B32">
            <v>19</v>
          </cell>
          <cell r="C32" t="str">
            <v>75X3</v>
          </cell>
          <cell r="D32" t="str">
            <v xml:space="preserve"> </v>
          </cell>
          <cell r="E32" t="str">
            <v>3 @ 75 WATT INCANDESCENT</v>
          </cell>
          <cell r="F32" t="str">
            <v>INCANDESCENT</v>
          </cell>
          <cell r="G32">
            <v>225</v>
          </cell>
          <cell r="J32">
            <v>0</v>
          </cell>
          <cell r="K32" t="str">
            <v>N/A</v>
          </cell>
          <cell r="L32">
            <v>0</v>
          </cell>
          <cell r="M32">
            <v>0</v>
          </cell>
          <cell r="N32">
            <v>0.15</v>
          </cell>
          <cell r="O32">
            <v>0</v>
          </cell>
          <cell r="P32">
            <v>3</v>
          </cell>
          <cell r="Q32" t="str">
            <v>75A</v>
          </cell>
          <cell r="R32">
            <v>0</v>
          </cell>
          <cell r="S32">
            <v>0</v>
          </cell>
          <cell r="T32">
            <v>7.0000000000000007E-2</v>
          </cell>
          <cell r="U32">
            <v>0</v>
          </cell>
          <cell r="V32">
            <v>0</v>
          </cell>
          <cell r="W32">
            <v>1170</v>
          </cell>
          <cell r="X32">
            <v>0</v>
          </cell>
          <cell r="Y32">
            <v>0</v>
          </cell>
          <cell r="Z32">
            <v>1000</v>
          </cell>
          <cell r="AA32">
            <v>3</v>
          </cell>
          <cell r="AB32">
            <v>1</v>
          </cell>
          <cell r="AC32">
            <v>0.1</v>
          </cell>
          <cell r="AD32">
            <v>2</v>
          </cell>
          <cell r="AE32">
            <v>3.0000000000000001E-3</v>
          </cell>
          <cell r="AF32">
            <v>6.0000000000000001E-3</v>
          </cell>
          <cell r="AG32">
            <v>0</v>
          </cell>
          <cell r="AH32">
            <v>0</v>
          </cell>
          <cell r="AI32">
            <v>0</v>
          </cell>
          <cell r="AJ32">
            <v>0</v>
          </cell>
          <cell r="AK32">
            <v>0</v>
          </cell>
          <cell r="AL32">
            <v>0</v>
          </cell>
          <cell r="AM32">
            <v>0</v>
          </cell>
          <cell r="AN32">
            <v>3.0000000000000001E-3</v>
          </cell>
          <cell r="AO32">
            <v>6.0000000000000001E-3</v>
          </cell>
          <cell r="AQ32">
            <v>19</v>
          </cell>
        </row>
        <row r="33">
          <cell r="B33">
            <v>20</v>
          </cell>
          <cell r="C33">
            <v>90</v>
          </cell>
          <cell r="D33" t="str">
            <v xml:space="preserve"> </v>
          </cell>
          <cell r="E33" t="str">
            <v>90 WATT INCANDESCENT</v>
          </cell>
          <cell r="F33" t="str">
            <v>INCANDESCENT</v>
          </cell>
          <cell r="G33">
            <v>90</v>
          </cell>
          <cell r="J33">
            <v>0</v>
          </cell>
          <cell r="K33" t="str">
            <v>N/A</v>
          </cell>
          <cell r="L33">
            <v>0</v>
          </cell>
          <cell r="M33">
            <v>0</v>
          </cell>
          <cell r="N33">
            <v>0.15</v>
          </cell>
          <cell r="O33">
            <v>0</v>
          </cell>
          <cell r="P33">
            <v>1</v>
          </cell>
          <cell r="Q33" t="str">
            <v>90A</v>
          </cell>
          <cell r="R33">
            <v>0</v>
          </cell>
          <cell r="S33">
            <v>0</v>
          </cell>
          <cell r="T33">
            <v>7.0000000000000007E-2</v>
          </cell>
          <cell r="U33">
            <v>0</v>
          </cell>
          <cell r="V33">
            <v>0</v>
          </cell>
          <cell r="W33">
            <v>1480</v>
          </cell>
          <cell r="X33">
            <v>0</v>
          </cell>
          <cell r="Y33">
            <v>0</v>
          </cell>
          <cell r="Z33">
            <v>1000</v>
          </cell>
          <cell r="AA33">
            <v>1</v>
          </cell>
          <cell r="AB33">
            <v>1</v>
          </cell>
          <cell r="AC33">
            <v>0.1</v>
          </cell>
          <cell r="AD33">
            <v>2</v>
          </cell>
          <cell r="AE33">
            <v>1E-3</v>
          </cell>
          <cell r="AF33">
            <v>2E-3</v>
          </cell>
          <cell r="AG33">
            <v>0</v>
          </cell>
          <cell r="AH33">
            <v>0</v>
          </cell>
          <cell r="AI33">
            <v>0</v>
          </cell>
          <cell r="AJ33">
            <v>0</v>
          </cell>
          <cell r="AK33">
            <v>0</v>
          </cell>
          <cell r="AL33">
            <v>0</v>
          </cell>
          <cell r="AM33">
            <v>0</v>
          </cell>
          <cell r="AN33">
            <v>1E-3</v>
          </cell>
          <cell r="AO33">
            <v>2E-3</v>
          </cell>
          <cell r="AQ33">
            <v>20</v>
          </cell>
        </row>
        <row r="34">
          <cell r="B34">
            <v>21</v>
          </cell>
          <cell r="C34" t="str">
            <v>90X2</v>
          </cell>
          <cell r="D34" t="str">
            <v xml:space="preserve"> </v>
          </cell>
          <cell r="E34" t="str">
            <v>2 @ 90 WATT INCANDESCENT</v>
          </cell>
          <cell r="F34" t="str">
            <v>INCANDESCENT</v>
          </cell>
          <cell r="G34">
            <v>180</v>
          </cell>
          <cell r="J34">
            <v>0</v>
          </cell>
          <cell r="K34" t="str">
            <v>N/A</v>
          </cell>
          <cell r="L34">
            <v>0</v>
          </cell>
          <cell r="M34">
            <v>0</v>
          </cell>
          <cell r="N34">
            <v>0.15</v>
          </cell>
          <cell r="O34">
            <v>0</v>
          </cell>
          <cell r="P34">
            <v>2</v>
          </cell>
          <cell r="Q34" t="str">
            <v>90A</v>
          </cell>
          <cell r="R34">
            <v>0</v>
          </cell>
          <cell r="S34">
            <v>0</v>
          </cell>
          <cell r="T34">
            <v>7.0000000000000007E-2</v>
          </cell>
          <cell r="U34">
            <v>0</v>
          </cell>
          <cell r="V34">
            <v>0</v>
          </cell>
          <cell r="W34">
            <v>1480</v>
          </cell>
          <cell r="X34">
            <v>0</v>
          </cell>
          <cell r="Y34">
            <v>0</v>
          </cell>
          <cell r="Z34">
            <v>1000</v>
          </cell>
          <cell r="AA34">
            <v>2</v>
          </cell>
          <cell r="AB34">
            <v>1</v>
          </cell>
          <cell r="AC34">
            <v>0.1</v>
          </cell>
          <cell r="AD34">
            <v>2</v>
          </cell>
          <cell r="AE34">
            <v>2E-3</v>
          </cell>
          <cell r="AF34">
            <v>4.0000000000000001E-3</v>
          </cell>
          <cell r="AG34">
            <v>0</v>
          </cell>
          <cell r="AH34">
            <v>0</v>
          </cell>
          <cell r="AI34">
            <v>0</v>
          </cell>
          <cell r="AJ34">
            <v>0</v>
          </cell>
          <cell r="AK34">
            <v>0</v>
          </cell>
          <cell r="AL34">
            <v>0</v>
          </cell>
          <cell r="AM34">
            <v>0</v>
          </cell>
          <cell r="AN34">
            <v>2E-3</v>
          </cell>
          <cell r="AO34">
            <v>4.0000000000000001E-3</v>
          </cell>
          <cell r="AQ34">
            <v>21</v>
          </cell>
        </row>
        <row r="35">
          <cell r="B35">
            <v>22</v>
          </cell>
          <cell r="C35" t="str">
            <v>90X3</v>
          </cell>
          <cell r="D35" t="str">
            <v xml:space="preserve"> </v>
          </cell>
          <cell r="E35" t="str">
            <v>3 @ 90 WATT INCANDESCENT</v>
          </cell>
          <cell r="F35" t="str">
            <v>INCANDESCENT</v>
          </cell>
          <cell r="G35">
            <v>270</v>
          </cell>
          <cell r="J35">
            <v>0</v>
          </cell>
          <cell r="K35" t="str">
            <v>N/A</v>
          </cell>
          <cell r="L35">
            <v>0</v>
          </cell>
          <cell r="M35">
            <v>0</v>
          </cell>
          <cell r="N35">
            <v>0.15</v>
          </cell>
          <cell r="O35">
            <v>0</v>
          </cell>
          <cell r="P35">
            <v>3</v>
          </cell>
          <cell r="Q35" t="str">
            <v>90A</v>
          </cell>
          <cell r="R35">
            <v>0</v>
          </cell>
          <cell r="S35">
            <v>0</v>
          </cell>
          <cell r="T35">
            <v>7.0000000000000007E-2</v>
          </cell>
          <cell r="U35">
            <v>0</v>
          </cell>
          <cell r="V35">
            <v>0</v>
          </cell>
          <cell r="W35">
            <v>1480</v>
          </cell>
          <cell r="X35">
            <v>0</v>
          </cell>
          <cell r="Y35">
            <v>0</v>
          </cell>
          <cell r="Z35">
            <v>1000</v>
          </cell>
          <cell r="AA35">
            <v>3</v>
          </cell>
          <cell r="AB35">
            <v>1</v>
          </cell>
          <cell r="AC35">
            <v>0.1</v>
          </cell>
          <cell r="AD35">
            <v>2</v>
          </cell>
          <cell r="AE35">
            <v>3.0000000000000001E-3</v>
          </cell>
          <cell r="AF35">
            <v>6.0000000000000001E-3</v>
          </cell>
          <cell r="AG35">
            <v>0</v>
          </cell>
          <cell r="AH35">
            <v>0</v>
          </cell>
          <cell r="AI35">
            <v>0</v>
          </cell>
          <cell r="AJ35">
            <v>0</v>
          </cell>
          <cell r="AK35">
            <v>0</v>
          </cell>
          <cell r="AL35">
            <v>0</v>
          </cell>
          <cell r="AM35">
            <v>0</v>
          </cell>
          <cell r="AN35">
            <v>3.0000000000000001E-3</v>
          </cell>
          <cell r="AO35">
            <v>6.0000000000000001E-3</v>
          </cell>
          <cell r="AQ35">
            <v>22</v>
          </cell>
        </row>
        <row r="36">
          <cell r="B36">
            <v>23</v>
          </cell>
          <cell r="C36">
            <v>95</v>
          </cell>
          <cell r="D36" t="str">
            <v xml:space="preserve"> </v>
          </cell>
          <cell r="E36" t="str">
            <v>95 WATT INCANDESCENT</v>
          </cell>
          <cell r="F36" t="str">
            <v>INCANDESCENT</v>
          </cell>
          <cell r="G36">
            <v>95</v>
          </cell>
          <cell r="J36">
            <v>0</v>
          </cell>
          <cell r="K36" t="str">
            <v>N/A</v>
          </cell>
          <cell r="L36">
            <v>0</v>
          </cell>
          <cell r="M36">
            <v>0</v>
          </cell>
          <cell r="N36">
            <v>0.15</v>
          </cell>
          <cell r="O36">
            <v>0</v>
          </cell>
          <cell r="P36">
            <v>1</v>
          </cell>
          <cell r="Q36" t="str">
            <v>95A</v>
          </cell>
          <cell r="R36">
            <v>0</v>
          </cell>
          <cell r="S36">
            <v>0</v>
          </cell>
          <cell r="T36">
            <v>7.0000000000000007E-2</v>
          </cell>
          <cell r="U36">
            <v>0</v>
          </cell>
          <cell r="V36">
            <v>0</v>
          </cell>
          <cell r="W36">
            <v>1610</v>
          </cell>
          <cell r="X36">
            <v>0</v>
          </cell>
          <cell r="Y36">
            <v>0</v>
          </cell>
          <cell r="Z36">
            <v>1000</v>
          </cell>
          <cell r="AA36">
            <v>1</v>
          </cell>
          <cell r="AB36">
            <v>1</v>
          </cell>
          <cell r="AC36">
            <v>0.1</v>
          </cell>
          <cell r="AD36">
            <v>2</v>
          </cell>
          <cell r="AE36">
            <v>1E-3</v>
          </cell>
          <cell r="AF36">
            <v>2E-3</v>
          </cell>
          <cell r="AG36">
            <v>0</v>
          </cell>
          <cell r="AH36">
            <v>0</v>
          </cell>
          <cell r="AI36">
            <v>0</v>
          </cell>
          <cell r="AJ36">
            <v>0</v>
          </cell>
          <cell r="AK36">
            <v>0</v>
          </cell>
          <cell r="AL36">
            <v>0</v>
          </cell>
          <cell r="AM36">
            <v>0</v>
          </cell>
          <cell r="AN36">
            <v>1E-3</v>
          </cell>
          <cell r="AO36">
            <v>2E-3</v>
          </cell>
          <cell r="AQ36">
            <v>23</v>
          </cell>
        </row>
        <row r="37">
          <cell r="B37">
            <v>24</v>
          </cell>
          <cell r="C37" t="str">
            <v>95X2</v>
          </cell>
          <cell r="D37" t="str">
            <v xml:space="preserve"> </v>
          </cell>
          <cell r="E37" t="str">
            <v>2 @ 95 WATT INCANDESCENT</v>
          </cell>
          <cell r="F37" t="str">
            <v>INCANDESCENT</v>
          </cell>
          <cell r="G37">
            <v>190</v>
          </cell>
          <cell r="J37">
            <v>0</v>
          </cell>
          <cell r="K37" t="str">
            <v>N/A</v>
          </cell>
          <cell r="L37">
            <v>0</v>
          </cell>
          <cell r="M37">
            <v>0</v>
          </cell>
          <cell r="N37">
            <v>0.15</v>
          </cell>
          <cell r="O37">
            <v>0</v>
          </cell>
          <cell r="P37">
            <v>2</v>
          </cell>
          <cell r="Q37" t="str">
            <v>95A</v>
          </cell>
          <cell r="R37">
            <v>0</v>
          </cell>
          <cell r="S37">
            <v>0</v>
          </cell>
          <cell r="T37">
            <v>7.0000000000000007E-2</v>
          </cell>
          <cell r="U37">
            <v>0</v>
          </cell>
          <cell r="V37">
            <v>0</v>
          </cell>
          <cell r="W37">
            <v>1610</v>
          </cell>
          <cell r="X37">
            <v>0</v>
          </cell>
          <cell r="Y37">
            <v>0</v>
          </cell>
          <cell r="Z37">
            <v>1000</v>
          </cell>
          <cell r="AA37">
            <v>2</v>
          </cell>
          <cell r="AB37">
            <v>1</v>
          </cell>
          <cell r="AC37">
            <v>0.1</v>
          </cell>
          <cell r="AD37">
            <v>2</v>
          </cell>
          <cell r="AE37">
            <v>2E-3</v>
          </cell>
          <cell r="AF37">
            <v>4.0000000000000001E-3</v>
          </cell>
          <cell r="AG37">
            <v>0</v>
          </cell>
          <cell r="AH37">
            <v>0</v>
          </cell>
          <cell r="AI37">
            <v>0</v>
          </cell>
          <cell r="AJ37">
            <v>0</v>
          </cell>
          <cell r="AK37">
            <v>0</v>
          </cell>
          <cell r="AL37">
            <v>0</v>
          </cell>
          <cell r="AM37">
            <v>0</v>
          </cell>
          <cell r="AN37">
            <v>2E-3</v>
          </cell>
          <cell r="AO37">
            <v>4.0000000000000001E-3</v>
          </cell>
          <cell r="AQ37">
            <v>24</v>
          </cell>
        </row>
        <row r="38">
          <cell r="B38">
            <v>25</v>
          </cell>
          <cell r="C38" t="str">
            <v>95X3</v>
          </cell>
          <cell r="D38" t="str">
            <v xml:space="preserve"> </v>
          </cell>
          <cell r="E38" t="str">
            <v>3 @ 95 WATT INCANDESCENT</v>
          </cell>
          <cell r="F38" t="str">
            <v>INCANDESCENT</v>
          </cell>
          <cell r="G38">
            <v>285</v>
          </cell>
          <cell r="J38">
            <v>0</v>
          </cell>
          <cell r="K38" t="str">
            <v>N/A</v>
          </cell>
          <cell r="L38">
            <v>0</v>
          </cell>
          <cell r="M38">
            <v>0</v>
          </cell>
          <cell r="N38">
            <v>0.15</v>
          </cell>
          <cell r="O38">
            <v>0</v>
          </cell>
          <cell r="P38">
            <v>3</v>
          </cell>
          <cell r="Q38" t="str">
            <v>95A</v>
          </cell>
          <cell r="R38">
            <v>0</v>
          </cell>
          <cell r="S38">
            <v>0</v>
          </cell>
          <cell r="T38">
            <v>7.0000000000000007E-2</v>
          </cell>
          <cell r="U38">
            <v>0</v>
          </cell>
          <cell r="V38">
            <v>0</v>
          </cell>
          <cell r="W38">
            <v>1610</v>
          </cell>
          <cell r="X38">
            <v>0</v>
          </cell>
          <cell r="Y38">
            <v>0</v>
          </cell>
          <cell r="Z38">
            <v>1000</v>
          </cell>
          <cell r="AA38">
            <v>3</v>
          </cell>
          <cell r="AB38">
            <v>1</v>
          </cell>
          <cell r="AC38">
            <v>0.1</v>
          </cell>
          <cell r="AD38">
            <v>2</v>
          </cell>
          <cell r="AE38">
            <v>3.0000000000000001E-3</v>
          </cell>
          <cell r="AF38">
            <v>6.0000000000000001E-3</v>
          </cell>
          <cell r="AG38">
            <v>0</v>
          </cell>
          <cell r="AH38">
            <v>0</v>
          </cell>
          <cell r="AI38">
            <v>0</v>
          </cell>
          <cell r="AJ38">
            <v>0</v>
          </cell>
          <cell r="AK38">
            <v>0</v>
          </cell>
          <cell r="AL38">
            <v>0</v>
          </cell>
          <cell r="AM38">
            <v>0</v>
          </cell>
          <cell r="AN38">
            <v>3.0000000000000001E-3</v>
          </cell>
          <cell r="AO38">
            <v>6.0000000000000001E-3</v>
          </cell>
          <cell r="AQ38">
            <v>25</v>
          </cell>
        </row>
        <row r="39">
          <cell r="B39">
            <v>26</v>
          </cell>
          <cell r="C39">
            <v>100</v>
          </cell>
          <cell r="D39" t="str">
            <v>X</v>
          </cell>
          <cell r="E39" t="str">
            <v>100 WATT INCANDESCENT</v>
          </cell>
          <cell r="F39" t="str">
            <v>INCANDESCENT</v>
          </cell>
          <cell r="G39">
            <v>100</v>
          </cell>
          <cell r="J39">
            <v>0</v>
          </cell>
          <cell r="K39" t="str">
            <v>N/A</v>
          </cell>
          <cell r="L39">
            <v>0</v>
          </cell>
          <cell r="M39">
            <v>0</v>
          </cell>
          <cell r="N39">
            <v>0.15</v>
          </cell>
          <cell r="O39">
            <v>0</v>
          </cell>
          <cell r="P39">
            <v>1</v>
          </cell>
          <cell r="Q39" t="str">
            <v>100A</v>
          </cell>
          <cell r="R39">
            <v>0</v>
          </cell>
          <cell r="S39">
            <v>0</v>
          </cell>
          <cell r="T39">
            <v>7.0000000000000007E-2</v>
          </cell>
          <cell r="U39">
            <v>0</v>
          </cell>
          <cell r="V39">
            <v>0</v>
          </cell>
          <cell r="W39">
            <v>1710</v>
          </cell>
          <cell r="X39">
            <v>0</v>
          </cell>
          <cell r="Y39">
            <v>0</v>
          </cell>
          <cell r="Z39">
            <v>1000</v>
          </cell>
          <cell r="AA39">
            <v>1</v>
          </cell>
          <cell r="AB39">
            <v>1</v>
          </cell>
          <cell r="AC39">
            <v>0.1</v>
          </cell>
          <cell r="AD39">
            <v>2</v>
          </cell>
          <cell r="AE39">
            <v>1E-3</v>
          </cell>
          <cell r="AF39">
            <v>2E-3</v>
          </cell>
          <cell r="AG39">
            <v>0</v>
          </cell>
          <cell r="AH39">
            <v>0</v>
          </cell>
          <cell r="AI39">
            <v>0</v>
          </cell>
          <cell r="AJ39">
            <v>0</v>
          </cell>
          <cell r="AK39">
            <v>0</v>
          </cell>
          <cell r="AL39">
            <v>0</v>
          </cell>
          <cell r="AM39">
            <v>0</v>
          </cell>
          <cell r="AN39">
            <v>1E-3</v>
          </cell>
          <cell r="AO39">
            <v>2E-3</v>
          </cell>
          <cell r="AQ39">
            <v>26</v>
          </cell>
        </row>
        <row r="40">
          <cell r="B40">
            <v>27</v>
          </cell>
          <cell r="C40" t="str">
            <v>100X2</v>
          </cell>
          <cell r="D40" t="str">
            <v xml:space="preserve"> </v>
          </cell>
          <cell r="E40" t="str">
            <v>2 @100 WATT INCANDESCENT</v>
          </cell>
          <cell r="F40" t="str">
            <v>INCANDESCENT</v>
          </cell>
          <cell r="G40">
            <v>200</v>
          </cell>
          <cell r="J40">
            <v>0</v>
          </cell>
          <cell r="K40" t="str">
            <v>N/A</v>
          </cell>
          <cell r="L40">
            <v>0</v>
          </cell>
          <cell r="M40">
            <v>0</v>
          </cell>
          <cell r="N40">
            <v>0.15</v>
          </cell>
          <cell r="O40">
            <v>0</v>
          </cell>
          <cell r="P40">
            <v>2</v>
          </cell>
          <cell r="Q40" t="str">
            <v>100A</v>
          </cell>
          <cell r="R40">
            <v>0</v>
          </cell>
          <cell r="S40">
            <v>0</v>
          </cell>
          <cell r="T40">
            <v>7.0000000000000007E-2</v>
          </cell>
          <cell r="U40">
            <v>0</v>
          </cell>
          <cell r="V40">
            <v>0</v>
          </cell>
          <cell r="W40">
            <v>1710</v>
          </cell>
          <cell r="X40">
            <v>0</v>
          </cell>
          <cell r="Y40">
            <v>0</v>
          </cell>
          <cell r="Z40">
            <v>1000</v>
          </cell>
          <cell r="AA40">
            <v>2</v>
          </cell>
          <cell r="AB40">
            <v>1</v>
          </cell>
          <cell r="AC40">
            <v>0.1</v>
          </cell>
          <cell r="AD40">
            <v>2</v>
          </cell>
          <cell r="AE40">
            <v>2E-3</v>
          </cell>
          <cell r="AF40">
            <v>4.0000000000000001E-3</v>
          </cell>
          <cell r="AG40">
            <v>0</v>
          </cell>
          <cell r="AH40">
            <v>0</v>
          </cell>
          <cell r="AI40">
            <v>0</v>
          </cell>
          <cell r="AJ40">
            <v>0</v>
          </cell>
          <cell r="AK40">
            <v>0</v>
          </cell>
          <cell r="AL40">
            <v>0</v>
          </cell>
          <cell r="AM40">
            <v>0</v>
          </cell>
          <cell r="AN40">
            <v>2E-3</v>
          </cell>
          <cell r="AO40">
            <v>4.0000000000000001E-3</v>
          </cell>
          <cell r="AQ40">
            <v>27</v>
          </cell>
        </row>
        <row r="41">
          <cell r="B41">
            <v>28</v>
          </cell>
          <cell r="C41" t="str">
            <v>100X3</v>
          </cell>
          <cell r="D41" t="str">
            <v xml:space="preserve"> </v>
          </cell>
          <cell r="E41" t="str">
            <v>3 @ 100 WATT INCANDESCENT</v>
          </cell>
          <cell r="F41" t="str">
            <v>INCANDESCENT</v>
          </cell>
          <cell r="G41">
            <v>300</v>
          </cell>
          <cell r="J41">
            <v>0</v>
          </cell>
          <cell r="K41" t="str">
            <v>N/A</v>
          </cell>
          <cell r="L41">
            <v>0</v>
          </cell>
          <cell r="M41">
            <v>0</v>
          </cell>
          <cell r="N41">
            <v>0.15</v>
          </cell>
          <cell r="O41">
            <v>0</v>
          </cell>
          <cell r="P41">
            <v>3</v>
          </cell>
          <cell r="Q41" t="str">
            <v>100A</v>
          </cell>
          <cell r="R41">
            <v>0</v>
          </cell>
          <cell r="S41">
            <v>0</v>
          </cell>
          <cell r="T41">
            <v>7.0000000000000007E-2</v>
          </cell>
          <cell r="U41">
            <v>0</v>
          </cell>
          <cell r="V41">
            <v>0</v>
          </cell>
          <cell r="W41">
            <v>1710</v>
          </cell>
          <cell r="X41">
            <v>0</v>
          </cell>
          <cell r="Y41">
            <v>0</v>
          </cell>
          <cell r="Z41">
            <v>1000</v>
          </cell>
          <cell r="AA41">
            <v>3</v>
          </cell>
          <cell r="AB41">
            <v>1</v>
          </cell>
          <cell r="AC41">
            <v>0.1</v>
          </cell>
          <cell r="AD41">
            <v>2</v>
          </cell>
          <cell r="AE41">
            <v>3.0000000000000001E-3</v>
          </cell>
          <cell r="AF41">
            <v>6.0000000000000001E-3</v>
          </cell>
          <cell r="AG41">
            <v>0</v>
          </cell>
          <cell r="AH41">
            <v>0</v>
          </cell>
          <cell r="AI41">
            <v>0</v>
          </cell>
          <cell r="AJ41">
            <v>0</v>
          </cell>
          <cell r="AK41">
            <v>0</v>
          </cell>
          <cell r="AL41">
            <v>0</v>
          </cell>
          <cell r="AM41">
            <v>0</v>
          </cell>
          <cell r="AN41">
            <v>3.0000000000000001E-3</v>
          </cell>
          <cell r="AO41">
            <v>6.0000000000000001E-3</v>
          </cell>
          <cell r="AQ41">
            <v>28</v>
          </cell>
        </row>
        <row r="42">
          <cell r="B42">
            <v>29</v>
          </cell>
          <cell r="C42">
            <v>135</v>
          </cell>
          <cell r="D42" t="str">
            <v>X</v>
          </cell>
          <cell r="E42" t="str">
            <v>135 WATT INCANDESCENT</v>
          </cell>
          <cell r="F42" t="str">
            <v>INCANDESCENT</v>
          </cell>
          <cell r="G42">
            <v>135</v>
          </cell>
          <cell r="J42">
            <v>0</v>
          </cell>
          <cell r="K42" t="str">
            <v>N/A</v>
          </cell>
          <cell r="L42">
            <v>0</v>
          </cell>
          <cell r="M42">
            <v>0</v>
          </cell>
          <cell r="N42">
            <v>0.15</v>
          </cell>
          <cell r="O42">
            <v>0</v>
          </cell>
          <cell r="P42">
            <v>1</v>
          </cell>
          <cell r="Q42" t="str">
            <v>135A</v>
          </cell>
          <cell r="R42">
            <v>0</v>
          </cell>
          <cell r="S42">
            <v>0</v>
          </cell>
          <cell r="T42">
            <v>7.0000000000000007E-2</v>
          </cell>
          <cell r="U42">
            <v>0</v>
          </cell>
          <cell r="V42">
            <v>0</v>
          </cell>
          <cell r="W42">
            <v>2050</v>
          </cell>
          <cell r="X42">
            <v>0</v>
          </cell>
          <cell r="Y42">
            <v>0</v>
          </cell>
          <cell r="Z42">
            <v>1000</v>
          </cell>
          <cell r="AA42">
            <v>1</v>
          </cell>
          <cell r="AB42">
            <v>1</v>
          </cell>
          <cell r="AC42">
            <v>0.1</v>
          </cell>
          <cell r="AD42">
            <v>2</v>
          </cell>
          <cell r="AE42">
            <v>1E-3</v>
          </cell>
          <cell r="AF42">
            <v>2E-3</v>
          </cell>
          <cell r="AG42">
            <v>0</v>
          </cell>
          <cell r="AH42">
            <v>0</v>
          </cell>
          <cell r="AI42">
            <v>0</v>
          </cell>
          <cell r="AJ42">
            <v>0</v>
          </cell>
          <cell r="AK42">
            <v>0</v>
          </cell>
          <cell r="AL42">
            <v>0</v>
          </cell>
          <cell r="AM42">
            <v>0</v>
          </cell>
          <cell r="AN42">
            <v>1E-3</v>
          </cell>
          <cell r="AO42">
            <v>2E-3</v>
          </cell>
          <cell r="AQ42">
            <v>29</v>
          </cell>
        </row>
        <row r="43">
          <cell r="B43">
            <v>30</v>
          </cell>
          <cell r="C43" t="str">
            <v>135X2</v>
          </cell>
          <cell r="D43" t="str">
            <v xml:space="preserve"> </v>
          </cell>
          <cell r="E43" t="str">
            <v>2 @ 135 WATT INCANDESCENT</v>
          </cell>
          <cell r="F43" t="str">
            <v>INCANDESCENT</v>
          </cell>
          <cell r="G43">
            <v>270</v>
          </cell>
          <cell r="J43">
            <v>0</v>
          </cell>
          <cell r="K43" t="str">
            <v>N/A</v>
          </cell>
          <cell r="L43">
            <v>0</v>
          </cell>
          <cell r="M43">
            <v>0</v>
          </cell>
          <cell r="N43">
            <v>0.15</v>
          </cell>
          <cell r="O43">
            <v>0</v>
          </cell>
          <cell r="P43">
            <v>2</v>
          </cell>
          <cell r="Q43" t="str">
            <v>135A</v>
          </cell>
          <cell r="R43">
            <v>0</v>
          </cell>
          <cell r="S43">
            <v>0</v>
          </cell>
          <cell r="T43">
            <v>7.0000000000000007E-2</v>
          </cell>
          <cell r="U43">
            <v>0</v>
          </cell>
          <cell r="V43">
            <v>0</v>
          </cell>
          <cell r="W43">
            <v>2050</v>
          </cell>
          <cell r="X43">
            <v>0</v>
          </cell>
          <cell r="Y43">
            <v>0</v>
          </cell>
          <cell r="Z43">
            <v>1000</v>
          </cell>
          <cell r="AA43">
            <v>2</v>
          </cell>
          <cell r="AB43">
            <v>1</v>
          </cell>
          <cell r="AC43">
            <v>0.1</v>
          </cell>
          <cell r="AD43">
            <v>2</v>
          </cell>
          <cell r="AE43">
            <v>2E-3</v>
          </cell>
          <cell r="AF43">
            <v>4.0000000000000001E-3</v>
          </cell>
          <cell r="AG43">
            <v>0</v>
          </cell>
          <cell r="AH43">
            <v>0</v>
          </cell>
          <cell r="AI43">
            <v>0</v>
          </cell>
          <cell r="AJ43">
            <v>0</v>
          </cell>
          <cell r="AK43">
            <v>0</v>
          </cell>
          <cell r="AL43">
            <v>0</v>
          </cell>
          <cell r="AM43">
            <v>0</v>
          </cell>
          <cell r="AN43">
            <v>2E-3</v>
          </cell>
          <cell r="AO43">
            <v>4.0000000000000001E-3</v>
          </cell>
          <cell r="AQ43">
            <v>30</v>
          </cell>
        </row>
        <row r="44">
          <cell r="B44">
            <v>31</v>
          </cell>
          <cell r="C44" t="str">
            <v>135X3</v>
          </cell>
          <cell r="D44" t="str">
            <v xml:space="preserve"> </v>
          </cell>
          <cell r="E44" t="str">
            <v>3 @ 135 WATT INCANDESCENT</v>
          </cell>
          <cell r="F44" t="str">
            <v>INCANDESCENT</v>
          </cell>
          <cell r="G44">
            <v>305</v>
          </cell>
          <cell r="J44">
            <v>0</v>
          </cell>
          <cell r="K44" t="str">
            <v>N/A</v>
          </cell>
          <cell r="L44">
            <v>0</v>
          </cell>
          <cell r="M44">
            <v>0</v>
          </cell>
          <cell r="N44">
            <v>0.15</v>
          </cell>
          <cell r="O44">
            <v>0</v>
          </cell>
          <cell r="P44">
            <v>3</v>
          </cell>
          <cell r="Q44" t="str">
            <v>135A</v>
          </cell>
          <cell r="R44">
            <v>0</v>
          </cell>
          <cell r="S44">
            <v>0</v>
          </cell>
          <cell r="T44">
            <v>7.0000000000000007E-2</v>
          </cell>
          <cell r="U44">
            <v>0</v>
          </cell>
          <cell r="V44">
            <v>0</v>
          </cell>
          <cell r="W44">
            <v>2050</v>
          </cell>
          <cell r="X44">
            <v>0</v>
          </cell>
          <cell r="Y44">
            <v>0</v>
          </cell>
          <cell r="Z44">
            <v>1000</v>
          </cell>
          <cell r="AA44">
            <v>3</v>
          </cell>
          <cell r="AB44">
            <v>1</v>
          </cell>
          <cell r="AC44">
            <v>0.1</v>
          </cell>
          <cell r="AD44">
            <v>2</v>
          </cell>
          <cell r="AE44">
            <v>3.0000000000000001E-3</v>
          </cell>
          <cell r="AF44">
            <v>6.0000000000000001E-3</v>
          </cell>
          <cell r="AG44">
            <v>0</v>
          </cell>
          <cell r="AH44">
            <v>0</v>
          </cell>
          <cell r="AI44">
            <v>0</v>
          </cell>
          <cell r="AJ44">
            <v>0</v>
          </cell>
          <cell r="AK44">
            <v>0</v>
          </cell>
          <cell r="AL44">
            <v>0</v>
          </cell>
          <cell r="AM44">
            <v>0</v>
          </cell>
          <cell r="AN44">
            <v>3.0000000000000001E-3</v>
          </cell>
          <cell r="AO44">
            <v>6.0000000000000001E-3</v>
          </cell>
          <cell r="AQ44">
            <v>31</v>
          </cell>
        </row>
        <row r="45">
          <cell r="B45">
            <v>32</v>
          </cell>
          <cell r="C45">
            <v>150</v>
          </cell>
          <cell r="D45" t="str">
            <v>X</v>
          </cell>
          <cell r="E45" t="str">
            <v>150 WATT INCANDESCENT</v>
          </cell>
          <cell r="F45" t="str">
            <v>INCANDESCENT</v>
          </cell>
          <cell r="G45">
            <v>150</v>
          </cell>
          <cell r="J45">
            <v>0</v>
          </cell>
          <cell r="K45" t="str">
            <v>N/A</v>
          </cell>
          <cell r="L45">
            <v>0</v>
          </cell>
          <cell r="M45">
            <v>0</v>
          </cell>
          <cell r="N45">
            <v>0.15</v>
          </cell>
          <cell r="O45">
            <v>0</v>
          </cell>
          <cell r="P45">
            <v>1</v>
          </cell>
          <cell r="Q45" t="str">
            <v>150A</v>
          </cell>
          <cell r="R45">
            <v>0</v>
          </cell>
          <cell r="S45">
            <v>0</v>
          </cell>
          <cell r="T45">
            <v>7.0000000000000007E-2</v>
          </cell>
          <cell r="U45">
            <v>0</v>
          </cell>
          <cell r="V45">
            <v>0</v>
          </cell>
          <cell r="W45">
            <v>2740</v>
          </cell>
          <cell r="X45">
            <v>0</v>
          </cell>
          <cell r="Y45">
            <v>0</v>
          </cell>
          <cell r="Z45">
            <v>1000</v>
          </cell>
          <cell r="AA45">
            <v>1</v>
          </cell>
          <cell r="AB45">
            <v>1</v>
          </cell>
          <cell r="AC45">
            <v>0.1</v>
          </cell>
          <cell r="AD45">
            <v>2</v>
          </cell>
          <cell r="AE45">
            <v>1E-3</v>
          </cell>
          <cell r="AF45">
            <v>2E-3</v>
          </cell>
          <cell r="AG45">
            <v>0</v>
          </cell>
          <cell r="AH45">
            <v>0</v>
          </cell>
          <cell r="AI45">
            <v>0</v>
          </cell>
          <cell r="AJ45">
            <v>0</v>
          </cell>
          <cell r="AK45">
            <v>0</v>
          </cell>
          <cell r="AL45">
            <v>0</v>
          </cell>
          <cell r="AM45">
            <v>0</v>
          </cell>
          <cell r="AN45">
            <v>1E-3</v>
          </cell>
          <cell r="AO45">
            <v>2E-3</v>
          </cell>
          <cell r="AQ45">
            <v>32</v>
          </cell>
        </row>
        <row r="46">
          <cell r="B46">
            <v>33</v>
          </cell>
          <cell r="C46" t="str">
            <v>150X2</v>
          </cell>
          <cell r="D46" t="str">
            <v>X</v>
          </cell>
          <cell r="E46" t="str">
            <v>2 @ 150 WATT INCANDESCENT</v>
          </cell>
          <cell r="F46" t="str">
            <v>INCANDESCENT</v>
          </cell>
          <cell r="G46">
            <v>300</v>
          </cell>
          <cell r="J46">
            <v>0</v>
          </cell>
          <cell r="K46" t="str">
            <v>N/A</v>
          </cell>
          <cell r="L46">
            <v>0</v>
          </cell>
          <cell r="M46">
            <v>0</v>
          </cell>
          <cell r="N46">
            <v>0.15</v>
          </cell>
          <cell r="O46">
            <v>0</v>
          </cell>
          <cell r="P46">
            <v>2</v>
          </cell>
          <cell r="Q46" t="str">
            <v>150A</v>
          </cell>
          <cell r="R46">
            <v>0</v>
          </cell>
          <cell r="S46">
            <v>0</v>
          </cell>
          <cell r="T46">
            <v>7.0000000000000007E-2</v>
          </cell>
          <cell r="U46">
            <v>0</v>
          </cell>
          <cell r="V46">
            <v>0</v>
          </cell>
          <cell r="W46">
            <v>2740</v>
          </cell>
          <cell r="X46">
            <v>0</v>
          </cell>
          <cell r="Y46">
            <v>0</v>
          </cell>
          <cell r="Z46">
            <v>1000</v>
          </cell>
          <cell r="AA46">
            <v>2</v>
          </cell>
          <cell r="AB46">
            <v>1</v>
          </cell>
          <cell r="AC46">
            <v>0.1</v>
          </cell>
          <cell r="AD46">
            <v>2</v>
          </cell>
          <cell r="AE46">
            <v>2E-3</v>
          </cell>
          <cell r="AF46">
            <v>4.0000000000000001E-3</v>
          </cell>
          <cell r="AG46">
            <v>0</v>
          </cell>
          <cell r="AH46">
            <v>0</v>
          </cell>
          <cell r="AI46">
            <v>0</v>
          </cell>
          <cell r="AJ46">
            <v>0</v>
          </cell>
          <cell r="AK46">
            <v>0</v>
          </cell>
          <cell r="AL46">
            <v>0</v>
          </cell>
          <cell r="AM46">
            <v>0</v>
          </cell>
          <cell r="AN46">
            <v>2E-3</v>
          </cell>
          <cell r="AO46">
            <v>4.0000000000000001E-3</v>
          </cell>
          <cell r="AQ46">
            <v>33</v>
          </cell>
        </row>
        <row r="47">
          <cell r="B47">
            <v>34</v>
          </cell>
          <cell r="C47" t="str">
            <v>150X3</v>
          </cell>
          <cell r="D47" t="str">
            <v xml:space="preserve"> </v>
          </cell>
          <cell r="E47" t="str">
            <v>3 @ 150 WATT INCANDESCENT</v>
          </cell>
          <cell r="F47" t="str">
            <v>INCANDESCENT</v>
          </cell>
          <cell r="G47">
            <v>450</v>
          </cell>
          <cell r="J47">
            <v>0</v>
          </cell>
          <cell r="K47" t="str">
            <v>N/A</v>
          </cell>
          <cell r="L47">
            <v>0</v>
          </cell>
          <cell r="M47">
            <v>0</v>
          </cell>
          <cell r="N47">
            <v>0.15</v>
          </cell>
          <cell r="O47">
            <v>0</v>
          </cell>
          <cell r="P47">
            <v>3</v>
          </cell>
          <cell r="Q47" t="str">
            <v>150A</v>
          </cell>
          <cell r="R47">
            <v>0</v>
          </cell>
          <cell r="S47">
            <v>0</v>
          </cell>
          <cell r="T47">
            <v>7.0000000000000007E-2</v>
          </cell>
          <cell r="U47">
            <v>0</v>
          </cell>
          <cell r="V47">
            <v>0</v>
          </cell>
          <cell r="W47">
            <v>2740</v>
          </cell>
          <cell r="X47">
            <v>0</v>
          </cell>
          <cell r="Y47">
            <v>0</v>
          </cell>
          <cell r="Z47">
            <v>1000</v>
          </cell>
          <cell r="AA47">
            <v>3</v>
          </cell>
          <cell r="AB47">
            <v>1</v>
          </cell>
          <cell r="AC47">
            <v>0.1</v>
          </cell>
          <cell r="AD47">
            <v>2</v>
          </cell>
          <cell r="AE47">
            <v>3.0000000000000001E-3</v>
          </cell>
          <cell r="AF47">
            <v>6.0000000000000001E-3</v>
          </cell>
          <cell r="AG47">
            <v>0</v>
          </cell>
          <cell r="AH47">
            <v>0</v>
          </cell>
          <cell r="AI47">
            <v>0</v>
          </cell>
          <cell r="AJ47">
            <v>0</v>
          </cell>
          <cell r="AK47">
            <v>0</v>
          </cell>
          <cell r="AL47">
            <v>0</v>
          </cell>
          <cell r="AM47">
            <v>0</v>
          </cell>
          <cell r="AN47">
            <v>3.0000000000000001E-3</v>
          </cell>
          <cell r="AO47">
            <v>6.0000000000000001E-3</v>
          </cell>
          <cell r="AQ47">
            <v>34</v>
          </cell>
        </row>
        <row r="48">
          <cell r="B48">
            <v>35</v>
          </cell>
          <cell r="C48">
            <v>200</v>
          </cell>
          <cell r="D48" t="str">
            <v>X</v>
          </cell>
          <cell r="E48" t="str">
            <v>200 WATT INCANDESCENT</v>
          </cell>
          <cell r="F48" t="str">
            <v>INCANDESCENT</v>
          </cell>
          <cell r="G48">
            <v>200</v>
          </cell>
          <cell r="J48">
            <v>0</v>
          </cell>
          <cell r="K48" t="str">
            <v>N/A</v>
          </cell>
          <cell r="L48">
            <v>0</v>
          </cell>
          <cell r="M48">
            <v>0</v>
          </cell>
          <cell r="N48">
            <v>0.15</v>
          </cell>
          <cell r="O48">
            <v>0</v>
          </cell>
          <cell r="P48">
            <v>1</v>
          </cell>
          <cell r="Q48" t="str">
            <v>200A</v>
          </cell>
          <cell r="R48">
            <v>0</v>
          </cell>
          <cell r="S48">
            <v>0</v>
          </cell>
          <cell r="T48">
            <v>7.0000000000000007E-2</v>
          </cell>
          <cell r="U48">
            <v>0</v>
          </cell>
          <cell r="V48">
            <v>0</v>
          </cell>
          <cell r="W48">
            <v>3650</v>
          </cell>
          <cell r="X48">
            <v>0</v>
          </cell>
          <cell r="Y48">
            <v>0</v>
          </cell>
          <cell r="Z48">
            <v>1000</v>
          </cell>
          <cell r="AA48">
            <v>1</v>
          </cell>
          <cell r="AB48">
            <v>2</v>
          </cell>
          <cell r="AC48">
            <v>0.2</v>
          </cell>
          <cell r="AD48">
            <v>4</v>
          </cell>
          <cell r="AE48">
            <v>2E-3</v>
          </cell>
          <cell r="AF48">
            <v>4.0000000000000001E-3</v>
          </cell>
          <cell r="AG48">
            <v>0</v>
          </cell>
          <cell r="AH48">
            <v>0</v>
          </cell>
          <cell r="AI48">
            <v>0</v>
          </cell>
          <cell r="AJ48">
            <v>0</v>
          </cell>
          <cell r="AK48">
            <v>0</v>
          </cell>
          <cell r="AL48">
            <v>0</v>
          </cell>
          <cell r="AM48">
            <v>0</v>
          </cell>
          <cell r="AN48">
            <v>2E-3</v>
          </cell>
          <cell r="AO48">
            <v>4.0000000000000001E-3</v>
          </cell>
          <cell r="AQ48">
            <v>35</v>
          </cell>
        </row>
        <row r="49">
          <cell r="B49">
            <v>36</v>
          </cell>
          <cell r="C49">
            <v>300</v>
          </cell>
          <cell r="D49" t="str">
            <v>X</v>
          </cell>
          <cell r="E49" t="str">
            <v>300 WATT INCANDESCENT</v>
          </cell>
          <cell r="F49" t="str">
            <v>INCANDESCENT</v>
          </cell>
          <cell r="G49">
            <v>300</v>
          </cell>
          <cell r="J49">
            <v>0</v>
          </cell>
          <cell r="K49" t="str">
            <v>N/A</v>
          </cell>
          <cell r="L49">
            <v>0</v>
          </cell>
          <cell r="M49">
            <v>0</v>
          </cell>
          <cell r="N49">
            <v>0.15</v>
          </cell>
          <cell r="O49">
            <v>0</v>
          </cell>
          <cell r="P49">
            <v>1</v>
          </cell>
          <cell r="Q49" t="str">
            <v>300A</v>
          </cell>
          <cell r="R49">
            <v>0</v>
          </cell>
          <cell r="S49">
            <v>0</v>
          </cell>
          <cell r="T49">
            <v>7.0000000000000007E-2</v>
          </cell>
          <cell r="U49">
            <v>0</v>
          </cell>
          <cell r="V49">
            <v>0</v>
          </cell>
          <cell r="W49">
            <v>5860</v>
          </cell>
          <cell r="X49">
            <v>0</v>
          </cell>
          <cell r="Y49">
            <v>0</v>
          </cell>
          <cell r="Z49">
            <v>1000</v>
          </cell>
          <cell r="AA49">
            <v>1</v>
          </cell>
          <cell r="AB49">
            <v>3</v>
          </cell>
          <cell r="AC49">
            <v>0.2</v>
          </cell>
          <cell r="AD49">
            <v>4</v>
          </cell>
          <cell r="AE49">
            <v>3.0000000000000001E-3</v>
          </cell>
          <cell r="AF49">
            <v>4.0000000000000001E-3</v>
          </cell>
          <cell r="AG49">
            <v>0</v>
          </cell>
          <cell r="AH49">
            <v>0</v>
          </cell>
          <cell r="AI49">
            <v>0</v>
          </cell>
          <cell r="AJ49">
            <v>0</v>
          </cell>
          <cell r="AK49">
            <v>0</v>
          </cell>
          <cell r="AL49">
            <v>0</v>
          </cell>
          <cell r="AM49">
            <v>0</v>
          </cell>
          <cell r="AN49">
            <v>3.0000000000000001E-3</v>
          </cell>
          <cell r="AO49">
            <v>4.0000000000000001E-3</v>
          </cell>
          <cell r="AQ49">
            <v>36</v>
          </cell>
        </row>
        <row r="50">
          <cell r="B50">
            <v>37</v>
          </cell>
          <cell r="C50">
            <v>500</v>
          </cell>
          <cell r="D50" t="str">
            <v xml:space="preserve"> </v>
          </cell>
          <cell r="E50" t="str">
            <v>500 WATT INCANDESCENT</v>
          </cell>
          <cell r="F50" t="str">
            <v>INCANDESCENT</v>
          </cell>
          <cell r="G50">
            <v>500</v>
          </cell>
          <cell r="J50">
            <v>0</v>
          </cell>
          <cell r="K50" t="str">
            <v>N/A</v>
          </cell>
          <cell r="L50">
            <v>0</v>
          </cell>
          <cell r="M50">
            <v>0</v>
          </cell>
          <cell r="N50">
            <v>0.15</v>
          </cell>
          <cell r="O50">
            <v>0</v>
          </cell>
          <cell r="P50">
            <v>1</v>
          </cell>
          <cell r="Q50" t="str">
            <v>500A</v>
          </cell>
          <cell r="R50">
            <v>0</v>
          </cell>
          <cell r="S50">
            <v>0</v>
          </cell>
          <cell r="T50">
            <v>7.0000000000000007E-2</v>
          </cell>
          <cell r="U50">
            <v>0</v>
          </cell>
          <cell r="V50">
            <v>0</v>
          </cell>
          <cell r="W50">
            <v>10000</v>
          </cell>
          <cell r="X50">
            <v>0</v>
          </cell>
          <cell r="Y50">
            <v>0</v>
          </cell>
          <cell r="Z50">
            <v>1000</v>
          </cell>
          <cell r="AA50">
            <v>1</v>
          </cell>
          <cell r="AB50">
            <v>4</v>
          </cell>
          <cell r="AC50">
            <v>0.2</v>
          </cell>
          <cell r="AD50">
            <v>4</v>
          </cell>
          <cell r="AE50">
            <v>4.0000000000000001E-3</v>
          </cell>
          <cell r="AF50">
            <v>4.0000000000000001E-3</v>
          </cell>
          <cell r="AG50">
            <v>0</v>
          </cell>
          <cell r="AH50">
            <v>0</v>
          </cell>
          <cell r="AI50">
            <v>0</v>
          </cell>
          <cell r="AJ50">
            <v>0</v>
          </cell>
          <cell r="AK50">
            <v>0</v>
          </cell>
          <cell r="AL50">
            <v>0</v>
          </cell>
          <cell r="AM50">
            <v>0</v>
          </cell>
          <cell r="AN50">
            <v>4.0000000000000001E-3</v>
          </cell>
          <cell r="AO50">
            <v>4.0000000000000001E-3</v>
          </cell>
          <cell r="AQ50">
            <v>37</v>
          </cell>
        </row>
        <row r="51">
          <cell r="B51">
            <v>38</v>
          </cell>
          <cell r="C51">
            <v>750</v>
          </cell>
          <cell r="D51" t="str">
            <v xml:space="preserve"> </v>
          </cell>
          <cell r="E51" t="str">
            <v>750 WATT INCANDESCENT</v>
          </cell>
          <cell r="F51" t="str">
            <v>INCANDESCENT</v>
          </cell>
          <cell r="G51">
            <v>750</v>
          </cell>
          <cell r="J51">
            <v>0</v>
          </cell>
          <cell r="K51" t="str">
            <v>N/A</v>
          </cell>
          <cell r="L51">
            <v>0</v>
          </cell>
          <cell r="M51">
            <v>0</v>
          </cell>
          <cell r="N51">
            <v>0.15</v>
          </cell>
          <cell r="O51">
            <v>0</v>
          </cell>
          <cell r="P51">
            <v>1</v>
          </cell>
          <cell r="Q51" t="str">
            <v>750A</v>
          </cell>
          <cell r="R51">
            <v>0</v>
          </cell>
          <cell r="S51">
            <v>0</v>
          </cell>
          <cell r="T51">
            <v>7.0000000000000007E-2</v>
          </cell>
          <cell r="U51">
            <v>0</v>
          </cell>
          <cell r="V51">
            <v>0</v>
          </cell>
          <cell r="W51">
            <v>17040</v>
          </cell>
          <cell r="X51">
            <v>0</v>
          </cell>
          <cell r="Y51">
            <v>0</v>
          </cell>
          <cell r="Z51">
            <v>1000</v>
          </cell>
          <cell r="AA51">
            <v>1</v>
          </cell>
          <cell r="AB51">
            <v>5</v>
          </cell>
          <cell r="AC51">
            <v>0.2</v>
          </cell>
          <cell r="AD51">
            <v>4</v>
          </cell>
          <cell r="AE51">
            <v>5.0000000000000001E-3</v>
          </cell>
          <cell r="AF51">
            <v>4.0000000000000001E-3</v>
          </cell>
          <cell r="AG51">
            <v>0</v>
          </cell>
          <cell r="AH51">
            <v>0</v>
          </cell>
          <cell r="AI51">
            <v>0</v>
          </cell>
          <cell r="AJ51">
            <v>0</v>
          </cell>
          <cell r="AK51">
            <v>0</v>
          </cell>
          <cell r="AL51">
            <v>0</v>
          </cell>
          <cell r="AM51">
            <v>0</v>
          </cell>
          <cell r="AN51">
            <v>5.0000000000000001E-3</v>
          </cell>
          <cell r="AO51">
            <v>4.0000000000000001E-3</v>
          </cell>
          <cell r="AQ51">
            <v>38</v>
          </cell>
        </row>
        <row r="52">
          <cell r="B52">
            <v>39</v>
          </cell>
          <cell r="C52">
            <v>1000</v>
          </cell>
          <cell r="D52" t="str">
            <v xml:space="preserve"> </v>
          </cell>
          <cell r="E52" t="str">
            <v>1000 WATT INCANDESCENT</v>
          </cell>
          <cell r="F52" t="str">
            <v>INCANDESCENT</v>
          </cell>
          <cell r="G52">
            <v>1000</v>
          </cell>
          <cell r="J52">
            <v>0</v>
          </cell>
          <cell r="K52" t="str">
            <v>N/A</v>
          </cell>
          <cell r="L52">
            <v>0</v>
          </cell>
          <cell r="M52">
            <v>0</v>
          </cell>
          <cell r="N52">
            <v>0.15</v>
          </cell>
          <cell r="O52">
            <v>0</v>
          </cell>
          <cell r="P52">
            <v>1</v>
          </cell>
          <cell r="Q52" t="str">
            <v>1000A</v>
          </cell>
          <cell r="R52">
            <v>0</v>
          </cell>
          <cell r="S52">
            <v>0</v>
          </cell>
          <cell r="T52">
            <v>7.0000000000000007E-2</v>
          </cell>
          <cell r="U52">
            <v>0</v>
          </cell>
          <cell r="V52">
            <v>0</v>
          </cell>
          <cell r="W52">
            <v>23740</v>
          </cell>
          <cell r="X52">
            <v>0</v>
          </cell>
          <cell r="Y52">
            <v>0</v>
          </cell>
          <cell r="Z52">
            <v>1000</v>
          </cell>
          <cell r="AA52">
            <v>1</v>
          </cell>
          <cell r="AB52">
            <v>6</v>
          </cell>
          <cell r="AC52">
            <v>0.2</v>
          </cell>
          <cell r="AD52">
            <v>4</v>
          </cell>
          <cell r="AE52">
            <v>6.0000000000000001E-3</v>
          </cell>
          <cell r="AF52">
            <v>4.0000000000000001E-3</v>
          </cell>
          <cell r="AG52">
            <v>0</v>
          </cell>
          <cell r="AH52">
            <v>0</v>
          </cell>
          <cell r="AI52">
            <v>0</v>
          </cell>
          <cell r="AJ52">
            <v>0</v>
          </cell>
          <cell r="AK52">
            <v>0</v>
          </cell>
          <cell r="AL52">
            <v>0</v>
          </cell>
          <cell r="AM52">
            <v>0</v>
          </cell>
          <cell r="AN52">
            <v>6.0000000000000001E-3</v>
          </cell>
          <cell r="AO52">
            <v>4.0000000000000001E-3</v>
          </cell>
          <cell r="AQ52">
            <v>39</v>
          </cell>
        </row>
        <row r="53">
          <cell r="B53">
            <v>40</v>
          </cell>
          <cell r="C53">
            <v>1500</v>
          </cell>
          <cell r="D53" t="str">
            <v xml:space="preserve"> </v>
          </cell>
          <cell r="E53" t="str">
            <v>1500 WATT INCANDESCENT</v>
          </cell>
          <cell r="F53" t="str">
            <v>INCANDESCENT</v>
          </cell>
          <cell r="G53">
            <v>1500</v>
          </cell>
          <cell r="J53">
            <v>0</v>
          </cell>
          <cell r="K53" t="str">
            <v>N/A</v>
          </cell>
          <cell r="L53">
            <v>0</v>
          </cell>
          <cell r="M53">
            <v>0</v>
          </cell>
          <cell r="N53">
            <v>0.15</v>
          </cell>
          <cell r="O53">
            <v>0</v>
          </cell>
          <cell r="P53">
            <v>1</v>
          </cell>
          <cell r="Q53" t="str">
            <v>1500T3</v>
          </cell>
          <cell r="R53">
            <v>0</v>
          </cell>
          <cell r="S53">
            <v>0</v>
          </cell>
          <cell r="T53">
            <v>7.0000000000000007E-2</v>
          </cell>
          <cell r="U53">
            <v>0</v>
          </cell>
          <cell r="V53">
            <v>0</v>
          </cell>
          <cell r="W53">
            <v>35800</v>
          </cell>
          <cell r="X53">
            <v>0</v>
          </cell>
          <cell r="Y53">
            <v>0</v>
          </cell>
          <cell r="Z53">
            <v>1000</v>
          </cell>
          <cell r="AA53">
            <v>1</v>
          </cell>
          <cell r="AB53">
            <v>7</v>
          </cell>
          <cell r="AC53">
            <v>0.2</v>
          </cell>
          <cell r="AD53">
            <v>4</v>
          </cell>
          <cell r="AE53">
            <v>7.0000000000000001E-3</v>
          </cell>
          <cell r="AF53">
            <v>4.0000000000000001E-3</v>
          </cell>
          <cell r="AG53">
            <v>0</v>
          </cell>
          <cell r="AH53">
            <v>0</v>
          </cell>
          <cell r="AI53">
            <v>0</v>
          </cell>
          <cell r="AJ53">
            <v>0</v>
          </cell>
          <cell r="AK53">
            <v>0</v>
          </cell>
          <cell r="AL53">
            <v>0</v>
          </cell>
          <cell r="AM53">
            <v>0</v>
          </cell>
          <cell r="AN53">
            <v>7.0000000000000001E-3</v>
          </cell>
          <cell r="AO53">
            <v>4.0000000000000001E-3</v>
          </cell>
          <cell r="AQ53">
            <v>40</v>
          </cell>
        </row>
        <row r="54">
          <cell r="B54">
            <v>41</v>
          </cell>
          <cell r="C54" t="str">
            <v>12SS</v>
          </cell>
          <cell r="D54" t="str">
            <v>X</v>
          </cell>
          <cell r="E54" t="str">
            <v xml:space="preserve">1 LAMP 2' </v>
          </cell>
          <cell r="F54" t="str">
            <v>FLUORESCENT</v>
          </cell>
          <cell r="G54">
            <v>29</v>
          </cell>
          <cell r="J54">
            <v>1</v>
          </cell>
          <cell r="K54" t="str">
            <v>STD MAG</v>
          </cell>
          <cell r="L54">
            <v>700</v>
          </cell>
          <cell r="M54">
            <v>4</v>
          </cell>
          <cell r="N54">
            <v>0.42</v>
          </cell>
          <cell r="O54">
            <v>1.68</v>
          </cell>
          <cell r="P54">
            <v>1</v>
          </cell>
          <cell r="Q54" t="str">
            <v>F20T12</v>
          </cell>
          <cell r="R54">
            <v>30</v>
          </cell>
          <cell r="S54">
            <v>2</v>
          </cell>
          <cell r="T54">
            <v>7.0000000000000007E-2</v>
          </cell>
          <cell r="U54">
            <v>0.14000000000000001</v>
          </cell>
          <cell r="V54">
            <v>1.8199999999999998</v>
          </cell>
          <cell r="W54">
            <v>1044</v>
          </cell>
          <cell r="X54">
            <v>0.9</v>
          </cell>
          <cell r="Y54">
            <v>939.6</v>
          </cell>
          <cell r="Z54">
            <v>18000</v>
          </cell>
          <cell r="AA54">
            <v>1</v>
          </cell>
          <cell r="AB54">
            <v>2.75</v>
          </cell>
          <cell r="AC54">
            <v>0.25</v>
          </cell>
          <cell r="AD54">
            <v>5</v>
          </cell>
          <cell r="AE54">
            <v>1.5277777777777777E-4</v>
          </cell>
          <cell r="AF54">
            <v>2.7777777777777778E-4</v>
          </cell>
          <cell r="AG54">
            <v>40000</v>
          </cell>
          <cell r="AH54">
            <v>1</v>
          </cell>
          <cell r="AI54">
            <v>10</v>
          </cell>
          <cell r="AJ54">
            <v>1</v>
          </cell>
          <cell r="AK54">
            <v>20</v>
          </cell>
          <cell r="AL54">
            <v>2.5000000000000001E-4</v>
          </cell>
          <cell r="AM54">
            <v>5.0000000000000001E-4</v>
          </cell>
          <cell r="AN54">
            <v>4.0277777777777778E-4</v>
          </cell>
          <cell r="AO54">
            <v>7.7777777777777784E-4</v>
          </cell>
          <cell r="AQ54">
            <v>41</v>
          </cell>
        </row>
        <row r="55">
          <cell r="B55">
            <v>42</v>
          </cell>
          <cell r="C55" t="str">
            <v>13SS</v>
          </cell>
          <cell r="D55" t="str">
            <v>X</v>
          </cell>
          <cell r="E55" t="str">
            <v>1 LAMP 3'</v>
          </cell>
          <cell r="F55" t="str">
            <v>FLUORESCENT</v>
          </cell>
          <cell r="G55">
            <v>46</v>
          </cell>
          <cell r="J55">
            <v>1</v>
          </cell>
          <cell r="K55" t="str">
            <v>STD MAG</v>
          </cell>
          <cell r="L55">
            <v>700</v>
          </cell>
          <cell r="M55">
            <v>4</v>
          </cell>
          <cell r="N55">
            <v>0.42</v>
          </cell>
          <cell r="O55">
            <v>1.68</v>
          </cell>
          <cell r="P55">
            <v>1</v>
          </cell>
          <cell r="Q55" t="str">
            <v>F30T12</v>
          </cell>
          <cell r="R55">
            <v>30</v>
          </cell>
          <cell r="S55">
            <v>3</v>
          </cell>
          <cell r="T55">
            <v>7.0000000000000007E-2</v>
          </cell>
          <cell r="U55">
            <v>0.21000000000000002</v>
          </cell>
          <cell r="V55">
            <v>1.89</v>
          </cell>
          <cell r="W55">
            <v>1870</v>
          </cell>
          <cell r="X55">
            <v>0.9</v>
          </cell>
          <cell r="Y55">
            <v>1683</v>
          </cell>
          <cell r="Z55">
            <v>18000</v>
          </cell>
          <cell r="AA55">
            <v>1</v>
          </cell>
          <cell r="AB55">
            <v>2.75</v>
          </cell>
          <cell r="AC55">
            <v>0.25</v>
          </cell>
          <cell r="AD55">
            <v>5</v>
          </cell>
          <cell r="AE55">
            <v>1.5277777777777777E-4</v>
          </cell>
          <cell r="AF55">
            <v>2.7777777777777778E-4</v>
          </cell>
          <cell r="AG55">
            <v>40000</v>
          </cell>
          <cell r="AH55">
            <v>1</v>
          </cell>
          <cell r="AI55">
            <v>10</v>
          </cell>
          <cell r="AJ55">
            <v>1</v>
          </cell>
          <cell r="AK55">
            <v>20</v>
          </cell>
          <cell r="AL55">
            <v>2.5000000000000001E-4</v>
          </cell>
          <cell r="AM55">
            <v>5.0000000000000001E-4</v>
          </cell>
          <cell r="AN55">
            <v>4.0277777777777778E-4</v>
          </cell>
          <cell r="AO55">
            <v>7.7777777777777784E-4</v>
          </cell>
          <cell r="AQ55">
            <v>42</v>
          </cell>
        </row>
        <row r="56">
          <cell r="B56">
            <v>43</v>
          </cell>
          <cell r="C56" t="str">
            <v>14EE</v>
          </cell>
          <cell r="D56" t="str">
            <v>X</v>
          </cell>
          <cell r="E56" t="str">
            <v>1 LAMP 4'</v>
          </cell>
          <cell r="F56" t="str">
            <v>FLUORESCENT</v>
          </cell>
          <cell r="G56">
            <v>43</v>
          </cell>
          <cell r="J56">
            <v>1</v>
          </cell>
          <cell r="K56" t="str">
            <v>ES MAG</v>
          </cell>
          <cell r="L56">
            <v>0</v>
          </cell>
          <cell r="M56">
            <v>4</v>
          </cell>
          <cell r="N56">
            <v>0.15</v>
          </cell>
          <cell r="O56">
            <v>0.6</v>
          </cell>
          <cell r="P56">
            <v>1</v>
          </cell>
          <cell r="Q56" t="str">
            <v>F34T12/SS</v>
          </cell>
          <cell r="R56">
            <v>30</v>
          </cell>
          <cell r="S56">
            <v>4</v>
          </cell>
          <cell r="T56">
            <v>7.0000000000000007E-2</v>
          </cell>
          <cell r="U56">
            <v>0.28000000000000003</v>
          </cell>
          <cell r="V56">
            <v>0.88</v>
          </cell>
          <cell r="W56">
            <v>2279</v>
          </cell>
          <cell r="X56">
            <v>0.9</v>
          </cell>
          <cell r="Y56">
            <v>2051.1</v>
          </cell>
          <cell r="Z56">
            <v>20000</v>
          </cell>
          <cell r="AA56">
            <v>1</v>
          </cell>
          <cell r="AB56">
            <v>1.75</v>
          </cell>
          <cell r="AC56">
            <v>0.25</v>
          </cell>
          <cell r="AD56">
            <v>5</v>
          </cell>
          <cell r="AE56">
            <v>8.7499999999999999E-5</v>
          </cell>
          <cell r="AF56">
            <v>2.5000000000000001E-4</v>
          </cell>
          <cell r="AG56">
            <v>40000</v>
          </cell>
          <cell r="AH56">
            <v>1</v>
          </cell>
          <cell r="AI56">
            <v>12</v>
          </cell>
          <cell r="AJ56">
            <v>1</v>
          </cell>
          <cell r="AK56">
            <v>20</v>
          </cell>
          <cell r="AL56">
            <v>2.9999999999999997E-4</v>
          </cell>
          <cell r="AM56">
            <v>5.0000000000000001E-4</v>
          </cell>
          <cell r="AN56">
            <v>3.8749999999999999E-4</v>
          </cell>
          <cell r="AO56">
            <v>7.5000000000000002E-4</v>
          </cell>
          <cell r="AQ56">
            <v>43</v>
          </cell>
        </row>
        <row r="57">
          <cell r="B57">
            <v>44</v>
          </cell>
          <cell r="C57" t="str">
            <v>14EEH</v>
          </cell>
          <cell r="D57" t="str">
            <v xml:space="preserve"> </v>
          </cell>
          <cell r="E57" t="str">
            <v>1 LAMP 4'</v>
          </cell>
          <cell r="F57" t="str">
            <v>FLUORESCENT</v>
          </cell>
          <cell r="G57">
            <v>45</v>
          </cell>
          <cell r="J57">
            <v>1</v>
          </cell>
          <cell r="K57" t="str">
            <v>HYBRID MAG</v>
          </cell>
          <cell r="L57">
            <v>0</v>
          </cell>
          <cell r="M57">
            <v>4</v>
          </cell>
          <cell r="N57">
            <v>0.15</v>
          </cell>
          <cell r="O57">
            <v>0.6</v>
          </cell>
          <cell r="P57">
            <v>1</v>
          </cell>
          <cell r="Q57" t="str">
            <v>F34T12/SS</v>
          </cell>
          <cell r="R57">
            <v>30</v>
          </cell>
          <cell r="S57">
            <v>4</v>
          </cell>
          <cell r="T57">
            <v>7.0000000000000007E-2</v>
          </cell>
          <cell r="U57">
            <v>0.28000000000000003</v>
          </cell>
          <cell r="V57">
            <v>0.88</v>
          </cell>
          <cell r="W57">
            <v>2279</v>
          </cell>
          <cell r="X57">
            <v>0.9</v>
          </cell>
          <cell r="Y57">
            <v>2051.1</v>
          </cell>
          <cell r="Z57">
            <v>20000</v>
          </cell>
          <cell r="AA57">
            <v>1</v>
          </cell>
          <cell r="AB57">
            <v>1.75</v>
          </cell>
          <cell r="AC57">
            <v>0.25</v>
          </cell>
          <cell r="AD57">
            <v>5</v>
          </cell>
          <cell r="AE57">
            <v>8.7499999999999999E-5</v>
          </cell>
          <cell r="AF57">
            <v>2.5000000000000001E-4</v>
          </cell>
          <cell r="AG57">
            <v>40000</v>
          </cell>
          <cell r="AH57">
            <v>1</v>
          </cell>
          <cell r="AI57">
            <v>15</v>
          </cell>
          <cell r="AJ57">
            <v>1</v>
          </cell>
          <cell r="AK57">
            <v>20</v>
          </cell>
          <cell r="AL57">
            <v>3.7500000000000001E-4</v>
          </cell>
          <cell r="AM57">
            <v>5.0000000000000001E-4</v>
          </cell>
          <cell r="AN57">
            <v>4.6250000000000002E-4</v>
          </cell>
          <cell r="AO57">
            <v>7.5000000000000002E-4</v>
          </cell>
          <cell r="AQ57">
            <v>44</v>
          </cell>
        </row>
        <row r="58">
          <cell r="B58">
            <v>45</v>
          </cell>
          <cell r="C58" t="str">
            <v>14ET12</v>
          </cell>
          <cell r="D58" t="str">
            <v xml:space="preserve"> </v>
          </cell>
          <cell r="E58" t="str">
            <v>1 LAMP 4'</v>
          </cell>
          <cell r="F58" t="str">
            <v>FLUORESCENT</v>
          </cell>
          <cell r="G58">
            <v>31</v>
          </cell>
          <cell r="J58">
            <v>1</v>
          </cell>
          <cell r="K58" t="str">
            <v>STD ELEC</v>
          </cell>
          <cell r="L58">
            <v>0</v>
          </cell>
          <cell r="M58">
            <v>1</v>
          </cell>
          <cell r="N58">
            <v>0.15</v>
          </cell>
          <cell r="O58">
            <v>0.15</v>
          </cell>
          <cell r="P58">
            <v>1</v>
          </cell>
          <cell r="Q58" t="str">
            <v>F34T12/SS</v>
          </cell>
          <cell r="R58">
            <v>30</v>
          </cell>
          <cell r="S58">
            <v>4</v>
          </cell>
          <cell r="T58">
            <v>7.0000000000000007E-2</v>
          </cell>
          <cell r="U58">
            <v>0.28000000000000003</v>
          </cell>
          <cell r="V58">
            <v>0.43000000000000005</v>
          </cell>
          <cell r="W58">
            <v>2279</v>
          </cell>
          <cell r="X58">
            <v>0.9</v>
          </cell>
          <cell r="Y58">
            <v>2051.1</v>
          </cell>
          <cell r="Z58">
            <v>20000</v>
          </cell>
          <cell r="AA58">
            <v>1</v>
          </cell>
          <cell r="AB58">
            <v>1.75</v>
          </cell>
          <cell r="AC58">
            <v>0.25</v>
          </cell>
          <cell r="AD58">
            <v>5</v>
          </cell>
          <cell r="AE58">
            <v>8.7499999999999999E-5</v>
          </cell>
          <cell r="AF58">
            <v>2.5000000000000001E-4</v>
          </cell>
          <cell r="AG58">
            <v>60000</v>
          </cell>
          <cell r="AH58">
            <v>1</v>
          </cell>
          <cell r="AI58">
            <v>15</v>
          </cell>
          <cell r="AJ58">
            <v>1</v>
          </cell>
          <cell r="AK58">
            <v>20</v>
          </cell>
          <cell r="AL58">
            <v>2.5000000000000001E-4</v>
          </cell>
          <cell r="AM58">
            <v>3.3333333333333332E-4</v>
          </cell>
          <cell r="AN58">
            <v>3.3750000000000002E-4</v>
          </cell>
          <cell r="AO58">
            <v>5.8333333333333327E-4</v>
          </cell>
          <cell r="AQ58">
            <v>45</v>
          </cell>
        </row>
        <row r="59">
          <cell r="B59">
            <v>46</v>
          </cell>
          <cell r="C59" t="str">
            <v>14HOSS</v>
          </cell>
          <cell r="D59" t="str">
            <v xml:space="preserve"> </v>
          </cell>
          <cell r="E59" t="str">
            <v>1 LAMP 4' HO</v>
          </cell>
          <cell r="F59" t="str">
            <v>FLUORESCENT</v>
          </cell>
          <cell r="G59">
            <v>87</v>
          </cell>
          <cell r="J59">
            <v>1</v>
          </cell>
          <cell r="K59" t="str">
            <v>STD MAG HO</v>
          </cell>
          <cell r="L59">
            <v>700</v>
          </cell>
          <cell r="M59">
            <v>11</v>
          </cell>
          <cell r="N59">
            <v>0.42</v>
          </cell>
          <cell r="O59">
            <v>4.62</v>
          </cell>
          <cell r="P59">
            <v>1</v>
          </cell>
          <cell r="Q59" t="str">
            <v>F48T12/HO</v>
          </cell>
          <cell r="R59">
            <v>30</v>
          </cell>
          <cell r="S59">
            <v>4</v>
          </cell>
          <cell r="T59">
            <v>7.0000000000000007E-2</v>
          </cell>
          <cell r="U59">
            <v>0.28000000000000003</v>
          </cell>
          <cell r="V59">
            <v>4.9000000000000004</v>
          </cell>
          <cell r="W59">
            <v>3443</v>
          </cell>
          <cell r="X59">
            <v>0.9</v>
          </cell>
          <cell r="Y59">
            <v>3098.7000000000003</v>
          </cell>
          <cell r="Z59">
            <v>12000</v>
          </cell>
          <cell r="AA59">
            <v>1</v>
          </cell>
          <cell r="AB59">
            <v>6.9375</v>
          </cell>
          <cell r="AC59">
            <v>0.25</v>
          </cell>
          <cell r="AD59">
            <v>5</v>
          </cell>
          <cell r="AE59">
            <v>5.7812499999999997E-4</v>
          </cell>
          <cell r="AF59">
            <v>4.1666666666666669E-4</v>
          </cell>
          <cell r="AG59">
            <v>40000</v>
          </cell>
          <cell r="AH59">
            <v>1</v>
          </cell>
          <cell r="AI59">
            <v>12</v>
          </cell>
          <cell r="AJ59">
            <v>1</v>
          </cell>
          <cell r="AK59">
            <v>20</v>
          </cell>
          <cell r="AL59">
            <v>2.9999999999999997E-4</v>
          </cell>
          <cell r="AM59">
            <v>5.0000000000000001E-4</v>
          </cell>
          <cell r="AN59">
            <v>8.78125E-4</v>
          </cell>
          <cell r="AO59">
            <v>9.1666666666666676E-4</v>
          </cell>
          <cell r="AQ59">
            <v>46</v>
          </cell>
        </row>
        <row r="60">
          <cell r="B60">
            <v>47</v>
          </cell>
          <cell r="C60" t="str">
            <v>14SE</v>
          </cell>
          <cell r="D60" t="str">
            <v>X</v>
          </cell>
          <cell r="E60" t="str">
            <v>1 LAMP 4'</v>
          </cell>
          <cell r="F60" t="str">
            <v>FLUORESCENT</v>
          </cell>
          <cell r="G60">
            <v>46</v>
          </cell>
          <cell r="J60">
            <v>1</v>
          </cell>
          <cell r="K60" t="str">
            <v>STD MAG</v>
          </cell>
          <cell r="L60">
            <v>700</v>
          </cell>
          <cell r="M60">
            <v>4</v>
          </cell>
          <cell r="N60">
            <v>0.42</v>
          </cell>
          <cell r="O60">
            <v>1.68</v>
          </cell>
          <cell r="P60">
            <v>1</v>
          </cell>
          <cell r="Q60" t="str">
            <v>F34T12/SS</v>
          </cell>
          <cell r="R60">
            <v>30</v>
          </cell>
          <cell r="S60">
            <v>4</v>
          </cell>
          <cell r="T60">
            <v>7.0000000000000007E-2</v>
          </cell>
          <cell r="U60">
            <v>0.28000000000000003</v>
          </cell>
          <cell r="V60">
            <v>1.96</v>
          </cell>
          <cell r="W60">
            <v>2279</v>
          </cell>
          <cell r="X60">
            <v>0.9</v>
          </cell>
          <cell r="Y60">
            <v>2051.1</v>
          </cell>
          <cell r="Z60">
            <v>20000</v>
          </cell>
          <cell r="AA60">
            <v>1</v>
          </cell>
          <cell r="AB60">
            <v>1.75</v>
          </cell>
          <cell r="AC60">
            <v>0.25</v>
          </cell>
          <cell r="AD60">
            <v>5</v>
          </cell>
          <cell r="AE60">
            <v>8.7499999999999999E-5</v>
          </cell>
          <cell r="AF60">
            <v>2.5000000000000001E-4</v>
          </cell>
          <cell r="AG60">
            <v>40000</v>
          </cell>
          <cell r="AH60">
            <v>1</v>
          </cell>
          <cell r="AI60">
            <v>10</v>
          </cell>
          <cell r="AJ60">
            <v>1</v>
          </cell>
          <cell r="AK60">
            <v>20</v>
          </cell>
          <cell r="AL60">
            <v>2.5000000000000001E-4</v>
          </cell>
          <cell r="AM60">
            <v>5.0000000000000001E-4</v>
          </cell>
          <cell r="AN60">
            <v>3.3750000000000002E-4</v>
          </cell>
          <cell r="AO60">
            <v>7.5000000000000002E-4</v>
          </cell>
          <cell r="AQ60">
            <v>47</v>
          </cell>
        </row>
        <row r="61">
          <cell r="B61">
            <v>48</v>
          </cell>
          <cell r="C61" t="str">
            <v>14SLSS</v>
          </cell>
          <cell r="D61" t="str">
            <v xml:space="preserve"> </v>
          </cell>
          <cell r="E61" t="str">
            <v>1 LAMP 4' SLIMLINE</v>
          </cell>
          <cell r="F61" t="str">
            <v>FLUORESCENT</v>
          </cell>
          <cell r="G61">
            <v>61</v>
          </cell>
          <cell r="J61">
            <v>1</v>
          </cell>
          <cell r="K61" t="str">
            <v>STD MAG SLIMLINE</v>
          </cell>
          <cell r="L61">
            <v>700</v>
          </cell>
          <cell r="M61">
            <v>8</v>
          </cell>
          <cell r="N61">
            <v>0.42</v>
          </cell>
          <cell r="O61">
            <v>3.36</v>
          </cell>
          <cell r="P61">
            <v>1</v>
          </cell>
          <cell r="Q61" t="str">
            <v>F48T12/SL</v>
          </cell>
          <cell r="R61">
            <v>30</v>
          </cell>
          <cell r="S61">
            <v>4</v>
          </cell>
          <cell r="T61">
            <v>7.0000000000000007E-2</v>
          </cell>
          <cell r="U61">
            <v>0.28000000000000003</v>
          </cell>
          <cell r="V61">
            <v>3.6399999999999997</v>
          </cell>
          <cell r="W61">
            <v>2482</v>
          </cell>
          <cell r="X61">
            <v>0.9</v>
          </cell>
          <cell r="Y61">
            <v>2233.8000000000002</v>
          </cell>
          <cell r="Z61">
            <v>12000</v>
          </cell>
          <cell r="AA61">
            <v>1</v>
          </cell>
          <cell r="AB61">
            <v>4</v>
          </cell>
          <cell r="AC61">
            <v>0.25</v>
          </cell>
          <cell r="AD61">
            <v>5</v>
          </cell>
          <cell r="AE61">
            <v>3.3333333333333332E-4</v>
          </cell>
          <cell r="AF61">
            <v>4.1666666666666669E-4</v>
          </cell>
          <cell r="AG61">
            <v>40000</v>
          </cell>
          <cell r="AH61">
            <v>1</v>
          </cell>
          <cell r="AI61">
            <v>12</v>
          </cell>
          <cell r="AJ61">
            <v>1</v>
          </cell>
          <cell r="AK61">
            <v>20</v>
          </cell>
          <cell r="AL61">
            <v>2.9999999999999997E-4</v>
          </cell>
          <cell r="AM61">
            <v>5.0000000000000001E-4</v>
          </cell>
          <cell r="AN61">
            <v>6.333333333333333E-4</v>
          </cell>
          <cell r="AO61">
            <v>9.1666666666666676E-4</v>
          </cell>
          <cell r="AQ61">
            <v>48</v>
          </cell>
        </row>
        <row r="62">
          <cell r="B62">
            <v>49</v>
          </cell>
          <cell r="C62" t="str">
            <v>14SS</v>
          </cell>
          <cell r="D62" t="str">
            <v xml:space="preserve"> </v>
          </cell>
          <cell r="E62" t="str">
            <v>1 LAMP 4'</v>
          </cell>
          <cell r="F62" t="str">
            <v>FLUORESCENT</v>
          </cell>
          <cell r="G62">
            <v>50</v>
          </cell>
          <cell r="J62">
            <v>1</v>
          </cell>
          <cell r="K62" t="str">
            <v>STD MAG</v>
          </cell>
          <cell r="L62">
            <v>700</v>
          </cell>
          <cell r="M62">
            <v>4</v>
          </cell>
          <cell r="N62">
            <v>0.42</v>
          </cell>
          <cell r="O62">
            <v>1.68</v>
          </cell>
          <cell r="P62">
            <v>1</v>
          </cell>
          <cell r="Q62" t="str">
            <v>F40T12</v>
          </cell>
          <cell r="R62">
            <v>30</v>
          </cell>
          <cell r="S62">
            <v>4</v>
          </cell>
          <cell r="T62">
            <v>7.0000000000000007E-2</v>
          </cell>
          <cell r="U62">
            <v>0.28000000000000003</v>
          </cell>
          <cell r="V62">
            <v>1.96</v>
          </cell>
          <cell r="W62">
            <v>2880</v>
          </cell>
          <cell r="X62">
            <v>0.9</v>
          </cell>
          <cell r="Y62">
            <v>2592</v>
          </cell>
          <cell r="Z62">
            <v>20000</v>
          </cell>
          <cell r="AA62">
            <v>1</v>
          </cell>
          <cell r="AB62">
            <v>1.75</v>
          </cell>
          <cell r="AC62">
            <v>0.25</v>
          </cell>
          <cell r="AD62">
            <v>5</v>
          </cell>
          <cell r="AE62">
            <v>8.7499999999999999E-5</v>
          </cell>
          <cell r="AF62">
            <v>2.5000000000000001E-4</v>
          </cell>
          <cell r="AG62">
            <v>40000</v>
          </cell>
          <cell r="AH62">
            <v>1</v>
          </cell>
          <cell r="AI62">
            <v>10</v>
          </cell>
          <cell r="AJ62">
            <v>1</v>
          </cell>
          <cell r="AK62">
            <v>20</v>
          </cell>
          <cell r="AL62">
            <v>2.5000000000000001E-4</v>
          </cell>
          <cell r="AM62">
            <v>5.0000000000000001E-4</v>
          </cell>
          <cell r="AN62">
            <v>3.3750000000000002E-4</v>
          </cell>
          <cell r="AO62">
            <v>7.5000000000000002E-4</v>
          </cell>
          <cell r="AQ62">
            <v>49</v>
          </cell>
        </row>
        <row r="63">
          <cell r="B63">
            <v>50</v>
          </cell>
          <cell r="C63" t="str">
            <v>14T8</v>
          </cell>
          <cell r="D63" t="str">
            <v xml:space="preserve"> </v>
          </cell>
          <cell r="E63" t="str">
            <v>1 LAMP 4'</v>
          </cell>
          <cell r="F63" t="str">
            <v>FLUORESCENT</v>
          </cell>
          <cell r="G63">
            <v>30</v>
          </cell>
          <cell r="J63">
            <v>1</v>
          </cell>
          <cell r="K63" t="str">
            <v>1X32</v>
          </cell>
          <cell r="L63">
            <v>0</v>
          </cell>
          <cell r="M63">
            <v>1</v>
          </cell>
          <cell r="N63">
            <v>0.15</v>
          </cell>
          <cell r="O63">
            <v>0.15</v>
          </cell>
          <cell r="P63">
            <v>1</v>
          </cell>
          <cell r="Q63" t="str">
            <v>FO32T8/700</v>
          </cell>
          <cell r="R63">
            <v>30</v>
          </cell>
          <cell r="S63">
            <v>4</v>
          </cell>
          <cell r="T63">
            <v>7.0000000000000007E-2</v>
          </cell>
          <cell r="U63">
            <v>0.28000000000000003</v>
          </cell>
          <cell r="V63">
            <v>0.43000000000000005</v>
          </cell>
          <cell r="W63">
            <v>2520</v>
          </cell>
          <cell r="X63">
            <v>0.88</v>
          </cell>
          <cell r="Y63">
            <v>2217.6</v>
          </cell>
          <cell r="Z63">
            <v>20000</v>
          </cell>
          <cell r="AA63">
            <v>1</v>
          </cell>
          <cell r="AB63">
            <v>1.6</v>
          </cell>
          <cell r="AC63">
            <v>0.25</v>
          </cell>
          <cell r="AD63">
            <v>5</v>
          </cell>
          <cell r="AE63">
            <v>8.0000000000000007E-5</v>
          </cell>
          <cell r="AF63">
            <v>2.5000000000000001E-4</v>
          </cell>
          <cell r="AG63">
            <v>60000</v>
          </cell>
          <cell r="AH63">
            <v>1</v>
          </cell>
          <cell r="AI63">
            <v>12.7125</v>
          </cell>
          <cell r="AJ63">
            <v>1</v>
          </cell>
          <cell r="AK63">
            <v>20</v>
          </cell>
          <cell r="AL63">
            <v>2.1187500000000001E-4</v>
          </cell>
          <cell r="AM63">
            <v>3.3333333333333332E-4</v>
          </cell>
          <cell r="AN63">
            <v>2.9187500000000003E-4</v>
          </cell>
          <cell r="AO63">
            <v>5.8333333333333327E-4</v>
          </cell>
          <cell r="AQ63">
            <v>50</v>
          </cell>
        </row>
        <row r="64">
          <cell r="B64">
            <v>51</v>
          </cell>
          <cell r="C64" t="str">
            <v>14UEE</v>
          </cell>
          <cell r="D64" t="str">
            <v xml:space="preserve"> </v>
          </cell>
          <cell r="E64" t="str">
            <v>1 LAMP U6"</v>
          </cell>
          <cell r="F64" t="str">
            <v>FLUORESCENT</v>
          </cell>
          <cell r="G64">
            <v>43</v>
          </cell>
          <cell r="J64">
            <v>1</v>
          </cell>
          <cell r="K64" t="str">
            <v>ES MAG</v>
          </cell>
          <cell r="L64">
            <v>0</v>
          </cell>
          <cell r="M64">
            <v>4</v>
          </cell>
          <cell r="N64">
            <v>0.15</v>
          </cell>
          <cell r="O64">
            <v>0.6</v>
          </cell>
          <cell r="P64">
            <v>1</v>
          </cell>
          <cell r="Q64" t="str">
            <v>FB40/6/SS</v>
          </cell>
          <cell r="R64">
            <v>16</v>
          </cell>
          <cell r="S64">
            <v>4</v>
          </cell>
          <cell r="T64">
            <v>7.0000000000000007E-2</v>
          </cell>
          <cell r="U64">
            <v>0.28000000000000003</v>
          </cell>
          <cell r="V64">
            <v>0.88</v>
          </cell>
          <cell r="W64">
            <v>2236</v>
          </cell>
          <cell r="X64">
            <v>0.9</v>
          </cell>
          <cell r="Y64">
            <v>2012.4</v>
          </cell>
          <cell r="Z64">
            <v>18000</v>
          </cell>
          <cell r="AA64">
            <v>1</v>
          </cell>
          <cell r="AB64">
            <v>6</v>
          </cell>
          <cell r="AC64">
            <v>0.25</v>
          </cell>
          <cell r="AD64">
            <v>5</v>
          </cell>
          <cell r="AE64">
            <v>3.3333333333333332E-4</v>
          </cell>
          <cell r="AF64">
            <v>2.7777777777777778E-4</v>
          </cell>
          <cell r="AG64">
            <v>40000</v>
          </cell>
          <cell r="AH64">
            <v>1</v>
          </cell>
          <cell r="AI64">
            <v>12</v>
          </cell>
          <cell r="AJ64">
            <v>1</v>
          </cell>
          <cell r="AK64">
            <v>20</v>
          </cell>
          <cell r="AL64">
            <v>2.9999999999999997E-4</v>
          </cell>
          <cell r="AM64">
            <v>5.0000000000000001E-4</v>
          </cell>
          <cell r="AN64">
            <v>6.333333333333333E-4</v>
          </cell>
          <cell r="AO64">
            <v>7.7777777777777784E-4</v>
          </cell>
          <cell r="AQ64">
            <v>51</v>
          </cell>
        </row>
        <row r="65">
          <cell r="B65">
            <v>52</v>
          </cell>
          <cell r="C65" t="str">
            <v>14USE</v>
          </cell>
          <cell r="D65" t="str">
            <v xml:space="preserve"> </v>
          </cell>
          <cell r="E65" t="str">
            <v>1 LAMP U6"</v>
          </cell>
          <cell r="F65" t="str">
            <v>FLUORESCENT</v>
          </cell>
          <cell r="G65">
            <v>43</v>
          </cell>
          <cell r="J65">
            <v>1</v>
          </cell>
          <cell r="K65" t="str">
            <v>STD MAG</v>
          </cell>
          <cell r="L65">
            <v>700</v>
          </cell>
          <cell r="M65">
            <v>4</v>
          </cell>
          <cell r="N65">
            <v>0.42</v>
          </cell>
          <cell r="O65">
            <v>1.68</v>
          </cell>
          <cell r="P65">
            <v>1</v>
          </cell>
          <cell r="Q65" t="str">
            <v>FB40/6/SS</v>
          </cell>
          <cell r="R65">
            <v>16</v>
          </cell>
          <cell r="S65">
            <v>4</v>
          </cell>
          <cell r="T65">
            <v>7.0000000000000007E-2</v>
          </cell>
          <cell r="U65">
            <v>0.28000000000000003</v>
          </cell>
          <cell r="V65">
            <v>1.96</v>
          </cell>
          <cell r="W65">
            <v>2236</v>
          </cell>
          <cell r="X65">
            <v>0.9</v>
          </cell>
          <cell r="Y65">
            <v>2012.4</v>
          </cell>
          <cell r="Z65">
            <v>18000</v>
          </cell>
          <cell r="AA65">
            <v>1</v>
          </cell>
          <cell r="AB65">
            <v>6</v>
          </cell>
          <cell r="AC65">
            <v>0.25</v>
          </cell>
          <cell r="AD65">
            <v>5</v>
          </cell>
          <cell r="AE65">
            <v>3.3333333333333332E-4</v>
          </cell>
          <cell r="AF65">
            <v>2.7777777777777778E-4</v>
          </cell>
          <cell r="AG65">
            <v>40000</v>
          </cell>
          <cell r="AH65">
            <v>1</v>
          </cell>
          <cell r="AI65">
            <v>10</v>
          </cell>
          <cell r="AJ65">
            <v>1</v>
          </cell>
          <cell r="AK65">
            <v>20</v>
          </cell>
          <cell r="AL65">
            <v>2.5000000000000001E-4</v>
          </cell>
          <cell r="AM65">
            <v>5.0000000000000001E-4</v>
          </cell>
          <cell r="AN65">
            <v>5.8333333333333327E-4</v>
          </cell>
          <cell r="AO65">
            <v>7.7777777777777784E-4</v>
          </cell>
          <cell r="AQ65">
            <v>52</v>
          </cell>
        </row>
        <row r="66">
          <cell r="B66">
            <v>53</v>
          </cell>
          <cell r="C66" t="str">
            <v>14USS</v>
          </cell>
          <cell r="D66" t="str">
            <v xml:space="preserve"> </v>
          </cell>
          <cell r="E66" t="str">
            <v>1 LAMP U6"</v>
          </cell>
          <cell r="F66" t="str">
            <v>FLUORESCENT</v>
          </cell>
          <cell r="G66">
            <v>50</v>
          </cell>
          <cell r="J66">
            <v>1</v>
          </cell>
          <cell r="K66" t="str">
            <v>STD MAG</v>
          </cell>
          <cell r="L66">
            <v>700</v>
          </cell>
          <cell r="M66">
            <v>4</v>
          </cell>
          <cell r="N66">
            <v>0.42</v>
          </cell>
          <cell r="O66">
            <v>1.68</v>
          </cell>
          <cell r="P66">
            <v>1</v>
          </cell>
          <cell r="Q66" t="str">
            <v>FB40/6</v>
          </cell>
          <cell r="R66">
            <v>16</v>
          </cell>
          <cell r="S66">
            <v>4</v>
          </cell>
          <cell r="T66">
            <v>7.0000000000000007E-2</v>
          </cell>
          <cell r="U66">
            <v>0.28000000000000003</v>
          </cell>
          <cell r="V66">
            <v>1.96</v>
          </cell>
          <cell r="W66">
            <v>2745</v>
          </cell>
          <cell r="X66">
            <v>0.9</v>
          </cell>
          <cell r="Y66">
            <v>2470.5</v>
          </cell>
          <cell r="Z66">
            <v>18000</v>
          </cell>
          <cell r="AA66">
            <v>1</v>
          </cell>
          <cell r="AB66">
            <v>6</v>
          </cell>
          <cell r="AC66">
            <v>0.25</v>
          </cell>
          <cell r="AD66">
            <v>5</v>
          </cell>
          <cell r="AE66">
            <v>3.3333333333333332E-4</v>
          </cell>
          <cell r="AF66">
            <v>2.7777777777777778E-4</v>
          </cell>
          <cell r="AG66">
            <v>40000</v>
          </cell>
          <cell r="AH66">
            <v>1</v>
          </cell>
          <cell r="AI66">
            <v>10</v>
          </cell>
          <cell r="AJ66">
            <v>1</v>
          </cell>
          <cell r="AK66">
            <v>20</v>
          </cell>
          <cell r="AL66">
            <v>2.5000000000000001E-4</v>
          </cell>
          <cell r="AM66">
            <v>5.0000000000000001E-4</v>
          </cell>
          <cell r="AN66">
            <v>5.8333333333333327E-4</v>
          </cell>
          <cell r="AO66">
            <v>7.7777777777777784E-4</v>
          </cell>
          <cell r="AQ66">
            <v>53</v>
          </cell>
        </row>
        <row r="67">
          <cell r="B67">
            <v>54</v>
          </cell>
          <cell r="C67" t="str">
            <v>15HOSS</v>
          </cell>
          <cell r="D67" t="str">
            <v xml:space="preserve"> </v>
          </cell>
          <cell r="E67" t="str">
            <v>1 LAMP 5' HO</v>
          </cell>
          <cell r="F67" t="str">
            <v>FLUORESCENT</v>
          </cell>
          <cell r="G67">
            <v>97</v>
          </cell>
          <cell r="J67">
            <v>1</v>
          </cell>
          <cell r="K67" t="str">
            <v>STD MAG HO</v>
          </cell>
          <cell r="L67">
            <v>700</v>
          </cell>
          <cell r="M67">
            <v>11</v>
          </cell>
          <cell r="N67">
            <v>0.42</v>
          </cell>
          <cell r="O67">
            <v>4.62</v>
          </cell>
          <cell r="P67">
            <v>1</v>
          </cell>
          <cell r="Q67" t="str">
            <v>F60T12/HO</v>
          </cell>
          <cell r="R67">
            <v>15</v>
          </cell>
          <cell r="S67">
            <v>5</v>
          </cell>
          <cell r="T67">
            <v>7.0000000000000007E-2</v>
          </cell>
          <cell r="U67">
            <v>0.35000000000000003</v>
          </cell>
          <cell r="V67">
            <v>4.97</v>
          </cell>
          <cell r="W67">
            <v>4212</v>
          </cell>
          <cell r="X67">
            <v>0.9</v>
          </cell>
          <cell r="Y67">
            <v>3790.8</v>
          </cell>
          <cell r="Z67">
            <v>12000</v>
          </cell>
          <cell r="AA67">
            <v>1</v>
          </cell>
          <cell r="AB67">
            <v>8</v>
          </cell>
          <cell r="AC67">
            <v>0.25</v>
          </cell>
          <cell r="AD67">
            <v>5</v>
          </cell>
          <cell r="AE67">
            <v>6.6666666666666664E-4</v>
          </cell>
          <cell r="AF67">
            <v>4.1666666666666669E-4</v>
          </cell>
          <cell r="AG67">
            <v>40000</v>
          </cell>
          <cell r="AH67">
            <v>1</v>
          </cell>
          <cell r="AI67">
            <v>12</v>
          </cell>
          <cell r="AJ67">
            <v>1</v>
          </cell>
          <cell r="AK67">
            <v>20</v>
          </cell>
          <cell r="AL67">
            <v>2.9999999999999997E-4</v>
          </cell>
          <cell r="AM67">
            <v>5.0000000000000001E-4</v>
          </cell>
          <cell r="AN67">
            <v>9.6666666666666667E-4</v>
          </cell>
          <cell r="AO67">
            <v>9.1666666666666676E-4</v>
          </cell>
          <cell r="AQ67">
            <v>54</v>
          </cell>
        </row>
        <row r="68">
          <cell r="B68">
            <v>55</v>
          </cell>
          <cell r="C68" t="str">
            <v>15SLSS</v>
          </cell>
          <cell r="D68" t="str">
            <v xml:space="preserve"> </v>
          </cell>
          <cell r="E68" t="str">
            <v>1 LAMP 5' SLIMLINE</v>
          </cell>
          <cell r="F68" t="str">
            <v>FLUORESCENT</v>
          </cell>
          <cell r="G68">
            <v>73</v>
          </cell>
          <cell r="J68">
            <v>1</v>
          </cell>
          <cell r="K68" t="str">
            <v>STD MAG SLIMLINE</v>
          </cell>
          <cell r="L68">
            <v>700</v>
          </cell>
          <cell r="M68">
            <v>8</v>
          </cell>
          <cell r="N68">
            <v>0.42</v>
          </cell>
          <cell r="O68">
            <v>3.36</v>
          </cell>
          <cell r="P68">
            <v>1</v>
          </cell>
          <cell r="Q68" t="str">
            <v>F60T12/SL</v>
          </cell>
          <cell r="R68">
            <v>15</v>
          </cell>
          <cell r="S68">
            <v>5</v>
          </cell>
          <cell r="T68">
            <v>7.0000000000000007E-2</v>
          </cell>
          <cell r="U68">
            <v>0.35000000000000003</v>
          </cell>
          <cell r="V68">
            <v>3.71</v>
          </cell>
          <cell r="W68">
            <v>3256</v>
          </cell>
          <cell r="X68">
            <v>0.9</v>
          </cell>
          <cell r="Y68">
            <v>2930.4</v>
          </cell>
          <cell r="Z68">
            <v>12000</v>
          </cell>
          <cell r="AA68">
            <v>1</v>
          </cell>
          <cell r="AB68">
            <v>4</v>
          </cell>
          <cell r="AC68">
            <v>0.25</v>
          </cell>
          <cell r="AD68">
            <v>5</v>
          </cell>
          <cell r="AE68">
            <v>3.3333333333333332E-4</v>
          </cell>
          <cell r="AF68">
            <v>4.1666666666666669E-4</v>
          </cell>
          <cell r="AG68">
            <v>40000</v>
          </cell>
          <cell r="AH68">
            <v>1</v>
          </cell>
          <cell r="AI68">
            <v>12</v>
          </cell>
          <cell r="AJ68">
            <v>1</v>
          </cell>
          <cell r="AK68">
            <v>20</v>
          </cell>
          <cell r="AL68">
            <v>2.9999999999999997E-4</v>
          </cell>
          <cell r="AM68">
            <v>5.0000000000000001E-4</v>
          </cell>
          <cell r="AN68">
            <v>6.333333333333333E-4</v>
          </cell>
          <cell r="AO68">
            <v>9.1666666666666676E-4</v>
          </cell>
          <cell r="AQ68">
            <v>55</v>
          </cell>
        </row>
        <row r="69">
          <cell r="B69">
            <v>56</v>
          </cell>
          <cell r="C69" t="str">
            <v>15T8</v>
          </cell>
          <cell r="D69" t="str">
            <v xml:space="preserve"> </v>
          </cell>
          <cell r="E69" t="str">
            <v>1 LAMP 5' T8</v>
          </cell>
          <cell r="F69" t="str">
            <v>FLUORESCENT</v>
          </cell>
          <cell r="G69">
            <v>39</v>
          </cell>
          <cell r="J69">
            <v>1</v>
          </cell>
          <cell r="K69" t="str">
            <v>ES MAG</v>
          </cell>
          <cell r="L69">
            <v>0</v>
          </cell>
          <cell r="M69">
            <v>4</v>
          </cell>
          <cell r="N69">
            <v>0.15</v>
          </cell>
          <cell r="O69">
            <v>0.6</v>
          </cell>
          <cell r="P69">
            <v>1</v>
          </cell>
          <cell r="Q69" t="str">
            <v>F40T8</v>
          </cell>
          <cell r="R69">
            <v>30</v>
          </cell>
          <cell r="S69">
            <v>5</v>
          </cell>
          <cell r="T69">
            <v>7.0000000000000007E-2</v>
          </cell>
          <cell r="U69">
            <v>0.35000000000000003</v>
          </cell>
          <cell r="V69">
            <v>0.95</v>
          </cell>
          <cell r="W69">
            <v>3150</v>
          </cell>
          <cell r="X69">
            <v>0.9</v>
          </cell>
          <cell r="Y69">
            <v>2835</v>
          </cell>
          <cell r="Z69">
            <v>20000</v>
          </cell>
          <cell r="AA69">
            <v>1</v>
          </cell>
          <cell r="AB69">
            <v>4</v>
          </cell>
          <cell r="AC69">
            <v>0.25</v>
          </cell>
          <cell r="AD69">
            <v>5</v>
          </cell>
          <cell r="AE69">
            <v>2.0000000000000001E-4</v>
          </cell>
          <cell r="AF69">
            <v>2.5000000000000001E-4</v>
          </cell>
          <cell r="AG69">
            <v>40000</v>
          </cell>
          <cell r="AH69">
            <v>1</v>
          </cell>
          <cell r="AI69">
            <v>12</v>
          </cell>
          <cell r="AJ69">
            <v>1</v>
          </cell>
          <cell r="AK69">
            <v>20</v>
          </cell>
          <cell r="AL69">
            <v>2.9999999999999997E-4</v>
          </cell>
          <cell r="AM69">
            <v>5.0000000000000001E-4</v>
          </cell>
          <cell r="AN69">
            <v>5.0000000000000001E-4</v>
          </cell>
          <cell r="AO69">
            <v>7.5000000000000002E-4</v>
          </cell>
          <cell r="AQ69">
            <v>56</v>
          </cell>
        </row>
        <row r="70">
          <cell r="B70">
            <v>57</v>
          </cell>
          <cell r="C70" t="str">
            <v>15VHOSS</v>
          </cell>
          <cell r="D70" t="str">
            <v xml:space="preserve"> </v>
          </cell>
          <cell r="E70" t="str">
            <v>1 LAMP 5' VHO</v>
          </cell>
          <cell r="F70" t="str">
            <v>FLUORESCENT</v>
          </cell>
          <cell r="G70">
            <v>140</v>
          </cell>
          <cell r="J70">
            <v>1</v>
          </cell>
          <cell r="K70" t="str">
            <v>STD MAG VHO</v>
          </cell>
          <cell r="L70">
            <v>700</v>
          </cell>
          <cell r="M70">
            <v>12</v>
          </cell>
          <cell r="N70">
            <v>0.42</v>
          </cell>
          <cell r="O70">
            <v>5.04</v>
          </cell>
          <cell r="P70">
            <v>1</v>
          </cell>
          <cell r="Q70" t="str">
            <v>F60T12/VHO</v>
          </cell>
          <cell r="R70">
            <v>15</v>
          </cell>
          <cell r="S70">
            <v>5</v>
          </cell>
          <cell r="T70">
            <v>7.0000000000000007E-2</v>
          </cell>
          <cell r="U70">
            <v>0.35000000000000003</v>
          </cell>
          <cell r="V70">
            <v>5.39</v>
          </cell>
          <cell r="W70">
            <v>6090</v>
          </cell>
          <cell r="X70">
            <v>0.9</v>
          </cell>
          <cell r="Y70">
            <v>5481</v>
          </cell>
          <cell r="Z70">
            <v>12000</v>
          </cell>
          <cell r="AA70">
            <v>1</v>
          </cell>
          <cell r="AB70">
            <v>6</v>
          </cell>
          <cell r="AC70">
            <v>0.25</v>
          </cell>
          <cell r="AD70">
            <v>5</v>
          </cell>
          <cell r="AE70">
            <v>5.0000000000000001E-4</v>
          </cell>
          <cell r="AF70">
            <v>4.1666666666666669E-4</v>
          </cell>
          <cell r="AG70">
            <v>40000</v>
          </cell>
          <cell r="AH70">
            <v>1</v>
          </cell>
          <cell r="AI70">
            <v>12</v>
          </cell>
          <cell r="AJ70">
            <v>1</v>
          </cell>
          <cell r="AK70">
            <v>20</v>
          </cell>
          <cell r="AL70">
            <v>2.9999999999999997E-4</v>
          </cell>
          <cell r="AM70">
            <v>5.0000000000000001E-4</v>
          </cell>
          <cell r="AN70">
            <v>7.9999999999999993E-4</v>
          </cell>
          <cell r="AO70">
            <v>9.1666666666666676E-4</v>
          </cell>
          <cell r="AQ70">
            <v>57</v>
          </cell>
        </row>
        <row r="71">
          <cell r="B71">
            <v>58</v>
          </cell>
          <cell r="C71" t="str">
            <v>16HOSS</v>
          </cell>
          <cell r="D71" t="str">
            <v xml:space="preserve"> </v>
          </cell>
          <cell r="E71" t="str">
            <v>1 LAMP 6' HO</v>
          </cell>
          <cell r="F71" t="str">
            <v>FLUORESCENT</v>
          </cell>
          <cell r="G71">
            <v>113</v>
          </cell>
          <cell r="J71">
            <v>1</v>
          </cell>
          <cell r="K71" t="str">
            <v>STD MAG HO</v>
          </cell>
          <cell r="L71">
            <v>700</v>
          </cell>
          <cell r="M71">
            <v>11</v>
          </cell>
          <cell r="N71">
            <v>0.42</v>
          </cell>
          <cell r="O71">
            <v>4.62</v>
          </cell>
          <cell r="P71">
            <v>1</v>
          </cell>
          <cell r="Q71" t="str">
            <v>F72T12/HO</v>
          </cell>
          <cell r="R71">
            <v>15</v>
          </cell>
          <cell r="S71">
            <v>6</v>
          </cell>
          <cell r="T71">
            <v>7.0000000000000007E-2</v>
          </cell>
          <cell r="U71">
            <v>0.42000000000000004</v>
          </cell>
          <cell r="V71">
            <v>5.04</v>
          </cell>
          <cell r="W71">
            <v>5063</v>
          </cell>
          <cell r="X71">
            <v>0.9</v>
          </cell>
          <cell r="Y71">
            <v>4556.7</v>
          </cell>
          <cell r="Z71">
            <v>12000</v>
          </cell>
          <cell r="AA71">
            <v>1</v>
          </cell>
          <cell r="AB71">
            <v>4</v>
          </cell>
          <cell r="AC71">
            <v>0.25</v>
          </cell>
          <cell r="AD71">
            <v>5</v>
          </cell>
          <cell r="AE71">
            <v>3.3333333333333332E-4</v>
          </cell>
          <cell r="AF71">
            <v>4.1666666666666669E-4</v>
          </cell>
          <cell r="AG71">
            <v>40000</v>
          </cell>
          <cell r="AH71">
            <v>1</v>
          </cell>
          <cell r="AI71">
            <v>12</v>
          </cell>
          <cell r="AJ71">
            <v>1</v>
          </cell>
          <cell r="AK71">
            <v>20</v>
          </cell>
          <cell r="AL71">
            <v>2.9999999999999997E-4</v>
          </cell>
          <cell r="AM71">
            <v>5.0000000000000001E-4</v>
          </cell>
          <cell r="AN71">
            <v>6.333333333333333E-4</v>
          </cell>
          <cell r="AO71">
            <v>9.1666666666666676E-4</v>
          </cell>
          <cell r="AQ71">
            <v>58</v>
          </cell>
        </row>
        <row r="72">
          <cell r="B72">
            <v>59</v>
          </cell>
          <cell r="C72" t="str">
            <v>16SLSS</v>
          </cell>
          <cell r="D72" t="str">
            <v xml:space="preserve"> </v>
          </cell>
          <cell r="E72" t="str">
            <v>1 LAMP 6' SLIMLINE</v>
          </cell>
          <cell r="F72" t="str">
            <v>FLUORESCENT</v>
          </cell>
          <cell r="G72">
            <v>80</v>
          </cell>
          <cell r="J72">
            <v>1</v>
          </cell>
          <cell r="K72" t="str">
            <v>STD MAG SLIMLINE</v>
          </cell>
          <cell r="L72">
            <v>700</v>
          </cell>
          <cell r="M72">
            <v>8</v>
          </cell>
          <cell r="N72">
            <v>0.42</v>
          </cell>
          <cell r="O72">
            <v>3.36</v>
          </cell>
          <cell r="P72">
            <v>1</v>
          </cell>
          <cell r="Q72" t="str">
            <v>F72T12/SL</v>
          </cell>
          <cell r="R72">
            <v>15</v>
          </cell>
          <cell r="S72">
            <v>6</v>
          </cell>
          <cell r="T72">
            <v>7.0000000000000007E-2</v>
          </cell>
          <cell r="U72">
            <v>0.42000000000000004</v>
          </cell>
          <cell r="V72">
            <v>3.78</v>
          </cell>
          <cell r="W72">
            <v>3960</v>
          </cell>
          <cell r="X72">
            <v>0.9</v>
          </cell>
          <cell r="Y72">
            <v>3564</v>
          </cell>
          <cell r="Z72">
            <v>12000</v>
          </cell>
          <cell r="AA72">
            <v>1</v>
          </cell>
          <cell r="AB72">
            <v>4</v>
          </cell>
          <cell r="AC72">
            <v>0.25</v>
          </cell>
          <cell r="AD72">
            <v>5</v>
          </cell>
          <cell r="AE72">
            <v>3.3333333333333332E-4</v>
          </cell>
          <cell r="AF72">
            <v>4.1666666666666669E-4</v>
          </cell>
          <cell r="AG72">
            <v>40000</v>
          </cell>
          <cell r="AH72">
            <v>1</v>
          </cell>
          <cell r="AI72">
            <v>12</v>
          </cell>
          <cell r="AJ72">
            <v>1</v>
          </cell>
          <cell r="AK72">
            <v>20</v>
          </cell>
          <cell r="AL72">
            <v>2.9999999999999997E-4</v>
          </cell>
          <cell r="AM72">
            <v>5.0000000000000001E-4</v>
          </cell>
          <cell r="AN72">
            <v>6.333333333333333E-4</v>
          </cell>
          <cell r="AO72">
            <v>9.1666666666666676E-4</v>
          </cell>
          <cell r="AQ72">
            <v>59</v>
          </cell>
        </row>
        <row r="73">
          <cell r="B73">
            <v>60</v>
          </cell>
          <cell r="C73" t="str">
            <v>16SLT8</v>
          </cell>
          <cell r="D73" t="str">
            <v xml:space="preserve"> </v>
          </cell>
          <cell r="E73" t="str">
            <v>1 LAMP 6' T8 SLIMLINE</v>
          </cell>
          <cell r="F73" t="str">
            <v>FLUORESCENT</v>
          </cell>
          <cell r="G73">
            <v>49</v>
          </cell>
          <cell r="J73">
            <v>1</v>
          </cell>
          <cell r="K73" t="str">
            <v>STD MAG SLIMLINE</v>
          </cell>
          <cell r="L73">
            <v>700</v>
          </cell>
          <cell r="M73">
            <v>8</v>
          </cell>
          <cell r="N73">
            <v>0.42</v>
          </cell>
          <cell r="O73">
            <v>3.36</v>
          </cell>
          <cell r="P73">
            <v>1</v>
          </cell>
          <cell r="Q73" t="str">
            <v>F72T8</v>
          </cell>
          <cell r="R73">
            <v>15</v>
          </cell>
          <cell r="S73">
            <v>6</v>
          </cell>
          <cell r="T73">
            <v>7.0000000000000007E-2</v>
          </cell>
          <cell r="U73">
            <v>0.42000000000000004</v>
          </cell>
          <cell r="V73">
            <v>3.78</v>
          </cell>
          <cell r="W73">
            <v>2730</v>
          </cell>
          <cell r="X73">
            <v>0.9</v>
          </cell>
          <cell r="Y73">
            <v>2457</v>
          </cell>
          <cell r="Z73">
            <v>7500</v>
          </cell>
          <cell r="AA73">
            <v>1</v>
          </cell>
          <cell r="AB73">
            <v>4</v>
          </cell>
          <cell r="AC73">
            <v>0.25</v>
          </cell>
          <cell r="AD73">
            <v>5</v>
          </cell>
          <cell r="AE73">
            <v>5.3333333333333336E-4</v>
          </cell>
          <cell r="AF73">
            <v>6.6666666666666664E-4</v>
          </cell>
          <cell r="AG73">
            <v>40000</v>
          </cell>
          <cell r="AH73">
            <v>1</v>
          </cell>
          <cell r="AI73">
            <v>12</v>
          </cell>
          <cell r="AJ73">
            <v>1</v>
          </cell>
          <cell r="AK73">
            <v>20</v>
          </cell>
          <cell r="AL73">
            <v>2.9999999999999997E-4</v>
          </cell>
          <cell r="AM73">
            <v>5.0000000000000001E-4</v>
          </cell>
          <cell r="AN73">
            <v>8.3333333333333328E-4</v>
          </cell>
          <cell r="AO73">
            <v>1.1666666666666665E-3</v>
          </cell>
          <cell r="AQ73">
            <v>60</v>
          </cell>
        </row>
        <row r="74">
          <cell r="B74">
            <v>61</v>
          </cell>
          <cell r="C74" t="str">
            <v>16VHOSS</v>
          </cell>
          <cell r="D74" t="str">
            <v xml:space="preserve"> </v>
          </cell>
          <cell r="E74" t="str">
            <v>1 LAMP 6' VHO</v>
          </cell>
          <cell r="F74" t="str">
            <v>FLUORESCENT</v>
          </cell>
          <cell r="G74">
            <v>180</v>
          </cell>
          <cell r="J74">
            <v>1</v>
          </cell>
          <cell r="K74" t="str">
            <v>STD MAG VHO</v>
          </cell>
          <cell r="L74">
            <v>700</v>
          </cell>
          <cell r="M74">
            <v>12</v>
          </cell>
          <cell r="N74">
            <v>0.42</v>
          </cell>
          <cell r="O74">
            <v>5.04</v>
          </cell>
          <cell r="P74">
            <v>1</v>
          </cell>
          <cell r="Q74" t="str">
            <v>F72T12/VHO</v>
          </cell>
          <cell r="R74">
            <v>15</v>
          </cell>
          <cell r="S74">
            <v>6</v>
          </cell>
          <cell r="T74">
            <v>7.0000000000000007E-2</v>
          </cell>
          <cell r="U74">
            <v>0.42000000000000004</v>
          </cell>
          <cell r="V74">
            <v>5.46</v>
          </cell>
          <cell r="W74">
            <v>7420</v>
          </cell>
          <cell r="X74">
            <v>0.9</v>
          </cell>
          <cell r="Y74">
            <v>6678</v>
          </cell>
          <cell r="Z74">
            <v>12000</v>
          </cell>
          <cell r="AA74">
            <v>1</v>
          </cell>
          <cell r="AB74">
            <v>6</v>
          </cell>
          <cell r="AC74">
            <v>0.25</v>
          </cell>
          <cell r="AD74">
            <v>5</v>
          </cell>
          <cell r="AE74">
            <v>5.0000000000000001E-4</v>
          </cell>
          <cell r="AF74">
            <v>4.1666666666666669E-4</v>
          </cell>
          <cell r="AG74">
            <v>40000</v>
          </cell>
          <cell r="AH74">
            <v>1</v>
          </cell>
          <cell r="AI74">
            <v>12</v>
          </cell>
          <cell r="AJ74">
            <v>1</v>
          </cell>
          <cell r="AK74">
            <v>20</v>
          </cell>
          <cell r="AL74">
            <v>2.9999999999999997E-4</v>
          </cell>
          <cell r="AM74">
            <v>5.0000000000000001E-4</v>
          </cell>
          <cell r="AN74">
            <v>7.9999999999999993E-4</v>
          </cell>
          <cell r="AO74">
            <v>9.1666666666666676E-4</v>
          </cell>
          <cell r="AQ74">
            <v>61</v>
          </cell>
        </row>
        <row r="75">
          <cell r="B75">
            <v>62</v>
          </cell>
          <cell r="C75" t="str">
            <v>18HOSE</v>
          </cell>
          <cell r="D75" t="str">
            <v xml:space="preserve"> </v>
          </cell>
          <cell r="E75" t="str">
            <v>1 LAMP 8' HO</v>
          </cell>
          <cell r="F75" t="str">
            <v>FLUORESCENT</v>
          </cell>
          <cell r="G75">
            <v>125</v>
          </cell>
          <cell r="J75">
            <v>1</v>
          </cell>
          <cell r="K75" t="str">
            <v>STD MAG HO</v>
          </cell>
          <cell r="L75">
            <v>700</v>
          </cell>
          <cell r="M75">
            <v>11</v>
          </cell>
          <cell r="N75">
            <v>0.42</v>
          </cell>
          <cell r="O75">
            <v>4.62</v>
          </cell>
          <cell r="P75">
            <v>1</v>
          </cell>
          <cell r="Q75" t="str">
            <v>F96T12/HO/SS</v>
          </cell>
          <cell r="R75">
            <v>15</v>
          </cell>
          <cell r="S75">
            <v>8</v>
          </cell>
          <cell r="T75">
            <v>7.0000000000000007E-2</v>
          </cell>
          <cell r="U75">
            <v>0.56000000000000005</v>
          </cell>
          <cell r="V75">
            <v>5.18</v>
          </cell>
          <cell r="W75">
            <v>7515</v>
          </cell>
          <cell r="X75">
            <v>0.9</v>
          </cell>
          <cell r="Y75">
            <v>6763.5</v>
          </cell>
          <cell r="Z75">
            <v>12000</v>
          </cell>
          <cell r="AA75">
            <v>1</v>
          </cell>
          <cell r="AB75">
            <v>8</v>
          </cell>
          <cell r="AC75">
            <v>0.25</v>
          </cell>
          <cell r="AD75">
            <v>5</v>
          </cell>
          <cell r="AE75">
            <v>6.6666666666666664E-4</v>
          </cell>
          <cell r="AF75">
            <v>4.1666666666666669E-4</v>
          </cell>
          <cell r="AG75">
            <v>40000</v>
          </cell>
          <cell r="AH75">
            <v>1</v>
          </cell>
          <cell r="AI75">
            <v>12</v>
          </cell>
          <cell r="AJ75">
            <v>1</v>
          </cell>
          <cell r="AK75">
            <v>20</v>
          </cell>
          <cell r="AL75">
            <v>2.9999999999999997E-4</v>
          </cell>
          <cell r="AM75">
            <v>5.0000000000000001E-4</v>
          </cell>
          <cell r="AN75">
            <v>9.6666666666666667E-4</v>
          </cell>
          <cell r="AO75">
            <v>9.1666666666666676E-4</v>
          </cell>
          <cell r="AQ75">
            <v>62</v>
          </cell>
        </row>
        <row r="76">
          <cell r="B76">
            <v>63</v>
          </cell>
          <cell r="C76" t="str">
            <v>18HOSS</v>
          </cell>
          <cell r="D76" t="str">
            <v xml:space="preserve"> </v>
          </cell>
          <cell r="E76" t="str">
            <v>1 LAMP 8' HO</v>
          </cell>
          <cell r="F76" t="str">
            <v>FLUORESCENT</v>
          </cell>
          <cell r="G76">
            <v>145</v>
          </cell>
          <cell r="J76">
            <v>1</v>
          </cell>
          <cell r="K76" t="str">
            <v>STD MAG HO</v>
          </cell>
          <cell r="L76">
            <v>700</v>
          </cell>
          <cell r="M76">
            <v>11</v>
          </cell>
          <cell r="N76">
            <v>0.42</v>
          </cell>
          <cell r="O76">
            <v>4.62</v>
          </cell>
          <cell r="P76">
            <v>1</v>
          </cell>
          <cell r="Q76" t="str">
            <v>F96T12/HO</v>
          </cell>
          <cell r="R76">
            <v>15</v>
          </cell>
          <cell r="S76">
            <v>8</v>
          </cell>
          <cell r="T76">
            <v>7.0000000000000007E-2</v>
          </cell>
          <cell r="U76">
            <v>0.56000000000000005</v>
          </cell>
          <cell r="V76">
            <v>5.18</v>
          </cell>
          <cell r="W76">
            <v>8145</v>
          </cell>
          <cell r="X76">
            <v>0.9</v>
          </cell>
          <cell r="Y76">
            <v>7330.5</v>
          </cell>
          <cell r="Z76">
            <v>12000</v>
          </cell>
          <cell r="AA76">
            <v>1</v>
          </cell>
          <cell r="AB76">
            <v>6</v>
          </cell>
          <cell r="AC76">
            <v>0.25</v>
          </cell>
          <cell r="AD76">
            <v>5</v>
          </cell>
          <cell r="AE76">
            <v>5.0000000000000001E-4</v>
          </cell>
          <cell r="AF76">
            <v>4.1666666666666669E-4</v>
          </cell>
          <cell r="AG76">
            <v>40000</v>
          </cell>
          <cell r="AH76">
            <v>1</v>
          </cell>
          <cell r="AI76">
            <v>12</v>
          </cell>
          <cell r="AJ76">
            <v>1</v>
          </cell>
          <cell r="AK76">
            <v>20</v>
          </cell>
          <cell r="AL76">
            <v>2.9999999999999997E-4</v>
          </cell>
          <cell r="AM76">
            <v>5.0000000000000001E-4</v>
          </cell>
          <cell r="AN76">
            <v>7.9999999999999993E-4</v>
          </cell>
          <cell r="AO76">
            <v>9.1666666666666676E-4</v>
          </cell>
          <cell r="AQ76">
            <v>63</v>
          </cell>
        </row>
        <row r="77">
          <cell r="B77">
            <v>64</v>
          </cell>
          <cell r="C77" t="str">
            <v>18SLSE</v>
          </cell>
          <cell r="D77" t="str">
            <v xml:space="preserve"> </v>
          </cell>
          <cell r="E77" t="str">
            <v>1 LAMP 8' SLIMLINE</v>
          </cell>
          <cell r="F77" t="str">
            <v>FLUORESCENT</v>
          </cell>
          <cell r="G77">
            <v>76</v>
          </cell>
          <cell r="J77">
            <v>1</v>
          </cell>
          <cell r="K77" t="str">
            <v>STD MAG SLIMLINE</v>
          </cell>
          <cell r="L77">
            <v>700</v>
          </cell>
          <cell r="M77">
            <v>8</v>
          </cell>
          <cell r="N77">
            <v>0.42</v>
          </cell>
          <cell r="O77">
            <v>3.36</v>
          </cell>
          <cell r="P77">
            <v>1</v>
          </cell>
          <cell r="Q77" t="str">
            <v>F96T12/SL/SS</v>
          </cell>
          <cell r="R77">
            <v>15</v>
          </cell>
          <cell r="S77">
            <v>8</v>
          </cell>
          <cell r="T77">
            <v>7.0000000000000007E-2</v>
          </cell>
          <cell r="U77">
            <v>0.56000000000000005</v>
          </cell>
          <cell r="V77">
            <v>3.92</v>
          </cell>
          <cell r="W77">
            <v>4664</v>
          </cell>
          <cell r="X77">
            <v>0.9</v>
          </cell>
          <cell r="Y77">
            <v>4197.6000000000004</v>
          </cell>
          <cell r="Z77">
            <v>12000</v>
          </cell>
          <cell r="AA77">
            <v>1</v>
          </cell>
          <cell r="AB77">
            <v>6</v>
          </cell>
          <cell r="AC77">
            <v>0.25</v>
          </cell>
          <cell r="AD77">
            <v>5</v>
          </cell>
          <cell r="AE77">
            <v>5.0000000000000001E-4</v>
          </cell>
          <cell r="AF77">
            <v>4.1666666666666669E-4</v>
          </cell>
          <cell r="AG77">
            <v>40000</v>
          </cell>
          <cell r="AH77">
            <v>1</v>
          </cell>
          <cell r="AI77">
            <v>12</v>
          </cell>
          <cell r="AJ77">
            <v>1</v>
          </cell>
          <cell r="AK77">
            <v>20</v>
          </cell>
          <cell r="AL77">
            <v>2.9999999999999997E-4</v>
          </cell>
          <cell r="AM77">
            <v>5.0000000000000001E-4</v>
          </cell>
          <cell r="AN77">
            <v>7.9999999999999993E-4</v>
          </cell>
          <cell r="AO77">
            <v>9.1666666666666676E-4</v>
          </cell>
          <cell r="AQ77">
            <v>64</v>
          </cell>
        </row>
        <row r="78">
          <cell r="B78">
            <v>65</v>
          </cell>
          <cell r="C78" t="str">
            <v>18SLSS</v>
          </cell>
          <cell r="D78" t="str">
            <v xml:space="preserve"> </v>
          </cell>
          <cell r="E78" t="str">
            <v>1 LAMP 8' SLIMLINE</v>
          </cell>
          <cell r="F78" t="str">
            <v>FLUORESCENT</v>
          </cell>
          <cell r="G78">
            <v>90</v>
          </cell>
          <cell r="J78">
            <v>1</v>
          </cell>
          <cell r="K78" t="str">
            <v>STD MAG SLIMLINE</v>
          </cell>
          <cell r="L78">
            <v>700</v>
          </cell>
          <cell r="M78">
            <v>8</v>
          </cell>
          <cell r="N78">
            <v>0.42</v>
          </cell>
          <cell r="O78">
            <v>3.36</v>
          </cell>
          <cell r="P78">
            <v>1</v>
          </cell>
          <cell r="Q78" t="str">
            <v>F96T12/SL</v>
          </cell>
          <cell r="R78">
            <v>15</v>
          </cell>
          <cell r="S78">
            <v>8</v>
          </cell>
          <cell r="T78">
            <v>7.0000000000000007E-2</v>
          </cell>
          <cell r="U78">
            <v>0.56000000000000005</v>
          </cell>
          <cell r="V78">
            <v>3.92</v>
          </cell>
          <cell r="W78">
            <v>5906</v>
          </cell>
          <cell r="X78">
            <v>0.9</v>
          </cell>
          <cell r="Y78">
            <v>5315.4000000000005</v>
          </cell>
          <cell r="Z78">
            <v>12000</v>
          </cell>
          <cell r="AA78">
            <v>1</v>
          </cell>
          <cell r="AB78">
            <v>6</v>
          </cell>
          <cell r="AC78">
            <v>0.25</v>
          </cell>
          <cell r="AD78">
            <v>5</v>
          </cell>
          <cell r="AE78">
            <v>5.0000000000000001E-4</v>
          </cell>
          <cell r="AF78">
            <v>4.1666666666666669E-4</v>
          </cell>
          <cell r="AG78">
            <v>40000</v>
          </cell>
          <cell r="AH78">
            <v>1</v>
          </cell>
          <cell r="AI78">
            <v>12</v>
          </cell>
          <cell r="AJ78">
            <v>1</v>
          </cell>
          <cell r="AK78">
            <v>20</v>
          </cell>
          <cell r="AL78">
            <v>2.9999999999999997E-4</v>
          </cell>
          <cell r="AM78">
            <v>5.0000000000000001E-4</v>
          </cell>
          <cell r="AN78">
            <v>7.9999999999999993E-4</v>
          </cell>
          <cell r="AO78">
            <v>9.1666666666666676E-4</v>
          </cell>
          <cell r="AQ78">
            <v>65</v>
          </cell>
        </row>
        <row r="79">
          <cell r="B79">
            <v>66</v>
          </cell>
          <cell r="C79" t="str">
            <v>18VHOSS</v>
          </cell>
          <cell r="D79" t="str">
            <v xml:space="preserve"> </v>
          </cell>
          <cell r="E79" t="str">
            <v>1 LAMP 8'VHO</v>
          </cell>
          <cell r="F79" t="str">
            <v>FLUORESCENT</v>
          </cell>
          <cell r="G79">
            <v>216</v>
          </cell>
          <cell r="J79">
            <v>1</v>
          </cell>
          <cell r="K79" t="str">
            <v>STD MAG VHO</v>
          </cell>
          <cell r="L79">
            <v>700</v>
          </cell>
          <cell r="M79">
            <v>12</v>
          </cell>
          <cell r="N79">
            <v>0.42</v>
          </cell>
          <cell r="O79">
            <v>5.04</v>
          </cell>
          <cell r="P79">
            <v>1</v>
          </cell>
          <cell r="Q79" t="str">
            <v>F96T12/VHO</v>
          </cell>
          <cell r="R79">
            <v>15</v>
          </cell>
          <cell r="S79">
            <v>8</v>
          </cell>
          <cell r="T79">
            <v>7.0000000000000007E-2</v>
          </cell>
          <cell r="U79">
            <v>0.56000000000000005</v>
          </cell>
          <cell r="V79">
            <v>5.6</v>
          </cell>
          <cell r="W79">
            <v>9800</v>
          </cell>
          <cell r="X79">
            <v>0.9</v>
          </cell>
          <cell r="Y79">
            <v>8820</v>
          </cell>
          <cell r="Z79">
            <v>12000</v>
          </cell>
          <cell r="AA79">
            <v>1</v>
          </cell>
          <cell r="AB79">
            <v>10</v>
          </cell>
          <cell r="AC79">
            <v>0.25</v>
          </cell>
          <cell r="AD79">
            <v>5</v>
          </cell>
          <cell r="AE79">
            <v>8.3333333333333339E-4</v>
          </cell>
          <cell r="AF79">
            <v>4.1666666666666669E-4</v>
          </cell>
          <cell r="AG79">
            <v>40000</v>
          </cell>
          <cell r="AH79">
            <v>1</v>
          </cell>
          <cell r="AI79">
            <v>12</v>
          </cell>
          <cell r="AJ79">
            <v>1</v>
          </cell>
          <cell r="AK79">
            <v>20</v>
          </cell>
          <cell r="AL79">
            <v>2.9999999999999997E-4</v>
          </cell>
          <cell r="AM79">
            <v>5.0000000000000001E-4</v>
          </cell>
          <cell r="AN79">
            <v>1.1333333333333334E-3</v>
          </cell>
          <cell r="AO79">
            <v>9.1666666666666676E-4</v>
          </cell>
          <cell r="AQ79">
            <v>66</v>
          </cell>
        </row>
        <row r="80">
          <cell r="B80">
            <v>67</v>
          </cell>
          <cell r="C80" t="str">
            <v>22SS</v>
          </cell>
          <cell r="D80" t="str">
            <v>X</v>
          </cell>
          <cell r="E80" t="str">
            <v>2 LAMP 2'</v>
          </cell>
          <cell r="F80" t="str">
            <v>FLUORESCENT</v>
          </cell>
          <cell r="G80">
            <v>53</v>
          </cell>
          <cell r="J80">
            <v>1</v>
          </cell>
          <cell r="K80" t="str">
            <v>STD MAG</v>
          </cell>
          <cell r="L80">
            <v>700</v>
          </cell>
          <cell r="M80">
            <v>4</v>
          </cell>
          <cell r="N80">
            <v>0.42</v>
          </cell>
          <cell r="O80">
            <v>1.68</v>
          </cell>
          <cell r="P80">
            <v>2</v>
          </cell>
          <cell r="Q80" t="str">
            <v>F20T12</v>
          </cell>
          <cell r="R80">
            <v>30</v>
          </cell>
          <cell r="S80">
            <v>2</v>
          </cell>
          <cell r="T80">
            <v>7.0000000000000007E-2</v>
          </cell>
          <cell r="U80">
            <v>0.28000000000000003</v>
          </cell>
          <cell r="V80">
            <v>1.96</v>
          </cell>
          <cell r="W80">
            <v>1044</v>
          </cell>
          <cell r="X80">
            <v>0.9</v>
          </cell>
          <cell r="Y80">
            <v>1879.2</v>
          </cell>
          <cell r="Z80">
            <v>18000</v>
          </cell>
          <cell r="AA80">
            <v>2</v>
          </cell>
          <cell r="AB80">
            <v>2.75</v>
          </cell>
          <cell r="AC80">
            <v>0.25</v>
          </cell>
          <cell r="AD80">
            <v>5</v>
          </cell>
          <cell r="AE80">
            <v>3.0555555555555555E-4</v>
          </cell>
          <cell r="AF80">
            <v>5.5555555555555556E-4</v>
          </cell>
          <cell r="AG80">
            <v>40000</v>
          </cell>
          <cell r="AH80">
            <v>1</v>
          </cell>
          <cell r="AI80">
            <v>10</v>
          </cell>
          <cell r="AJ80">
            <v>1</v>
          </cell>
          <cell r="AK80">
            <v>20</v>
          </cell>
          <cell r="AL80">
            <v>2.5000000000000001E-4</v>
          </cell>
          <cell r="AM80">
            <v>5.0000000000000001E-4</v>
          </cell>
          <cell r="AN80">
            <v>5.5555555555555556E-4</v>
          </cell>
          <cell r="AO80">
            <v>1.0555555555555557E-3</v>
          </cell>
          <cell r="AQ80">
            <v>67</v>
          </cell>
        </row>
        <row r="81">
          <cell r="B81">
            <v>67</v>
          </cell>
          <cell r="C81" t="str">
            <v>21SS</v>
          </cell>
          <cell r="D81" t="str">
            <v>X</v>
          </cell>
          <cell r="E81" t="str">
            <v>2 LAMP 1'</v>
          </cell>
          <cell r="F81" t="str">
            <v>FLUORESCENT</v>
          </cell>
          <cell r="G81">
            <v>32</v>
          </cell>
          <cell r="J81">
            <v>1</v>
          </cell>
          <cell r="K81" t="str">
            <v>STD MAG</v>
          </cell>
          <cell r="L81">
            <v>700</v>
          </cell>
          <cell r="M81">
            <v>4</v>
          </cell>
          <cell r="N81">
            <v>0.42</v>
          </cell>
          <cell r="O81">
            <v>1.68</v>
          </cell>
          <cell r="P81">
            <v>2</v>
          </cell>
          <cell r="Q81" t="str">
            <v>F20T12</v>
          </cell>
          <cell r="R81">
            <v>30</v>
          </cell>
          <cell r="S81">
            <v>2</v>
          </cell>
          <cell r="T81">
            <v>7.0000000000000007E-2</v>
          </cell>
          <cell r="U81">
            <v>0.28000000000000003</v>
          </cell>
          <cell r="V81">
            <v>1.96</v>
          </cell>
          <cell r="W81">
            <v>740</v>
          </cell>
          <cell r="X81">
            <v>0.9</v>
          </cell>
          <cell r="Y81">
            <v>1332</v>
          </cell>
          <cell r="Z81">
            <v>18000</v>
          </cell>
          <cell r="AA81">
            <v>2</v>
          </cell>
          <cell r="AB81">
            <v>2.75</v>
          </cell>
          <cell r="AC81">
            <v>0.25</v>
          </cell>
          <cell r="AD81">
            <v>5</v>
          </cell>
          <cell r="AE81">
            <v>3.0555555555555555E-4</v>
          </cell>
          <cell r="AF81">
            <v>5.5555555555555556E-4</v>
          </cell>
          <cell r="AG81">
            <v>40000</v>
          </cell>
          <cell r="AH81">
            <v>1</v>
          </cell>
          <cell r="AI81">
            <v>10</v>
          </cell>
          <cell r="AJ81">
            <v>1</v>
          </cell>
          <cell r="AK81">
            <v>20</v>
          </cell>
          <cell r="AL81">
            <v>2.5000000000000001E-4</v>
          </cell>
          <cell r="AM81">
            <v>5.0000000000000001E-4</v>
          </cell>
          <cell r="AN81">
            <v>5.5555555555555556E-4</v>
          </cell>
          <cell r="AO81">
            <v>1.0555555555555557E-3</v>
          </cell>
          <cell r="AQ81">
            <v>67</v>
          </cell>
        </row>
        <row r="82">
          <cell r="B82">
            <v>68</v>
          </cell>
          <cell r="C82" t="str">
            <v>23ES</v>
          </cell>
          <cell r="D82" t="str">
            <v xml:space="preserve"> </v>
          </cell>
          <cell r="E82" t="str">
            <v>2 LAMP 3'</v>
          </cell>
          <cell r="F82" t="str">
            <v>FLUORESCENT</v>
          </cell>
          <cell r="G82">
            <v>74</v>
          </cell>
          <cell r="J82">
            <v>1</v>
          </cell>
          <cell r="K82" t="str">
            <v>ES MAG</v>
          </cell>
          <cell r="L82">
            <v>0</v>
          </cell>
          <cell r="M82">
            <v>4</v>
          </cell>
          <cell r="N82">
            <v>0.15</v>
          </cell>
          <cell r="O82">
            <v>0.6</v>
          </cell>
          <cell r="P82">
            <v>2</v>
          </cell>
          <cell r="Q82" t="str">
            <v>F30T12</v>
          </cell>
          <cell r="R82">
            <v>30</v>
          </cell>
          <cell r="S82">
            <v>3</v>
          </cell>
          <cell r="T82">
            <v>7.0000000000000007E-2</v>
          </cell>
          <cell r="U82">
            <v>0.42000000000000004</v>
          </cell>
          <cell r="V82">
            <v>1.02</v>
          </cell>
          <cell r="W82">
            <v>1870</v>
          </cell>
          <cell r="X82">
            <v>0.9</v>
          </cell>
          <cell r="Y82">
            <v>3366</v>
          </cell>
          <cell r="Z82">
            <v>18000</v>
          </cell>
          <cell r="AA82">
            <v>2</v>
          </cell>
          <cell r="AB82">
            <v>2.75</v>
          </cell>
          <cell r="AC82">
            <v>0.25</v>
          </cell>
          <cell r="AD82">
            <v>5</v>
          </cell>
          <cell r="AE82">
            <v>3.0555555555555555E-4</v>
          </cell>
          <cell r="AF82">
            <v>5.5555555555555556E-4</v>
          </cell>
          <cell r="AG82">
            <v>40000</v>
          </cell>
          <cell r="AH82">
            <v>1</v>
          </cell>
          <cell r="AI82">
            <v>12</v>
          </cell>
          <cell r="AJ82">
            <v>1</v>
          </cell>
          <cell r="AK82">
            <v>20</v>
          </cell>
          <cell r="AL82">
            <v>2.9999999999999997E-4</v>
          </cell>
          <cell r="AM82">
            <v>5.0000000000000001E-4</v>
          </cell>
          <cell r="AN82">
            <v>6.0555555555555558E-4</v>
          </cell>
          <cell r="AO82">
            <v>1.0555555555555557E-3</v>
          </cell>
          <cell r="AQ82">
            <v>68</v>
          </cell>
        </row>
        <row r="83">
          <cell r="B83">
            <v>69</v>
          </cell>
          <cell r="C83" t="str">
            <v>23SS</v>
          </cell>
          <cell r="D83" t="str">
            <v xml:space="preserve"> </v>
          </cell>
          <cell r="E83" t="str">
            <v>2 LAMP 3'</v>
          </cell>
          <cell r="F83" t="str">
            <v>FLUORESCENT</v>
          </cell>
          <cell r="G83">
            <v>81</v>
          </cell>
          <cell r="J83">
            <v>1</v>
          </cell>
          <cell r="K83" t="str">
            <v>STD MAG</v>
          </cell>
          <cell r="L83">
            <v>700</v>
          </cell>
          <cell r="M83">
            <v>4</v>
          </cell>
          <cell r="N83">
            <v>0.42</v>
          </cell>
          <cell r="O83">
            <v>1.68</v>
          </cell>
          <cell r="P83">
            <v>2</v>
          </cell>
          <cell r="Q83" t="str">
            <v>F30T12</v>
          </cell>
          <cell r="R83">
            <v>30</v>
          </cell>
          <cell r="S83">
            <v>3</v>
          </cell>
          <cell r="T83">
            <v>7.0000000000000007E-2</v>
          </cell>
          <cell r="U83">
            <v>0.42000000000000004</v>
          </cell>
          <cell r="V83">
            <v>2.1</v>
          </cell>
          <cell r="W83">
            <v>1870</v>
          </cell>
          <cell r="X83">
            <v>0.9</v>
          </cell>
          <cell r="Y83">
            <v>3366</v>
          </cell>
          <cell r="Z83">
            <v>18000</v>
          </cell>
          <cell r="AA83">
            <v>2</v>
          </cell>
          <cell r="AB83">
            <v>2.75</v>
          </cell>
          <cell r="AC83">
            <v>0.25</v>
          </cell>
          <cell r="AD83">
            <v>5</v>
          </cell>
          <cell r="AE83">
            <v>3.0555555555555555E-4</v>
          </cell>
          <cell r="AF83">
            <v>5.5555555555555556E-4</v>
          </cell>
          <cell r="AG83">
            <v>40000</v>
          </cell>
          <cell r="AH83">
            <v>1</v>
          </cell>
          <cell r="AI83">
            <v>10</v>
          </cell>
          <cell r="AJ83">
            <v>1</v>
          </cell>
          <cell r="AK83">
            <v>20</v>
          </cell>
          <cell r="AL83">
            <v>2.5000000000000001E-4</v>
          </cell>
          <cell r="AM83">
            <v>5.0000000000000001E-4</v>
          </cell>
          <cell r="AN83">
            <v>5.5555555555555556E-4</v>
          </cell>
          <cell r="AO83">
            <v>1.0555555555555557E-3</v>
          </cell>
          <cell r="AQ83">
            <v>69</v>
          </cell>
        </row>
        <row r="84">
          <cell r="B84">
            <v>70</v>
          </cell>
          <cell r="C84" t="str">
            <v>24EE</v>
          </cell>
          <cell r="D84" t="str">
            <v>X</v>
          </cell>
          <cell r="E84" t="str">
            <v>2 LAMP 4'</v>
          </cell>
          <cell r="F84" t="str">
            <v>FLUORESCENT</v>
          </cell>
          <cell r="G84">
            <v>72</v>
          </cell>
          <cell r="J84">
            <v>1</v>
          </cell>
          <cell r="K84" t="str">
            <v>ES MAG</v>
          </cell>
          <cell r="L84">
            <v>0</v>
          </cell>
          <cell r="M84">
            <v>4</v>
          </cell>
          <cell r="N84">
            <v>0.15</v>
          </cell>
          <cell r="O84">
            <v>0.6</v>
          </cell>
          <cell r="P84">
            <v>2</v>
          </cell>
          <cell r="Q84" t="str">
            <v>F34T12/SS</v>
          </cell>
          <cell r="R84">
            <v>30</v>
          </cell>
          <cell r="S84">
            <v>4</v>
          </cell>
          <cell r="T84">
            <v>7.0000000000000007E-2</v>
          </cell>
          <cell r="U84">
            <v>0.56000000000000005</v>
          </cell>
          <cell r="V84">
            <v>1.1600000000000001</v>
          </cell>
          <cell r="W84">
            <v>2279</v>
          </cell>
          <cell r="X84">
            <v>0.9</v>
          </cell>
          <cell r="Y84">
            <v>4102.2</v>
          </cell>
          <cell r="Z84">
            <v>20000</v>
          </cell>
          <cell r="AA84">
            <v>2</v>
          </cell>
          <cell r="AB84">
            <v>1.75</v>
          </cell>
          <cell r="AC84">
            <v>0.25</v>
          </cell>
          <cell r="AD84">
            <v>5</v>
          </cell>
          <cell r="AE84">
            <v>1.75E-4</v>
          </cell>
          <cell r="AF84">
            <v>5.0000000000000001E-4</v>
          </cell>
          <cell r="AG84">
            <v>40000</v>
          </cell>
          <cell r="AH84">
            <v>1</v>
          </cell>
          <cell r="AI84">
            <v>12</v>
          </cell>
          <cell r="AJ84">
            <v>1</v>
          </cell>
          <cell r="AK84">
            <v>20</v>
          </cell>
          <cell r="AL84">
            <v>2.9999999999999997E-4</v>
          </cell>
          <cell r="AM84">
            <v>5.0000000000000001E-4</v>
          </cell>
          <cell r="AN84">
            <v>4.7499999999999994E-4</v>
          </cell>
          <cell r="AO84">
            <v>1E-3</v>
          </cell>
          <cell r="AQ84">
            <v>70</v>
          </cell>
        </row>
        <row r="85">
          <cell r="B85">
            <v>71</v>
          </cell>
          <cell r="C85" t="str">
            <v>24EEH</v>
          </cell>
          <cell r="D85" t="str">
            <v xml:space="preserve"> </v>
          </cell>
          <cell r="E85" t="str">
            <v>2 LAMP 4'</v>
          </cell>
          <cell r="F85" t="str">
            <v>FLUORESCENT</v>
          </cell>
          <cell r="G85">
            <v>58</v>
          </cell>
          <cell r="J85">
            <v>1</v>
          </cell>
          <cell r="K85" t="str">
            <v>HYBRID MAG</v>
          </cell>
          <cell r="L85">
            <v>0</v>
          </cell>
          <cell r="M85">
            <v>4</v>
          </cell>
          <cell r="N85">
            <v>0.15</v>
          </cell>
          <cell r="O85">
            <v>0.6</v>
          </cell>
          <cell r="P85">
            <v>2</v>
          </cell>
          <cell r="Q85" t="str">
            <v>F34T12/SS</v>
          </cell>
          <cell r="R85">
            <v>30</v>
          </cell>
          <cell r="S85">
            <v>4</v>
          </cell>
          <cell r="T85">
            <v>7.0000000000000007E-2</v>
          </cell>
          <cell r="U85">
            <v>0.56000000000000005</v>
          </cell>
          <cell r="V85">
            <v>1.1600000000000001</v>
          </cell>
          <cell r="W85">
            <v>2279</v>
          </cell>
          <cell r="X85">
            <v>0.9</v>
          </cell>
          <cell r="Y85">
            <v>4102.2</v>
          </cell>
          <cell r="Z85">
            <v>20000</v>
          </cell>
          <cell r="AA85">
            <v>2</v>
          </cell>
          <cell r="AB85">
            <v>1.75</v>
          </cell>
          <cell r="AC85">
            <v>0.25</v>
          </cell>
          <cell r="AD85">
            <v>5</v>
          </cell>
          <cell r="AE85">
            <v>1.75E-4</v>
          </cell>
          <cell r="AF85">
            <v>5.0000000000000001E-4</v>
          </cell>
          <cell r="AG85">
            <v>40000</v>
          </cell>
          <cell r="AH85">
            <v>1</v>
          </cell>
          <cell r="AI85">
            <v>15</v>
          </cell>
          <cell r="AJ85">
            <v>1</v>
          </cell>
          <cell r="AK85">
            <v>20</v>
          </cell>
          <cell r="AL85">
            <v>3.7500000000000001E-4</v>
          </cell>
          <cell r="AM85">
            <v>5.0000000000000001E-4</v>
          </cell>
          <cell r="AN85">
            <v>5.5000000000000003E-4</v>
          </cell>
          <cell r="AO85">
            <v>1E-3</v>
          </cell>
          <cell r="AQ85">
            <v>71</v>
          </cell>
        </row>
        <row r="86">
          <cell r="B86">
            <v>72</v>
          </cell>
          <cell r="C86" t="str">
            <v>24ET12</v>
          </cell>
          <cell r="D86" t="str">
            <v xml:space="preserve"> </v>
          </cell>
          <cell r="E86" t="str">
            <v>2 LAMP 4'</v>
          </cell>
          <cell r="F86" t="str">
            <v>FLUORESCENT</v>
          </cell>
          <cell r="G86">
            <v>60</v>
          </cell>
          <cell r="J86">
            <v>1</v>
          </cell>
          <cell r="K86" t="str">
            <v>STD ELEC</v>
          </cell>
          <cell r="L86">
            <v>0</v>
          </cell>
          <cell r="M86">
            <v>1</v>
          </cell>
          <cell r="N86">
            <v>0.15</v>
          </cell>
          <cell r="O86">
            <v>0.15</v>
          </cell>
          <cell r="P86">
            <v>2</v>
          </cell>
          <cell r="Q86" t="str">
            <v>F34T12/SS</v>
          </cell>
          <cell r="R86">
            <v>30</v>
          </cell>
          <cell r="S86">
            <v>4</v>
          </cell>
          <cell r="T86">
            <v>7.0000000000000007E-2</v>
          </cell>
          <cell r="U86">
            <v>0.56000000000000005</v>
          </cell>
          <cell r="V86">
            <v>0.71000000000000008</v>
          </cell>
          <cell r="W86">
            <v>2279</v>
          </cell>
          <cell r="X86">
            <v>0.9</v>
          </cell>
          <cell r="Y86">
            <v>4102.2</v>
          </cell>
          <cell r="Z86">
            <v>20000</v>
          </cell>
          <cell r="AA86">
            <v>2</v>
          </cell>
          <cell r="AB86">
            <v>1.75</v>
          </cell>
          <cell r="AC86">
            <v>0.25</v>
          </cell>
          <cell r="AD86">
            <v>5</v>
          </cell>
          <cell r="AE86">
            <v>1.75E-4</v>
          </cell>
          <cell r="AF86">
            <v>5.0000000000000001E-4</v>
          </cell>
          <cell r="AG86">
            <v>60000</v>
          </cell>
          <cell r="AH86">
            <v>1</v>
          </cell>
          <cell r="AI86">
            <v>15</v>
          </cell>
          <cell r="AJ86">
            <v>1</v>
          </cell>
          <cell r="AK86">
            <v>20</v>
          </cell>
          <cell r="AL86">
            <v>2.5000000000000001E-4</v>
          </cell>
          <cell r="AM86">
            <v>3.3333333333333332E-4</v>
          </cell>
          <cell r="AN86">
            <v>4.2500000000000003E-4</v>
          </cell>
          <cell r="AO86">
            <v>8.3333333333333328E-4</v>
          </cell>
          <cell r="AQ86">
            <v>72</v>
          </cell>
        </row>
        <row r="87">
          <cell r="B87">
            <v>73</v>
          </cell>
          <cell r="C87" t="str">
            <v>24HOSS</v>
          </cell>
          <cell r="D87" t="str">
            <v xml:space="preserve"> </v>
          </cell>
          <cell r="E87" t="str">
            <v xml:space="preserve">2 LAMP 4' HO  </v>
          </cell>
          <cell r="F87" t="str">
            <v>FLUORESCENT</v>
          </cell>
          <cell r="G87">
            <v>145</v>
          </cell>
          <cell r="J87">
            <v>1</v>
          </cell>
          <cell r="K87" t="str">
            <v>STD MAG HO</v>
          </cell>
          <cell r="L87">
            <v>700</v>
          </cell>
          <cell r="M87">
            <v>11</v>
          </cell>
          <cell r="N87">
            <v>0.42</v>
          </cell>
          <cell r="O87">
            <v>4.62</v>
          </cell>
          <cell r="P87">
            <v>2</v>
          </cell>
          <cell r="Q87" t="str">
            <v>F48T12/HO</v>
          </cell>
          <cell r="R87">
            <v>30</v>
          </cell>
          <cell r="S87">
            <v>4</v>
          </cell>
          <cell r="T87">
            <v>7.0000000000000007E-2</v>
          </cell>
          <cell r="U87">
            <v>0.56000000000000005</v>
          </cell>
          <cell r="V87">
            <v>5.18</v>
          </cell>
          <cell r="W87">
            <v>3443</v>
          </cell>
          <cell r="X87">
            <v>0.9</v>
          </cell>
          <cell r="Y87">
            <v>6197.4000000000005</v>
          </cell>
          <cell r="Z87">
            <v>12000</v>
          </cell>
          <cell r="AA87">
            <v>2</v>
          </cell>
          <cell r="AB87">
            <v>6.9375</v>
          </cell>
          <cell r="AC87">
            <v>0.25</v>
          </cell>
          <cell r="AD87">
            <v>5</v>
          </cell>
          <cell r="AE87">
            <v>1.1562499999999999E-3</v>
          </cell>
          <cell r="AF87">
            <v>8.3333333333333339E-4</v>
          </cell>
          <cell r="AG87">
            <v>40000</v>
          </cell>
          <cell r="AH87">
            <v>1</v>
          </cell>
          <cell r="AI87">
            <v>12</v>
          </cell>
          <cell r="AJ87">
            <v>1</v>
          </cell>
          <cell r="AK87">
            <v>20</v>
          </cell>
          <cell r="AL87">
            <v>2.9999999999999997E-4</v>
          </cell>
          <cell r="AM87">
            <v>5.0000000000000001E-4</v>
          </cell>
          <cell r="AN87">
            <v>1.4562499999999999E-3</v>
          </cell>
          <cell r="AO87">
            <v>1.3333333333333335E-3</v>
          </cell>
          <cell r="AQ87">
            <v>73</v>
          </cell>
        </row>
        <row r="88">
          <cell r="B88">
            <v>74</v>
          </cell>
          <cell r="C88" t="str">
            <v>24SE</v>
          </cell>
          <cell r="D88" t="str">
            <v>X</v>
          </cell>
          <cell r="E88" t="str">
            <v>2 LAMP 4'</v>
          </cell>
          <cell r="F88" t="str">
            <v>FLUORESCENT</v>
          </cell>
          <cell r="G88">
            <v>82</v>
          </cell>
          <cell r="J88">
            <v>1</v>
          </cell>
          <cell r="K88" t="str">
            <v>STD MAG</v>
          </cell>
          <cell r="L88">
            <v>700</v>
          </cell>
          <cell r="M88">
            <v>4</v>
          </cell>
          <cell r="N88">
            <v>0.42</v>
          </cell>
          <cell r="O88">
            <v>1.68</v>
          </cell>
          <cell r="P88">
            <v>2</v>
          </cell>
          <cell r="Q88" t="str">
            <v>F34T12/SS</v>
          </cell>
          <cell r="R88">
            <v>30</v>
          </cell>
          <cell r="S88">
            <v>4</v>
          </cell>
          <cell r="T88">
            <v>7.0000000000000007E-2</v>
          </cell>
          <cell r="U88">
            <v>0.56000000000000005</v>
          </cell>
          <cell r="V88">
            <v>2.2400000000000002</v>
          </cell>
          <cell r="W88">
            <v>2279</v>
          </cell>
          <cell r="X88">
            <v>0.9</v>
          </cell>
          <cell r="Y88">
            <v>4102.2</v>
          </cell>
          <cell r="Z88">
            <v>20000</v>
          </cell>
          <cell r="AA88">
            <v>2</v>
          </cell>
          <cell r="AB88">
            <v>1.75</v>
          </cell>
          <cell r="AC88">
            <v>0.25</v>
          </cell>
          <cell r="AD88">
            <v>5</v>
          </cell>
          <cell r="AE88">
            <v>1.75E-4</v>
          </cell>
          <cell r="AF88">
            <v>5.0000000000000001E-4</v>
          </cell>
          <cell r="AG88">
            <v>40000</v>
          </cell>
          <cell r="AH88">
            <v>1</v>
          </cell>
          <cell r="AI88">
            <v>10</v>
          </cell>
          <cell r="AJ88">
            <v>1</v>
          </cell>
          <cell r="AK88">
            <v>20</v>
          </cell>
          <cell r="AL88">
            <v>2.5000000000000001E-4</v>
          </cell>
          <cell r="AM88">
            <v>5.0000000000000001E-4</v>
          </cell>
          <cell r="AN88">
            <v>4.2500000000000003E-4</v>
          </cell>
          <cell r="AO88">
            <v>1E-3</v>
          </cell>
          <cell r="AQ88">
            <v>74</v>
          </cell>
        </row>
        <row r="89">
          <cell r="B89">
            <v>75</v>
          </cell>
          <cell r="C89" t="str">
            <v>24SLSS</v>
          </cell>
          <cell r="D89" t="str">
            <v xml:space="preserve"> </v>
          </cell>
          <cell r="E89" t="str">
            <v>2 LAMP 4' SLIMLINE</v>
          </cell>
          <cell r="F89" t="str">
            <v>FLUORESCENT</v>
          </cell>
          <cell r="G89">
            <v>135</v>
          </cell>
          <cell r="J89">
            <v>1</v>
          </cell>
          <cell r="K89" t="str">
            <v>STD MAG SLIMLINE</v>
          </cell>
          <cell r="L89">
            <v>700</v>
          </cell>
          <cell r="M89">
            <v>8</v>
          </cell>
          <cell r="N89">
            <v>0.42</v>
          </cell>
          <cell r="O89">
            <v>3.36</v>
          </cell>
          <cell r="P89">
            <v>2</v>
          </cell>
          <cell r="Q89" t="str">
            <v>F48T12/SL</v>
          </cell>
          <cell r="R89">
            <v>30</v>
          </cell>
          <cell r="S89">
            <v>4</v>
          </cell>
          <cell r="T89">
            <v>7.0000000000000007E-2</v>
          </cell>
          <cell r="U89">
            <v>0.56000000000000005</v>
          </cell>
          <cell r="V89">
            <v>3.92</v>
          </cell>
          <cell r="W89">
            <v>2482</v>
          </cell>
          <cell r="X89">
            <v>0.9</v>
          </cell>
          <cell r="Y89">
            <v>4467.6000000000004</v>
          </cell>
          <cell r="Z89">
            <v>12000</v>
          </cell>
          <cell r="AA89">
            <v>2</v>
          </cell>
          <cell r="AB89">
            <v>4</v>
          </cell>
          <cell r="AC89">
            <v>0.25</v>
          </cell>
          <cell r="AD89">
            <v>5</v>
          </cell>
          <cell r="AE89">
            <v>6.6666666666666664E-4</v>
          </cell>
          <cell r="AF89">
            <v>8.3333333333333339E-4</v>
          </cell>
          <cell r="AG89">
            <v>40000</v>
          </cell>
          <cell r="AH89">
            <v>1</v>
          </cell>
          <cell r="AI89">
            <v>12</v>
          </cell>
          <cell r="AJ89">
            <v>1</v>
          </cell>
          <cell r="AK89">
            <v>20</v>
          </cell>
          <cell r="AL89">
            <v>2.9999999999999997E-4</v>
          </cell>
          <cell r="AM89">
            <v>5.0000000000000001E-4</v>
          </cell>
          <cell r="AN89">
            <v>9.6666666666666667E-4</v>
          </cell>
          <cell r="AO89">
            <v>1.3333333333333335E-3</v>
          </cell>
          <cell r="AQ89">
            <v>75</v>
          </cell>
        </row>
        <row r="90">
          <cell r="B90">
            <v>76</v>
          </cell>
          <cell r="C90" t="str">
            <v>24SS</v>
          </cell>
          <cell r="D90" t="str">
            <v xml:space="preserve"> </v>
          </cell>
          <cell r="E90" t="str">
            <v>2 LAMP 4'</v>
          </cell>
          <cell r="F90" t="str">
            <v>FLUORESCENT</v>
          </cell>
          <cell r="G90">
            <v>96</v>
          </cell>
          <cell r="J90">
            <v>1</v>
          </cell>
          <cell r="K90" t="str">
            <v>STD MAG</v>
          </cell>
          <cell r="L90">
            <v>700</v>
          </cell>
          <cell r="M90">
            <v>4</v>
          </cell>
          <cell r="N90">
            <v>0.42</v>
          </cell>
          <cell r="O90">
            <v>1.68</v>
          </cell>
          <cell r="P90">
            <v>2</v>
          </cell>
          <cell r="Q90" t="str">
            <v>F40T12</v>
          </cell>
          <cell r="R90">
            <v>30</v>
          </cell>
          <cell r="S90">
            <v>4</v>
          </cell>
          <cell r="T90">
            <v>7.0000000000000007E-2</v>
          </cell>
          <cell r="U90">
            <v>0.56000000000000005</v>
          </cell>
          <cell r="V90">
            <v>2.2400000000000002</v>
          </cell>
          <cell r="W90">
            <v>2880</v>
          </cell>
          <cell r="X90">
            <v>0.9</v>
          </cell>
          <cell r="Y90">
            <v>5184</v>
          </cell>
          <cell r="Z90">
            <v>20000</v>
          </cell>
          <cell r="AA90">
            <v>2</v>
          </cell>
          <cell r="AB90">
            <v>1.75</v>
          </cell>
          <cell r="AC90">
            <v>0.25</v>
          </cell>
          <cell r="AD90">
            <v>5</v>
          </cell>
          <cell r="AE90">
            <v>1.75E-4</v>
          </cell>
          <cell r="AF90">
            <v>5.0000000000000001E-4</v>
          </cell>
          <cell r="AG90">
            <v>40000</v>
          </cell>
          <cell r="AH90">
            <v>1</v>
          </cell>
          <cell r="AI90">
            <v>10</v>
          </cell>
          <cell r="AJ90">
            <v>1</v>
          </cell>
          <cell r="AK90">
            <v>20</v>
          </cell>
          <cell r="AL90">
            <v>2.5000000000000001E-4</v>
          </cell>
          <cell r="AM90">
            <v>5.0000000000000001E-4</v>
          </cell>
          <cell r="AN90">
            <v>4.2500000000000003E-4</v>
          </cell>
          <cell r="AO90">
            <v>1E-3</v>
          </cell>
          <cell r="AQ90">
            <v>76</v>
          </cell>
        </row>
        <row r="91">
          <cell r="B91">
            <v>77</v>
          </cell>
          <cell r="C91" t="str">
            <v>24T8</v>
          </cell>
          <cell r="D91" t="str">
            <v>X</v>
          </cell>
          <cell r="E91" t="str">
            <v>2 LAMP 4'</v>
          </cell>
          <cell r="F91" t="str">
            <v>FLUORESCENT</v>
          </cell>
          <cell r="G91">
            <v>59</v>
          </cell>
          <cell r="J91">
            <v>1</v>
          </cell>
          <cell r="K91" t="str">
            <v>2X32</v>
          </cell>
          <cell r="L91">
            <v>0</v>
          </cell>
          <cell r="M91">
            <v>1</v>
          </cell>
          <cell r="N91">
            <v>0.15</v>
          </cell>
          <cell r="O91">
            <v>0.15</v>
          </cell>
          <cell r="P91">
            <v>2</v>
          </cell>
          <cell r="Q91" t="str">
            <v>FO32T8/700</v>
          </cell>
          <cell r="R91">
            <v>30</v>
          </cell>
          <cell r="S91">
            <v>4</v>
          </cell>
          <cell r="T91">
            <v>7.0000000000000007E-2</v>
          </cell>
          <cell r="U91">
            <v>0.56000000000000005</v>
          </cell>
          <cell r="V91">
            <v>0.71000000000000008</v>
          </cell>
          <cell r="W91">
            <v>2520</v>
          </cell>
          <cell r="X91">
            <v>0.88</v>
          </cell>
          <cell r="Y91">
            <v>4435.2</v>
          </cell>
          <cell r="Z91">
            <v>20000</v>
          </cell>
          <cell r="AA91">
            <v>2</v>
          </cell>
          <cell r="AB91">
            <v>1.6</v>
          </cell>
          <cell r="AC91">
            <v>0.25</v>
          </cell>
          <cell r="AD91">
            <v>5</v>
          </cell>
          <cell r="AE91">
            <v>1.6000000000000001E-4</v>
          </cell>
          <cell r="AF91">
            <v>5.0000000000000001E-4</v>
          </cell>
          <cell r="AG91">
            <v>60000</v>
          </cell>
          <cell r="AH91">
            <v>1</v>
          </cell>
          <cell r="AI91">
            <v>12.3</v>
          </cell>
          <cell r="AJ91">
            <v>1</v>
          </cell>
          <cell r="AK91">
            <v>20</v>
          </cell>
          <cell r="AL91">
            <v>2.0500000000000002E-4</v>
          </cell>
          <cell r="AM91">
            <v>3.3333333333333332E-4</v>
          </cell>
          <cell r="AN91">
            <v>3.6500000000000004E-4</v>
          </cell>
          <cell r="AO91">
            <v>8.3333333333333328E-4</v>
          </cell>
          <cell r="AQ91">
            <v>77</v>
          </cell>
        </row>
        <row r="92">
          <cell r="B92">
            <v>78</v>
          </cell>
          <cell r="C92" t="str">
            <v>24UEE</v>
          </cell>
          <cell r="D92" t="str">
            <v>X</v>
          </cell>
          <cell r="E92" t="str">
            <v>2 LAMP U6"</v>
          </cell>
          <cell r="F92" t="str">
            <v>FLUORESCENT</v>
          </cell>
          <cell r="G92">
            <v>72</v>
          </cell>
          <cell r="J92">
            <v>1</v>
          </cell>
          <cell r="K92" t="str">
            <v>ES MAG</v>
          </cell>
          <cell r="L92">
            <v>0</v>
          </cell>
          <cell r="M92">
            <v>4</v>
          </cell>
          <cell r="N92">
            <v>0.15</v>
          </cell>
          <cell r="O92">
            <v>0.6</v>
          </cell>
          <cell r="P92">
            <v>2</v>
          </cell>
          <cell r="Q92" t="str">
            <v>FB40/6/SS</v>
          </cell>
          <cell r="R92">
            <v>16</v>
          </cell>
          <cell r="S92">
            <v>4</v>
          </cell>
          <cell r="T92">
            <v>7.0000000000000007E-2</v>
          </cell>
          <cell r="U92">
            <v>0.56000000000000005</v>
          </cell>
          <cell r="V92">
            <v>1.1600000000000001</v>
          </cell>
          <cell r="W92">
            <v>2236</v>
          </cell>
          <cell r="X92">
            <v>0.9</v>
          </cell>
          <cell r="Y92">
            <v>4024.8</v>
          </cell>
          <cell r="Z92">
            <v>18000</v>
          </cell>
          <cell r="AA92">
            <v>2</v>
          </cell>
          <cell r="AB92">
            <v>6</v>
          </cell>
          <cell r="AC92">
            <v>0.25</v>
          </cell>
          <cell r="AD92">
            <v>5</v>
          </cell>
          <cell r="AE92">
            <v>6.6666666666666664E-4</v>
          </cell>
          <cell r="AF92">
            <v>5.5555555555555556E-4</v>
          </cell>
          <cell r="AG92">
            <v>40000</v>
          </cell>
          <cell r="AH92">
            <v>1</v>
          </cell>
          <cell r="AI92">
            <v>12</v>
          </cell>
          <cell r="AJ92">
            <v>1</v>
          </cell>
          <cell r="AK92">
            <v>20</v>
          </cell>
          <cell r="AL92">
            <v>2.9999999999999997E-4</v>
          </cell>
          <cell r="AM92">
            <v>5.0000000000000001E-4</v>
          </cell>
          <cell r="AN92">
            <v>9.6666666666666667E-4</v>
          </cell>
          <cell r="AO92">
            <v>1.0555555555555557E-3</v>
          </cell>
          <cell r="AQ92">
            <v>78</v>
          </cell>
        </row>
        <row r="93">
          <cell r="B93">
            <v>79</v>
          </cell>
          <cell r="C93" t="str">
            <v>24UT8</v>
          </cell>
          <cell r="D93" t="str">
            <v xml:space="preserve"> </v>
          </cell>
          <cell r="E93" t="str">
            <v>2 LAMP U6"</v>
          </cell>
          <cell r="F93" t="str">
            <v>FLUORESCENT</v>
          </cell>
          <cell r="G93">
            <v>59</v>
          </cell>
          <cell r="J93">
            <v>1</v>
          </cell>
          <cell r="K93" t="str">
            <v>STD ELEC</v>
          </cell>
          <cell r="L93">
            <v>0</v>
          </cell>
          <cell r="M93">
            <v>1</v>
          </cell>
          <cell r="N93">
            <v>0.15</v>
          </cell>
          <cell r="O93">
            <v>0.15</v>
          </cell>
          <cell r="P93">
            <v>2</v>
          </cell>
          <cell r="Q93" t="str">
            <v>FBO32T8/700</v>
          </cell>
          <cell r="R93">
            <v>16</v>
          </cell>
          <cell r="S93">
            <v>4</v>
          </cell>
          <cell r="T93">
            <v>7.0000000000000007E-2</v>
          </cell>
          <cell r="U93">
            <v>0.56000000000000005</v>
          </cell>
          <cell r="V93">
            <v>0.71000000000000008</v>
          </cell>
          <cell r="W93">
            <v>2475</v>
          </cell>
          <cell r="X93">
            <v>0.9</v>
          </cell>
          <cell r="Y93">
            <v>4455</v>
          </cell>
          <cell r="Z93">
            <v>20000</v>
          </cell>
          <cell r="AA93">
            <v>2</v>
          </cell>
          <cell r="AB93">
            <v>6.25</v>
          </cell>
          <cell r="AC93">
            <v>0.25</v>
          </cell>
          <cell r="AD93">
            <v>5</v>
          </cell>
          <cell r="AE93">
            <v>6.2500000000000001E-4</v>
          </cell>
          <cell r="AF93">
            <v>5.0000000000000001E-4</v>
          </cell>
          <cell r="AG93">
            <v>60000</v>
          </cell>
          <cell r="AH93">
            <v>1</v>
          </cell>
          <cell r="AI93">
            <v>15</v>
          </cell>
          <cell r="AJ93">
            <v>1</v>
          </cell>
          <cell r="AK93">
            <v>20</v>
          </cell>
          <cell r="AL93">
            <v>2.5000000000000001E-4</v>
          </cell>
          <cell r="AM93">
            <v>3.3333333333333332E-4</v>
          </cell>
          <cell r="AN93">
            <v>8.7500000000000002E-4</v>
          </cell>
          <cell r="AO93">
            <v>8.3333333333333328E-4</v>
          </cell>
          <cell r="AQ93">
            <v>79</v>
          </cell>
        </row>
        <row r="94">
          <cell r="B94">
            <v>80</v>
          </cell>
          <cell r="C94" t="str">
            <v>24UEEH</v>
          </cell>
          <cell r="D94" t="str">
            <v xml:space="preserve"> </v>
          </cell>
          <cell r="E94" t="str">
            <v>2 LAMP U6"</v>
          </cell>
          <cell r="F94" t="str">
            <v>FLUORESCENT</v>
          </cell>
          <cell r="G94">
            <v>58</v>
          </cell>
          <cell r="J94">
            <v>1</v>
          </cell>
          <cell r="K94" t="str">
            <v>HYBRID MAG</v>
          </cell>
          <cell r="L94">
            <v>0</v>
          </cell>
          <cell r="M94">
            <v>4</v>
          </cell>
          <cell r="N94">
            <v>0.15</v>
          </cell>
          <cell r="O94">
            <v>0.6</v>
          </cell>
          <cell r="P94">
            <v>2</v>
          </cell>
          <cell r="Q94" t="str">
            <v>FB40/6/SS</v>
          </cell>
          <cell r="R94">
            <v>16</v>
          </cell>
          <cell r="S94">
            <v>4</v>
          </cell>
          <cell r="T94">
            <v>7.0000000000000007E-2</v>
          </cell>
          <cell r="U94">
            <v>0.56000000000000005</v>
          </cell>
          <cell r="V94">
            <v>1.1600000000000001</v>
          </cell>
          <cell r="W94">
            <v>2236</v>
          </cell>
          <cell r="X94">
            <v>0.9</v>
          </cell>
          <cell r="Y94">
            <v>4024.8</v>
          </cell>
          <cell r="Z94">
            <v>18000</v>
          </cell>
          <cell r="AA94">
            <v>2</v>
          </cell>
          <cell r="AB94">
            <v>6</v>
          </cell>
          <cell r="AC94">
            <v>0.25</v>
          </cell>
          <cell r="AD94">
            <v>5</v>
          </cell>
          <cell r="AE94">
            <v>6.6666666666666664E-4</v>
          </cell>
          <cell r="AF94">
            <v>5.5555555555555556E-4</v>
          </cell>
          <cell r="AG94">
            <v>40000</v>
          </cell>
          <cell r="AH94">
            <v>1</v>
          </cell>
          <cell r="AI94">
            <v>15</v>
          </cell>
          <cell r="AJ94">
            <v>1</v>
          </cell>
          <cell r="AK94">
            <v>20</v>
          </cell>
          <cell r="AL94">
            <v>3.7500000000000001E-4</v>
          </cell>
          <cell r="AM94">
            <v>5.0000000000000001E-4</v>
          </cell>
          <cell r="AN94">
            <v>1.0416666666666667E-3</v>
          </cell>
          <cell r="AO94">
            <v>1.0555555555555557E-3</v>
          </cell>
          <cell r="AQ94">
            <v>80</v>
          </cell>
        </row>
        <row r="95">
          <cell r="B95">
            <v>81</v>
          </cell>
          <cell r="C95" t="str">
            <v>24UET12</v>
          </cell>
          <cell r="D95" t="str">
            <v xml:space="preserve"> </v>
          </cell>
          <cell r="E95" t="str">
            <v>2 LAMP U6"</v>
          </cell>
          <cell r="F95" t="str">
            <v>FLUORESCENT</v>
          </cell>
          <cell r="G95">
            <v>60</v>
          </cell>
          <cell r="J95">
            <v>1</v>
          </cell>
          <cell r="K95" t="str">
            <v>HYBRID MAG</v>
          </cell>
          <cell r="L95">
            <v>0</v>
          </cell>
          <cell r="M95">
            <v>4</v>
          </cell>
          <cell r="N95">
            <v>0.15</v>
          </cell>
          <cell r="O95">
            <v>0.6</v>
          </cell>
          <cell r="P95">
            <v>2</v>
          </cell>
          <cell r="Q95" t="str">
            <v>FB40/6/SS</v>
          </cell>
          <cell r="R95">
            <v>16</v>
          </cell>
          <cell r="S95">
            <v>4</v>
          </cell>
          <cell r="T95">
            <v>7.0000000000000007E-2</v>
          </cell>
          <cell r="U95">
            <v>0.56000000000000005</v>
          </cell>
          <cell r="V95">
            <v>1.1600000000000001</v>
          </cell>
          <cell r="W95">
            <v>2236</v>
          </cell>
          <cell r="X95">
            <v>0.9</v>
          </cell>
          <cell r="Y95">
            <v>4024.8</v>
          </cell>
          <cell r="Z95">
            <v>18000</v>
          </cell>
          <cell r="AA95">
            <v>2</v>
          </cell>
          <cell r="AB95">
            <v>6</v>
          </cell>
          <cell r="AC95">
            <v>0.25</v>
          </cell>
          <cell r="AD95">
            <v>5</v>
          </cell>
          <cell r="AE95">
            <v>6.6666666666666664E-4</v>
          </cell>
          <cell r="AF95">
            <v>5.5555555555555556E-4</v>
          </cell>
          <cell r="AG95">
            <v>40000</v>
          </cell>
          <cell r="AH95">
            <v>1</v>
          </cell>
          <cell r="AI95">
            <v>15</v>
          </cell>
          <cell r="AJ95">
            <v>1</v>
          </cell>
          <cell r="AK95">
            <v>20</v>
          </cell>
          <cell r="AL95">
            <v>3.7500000000000001E-4</v>
          </cell>
          <cell r="AM95">
            <v>5.0000000000000001E-4</v>
          </cell>
          <cell r="AN95">
            <v>1.0416666666666667E-3</v>
          </cell>
          <cell r="AO95">
            <v>1.0555555555555557E-3</v>
          </cell>
          <cell r="AQ95">
            <v>81</v>
          </cell>
        </row>
        <row r="96">
          <cell r="B96">
            <v>82</v>
          </cell>
          <cell r="C96" t="str">
            <v>24USE</v>
          </cell>
          <cell r="D96" t="str">
            <v xml:space="preserve"> </v>
          </cell>
          <cell r="E96" t="str">
            <v>2 LAMP U6"</v>
          </cell>
          <cell r="F96" t="str">
            <v>FLUORESCENT</v>
          </cell>
          <cell r="G96">
            <v>82</v>
          </cell>
          <cell r="J96">
            <v>1</v>
          </cell>
          <cell r="K96" t="str">
            <v>STD MAG</v>
          </cell>
          <cell r="L96">
            <v>700</v>
          </cell>
          <cell r="M96">
            <v>4</v>
          </cell>
          <cell r="N96">
            <v>0.42</v>
          </cell>
          <cell r="O96">
            <v>1.68</v>
          </cell>
          <cell r="P96">
            <v>2</v>
          </cell>
          <cell r="Q96" t="str">
            <v>FB40/6/SS</v>
          </cell>
          <cell r="R96">
            <v>16</v>
          </cell>
          <cell r="S96">
            <v>4</v>
          </cell>
          <cell r="T96">
            <v>7.0000000000000007E-2</v>
          </cell>
          <cell r="U96">
            <v>0.56000000000000005</v>
          </cell>
          <cell r="V96">
            <v>2.2400000000000002</v>
          </cell>
          <cell r="W96">
            <v>2236</v>
          </cell>
          <cell r="X96">
            <v>0.9</v>
          </cell>
          <cell r="Y96">
            <v>4024.8</v>
          </cell>
          <cell r="Z96">
            <v>18000</v>
          </cell>
          <cell r="AA96">
            <v>2</v>
          </cell>
          <cell r="AB96">
            <v>6</v>
          </cell>
          <cell r="AC96">
            <v>0.25</v>
          </cell>
          <cell r="AD96">
            <v>5</v>
          </cell>
          <cell r="AE96">
            <v>6.6666666666666664E-4</v>
          </cell>
          <cell r="AF96">
            <v>5.5555555555555556E-4</v>
          </cell>
          <cell r="AG96">
            <v>40000</v>
          </cell>
          <cell r="AH96">
            <v>1</v>
          </cell>
          <cell r="AI96">
            <v>10</v>
          </cell>
          <cell r="AJ96">
            <v>1</v>
          </cell>
          <cell r="AK96">
            <v>20</v>
          </cell>
          <cell r="AL96">
            <v>2.5000000000000001E-4</v>
          </cell>
          <cell r="AM96">
            <v>5.0000000000000001E-4</v>
          </cell>
          <cell r="AN96">
            <v>9.1666666666666665E-4</v>
          </cell>
          <cell r="AO96">
            <v>1.0555555555555557E-3</v>
          </cell>
          <cell r="AQ96">
            <v>82</v>
          </cell>
        </row>
        <row r="97">
          <cell r="B97">
            <v>83</v>
          </cell>
          <cell r="C97" t="str">
            <v>24USS</v>
          </cell>
          <cell r="D97" t="str">
            <v xml:space="preserve"> </v>
          </cell>
          <cell r="E97" t="str">
            <v>2 LAMP U6"</v>
          </cell>
          <cell r="F97" t="str">
            <v>FLUORESCENT</v>
          </cell>
          <cell r="G97">
            <v>96</v>
          </cell>
          <cell r="J97">
            <v>1</v>
          </cell>
          <cell r="K97" t="str">
            <v>STD MAG</v>
          </cell>
          <cell r="L97">
            <v>700</v>
          </cell>
          <cell r="M97">
            <v>4</v>
          </cell>
          <cell r="N97">
            <v>0.42</v>
          </cell>
          <cell r="O97">
            <v>1.68</v>
          </cell>
          <cell r="P97">
            <v>2</v>
          </cell>
          <cell r="Q97" t="str">
            <v>FB40/6</v>
          </cell>
          <cell r="R97">
            <v>16</v>
          </cell>
          <cell r="S97">
            <v>4</v>
          </cell>
          <cell r="T97">
            <v>7.0000000000000007E-2</v>
          </cell>
          <cell r="U97">
            <v>0.56000000000000005</v>
          </cell>
          <cell r="V97">
            <v>2.2400000000000002</v>
          </cell>
          <cell r="W97">
            <v>2745</v>
          </cell>
          <cell r="X97">
            <v>0.9</v>
          </cell>
          <cell r="Y97">
            <v>4941</v>
          </cell>
          <cell r="Z97">
            <v>18000</v>
          </cell>
          <cell r="AA97">
            <v>2</v>
          </cell>
          <cell r="AB97">
            <v>6</v>
          </cell>
          <cell r="AC97">
            <v>0.25</v>
          </cell>
          <cell r="AD97">
            <v>5</v>
          </cell>
          <cell r="AE97">
            <v>6.6666666666666664E-4</v>
          </cell>
          <cell r="AF97">
            <v>5.5555555555555556E-4</v>
          </cell>
          <cell r="AG97">
            <v>40000</v>
          </cell>
          <cell r="AH97">
            <v>1</v>
          </cell>
          <cell r="AI97">
            <v>10</v>
          </cell>
          <cell r="AJ97">
            <v>1</v>
          </cell>
          <cell r="AK97">
            <v>20</v>
          </cell>
          <cell r="AL97">
            <v>2.5000000000000001E-4</v>
          </cell>
          <cell r="AM97">
            <v>5.0000000000000001E-4</v>
          </cell>
          <cell r="AN97">
            <v>9.1666666666666665E-4</v>
          </cell>
          <cell r="AO97">
            <v>1.0555555555555557E-3</v>
          </cell>
          <cell r="AQ97">
            <v>83</v>
          </cell>
        </row>
        <row r="98">
          <cell r="B98">
            <v>84</v>
          </cell>
          <cell r="C98" t="str">
            <v>24VHOSS</v>
          </cell>
          <cell r="D98" t="str">
            <v xml:space="preserve"> </v>
          </cell>
          <cell r="E98" t="str">
            <v>2 LAMP 4' VHO</v>
          </cell>
          <cell r="F98" t="str">
            <v>FLUORESCENT</v>
          </cell>
          <cell r="G98">
            <v>241</v>
          </cell>
          <cell r="J98">
            <v>1</v>
          </cell>
          <cell r="K98" t="str">
            <v>STD MAG VHO</v>
          </cell>
          <cell r="L98">
            <v>700</v>
          </cell>
          <cell r="M98">
            <v>12</v>
          </cell>
          <cell r="N98">
            <v>0.42</v>
          </cell>
          <cell r="O98">
            <v>5.04</v>
          </cell>
          <cell r="P98">
            <v>2</v>
          </cell>
          <cell r="Q98" t="str">
            <v>F48T12/VHO</v>
          </cell>
          <cell r="R98">
            <v>30</v>
          </cell>
          <cell r="S98">
            <v>4</v>
          </cell>
          <cell r="T98">
            <v>7.0000000000000007E-2</v>
          </cell>
          <cell r="U98">
            <v>0.56000000000000005</v>
          </cell>
          <cell r="V98">
            <v>5.6</v>
          </cell>
          <cell r="W98">
            <v>4620</v>
          </cell>
          <cell r="X98">
            <v>0.9</v>
          </cell>
          <cell r="Y98">
            <v>8316</v>
          </cell>
          <cell r="Z98">
            <v>12000</v>
          </cell>
          <cell r="AA98">
            <v>2</v>
          </cell>
          <cell r="AB98">
            <v>6</v>
          </cell>
          <cell r="AC98">
            <v>0.25</v>
          </cell>
          <cell r="AD98">
            <v>5</v>
          </cell>
          <cell r="AE98">
            <v>1E-3</v>
          </cell>
          <cell r="AF98">
            <v>8.3333333333333339E-4</v>
          </cell>
          <cell r="AG98">
            <v>40000</v>
          </cell>
          <cell r="AH98">
            <v>1</v>
          </cell>
          <cell r="AI98">
            <v>12</v>
          </cell>
          <cell r="AJ98">
            <v>1</v>
          </cell>
          <cell r="AK98">
            <v>20</v>
          </cell>
          <cell r="AL98">
            <v>2.9999999999999997E-4</v>
          </cell>
          <cell r="AM98">
            <v>5.0000000000000001E-4</v>
          </cell>
          <cell r="AN98">
            <v>1.2999999999999999E-3</v>
          </cell>
          <cell r="AO98">
            <v>1.3333333333333335E-3</v>
          </cell>
          <cell r="AQ98">
            <v>84</v>
          </cell>
        </row>
        <row r="99">
          <cell r="B99">
            <v>85</v>
          </cell>
          <cell r="C99" t="str">
            <v>25HOSS</v>
          </cell>
          <cell r="D99" t="str">
            <v xml:space="preserve"> </v>
          </cell>
          <cell r="E99" t="str">
            <v>2 LAMP 5' HO</v>
          </cell>
          <cell r="F99" t="str">
            <v>FLUORESCENT</v>
          </cell>
          <cell r="G99">
            <v>178</v>
          </cell>
          <cell r="J99">
            <v>1</v>
          </cell>
          <cell r="K99" t="str">
            <v>STD MAG HO</v>
          </cell>
          <cell r="L99">
            <v>700</v>
          </cell>
          <cell r="M99">
            <v>11</v>
          </cell>
          <cell r="N99">
            <v>0.42</v>
          </cell>
          <cell r="O99">
            <v>4.62</v>
          </cell>
          <cell r="P99">
            <v>2</v>
          </cell>
          <cell r="Q99" t="str">
            <v>F60T12/HO</v>
          </cell>
          <cell r="R99">
            <v>15</v>
          </cell>
          <cell r="S99">
            <v>5</v>
          </cell>
          <cell r="T99">
            <v>7.0000000000000007E-2</v>
          </cell>
          <cell r="U99">
            <v>0.70000000000000007</v>
          </cell>
          <cell r="V99">
            <v>5.32</v>
          </cell>
          <cell r="W99">
            <v>4212</v>
          </cell>
          <cell r="X99">
            <v>0.9</v>
          </cell>
          <cell r="Y99">
            <v>7581.6</v>
          </cell>
          <cell r="Z99">
            <v>12000</v>
          </cell>
          <cell r="AA99">
            <v>2</v>
          </cell>
          <cell r="AB99">
            <v>8</v>
          </cell>
          <cell r="AC99">
            <v>0.25</v>
          </cell>
          <cell r="AD99">
            <v>5</v>
          </cell>
          <cell r="AE99">
            <v>1.3333333333333333E-3</v>
          </cell>
          <cell r="AF99">
            <v>8.3333333333333339E-4</v>
          </cell>
          <cell r="AG99">
            <v>40000</v>
          </cell>
          <cell r="AH99">
            <v>1</v>
          </cell>
          <cell r="AI99">
            <v>12</v>
          </cell>
          <cell r="AJ99">
            <v>1</v>
          </cell>
          <cell r="AK99">
            <v>20</v>
          </cell>
          <cell r="AL99">
            <v>2.9999999999999997E-4</v>
          </cell>
          <cell r="AM99">
            <v>5.0000000000000001E-4</v>
          </cell>
          <cell r="AN99">
            <v>1.6333333333333332E-3</v>
          </cell>
          <cell r="AO99">
            <v>1.3333333333333335E-3</v>
          </cell>
          <cell r="AQ99">
            <v>85</v>
          </cell>
        </row>
        <row r="100">
          <cell r="B100">
            <v>86</v>
          </cell>
          <cell r="C100" t="str">
            <v>25SLSS</v>
          </cell>
          <cell r="D100" t="str">
            <v xml:space="preserve"> </v>
          </cell>
          <cell r="E100" t="str">
            <v>2 LAMP 5' SLIMLINE</v>
          </cell>
          <cell r="F100" t="str">
            <v>FLUORESCENT</v>
          </cell>
          <cell r="G100">
            <v>142</v>
          </cell>
          <cell r="J100">
            <v>1</v>
          </cell>
          <cell r="K100" t="str">
            <v>STD MAG SLIMLINE</v>
          </cell>
          <cell r="L100">
            <v>700</v>
          </cell>
          <cell r="M100">
            <v>8</v>
          </cell>
          <cell r="N100">
            <v>0.42</v>
          </cell>
          <cell r="O100">
            <v>3.36</v>
          </cell>
          <cell r="P100">
            <v>2</v>
          </cell>
          <cell r="Q100" t="str">
            <v>F60T12/SL</v>
          </cell>
          <cell r="R100">
            <v>15</v>
          </cell>
          <cell r="S100">
            <v>5</v>
          </cell>
          <cell r="T100">
            <v>7.0000000000000007E-2</v>
          </cell>
          <cell r="U100">
            <v>0.70000000000000007</v>
          </cell>
          <cell r="V100">
            <v>4.0599999999999996</v>
          </cell>
          <cell r="W100">
            <v>3256</v>
          </cell>
          <cell r="X100">
            <v>0.9</v>
          </cell>
          <cell r="Y100">
            <v>5860.8</v>
          </cell>
          <cell r="Z100">
            <v>12000</v>
          </cell>
          <cell r="AA100">
            <v>2</v>
          </cell>
          <cell r="AB100">
            <v>4</v>
          </cell>
          <cell r="AC100">
            <v>0.25</v>
          </cell>
          <cell r="AD100">
            <v>5</v>
          </cell>
          <cell r="AE100">
            <v>6.6666666666666664E-4</v>
          </cell>
          <cell r="AF100">
            <v>8.3333333333333339E-4</v>
          </cell>
          <cell r="AG100">
            <v>40000</v>
          </cell>
          <cell r="AH100">
            <v>1</v>
          </cell>
          <cell r="AI100">
            <v>12</v>
          </cell>
          <cell r="AJ100">
            <v>1</v>
          </cell>
          <cell r="AK100">
            <v>20</v>
          </cell>
          <cell r="AL100">
            <v>2.9999999999999997E-4</v>
          </cell>
          <cell r="AM100">
            <v>5.0000000000000001E-4</v>
          </cell>
          <cell r="AN100">
            <v>9.6666666666666667E-4</v>
          </cell>
          <cell r="AO100">
            <v>1.3333333333333335E-3</v>
          </cell>
          <cell r="AQ100">
            <v>86</v>
          </cell>
        </row>
        <row r="101">
          <cell r="B101">
            <v>87</v>
          </cell>
          <cell r="C101" t="str">
            <v>25T8</v>
          </cell>
          <cell r="D101" t="str">
            <v xml:space="preserve"> </v>
          </cell>
          <cell r="E101" t="str">
            <v>2 LAMP 5' T8</v>
          </cell>
          <cell r="F101" t="str">
            <v>FLUORESCENT</v>
          </cell>
          <cell r="G101">
            <v>67</v>
          </cell>
          <cell r="J101">
            <v>1</v>
          </cell>
          <cell r="K101" t="str">
            <v>ES MAG</v>
          </cell>
          <cell r="L101">
            <v>0</v>
          </cell>
          <cell r="M101">
            <v>4</v>
          </cell>
          <cell r="N101">
            <v>0.15</v>
          </cell>
          <cell r="O101">
            <v>0.6</v>
          </cell>
          <cell r="P101">
            <v>2</v>
          </cell>
          <cell r="Q101" t="str">
            <v>F40T8</v>
          </cell>
          <cell r="R101">
            <v>30</v>
          </cell>
          <cell r="S101">
            <v>5</v>
          </cell>
          <cell r="T101">
            <v>7.0000000000000007E-2</v>
          </cell>
          <cell r="U101">
            <v>0.70000000000000007</v>
          </cell>
          <cell r="V101">
            <v>1.3</v>
          </cell>
          <cell r="W101">
            <v>3150</v>
          </cell>
          <cell r="X101">
            <v>0.9</v>
          </cell>
          <cell r="Y101">
            <v>5670</v>
          </cell>
          <cell r="Z101">
            <v>20000</v>
          </cell>
          <cell r="AA101">
            <v>2</v>
          </cell>
          <cell r="AB101">
            <v>4</v>
          </cell>
          <cell r="AC101">
            <v>0.25</v>
          </cell>
          <cell r="AD101">
            <v>5</v>
          </cell>
          <cell r="AE101">
            <v>4.0000000000000002E-4</v>
          </cell>
          <cell r="AF101">
            <v>5.0000000000000001E-4</v>
          </cell>
          <cell r="AG101">
            <v>40000</v>
          </cell>
          <cell r="AH101">
            <v>1</v>
          </cell>
          <cell r="AI101">
            <v>12</v>
          </cell>
          <cell r="AJ101">
            <v>1</v>
          </cell>
          <cell r="AK101">
            <v>20</v>
          </cell>
          <cell r="AL101">
            <v>2.9999999999999997E-4</v>
          </cell>
          <cell r="AM101">
            <v>5.0000000000000001E-4</v>
          </cell>
          <cell r="AN101">
            <v>6.9999999999999999E-4</v>
          </cell>
          <cell r="AO101">
            <v>1E-3</v>
          </cell>
          <cell r="AQ101">
            <v>87</v>
          </cell>
        </row>
        <row r="102">
          <cell r="B102">
            <v>88</v>
          </cell>
          <cell r="C102" t="str">
            <v>25VHOSS</v>
          </cell>
          <cell r="D102" t="str">
            <v xml:space="preserve"> </v>
          </cell>
          <cell r="E102" t="str">
            <v>2 LAMP 5' VHO</v>
          </cell>
          <cell r="F102" t="str">
            <v>FLUORESCENT</v>
          </cell>
          <cell r="G102">
            <v>250</v>
          </cell>
          <cell r="J102">
            <v>1</v>
          </cell>
          <cell r="K102" t="str">
            <v>STD MAG VHO</v>
          </cell>
          <cell r="L102">
            <v>700</v>
          </cell>
          <cell r="M102">
            <v>12</v>
          </cell>
          <cell r="N102">
            <v>0.42</v>
          </cell>
          <cell r="O102">
            <v>5.04</v>
          </cell>
          <cell r="P102">
            <v>2</v>
          </cell>
          <cell r="Q102" t="str">
            <v>F60T12/VHO</v>
          </cell>
          <cell r="R102">
            <v>15</v>
          </cell>
          <cell r="S102">
            <v>5</v>
          </cell>
          <cell r="T102">
            <v>7.0000000000000007E-2</v>
          </cell>
          <cell r="U102">
            <v>0.70000000000000007</v>
          </cell>
          <cell r="V102">
            <v>5.74</v>
          </cell>
          <cell r="W102">
            <v>6090</v>
          </cell>
          <cell r="X102">
            <v>0.9</v>
          </cell>
          <cell r="Y102">
            <v>10962</v>
          </cell>
          <cell r="Z102">
            <v>12000</v>
          </cell>
          <cell r="AA102">
            <v>2</v>
          </cell>
          <cell r="AB102">
            <v>6</v>
          </cell>
          <cell r="AC102">
            <v>0.25</v>
          </cell>
          <cell r="AD102">
            <v>5</v>
          </cell>
          <cell r="AE102">
            <v>1E-3</v>
          </cell>
          <cell r="AF102">
            <v>8.3333333333333339E-4</v>
          </cell>
          <cell r="AG102">
            <v>40000</v>
          </cell>
          <cell r="AH102">
            <v>1</v>
          </cell>
          <cell r="AI102">
            <v>12</v>
          </cell>
          <cell r="AJ102">
            <v>1</v>
          </cell>
          <cell r="AK102">
            <v>20</v>
          </cell>
          <cell r="AL102">
            <v>2.9999999999999997E-4</v>
          </cell>
          <cell r="AM102">
            <v>5.0000000000000001E-4</v>
          </cell>
          <cell r="AN102">
            <v>1.2999999999999999E-3</v>
          </cell>
          <cell r="AO102">
            <v>1.3333333333333335E-3</v>
          </cell>
          <cell r="AQ102">
            <v>88</v>
          </cell>
        </row>
        <row r="103">
          <cell r="B103">
            <v>89</v>
          </cell>
          <cell r="C103" t="str">
            <v>26HOSS</v>
          </cell>
          <cell r="D103" t="str">
            <v xml:space="preserve"> </v>
          </cell>
          <cell r="E103" t="str">
            <v>2 LAMP 6' HO</v>
          </cell>
          <cell r="F103" t="str">
            <v>FLUORESCENT</v>
          </cell>
          <cell r="G103">
            <v>214</v>
          </cell>
          <cell r="J103">
            <v>1</v>
          </cell>
          <cell r="K103" t="str">
            <v>STD MAG HO</v>
          </cell>
          <cell r="L103">
            <v>700</v>
          </cell>
          <cell r="M103">
            <v>11</v>
          </cell>
          <cell r="N103">
            <v>0.42</v>
          </cell>
          <cell r="O103">
            <v>4.62</v>
          </cell>
          <cell r="P103">
            <v>2</v>
          </cell>
          <cell r="Q103" t="str">
            <v>F72T12/HO</v>
          </cell>
          <cell r="R103">
            <v>15</v>
          </cell>
          <cell r="S103">
            <v>6</v>
          </cell>
          <cell r="T103">
            <v>7.0000000000000007E-2</v>
          </cell>
          <cell r="U103">
            <v>0.84000000000000008</v>
          </cell>
          <cell r="V103">
            <v>5.46</v>
          </cell>
          <cell r="W103">
            <v>5063</v>
          </cell>
          <cell r="X103">
            <v>0.9</v>
          </cell>
          <cell r="Y103">
            <v>9113.4</v>
          </cell>
          <cell r="Z103">
            <v>12000</v>
          </cell>
          <cell r="AA103">
            <v>2</v>
          </cell>
          <cell r="AB103">
            <v>4</v>
          </cell>
          <cell r="AC103">
            <v>0.25</v>
          </cell>
          <cell r="AD103">
            <v>5</v>
          </cell>
          <cell r="AE103">
            <v>6.6666666666666664E-4</v>
          </cell>
          <cell r="AF103">
            <v>8.3333333333333339E-4</v>
          </cell>
          <cell r="AG103">
            <v>40000</v>
          </cell>
          <cell r="AH103">
            <v>1</v>
          </cell>
          <cell r="AI103">
            <v>12</v>
          </cell>
          <cell r="AJ103">
            <v>1</v>
          </cell>
          <cell r="AK103">
            <v>20</v>
          </cell>
          <cell r="AL103">
            <v>2.9999999999999997E-4</v>
          </cell>
          <cell r="AM103">
            <v>5.0000000000000001E-4</v>
          </cell>
          <cell r="AN103">
            <v>9.6666666666666667E-4</v>
          </cell>
          <cell r="AO103">
            <v>1.3333333333333335E-3</v>
          </cell>
          <cell r="AQ103">
            <v>89</v>
          </cell>
        </row>
        <row r="104">
          <cell r="B104">
            <v>90</v>
          </cell>
          <cell r="C104" t="str">
            <v>26SLSS</v>
          </cell>
          <cell r="D104" t="str">
            <v xml:space="preserve"> </v>
          </cell>
          <cell r="E104" t="str">
            <v>2 LAMP 6' SLIMLINE</v>
          </cell>
          <cell r="F104" t="str">
            <v>FLUORESCENT</v>
          </cell>
          <cell r="G104">
            <v>147</v>
          </cell>
          <cell r="J104">
            <v>1</v>
          </cell>
          <cell r="K104" t="str">
            <v>STD MAG SLIMLINE</v>
          </cell>
          <cell r="L104">
            <v>700</v>
          </cell>
          <cell r="M104">
            <v>8</v>
          </cell>
          <cell r="N104">
            <v>0.42</v>
          </cell>
          <cell r="O104">
            <v>3.36</v>
          </cell>
          <cell r="P104">
            <v>2</v>
          </cell>
          <cell r="Q104" t="str">
            <v>F72T12/SL</v>
          </cell>
          <cell r="R104">
            <v>15</v>
          </cell>
          <cell r="S104">
            <v>6</v>
          </cell>
          <cell r="T104">
            <v>7.0000000000000007E-2</v>
          </cell>
          <cell r="U104">
            <v>0.84000000000000008</v>
          </cell>
          <cell r="V104">
            <v>4.2</v>
          </cell>
          <cell r="W104">
            <v>3960</v>
          </cell>
          <cell r="X104">
            <v>0.9</v>
          </cell>
          <cell r="Y104">
            <v>7128</v>
          </cell>
          <cell r="Z104">
            <v>12000</v>
          </cell>
          <cell r="AA104">
            <v>2</v>
          </cell>
          <cell r="AB104">
            <v>4</v>
          </cell>
          <cell r="AC104">
            <v>0.25</v>
          </cell>
          <cell r="AD104">
            <v>5</v>
          </cell>
          <cell r="AE104">
            <v>6.6666666666666664E-4</v>
          </cell>
          <cell r="AF104">
            <v>8.3333333333333339E-4</v>
          </cell>
          <cell r="AG104">
            <v>40000</v>
          </cell>
          <cell r="AH104">
            <v>1</v>
          </cell>
          <cell r="AI104">
            <v>12</v>
          </cell>
          <cell r="AJ104">
            <v>1</v>
          </cell>
          <cell r="AK104">
            <v>20</v>
          </cell>
          <cell r="AL104">
            <v>2.9999999999999997E-4</v>
          </cell>
          <cell r="AM104">
            <v>5.0000000000000001E-4</v>
          </cell>
          <cell r="AN104">
            <v>9.6666666666666667E-4</v>
          </cell>
          <cell r="AO104">
            <v>1.3333333333333335E-3</v>
          </cell>
          <cell r="AQ104">
            <v>90</v>
          </cell>
        </row>
        <row r="105">
          <cell r="B105">
            <v>91</v>
          </cell>
          <cell r="C105" t="str">
            <v>26SLT8</v>
          </cell>
          <cell r="D105" t="str">
            <v xml:space="preserve"> </v>
          </cell>
          <cell r="E105" t="str">
            <v>2 LAMP 6' T8 SLIMLINE</v>
          </cell>
          <cell r="F105" t="str">
            <v>FLUORESCENT</v>
          </cell>
          <cell r="G105">
            <v>86</v>
          </cell>
          <cell r="J105">
            <v>1</v>
          </cell>
          <cell r="K105" t="str">
            <v>STD MAG SLIMLINE</v>
          </cell>
          <cell r="L105">
            <v>700</v>
          </cell>
          <cell r="M105">
            <v>8</v>
          </cell>
          <cell r="N105">
            <v>0.42</v>
          </cell>
          <cell r="O105">
            <v>3.36</v>
          </cell>
          <cell r="P105">
            <v>2</v>
          </cell>
          <cell r="Q105" t="str">
            <v>F72T8</v>
          </cell>
          <cell r="R105">
            <v>15</v>
          </cell>
          <cell r="S105">
            <v>6</v>
          </cell>
          <cell r="T105">
            <v>7.0000000000000007E-2</v>
          </cell>
          <cell r="U105">
            <v>0.84000000000000008</v>
          </cell>
          <cell r="V105">
            <v>4.2</v>
          </cell>
          <cell r="W105">
            <v>2730</v>
          </cell>
          <cell r="X105">
            <v>0.9</v>
          </cell>
          <cell r="Y105">
            <v>4914</v>
          </cell>
          <cell r="Z105">
            <v>7500</v>
          </cell>
          <cell r="AA105">
            <v>2</v>
          </cell>
          <cell r="AB105">
            <v>4</v>
          </cell>
          <cell r="AC105">
            <v>0.25</v>
          </cell>
          <cell r="AD105">
            <v>5</v>
          </cell>
          <cell r="AE105">
            <v>1.0666666666666667E-3</v>
          </cell>
          <cell r="AF105">
            <v>1.3333333333333333E-3</v>
          </cell>
          <cell r="AG105">
            <v>40000</v>
          </cell>
          <cell r="AH105">
            <v>1</v>
          </cell>
          <cell r="AI105">
            <v>12</v>
          </cell>
          <cell r="AJ105">
            <v>1</v>
          </cell>
          <cell r="AK105">
            <v>20</v>
          </cell>
          <cell r="AL105">
            <v>2.9999999999999997E-4</v>
          </cell>
          <cell r="AM105">
            <v>5.0000000000000001E-4</v>
          </cell>
          <cell r="AN105">
            <v>1.3666666666666666E-3</v>
          </cell>
          <cell r="AO105">
            <v>1.8333333333333333E-3</v>
          </cell>
          <cell r="AQ105">
            <v>91</v>
          </cell>
        </row>
        <row r="106">
          <cell r="B106">
            <v>92</v>
          </cell>
          <cell r="C106" t="str">
            <v>26VHOSS</v>
          </cell>
          <cell r="D106" t="str">
            <v xml:space="preserve"> </v>
          </cell>
          <cell r="E106" t="str">
            <v>2 LAMP 6' VHO</v>
          </cell>
          <cell r="F106" t="str">
            <v>FLUORESCENT</v>
          </cell>
          <cell r="G106">
            <v>399</v>
          </cell>
          <cell r="J106">
            <v>1</v>
          </cell>
          <cell r="K106" t="str">
            <v>STD MAG VHO</v>
          </cell>
          <cell r="L106">
            <v>700</v>
          </cell>
          <cell r="M106">
            <v>12</v>
          </cell>
          <cell r="N106">
            <v>0.42</v>
          </cell>
          <cell r="O106">
            <v>5.04</v>
          </cell>
          <cell r="P106">
            <v>2</v>
          </cell>
          <cell r="Q106" t="str">
            <v>F72T12/VHO</v>
          </cell>
          <cell r="R106">
            <v>15</v>
          </cell>
          <cell r="S106">
            <v>6</v>
          </cell>
          <cell r="T106">
            <v>7.0000000000000007E-2</v>
          </cell>
          <cell r="U106">
            <v>0.84000000000000008</v>
          </cell>
          <cell r="V106">
            <v>5.88</v>
          </cell>
          <cell r="W106">
            <v>7420</v>
          </cell>
          <cell r="X106">
            <v>0.9</v>
          </cell>
          <cell r="Y106">
            <v>13356</v>
          </cell>
          <cell r="Z106">
            <v>12000</v>
          </cell>
          <cell r="AA106">
            <v>2</v>
          </cell>
          <cell r="AB106">
            <v>6</v>
          </cell>
          <cell r="AC106">
            <v>0.25</v>
          </cell>
          <cell r="AD106">
            <v>5</v>
          </cell>
          <cell r="AE106">
            <v>1E-3</v>
          </cell>
          <cell r="AF106">
            <v>8.3333333333333339E-4</v>
          </cell>
          <cell r="AG106">
            <v>40000</v>
          </cell>
          <cell r="AH106">
            <v>1</v>
          </cell>
          <cell r="AI106">
            <v>12</v>
          </cell>
          <cell r="AJ106">
            <v>1</v>
          </cell>
          <cell r="AK106">
            <v>20</v>
          </cell>
          <cell r="AL106">
            <v>2.9999999999999997E-4</v>
          </cell>
          <cell r="AM106">
            <v>5.0000000000000001E-4</v>
          </cell>
          <cell r="AN106">
            <v>1.2999999999999999E-3</v>
          </cell>
          <cell r="AO106">
            <v>1.3333333333333335E-3</v>
          </cell>
          <cell r="AQ106">
            <v>92</v>
          </cell>
        </row>
        <row r="107">
          <cell r="B107">
            <v>93</v>
          </cell>
          <cell r="C107" t="str">
            <v>28HOEE</v>
          </cell>
          <cell r="D107" t="str">
            <v xml:space="preserve"> </v>
          </cell>
          <cell r="E107" t="str">
            <v>2 LAMP 8' HO</v>
          </cell>
          <cell r="F107" t="str">
            <v>FLUORESCENT</v>
          </cell>
          <cell r="G107">
            <v>207</v>
          </cell>
          <cell r="J107">
            <v>1</v>
          </cell>
          <cell r="K107" t="str">
            <v>ES MAG HO</v>
          </cell>
          <cell r="L107">
            <v>0</v>
          </cell>
          <cell r="M107">
            <v>11</v>
          </cell>
          <cell r="N107">
            <v>0.15</v>
          </cell>
          <cell r="O107">
            <v>1.65</v>
          </cell>
          <cell r="P107">
            <v>2</v>
          </cell>
          <cell r="Q107" t="str">
            <v>F96T12/HO/SS</v>
          </cell>
          <cell r="R107">
            <v>15</v>
          </cell>
          <cell r="S107">
            <v>8</v>
          </cell>
          <cell r="T107">
            <v>7.0000000000000007E-2</v>
          </cell>
          <cell r="U107">
            <v>1.1200000000000001</v>
          </cell>
          <cell r="V107">
            <v>2.77</v>
          </cell>
          <cell r="W107">
            <v>7515</v>
          </cell>
          <cell r="X107">
            <v>0.9</v>
          </cell>
          <cell r="Y107">
            <v>13527</v>
          </cell>
          <cell r="Z107">
            <v>12000</v>
          </cell>
          <cell r="AA107">
            <v>2</v>
          </cell>
          <cell r="AB107">
            <v>8</v>
          </cell>
          <cell r="AC107">
            <v>0.25</v>
          </cell>
          <cell r="AD107">
            <v>5</v>
          </cell>
          <cell r="AE107">
            <v>1.3333333333333333E-3</v>
          </cell>
          <cell r="AF107">
            <v>8.3333333333333339E-4</v>
          </cell>
          <cell r="AG107">
            <v>40000</v>
          </cell>
          <cell r="AH107">
            <v>1</v>
          </cell>
          <cell r="AI107">
            <v>15</v>
          </cell>
          <cell r="AJ107">
            <v>1</v>
          </cell>
          <cell r="AK107">
            <v>20</v>
          </cell>
          <cell r="AL107">
            <v>3.7500000000000001E-4</v>
          </cell>
          <cell r="AM107">
            <v>5.0000000000000001E-4</v>
          </cell>
          <cell r="AN107">
            <v>1.7083333333333334E-3</v>
          </cell>
          <cell r="AO107">
            <v>1.3333333333333335E-3</v>
          </cell>
          <cell r="AQ107">
            <v>93</v>
          </cell>
        </row>
        <row r="108">
          <cell r="B108">
            <v>94</v>
          </cell>
          <cell r="C108" t="str">
            <v>28HOSE</v>
          </cell>
          <cell r="D108" t="str">
            <v xml:space="preserve"> </v>
          </cell>
          <cell r="E108" t="str">
            <v>2 LAMP 8'HO</v>
          </cell>
          <cell r="F108" t="str">
            <v>FLUORESCENT</v>
          </cell>
          <cell r="G108">
            <v>237</v>
          </cell>
          <cell r="J108">
            <v>1</v>
          </cell>
          <cell r="K108" t="str">
            <v>STD MAG HO</v>
          </cell>
          <cell r="L108">
            <v>700</v>
          </cell>
          <cell r="M108">
            <v>11</v>
          </cell>
          <cell r="N108">
            <v>0.42</v>
          </cell>
          <cell r="O108">
            <v>4.62</v>
          </cell>
          <cell r="P108">
            <v>2</v>
          </cell>
          <cell r="Q108" t="str">
            <v>F96T12/HO/SS</v>
          </cell>
          <cell r="R108">
            <v>15</v>
          </cell>
          <cell r="S108">
            <v>8</v>
          </cell>
          <cell r="T108">
            <v>7.0000000000000007E-2</v>
          </cell>
          <cell r="U108">
            <v>1.1200000000000001</v>
          </cell>
          <cell r="V108">
            <v>5.74</v>
          </cell>
          <cell r="W108">
            <v>7515</v>
          </cell>
          <cell r="X108">
            <v>0.9</v>
          </cell>
          <cell r="Y108">
            <v>13527</v>
          </cell>
          <cell r="Z108">
            <v>12000</v>
          </cell>
          <cell r="AA108">
            <v>2</v>
          </cell>
          <cell r="AB108">
            <v>8</v>
          </cell>
          <cell r="AC108">
            <v>0.25</v>
          </cell>
          <cell r="AD108">
            <v>5</v>
          </cell>
          <cell r="AE108">
            <v>1.3333333333333333E-3</v>
          </cell>
          <cell r="AF108">
            <v>8.3333333333333339E-4</v>
          </cell>
          <cell r="AG108">
            <v>40000</v>
          </cell>
          <cell r="AH108">
            <v>1</v>
          </cell>
          <cell r="AI108">
            <v>12</v>
          </cell>
          <cell r="AJ108">
            <v>1</v>
          </cell>
          <cell r="AK108">
            <v>20</v>
          </cell>
          <cell r="AL108">
            <v>2.9999999999999997E-4</v>
          </cell>
          <cell r="AM108">
            <v>5.0000000000000001E-4</v>
          </cell>
          <cell r="AN108">
            <v>1.6333333333333332E-3</v>
          </cell>
          <cell r="AO108">
            <v>1.3333333333333335E-3</v>
          </cell>
          <cell r="AQ108">
            <v>94</v>
          </cell>
        </row>
        <row r="109">
          <cell r="B109">
            <v>95</v>
          </cell>
          <cell r="C109" t="str">
            <v>28HOSS</v>
          </cell>
          <cell r="D109" t="str">
            <v xml:space="preserve"> </v>
          </cell>
          <cell r="E109" t="str">
            <v>2 LAMP 8' HO</v>
          </cell>
          <cell r="F109" t="str">
            <v>FLUORESCENT</v>
          </cell>
          <cell r="G109">
            <v>257</v>
          </cell>
          <cell r="J109">
            <v>1</v>
          </cell>
          <cell r="K109" t="str">
            <v>STD MAG HO</v>
          </cell>
          <cell r="L109">
            <v>700</v>
          </cell>
          <cell r="M109">
            <v>11</v>
          </cell>
          <cell r="N109">
            <v>0.42</v>
          </cell>
          <cell r="O109">
            <v>4.62</v>
          </cell>
          <cell r="P109">
            <v>2</v>
          </cell>
          <cell r="Q109" t="str">
            <v>F96T12/HO</v>
          </cell>
          <cell r="R109">
            <v>15</v>
          </cell>
          <cell r="S109">
            <v>8</v>
          </cell>
          <cell r="T109">
            <v>7.0000000000000007E-2</v>
          </cell>
          <cell r="U109">
            <v>1.1200000000000001</v>
          </cell>
          <cell r="V109">
            <v>5.74</v>
          </cell>
          <cell r="W109">
            <v>8145</v>
          </cell>
          <cell r="X109">
            <v>0.9</v>
          </cell>
          <cell r="Y109">
            <v>14661</v>
          </cell>
          <cell r="Z109">
            <v>12000</v>
          </cell>
          <cell r="AA109">
            <v>2</v>
          </cell>
          <cell r="AB109">
            <v>6</v>
          </cell>
          <cell r="AC109">
            <v>0.25</v>
          </cell>
          <cell r="AD109">
            <v>5</v>
          </cell>
          <cell r="AE109">
            <v>1E-3</v>
          </cell>
          <cell r="AF109">
            <v>8.3333333333333339E-4</v>
          </cell>
          <cell r="AG109">
            <v>40000</v>
          </cell>
          <cell r="AH109">
            <v>1</v>
          </cell>
          <cell r="AI109">
            <v>12</v>
          </cell>
          <cell r="AJ109">
            <v>1</v>
          </cell>
          <cell r="AK109">
            <v>20</v>
          </cell>
          <cell r="AL109">
            <v>2.9999999999999997E-4</v>
          </cell>
          <cell r="AM109">
            <v>5.0000000000000001E-4</v>
          </cell>
          <cell r="AN109">
            <v>1.2999999999999999E-3</v>
          </cell>
          <cell r="AO109">
            <v>1.3333333333333335E-3</v>
          </cell>
          <cell r="AQ109">
            <v>95</v>
          </cell>
        </row>
        <row r="110">
          <cell r="B110">
            <v>96</v>
          </cell>
          <cell r="C110" t="str">
            <v>28SLEE</v>
          </cell>
          <cell r="D110" t="str">
            <v xml:space="preserve"> </v>
          </cell>
          <cell r="E110" t="str">
            <v>2 LAMP 8' SLIMLINE</v>
          </cell>
          <cell r="F110" t="str">
            <v>FLUORESCENT</v>
          </cell>
          <cell r="G110">
            <v>126</v>
          </cell>
          <cell r="J110">
            <v>1</v>
          </cell>
          <cell r="K110" t="str">
            <v>ES MAG SLIMLINE</v>
          </cell>
          <cell r="L110">
            <v>0</v>
          </cell>
          <cell r="M110">
            <v>8</v>
          </cell>
          <cell r="N110">
            <v>0.15</v>
          </cell>
          <cell r="O110">
            <v>1.2</v>
          </cell>
          <cell r="P110">
            <v>2</v>
          </cell>
          <cell r="Q110" t="str">
            <v>F96T12/SL/SS</v>
          </cell>
          <cell r="R110">
            <v>15</v>
          </cell>
          <cell r="S110">
            <v>8</v>
          </cell>
          <cell r="T110">
            <v>7.0000000000000007E-2</v>
          </cell>
          <cell r="U110">
            <v>1.1200000000000001</v>
          </cell>
          <cell r="V110">
            <v>2.3200000000000003</v>
          </cell>
          <cell r="W110">
            <v>4664</v>
          </cell>
          <cell r="X110">
            <v>0.9</v>
          </cell>
          <cell r="Y110">
            <v>8395.2000000000007</v>
          </cell>
          <cell r="Z110">
            <v>12000</v>
          </cell>
          <cell r="AA110">
            <v>2</v>
          </cell>
          <cell r="AB110">
            <v>6</v>
          </cell>
          <cell r="AC110">
            <v>0.25</v>
          </cell>
          <cell r="AD110">
            <v>5</v>
          </cell>
          <cell r="AE110">
            <v>1E-3</v>
          </cell>
          <cell r="AF110">
            <v>8.3333333333333339E-4</v>
          </cell>
          <cell r="AG110">
            <v>40000</v>
          </cell>
          <cell r="AH110">
            <v>1</v>
          </cell>
          <cell r="AI110">
            <v>12</v>
          </cell>
          <cell r="AJ110">
            <v>1</v>
          </cell>
          <cell r="AK110">
            <v>20</v>
          </cell>
          <cell r="AL110">
            <v>2.9999999999999997E-4</v>
          </cell>
          <cell r="AM110">
            <v>5.0000000000000001E-4</v>
          </cell>
          <cell r="AN110">
            <v>1.2999999999999999E-3</v>
          </cell>
          <cell r="AO110">
            <v>1.3333333333333335E-3</v>
          </cell>
          <cell r="AQ110">
            <v>96</v>
          </cell>
        </row>
        <row r="111">
          <cell r="B111">
            <v>97</v>
          </cell>
          <cell r="C111" t="str">
            <v>28SLSE</v>
          </cell>
          <cell r="D111" t="str">
            <v>X</v>
          </cell>
          <cell r="E111" t="str">
            <v>2 LAMP 8' SLIMLINE</v>
          </cell>
          <cell r="F111" t="str">
            <v>FLUORESCENT</v>
          </cell>
          <cell r="G111">
            <v>131</v>
          </cell>
          <cell r="J111">
            <v>1</v>
          </cell>
          <cell r="K111" t="str">
            <v>STD MAG SLIMLINE</v>
          </cell>
          <cell r="L111">
            <v>700</v>
          </cell>
          <cell r="M111">
            <v>8</v>
          </cell>
          <cell r="N111">
            <v>0.42</v>
          </cell>
          <cell r="O111">
            <v>3.36</v>
          </cell>
          <cell r="P111">
            <v>2</v>
          </cell>
          <cell r="Q111" t="str">
            <v>F96T12/SL/SS</v>
          </cell>
          <cell r="R111">
            <v>15</v>
          </cell>
          <cell r="S111">
            <v>8</v>
          </cell>
          <cell r="T111">
            <v>7.0000000000000007E-2</v>
          </cell>
          <cell r="U111">
            <v>1.1200000000000001</v>
          </cell>
          <cell r="V111">
            <v>4.4800000000000004</v>
          </cell>
          <cell r="W111">
            <v>4664</v>
          </cell>
          <cell r="X111">
            <v>0.9</v>
          </cell>
          <cell r="Y111">
            <v>8395.2000000000007</v>
          </cell>
          <cell r="Z111">
            <v>12000</v>
          </cell>
          <cell r="AA111">
            <v>2</v>
          </cell>
          <cell r="AB111">
            <v>6</v>
          </cell>
          <cell r="AC111">
            <v>0.25</v>
          </cell>
          <cell r="AD111">
            <v>5</v>
          </cell>
          <cell r="AE111">
            <v>1E-3</v>
          </cell>
          <cell r="AF111">
            <v>8.3333333333333339E-4</v>
          </cell>
          <cell r="AG111">
            <v>40000</v>
          </cell>
          <cell r="AH111">
            <v>1</v>
          </cell>
          <cell r="AI111">
            <v>12</v>
          </cell>
          <cell r="AJ111">
            <v>1</v>
          </cell>
          <cell r="AK111">
            <v>20</v>
          </cell>
          <cell r="AL111">
            <v>2.9999999999999997E-4</v>
          </cell>
          <cell r="AM111">
            <v>5.0000000000000001E-4</v>
          </cell>
          <cell r="AN111">
            <v>1.2999999999999999E-3</v>
          </cell>
          <cell r="AO111">
            <v>1.3333333333333335E-3</v>
          </cell>
          <cell r="AQ111">
            <v>97</v>
          </cell>
        </row>
        <row r="112">
          <cell r="B112">
            <v>98</v>
          </cell>
          <cell r="C112" t="str">
            <v>28SLSS</v>
          </cell>
          <cell r="D112" t="str">
            <v>X</v>
          </cell>
          <cell r="E112" t="str">
            <v>2 LAMP 8' SLIMLINE</v>
          </cell>
          <cell r="F112" t="str">
            <v>FLUORESCENT</v>
          </cell>
          <cell r="G112">
            <v>181</v>
          </cell>
          <cell r="J112">
            <v>1</v>
          </cell>
          <cell r="K112" t="str">
            <v>STD MAG SLIMLINE</v>
          </cell>
          <cell r="L112">
            <v>700</v>
          </cell>
          <cell r="M112">
            <v>8</v>
          </cell>
          <cell r="N112">
            <v>0.42</v>
          </cell>
          <cell r="O112">
            <v>3.36</v>
          </cell>
          <cell r="P112">
            <v>2</v>
          </cell>
          <cell r="Q112" t="str">
            <v>F96T12/SL</v>
          </cell>
          <cell r="R112">
            <v>15</v>
          </cell>
          <cell r="S112">
            <v>8</v>
          </cell>
          <cell r="T112">
            <v>7.0000000000000007E-2</v>
          </cell>
          <cell r="U112">
            <v>1.1200000000000001</v>
          </cell>
          <cell r="V112">
            <v>4.4800000000000004</v>
          </cell>
          <cell r="W112">
            <v>5906</v>
          </cell>
          <cell r="X112">
            <v>0.9</v>
          </cell>
          <cell r="Y112">
            <v>10630.800000000001</v>
          </cell>
          <cell r="Z112">
            <v>12000</v>
          </cell>
          <cell r="AA112">
            <v>2</v>
          </cell>
          <cell r="AB112">
            <v>6</v>
          </cell>
          <cell r="AC112">
            <v>0.25</v>
          </cell>
          <cell r="AD112">
            <v>5</v>
          </cell>
          <cell r="AE112">
            <v>1E-3</v>
          </cell>
          <cell r="AF112">
            <v>8.3333333333333339E-4</v>
          </cell>
          <cell r="AG112">
            <v>40000</v>
          </cell>
          <cell r="AH112">
            <v>1</v>
          </cell>
          <cell r="AI112">
            <v>12</v>
          </cell>
          <cell r="AJ112">
            <v>1</v>
          </cell>
          <cell r="AK112">
            <v>20</v>
          </cell>
          <cell r="AL112">
            <v>2.9999999999999997E-4</v>
          </cell>
          <cell r="AM112">
            <v>5.0000000000000001E-4</v>
          </cell>
          <cell r="AN112">
            <v>1.2999999999999999E-3</v>
          </cell>
          <cell r="AO112">
            <v>1.3333333333333335E-3</v>
          </cell>
          <cell r="AQ112">
            <v>98</v>
          </cell>
        </row>
        <row r="113">
          <cell r="B113">
            <v>99</v>
          </cell>
          <cell r="C113" t="str">
            <v>28VHOSS</v>
          </cell>
          <cell r="D113" t="str">
            <v xml:space="preserve"> </v>
          </cell>
          <cell r="E113" t="str">
            <v>2 LAMP 8' VHO</v>
          </cell>
          <cell r="F113" t="str">
            <v>FLUORESCENT</v>
          </cell>
          <cell r="G113">
            <v>375</v>
          </cell>
          <cell r="J113">
            <v>1</v>
          </cell>
          <cell r="K113" t="str">
            <v>STD MAG VHO</v>
          </cell>
          <cell r="L113">
            <v>700</v>
          </cell>
          <cell r="M113">
            <v>12</v>
          </cell>
          <cell r="N113">
            <v>0.42</v>
          </cell>
          <cell r="O113">
            <v>5.04</v>
          </cell>
          <cell r="P113">
            <v>2</v>
          </cell>
          <cell r="Q113" t="str">
            <v>F96T12/VHO</v>
          </cell>
          <cell r="R113">
            <v>15</v>
          </cell>
          <cell r="S113">
            <v>8</v>
          </cell>
          <cell r="T113">
            <v>7.0000000000000007E-2</v>
          </cell>
          <cell r="U113">
            <v>1.1200000000000001</v>
          </cell>
          <cell r="V113">
            <v>6.16</v>
          </cell>
          <cell r="W113">
            <v>9800</v>
          </cell>
          <cell r="X113">
            <v>0.9</v>
          </cell>
          <cell r="Y113">
            <v>17640</v>
          </cell>
          <cell r="Z113">
            <v>12000</v>
          </cell>
          <cell r="AA113">
            <v>2</v>
          </cell>
          <cell r="AB113">
            <v>10</v>
          </cell>
          <cell r="AC113">
            <v>0.25</v>
          </cell>
          <cell r="AD113">
            <v>5</v>
          </cell>
          <cell r="AE113">
            <v>1.6666666666666668E-3</v>
          </cell>
          <cell r="AF113">
            <v>8.3333333333333339E-4</v>
          </cell>
          <cell r="AG113">
            <v>40000</v>
          </cell>
          <cell r="AH113">
            <v>1</v>
          </cell>
          <cell r="AI113">
            <v>12</v>
          </cell>
          <cell r="AJ113">
            <v>1</v>
          </cell>
          <cell r="AK113">
            <v>20</v>
          </cell>
          <cell r="AL113">
            <v>2.9999999999999997E-4</v>
          </cell>
          <cell r="AM113">
            <v>5.0000000000000001E-4</v>
          </cell>
          <cell r="AN113">
            <v>1.9666666666666669E-3</v>
          </cell>
          <cell r="AO113">
            <v>1.3333333333333335E-3</v>
          </cell>
          <cell r="AQ113">
            <v>99</v>
          </cell>
        </row>
        <row r="114">
          <cell r="B114">
            <v>100</v>
          </cell>
          <cell r="C114" t="str">
            <v>1CSS</v>
          </cell>
          <cell r="D114" t="str">
            <v>X</v>
          </cell>
          <cell r="E114" t="str">
            <v>1 LAMP CIRCLE</v>
          </cell>
          <cell r="F114" t="str">
            <v>FLUORESCENT</v>
          </cell>
          <cell r="G114">
            <v>32</v>
          </cell>
          <cell r="J114">
            <v>1</v>
          </cell>
          <cell r="K114" t="str">
            <v>STD MAG</v>
          </cell>
          <cell r="L114">
            <v>700</v>
          </cell>
          <cell r="M114">
            <v>4</v>
          </cell>
          <cell r="N114">
            <v>0.42</v>
          </cell>
          <cell r="O114">
            <v>1.68</v>
          </cell>
          <cell r="P114">
            <v>1</v>
          </cell>
          <cell r="Q114" t="str">
            <v>FC12T9</v>
          </cell>
          <cell r="R114">
            <v>16</v>
          </cell>
          <cell r="S114">
            <v>4</v>
          </cell>
          <cell r="T114">
            <v>7.0000000000000007E-2</v>
          </cell>
          <cell r="U114">
            <v>0.28000000000000003</v>
          </cell>
          <cell r="V114">
            <v>1.96</v>
          </cell>
          <cell r="W114">
            <v>1675</v>
          </cell>
          <cell r="X114">
            <v>0.9</v>
          </cell>
          <cell r="Y114">
            <v>1507.5</v>
          </cell>
          <cell r="Z114">
            <v>15000</v>
          </cell>
          <cell r="AA114">
            <v>1</v>
          </cell>
          <cell r="AB114">
            <v>6</v>
          </cell>
          <cell r="AC114">
            <v>0.25</v>
          </cell>
          <cell r="AD114">
            <v>5</v>
          </cell>
          <cell r="AE114">
            <v>4.0000000000000002E-4</v>
          </cell>
          <cell r="AF114">
            <v>3.3333333333333332E-4</v>
          </cell>
          <cell r="AG114">
            <v>40000</v>
          </cell>
          <cell r="AH114">
            <v>1</v>
          </cell>
          <cell r="AI114">
            <v>10</v>
          </cell>
          <cell r="AJ114">
            <v>1</v>
          </cell>
          <cell r="AK114">
            <v>20</v>
          </cell>
          <cell r="AL114">
            <v>2.5000000000000001E-4</v>
          </cell>
          <cell r="AM114">
            <v>5.0000000000000001E-4</v>
          </cell>
          <cell r="AN114">
            <v>6.4999999999999997E-4</v>
          </cell>
          <cell r="AO114">
            <v>8.3333333333333328E-4</v>
          </cell>
          <cell r="AQ114">
            <v>100</v>
          </cell>
        </row>
        <row r="115">
          <cell r="B115">
            <v>101</v>
          </cell>
          <cell r="C115" t="str">
            <v>2CSS</v>
          </cell>
          <cell r="D115" t="str">
            <v xml:space="preserve"> </v>
          </cell>
          <cell r="E115" t="str">
            <v>2 LAMP CIRCLE</v>
          </cell>
          <cell r="F115" t="str">
            <v>FLUORESCENT</v>
          </cell>
          <cell r="G115">
            <v>53</v>
          </cell>
          <cell r="J115">
            <v>1</v>
          </cell>
          <cell r="K115" t="str">
            <v>STD MAG</v>
          </cell>
          <cell r="L115">
            <v>700</v>
          </cell>
          <cell r="M115">
            <v>4</v>
          </cell>
          <cell r="N115">
            <v>0.42</v>
          </cell>
          <cell r="O115">
            <v>1.68</v>
          </cell>
          <cell r="P115">
            <v>2</v>
          </cell>
          <cell r="Q115" t="str">
            <v>FC8T9&amp;FC12T9</v>
          </cell>
          <cell r="R115">
            <v>16</v>
          </cell>
          <cell r="S115">
            <v>4</v>
          </cell>
          <cell r="T115">
            <v>7.0000000000000007E-2</v>
          </cell>
          <cell r="U115">
            <v>0.56000000000000005</v>
          </cell>
          <cell r="V115">
            <v>2.2400000000000002</v>
          </cell>
          <cell r="W115">
            <v>1294.5</v>
          </cell>
          <cell r="X115">
            <v>0.9</v>
          </cell>
          <cell r="Y115">
            <v>2330.1</v>
          </cell>
          <cell r="Z115">
            <v>13500</v>
          </cell>
          <cell r="AA115">
            <v>2</v>
          </cell>
          <cell r="AB115">
            <v>6</v>
          </cell>
          <cell r="AC115">
            <v>0.25</v>
          </cell>
          <cell r="AD115">
            <v>5</v>
          </cell>
          <cell r="AE115">
            <v>8.8888888888888893E-4</v>
          </cell>
          <cell r="AF115">
            <v>7.407407407407407E-4</v>
          </cell>
          <cell r="AG115">
            <v>40000</v>
          </cell>
          <cell r="AH115">
            <v>1</v>
          </cell>
          <cell r="AI115">
            <v>10</v>
          </cell>
          <cell r="AJ115">
            <v>1</v>
          </cell>
          <cell r="AK115">
            <v>20</v>
          </cell>
          <cell r="AL115">
            <v>2.5000000000000001E-4</v>
          </cell>
          <cell r="AM115">
            <v>5.0000000000000001E-4</v>
          </cell>
          <cell r="AN115">
            <v>1.1388888888888889E-3</v>
          </cell>
          <cell r="AO115">
            <v>1.2407407407407406E-3</v>
          </cell>
          <cell r="AQ115">
            <v>101</v>
          </cell>
        </row>
        <row r="116">
          <cell r="B116">
            <v>102</v>
          </cell>
          <cell r="C116" t="str">
            <v>32SS</v>
          </cell>
          <cell r="D116" t="str">
            <v xml:space="preserve"> </v>
          </cell>
          <cell r="E116" t="str">
            <v>3 LAMP 2'</v>
          </cell>
          <cell r="F116" t="str">
            <v>FLUORESCENT</v>
          </cell>
          <cell r="G116">
            <v>84</v>
          </cell>
          <cell r="J116">
            <v>2</v>
          </cell>
          <cell r="K116" t="str">
            <v>STD MAG</v>
          </cell>
          <cell r="L116">
            <v>700</v>
          </cell>
          <cell r="M116">
            <v>4</v>
          </cell>
          <cell r="N116">
            <v>0.42</v>
          </cell>
          <cell r="O116">
            <v>3.36</v>
          </cell>
          <cell r="P116">
            <v>3</v>
          </cell>
          <cell r="Q116" t="str">
            <v>F20T12</v>
          </cell>
          <cell r="R116">
            <v>30</v>
          </cell>
          <cell r="S116">
            <v>2</v>
          </cell>
          <cell r="T116">
            <v>7.0000000000000007E-2</v>
          </cell>
          <cell r="U116">
            <v>0.42000000000000004</v>
          </cell>
          <cell r="V116">
            <v>3.78</v>
          </cell>
          <cell r="W116">
            <v>1044</v>
          </cell>
          <cell r="X116">
            <v>0.9</v>
          </cell>
          <cell r="Y116">
            <v>2818.8</v>
          </cell>
          <cell r="Z116">
            <v>18000</v>
          </cell>
          <cell r="AA116">
            <v>3</v>
          </cell>
          <cell r="AB116">
            <v>2.75</v>
          </cell>
          <cell r="AC116">
            <v>0.25</v>
          </cell>
          <cell r="AD116">
            <v>5</v>
          </cell>
          <cell r="AE116">
            <v>4.5833333333333332E-4</v>
          </cell>
          <cell r="AF116">
            <v>8.3333333333333328E-4</v>
          </cell>
          <cell r="AG116">
            <v>40000</v>
          </cell>
          <cell r="AH116">
            <v>2</v>
          </cell>
          <cell r="AI116">
            <v>10</v>
          </cell>
          <cell r="AJ116">
            <v>1</v>
          </cell>
          <cell r="AK116">
            <v>20</v>
          </cell>
          <cell r="AL116">
            <v>5.0000000000000001E-4</v>
          </cell>
          <cell r="AM116">
            <v>1E-3</v>
          </cell>
          <cell r="AN116">
            <v>9.5833333333333339E-4</v>
          </cell>
          <cell r="AO116">
            <v>1.8333333333333333E-3</v>
          </cell>
          <cell r="AQ116">
            <v>102</v>
          </cell>
        </row>
        <row r="117">
          <cell r="B117">
            <v>103</v>
          </cell>
          <cell r="C117" t="str">
            <v>33SS</v>
          </cell>
          <cell r="D117" t="str">
            <v xml:space="preserve"> </v>
          </cell>
          <cell r="E117" t="str">
            <v>3 LAMP 3'</v>
          </cell>
          <cell r="F117" t="str">
            <v>FLUORESCENT</v>
          </cell>
          <cell r="G117">
            <v>127</v>
          </cell>
          <cell r="J117">
            <v>2</v>
          </cell>
          <cell r="K117" t="str">
            <v>STD MAG</v>
          </cell>
          <cell r="L117">
            <v>700</v>
          </cell>
          <cell r="M117">
            <v>4</v>
          </cell>
          <cell r="N117">
            <v>0.42</v>
          </cell>
          <cell r="O117">
            <v>3.36</v>
          </cell>
          <cell r="P117">
            <v>3</v>
          </cell>
          <cell r="Q117" t="str">
            <v>F30T12</v>
          </cell>
          <cell r="R117">
            <v>30</v>
          </cell>
          <cell r="S117">
            <v>3</v>
          </cell>
          <cell r="T117">
            <v>7.0000000000000007E-2</v>
          </cell>
          <cell r="U117">
            <v>0.63000000000000012</v>
          </cell>
          <cell r="V117">
            <v>3.99</v>
          </cell>
          <cell r="W117">
            <v>1870</v>
          </cell>
          <cell r="X117">
            <v>0.9</v>
          </cell>
          <cell r="Y117">
            <v>5049</v>
          </cell>
          <cell r="Z117">
            <v>18000</v>
          </cell>
          <cell r="AA117">
            <v>3</v>
          </cell>
          <cell r="AB117">
            <v>2.75</v>
          </cell>
          <cell r="AC117">
            <v>0.25</v>
          </cell>
          <cell r="AD117">
            <v>5</v>
          </cell>
          <cell r="AE117">
            <v>4.5833333333333332E-4</v>
          </cell>
          <cell r="AF117">
            <v>8.3333333333333328E-4</v>
          </cell>
          <cell r="AG117">
            <v>40000</v>
          </cell>
          <cell r="AH117">
            <v>2</v>
          </cell>
          <cell r="AI117">
            <v>10</v>
          </cell>
          <cell r="AJ117">
            <v>1</v>
          </cell>
          <cell r="AK117">
            <v>20</v>
          </cell>
          <cell r="AL117">
            <v>5.0000000000000001E-4</v>
          </cell>
          <cell r="AM117">
            <v>1E-3</v>
          </cell>
          <cell r="AN117">
            <v>9.5833333333333339E-4</v>
          </cell>
          <cell r="AO117">
            <v>1.8333333333333333E-3</v>
          </cell>
          <cell r="AQ117">
            <v>103</v>
          </cell>
        </row>
        <row r="118">
          <cell r="B118">
            <v>104</v>
          </cell>
          <cell r="C118" t="str">
            <v>34EE</v>
          </cell>
          <cell r="D118" t="str">
            <v xml:space="preserve"> </v>
          </cell>
          <cell r="E118" t="str">
            <v>3 LAMP 4'</v>
          </cell>
          <cell r="F118" t="str">
            <v>FLUORESCENT</v>
          </cell>
          <cell r="G118">
            <v>115</v>
          </cell>
          <cell r="J118">
            <v>2</v>
          </cell>
          <cell r="K118" t="str">
            <v>ES MAG</v>
          </cell>
          <cell r="L118">
            <v>0</v>
          </cell>
          <cell r="M118">
            <v>4</v>
          </cell>
          <cell r="N118">
            <v>0.15</v>
          </cell>
          <cell r="O118">
            <v>1.2</v>
          </cell>
          <cell r="P118">
            <v>3</v>
          </cell>
          <cell r="Q118" t="str">
            <v>F34T12/SS</v>
          </cell>
          <cell r="R118">
            <v>30</v>
          </cell>
          <cell r="S118">
            <v>4</v>
          </cell>
          <cell r="T118">
            <v>7.0000000000000007E-2</v>
          </cell>
          <cell r="U118">
            <v>0.84000000000000008</v>
          </cell>
          <cell r="V118">
            <v>2.04</v>
          </cell>
          <cell r="W118">
            <v>2279</v>
          </cell>
          <cell r="X118">
            <v>0.9</v>
          </cell>
          <cell r="Y118">
            <v>6153.3</v>
          </cell>
          <cell r="Z118">
            <v>20000</v>
          </cell>
          <cell r="AA118">
            <v>3</v>
          </cell>
          <cell r="AB118">
            <v>1.75</v>
          </cell>
          <cell r="AC118">
            <v>0.25</v>
          </cell>
          <cell r="AD118">
            <v>5</v>
          </cell>
          <cell r="AE118">
            <v>2.6249999999999998E-4</v>
          </cell>
          <cell r="AF118">
            <v>7.5000000000000002E-4</v>
          </cell>
          <cell r="AG118">
            <v>40000</v>
          </cell>
          <cell r="AH118">
            <v>2</v>
          </cell>
          <cell r="AI118">
            <v>12</v>
          </cell>
          <cell r="AJ118">
            <v>1</v>
          </cell>
          <cell r="AK118">
            <v>20</v>
          </cell>
          <cell r="AL118">
            <v>5.9999999999999995E-4</v>
          </cell>
          <cell r="AM118">
            <v>1E-3</v>
          </cell>
          <cell r="AN118">
            <v>8.6249999999999999E-4</v>
          </cell>
          <cell r="AO118">
            <v>1.75E-3</v>
          </cell>
          <cell r="AQ118">
            <v>104</v>
          </cell>
        </row>
        <row r="119">
          <cell r="B119">
            <v>105</v>
          </cell>
          <cell r="C119" t="str">
            <v>34EEH</v>
          </cell>
          <cell r="D119" t="str">
            <v xml:space="preserve"> </v>
          </cell>
          <cell r="E119" t="str">
            <v>3 LAMP 4'</v>
          </cell>
          <cell r="F119" t="str">
            <v>FLUORESCENT</v>
          </cell>
          <cell r="G119">
            <v>89</v>
          </cell>
          <cell r="J119">
            <v>2</v>
          </cell>
          <cell r="K119" t="str">
            <v>HYBRID MAG</v>
          </cell>
          <cell r="L119">
            <v>0</v>
          </cell>
          <cell r="M119">
            <v>4</v>
          </cell>
          <cell r="N119">
            <v>0.15</v>
          </cell>
          <cell r="O119">
            <v>1.2</v>
          </cell>
          <cell r="P119">
            <v>3</v>
          </cell>
          <cell r="Q119" t="str">
            <v>F34T12/SS</v>
          </cell>
          <cell r="R119">
            <v>30</v>
          </cell>
          <cell r="S119">
            <v>4</v>
          </cell>
          <cell r="T119">
            <v>7.0000000000000007E-2</v>
          </cell>
          <cell r="U119">
            <v>0.84000000000000008</v>
          </cell>
          <cell r="V119">
            <v>2.04</v>
          </cell>
          <cell r="W119">
            <v>2279</v>
          </cell>
          <cell r="X119">
            <v>0.9</v>
          </cell>
          <cell r="Y119">
            <v>6153.3</v>
          </cell>
          <cell r="Z119">
            <v>20000</v>
          </cell>
          <cell r="AA119">
            <v>3</v>
          </cell>
          <cell r="AB119">
            <v>1.75</v>
          </cell>
          <cell r="AC119">
            <v>0.25</v>
          </cell>
          <cell r="AD119">
            <v>5</v>
          </cell>
          <cell r="AE119">
            <v>2.6249999999999998E-4</v>
          </cell>
          <cell r="AF119">
            <v>7.5000000000000002E-4</v>
          </cell>
          <cell r="AG119">
            <v>40000</v>
          </cell>
          <cell r="AH119">
            <v>2</v>
          </cell>
          <cell r="AI119">
            <v>15</v>
          </cell>
          <cell r="AJ119">
            <v>1</v>
          </cell>
          <cell r="AK119">
            <v>20</v>
          </cell>
          <cell r="AL119">
            <v>7.5000000000000002E-4</v>
          </cell>
          <cell r="AM119">
            <v>1E-3</v>
          </cell>
          <cell r="AN119">
            <v>1.0124999999999999E-3</v>
          </cell>
          <cell r="AO119">
            <v>1.75E-3</v>
          </cell>
          <cell r="AQ119">
            <v>105</v>
          </cell>
        </row>
        <row r="120">
          <cell r="B120">
            <v>106</v>
          </cell>
          <cell r="C120" t="str">
            <v>34ET12</v>
          </cell>
          <cell r="D120" t="str">
            <v xml:space="preserve"> </v>
          </cell>
          <cell r="E120" t="str">
            <v>3 LAMP 4'</v>
          </cell>
          <cell r="F120" t="str">
            <v>FLUORESCENT</v>
          </cell>
          <cell r="G120">
            <v>91</v>
          </cell>
          <cell r="J120">
            <v>1</v>
          </cell>
          <cell r="K120" t="str">
            <v>STD ELEC</v>
          </cell>
          <cell r="L120">
            <v>0</v>
          </cell>
          <cell r="M120">
            <v>1</v>
          </cell>
          <cell r="N120">
            <v>0.15</v>
          </cell>
          <cell r="O120">
            <v>0.15</v>
          </cell>
          <cell r="P120">
            <v>3</v>
          </cell>
          <cell r="Q120" t="str">
            <v>F34T12/SS</v>
          </cell>
          <cell r="R120">
            <v>30</v>
          </cell>
          <cell r="S120">
            <v>4</v>
          </cell>
          <cell r="T120">
            <v>7.0000000000000007E-2</v>
          </cell>
          <cell r="U120">
            <v>0.84000000000000008</v>
          </cell>
          <cell r="V120">
            <v>0.9900000000000001</v>
          </cell>
          <cell r="W120">
            <v>2279</v>
          </cell>
          <cell r="X120">
            <v>0.9</v>
          </cell>
          <cell r="Y120">
            <v>6153.3</v>
          </cell>
          <cell r="Z120">
            <v>20000</v>
          </cell>
          <cell r="AA120">
            <v>3</v>
          </cell>
          <cell r="AB120">
            <v>1.75</v>
          </cell>
          <cell r="AC120">
            <v>0.25</v>
          </cell>
          <cell r="AD120">
            <v>5</v>
          </cell>
          <cell r="AE120">
            <v>2.6249999999999998E-4</v>
          </cell>
          <cell r="AF120">
            <v>7.5000000000000002E-4</v>
          </cell>
          <cell r="AG120">
            <v>60000</v>
          </cell>
          <cell r="AH120">
            <v>1</v>
          </cell>
          <cell r="AI120">
            <v>15</v>
          </cell>
          <cell r="AJ120">
            <v>1</v>
          </cell>
          <cell r="AK120">
            <v>20</v>
          </cell>
          <cell r="AL120">
            <v>2.5000000000000001E-4</v>
          </cell>
          <cell r="AM120">
            <v>3.3333333333333332E-4</v>
          </cell>
          <cell r="AN120">
            <v>5.1249999999999993E-4</v>
          </cell>
          <cell r="AO120">
            <v>1.0833333333333333E-3</v>
          </cell>
          <cell r="AQ120">
            <v>106</v>
          </cell>
        </row>
        <row r="121">
          <cell r="B121">
            <v>107</v>
          </cell>
          <cell r="C121" t="str">
            <v>34SE</v>
          </cell>
          <cell r="D121" t="str">
            <v>X</v>
          </cell>
          <cell r="E121" t="str">
            <v>3 LAMP 4'</v>
          </cell>
          <cell r="F121" t="str">
            <v>FLUORESCENT</v>
          </cell>
          <cell r="G121">
            <v>132</v>
          </cell>
          <cell r="J121">
            <v>2</v>
          </cell>
          <cell r="K121" t="str">
            <v>STD MAG</v>
          </cell>
          <cell r="L121">
            <v>700</v>
          </cell>
          <cell r="M121">
            <v>4</v>
          </cell>
          <cell r="N121">
            <v>0.42</v>
          </cell>
          <cell r="O121">
            <v>3.36</v>
          </cell>
          <cell r="P121">
            <v>3</v>
          </cell>
          <cell r="Q121" t="str">
            <v>F34T12/SS</v>
          </cell>
          <cell r="R121">
            <v>30</v>
          </cell>
          <cell r="S121">
            <v>4</v>
          </cell>
          <cell r="T121">
            <v>7.0000000000000007E-2</v>
          </cell>
          <cell r="U121">
            <v>0.84000000000000008</v>
          </cell>
          <cell r="V121">
            <v>4.2</v>
          </cell>
          <cell r="W121">
            <v>2279</v>
          </cell>
          <cell r="X121">
            <v>0.9</v>
          </cell>
          <cell r="Y121">
            <v>6153.3</v>
          </cell>
          <cell r="Z121">
            <v>20000</v>
          </cell>
          <cell r="AA121">
            <v>3</v>
          </cell>
          <cell r="AB121">
            <v>1.75</v>
          </cell>
          <cell r="AC121">
            <v>0.25</v>
          </cell>
          <cell r="AD121">
            <v>5</v>
          </cell>
          <cell r="AE121">
            <v>2.6249999999999998E-4</v>
          </cell>
          <cell r="AF121">
            <v>7.5000000000000002E-4</v>
          </cell>
          <cell r="AG121">
            <v>40000</v>
          </cell>
          <cell r="AH121">
            <v>2</v>
          </cell>
          <cell r="AI121">
            <v>10</v>
          </cell>
          <cell r="AJ121">
            <v>1</v>
          </cell>
          <cell r="AK121">
            <v>20</v>
          </cell>
          <cell r="AL121">
            <v>5.0000000000000001E-4</v>
          </cell>
          <cell r="AM121">
            <v>1E-3</v>
          </cell>
          <cell r="AN121">
            <v>7.6249999999999994E-4</v>
          </cell>
          <cell r="AO121">
            <v>1.75E-3</v>
          </cell>
          <cell r="AQ121">
            <v>107</v>
          </cell>
        </row>
        <row r="122">
          <cell r="B122">
            <v>108</v>
          </cell>
          <cell r="C122" t="str">
            <v>34SS</v>
          </cell>
          <cell r="D122" t="str">
            <v xml:space="preserve"> </v>
          </cell>
          <cell r="E122" t="str">
            <v>3 LAMP 4'</v>
          </cell>
          <cell r="F122" t="str">
            <v>FLUORESCENT</v>
          </cell>
          <cell r="G122">
            <v>153</v>
          </cell>
          <cell r="J122">
            <v>2</v>
          </cell>
          <cell r="K122" t="str">
            <v>STD MAG</v>
          </cell>
          <cell r="L122">
            <v>700</v>
          </cell>
          <cell r="M122">
            <v>4</v>
          </cell>
          <cell r="N122">
            <v>0.42</v>
          </cell>
          <cell r="O122">
            <v>3.36</v>
          </cell>
          <cell r="P122">
            <v>3</v>
          </cell>
          <cell r="Q122" t="str">
            <v>F40T12</v>
          </cell>
          <cell r="R122">
            <v>30</v>
          </cell>
          <cell r="S122">
            <v>4</v>
          </cell>
          <cell r="T122">
            <v>7.0000000000000007E-2</v>
          </cell>
          <cell r="U122">
            <v>0.84000000000000008</v>
          </cell>
          <cell r="V122">
            <v>4.2</v>
          </cell>
          <cell r="W122">
            <v>2880</v>
          </cell>
          <cell r="X122">
            <v>0.9</v>
          </cell>
          <cell r="Y122">
            <v>7776</v>
          </cell>
          <cell r="Z122">
            <v>20000</v>
          </cell>
          <cell r="AA122">
            <v>3</v>
          </cell>
          <cell r="AB122">
            <v>1.75</v>
          </cell>
          <cell r="AC122">
            <v>0.25</v>
          </cell>
          <cell r="AD122">
            <v>5</v>
          </cell>
          <cell r="AE122">
            <v>2.6249999999999998E-4</v>
          </cell>
          <cell r="AF122">
            <v>7.5000000000000002E-4</v>
          </cell>
          <cell r="AG122">
            <v>40000</v>
          </cell>
          <cell r="AH122">
            <v>2</v>
          </cell>
          <cell r="AI122">
            <v>10</v>
          </cell>
          <cell r="AJ122">
            <v>1</v>
          </cell>
          <cell r="AK122">
            <v>20</v>
          </cell>
          <cell r="AL122">
            <v>5.0000000000000001E-4</v>
          </cell>
          <cell r="AM122">
            <v>1E-3</v>
          </cell>
          <cell r="AN122">
            <v>7.6249999999999994E-4</v>
          </cell>
          <cell r="AO122">
            <v>1.75E-3</v>
          </cell>
          <cell r="AQ122">
            <v>108</v>
          </cell>
        </row>
        <row r="123">
          <cell r="B123">
            <v>109</v>
          </cell>
          <cell r="C123" t="str">
            <v>34T8</v>
          </cell>
          <cell r="D123" t="str">
            <v xml:space="preserve"> </v>
          </cell>
          <cell r="E123" t="str">
            <v>3 LAMP 4'</v>
          </cell>
          <cell r="F123" t="str">
            <v>FLUORESCENT</v>
          </cell>
          <cell r="G123">
            <v>87</v>
          </cell>
          <cell r="J123">
            <v>1</v>
          </cell>
          <cell r="K123" t="str">
            <v>3X32</v>
          </cell>
          <cell r="L123">
            <v>0</v>
          </cell>
          <cell r="M123">
            <v>1</v>
          </cell>
          <cell r="N123">
            <v>0.15</v>
          </cell>
          <cell r="O123">
            <v>0.15</v>
          </cell>
          <cell r="P123">
            <v>3</v>
          </cell>
          <cell r="Q123" t="str">
            <v>FO32T8/700</v>
          </cell>
          <cell r="R123">
            <v>30</v>
          </cell>
          <cell r="S123">
            <v>4</v>
          </cell>
          <cell r="T123">
            <v>7.0000000000000007E-2</v>
          </cell>
          <cell r="U123">
            <v>0.84000000000000008</v>
          </cell>
          <cell r="V123">
            <v>0.9900000000000001</v>
          </cell>
          <cell r="W123">
            <v>2520</v>
          </cell>
          <cell r="X123">
            <v>0.88</v>
          </cell>
          <cell r="Y123">
            <v>6652.8</v>
          </cell>
          <cell r="Z123">
            <v>20000</v>
          </cell>
          <cell r="AA123">
            <v>3</v>
          </cell>
          <cell r="AB123">
            <v>1.6</v>
          </cell>
          <cell r="AC123">
            <v>0.25</v>
          </cell>
          <cell r="AD123">
            <v>5</v>
          </cell>
          <cell r="AE123">
            <v>2.4000000000000003E-4</v>
          </cell>
          <cell r="AF123">
            <v>7.5000000000000002E-4</v>
          </cell>
          <cell r="AG123">
            <v>60000</v>
          </cell>
          <cell r="AH123">
            <v>1</v>
          </cell>
          <cell r="AI123">
            <v>14.25</v>
          </cell>
          <cell r="AJ123">
            <v>1</v>
          </cell>
          <cell r="AK123">
            <v>20</v>
          </cell>
          <cell r="AL123">
            <v>2.375E-4</v>
          </cell>
          <cell r="AM123">
            <v>3.3333333333333332E-4</v>
          </cell>
          <cell r="AN123">
            <v>4.7750000000000006E-4</v>
          </cell>
          <cell r="AO123">
            <v>1.0833333333333333E-3</v>
          </cell>
          <cell r="AQ123">
            <v>109</v>
          </cell>
        </row>
        <row r="124">
          <cell r="B124">
            <v>110</v>
          </cell>
          <cell r="C124" t="str">
            <v>34USS</v>
          </cell>
          <cell r="D124" t="str">
            <v xml:space="preserve"> </v>
          </cell>
          <cell r="E124" t="str">
            <v>3 LAMP U3"</v>
          </cell>
          <cell r="F124" t="str">
            <v>FLUORESCENT</v>
          </cell>
          <cell r="G124">
            <v>142</v>
          </cell>
          <cell r="J124">
            <v>2</v>
          </cell>
          <cell r="K124" t="str">
            <v>STD MAG</v>
          </cell>
          <cell r="L124">
            <v>700</v>
          </cell>
          <cell r="M124">
            <v>4</v>
          </cell>
          <cell r="N124">
            <v>0.42</v>
          </cell>
          <cell r="O124">
            <v>3.36</v>
          </cell>
          <cell r="P124">
            <v>3</v>
          </cell>
          <cell r="Q124" t="str">
            <v>FB40/3</v>
          </cell>
          <cell r="R124">
            <v>16</v>
          </cell>
          <cell r="S124">
            <v>4</v>
          </cell>
          <cell r="T124">
            <v>7.0000000000000007E-2</v>
          </cell>
          <cell r="U124">
            <v>0.84000000000000008</v>
          </cell>
          <cell r="V124">
            <v>4.2</v>
          </cell>
          <cell r="W124">
            <v>2660</v>
          </cell>
          <cell r="X124">
            <v>0.9</v>
          </cell>
          <cell r="Y124">
            <v>7182</v>
          </cell>
          <cell r="Z124">
            <v>14000</v>
          </cell>
          <cell r="AA124">
            <v>3</v>
          </cell>
          <cell r="AB124">
            <v>6</v>
          </cell>
          <cell r="AC124">
            <v>0.25</v>
          </cell>
          <cell r="AD124">
            <v>5</v>
          </cell>
          <cell r="AE124">
            <v>1.2857142857142856E-3</v>
          </cell>
          <cell r="AF124">
            <v>1.0714285714285715E-3</v>
          </cell>
          <cell r="AG124">
            <v>40000</v>
          </cell>
          <cell r="AH124">
            <v>2</v>
          </cell>
          <cell r="AI124">
            <v>10</v>
          </cell>
          <cell r="AJ124">
            <v>1</v>
          </cell>
          <cell r="AK124">
            <v>20</v>
          </cell>
          <cell r="AL124">
            <v>5.0000000000000001E-4</v>
          </cell>
          <cell r="AM124">
            <v>1E-3</v>
          </cell>
          <cell r="AN124">
            <v>1.7857142857142857E-3</v>
          </cell>
          <cell r="AO124">
            <v>2.0714285714285713E-3</v>
          </cell>
          <cell r="AQ124">
            <v>110</v>
          </cell>
        </row>
        <row r="125">
          <cell r="B125">
            <v>111</v>
          </cell>
          <cell r="C125" t="str">
            <v>42ES</v>
          </cell>
          <cell r="D125" t="str">
            <v xml:space="preserve"> </v>
          </cell>
          <cell r="E125" t="str">
            <v>4 LAMP 2'</v>
          </cell>
          <cell r="F125" t="str">
            <v>FLUORESCENT</v>
          </cell>
          <cell r="G125">
            <v>82</v>
          </cell>
          <cell r="J125">
            <v>1</v>
          </cell>
          <cell r="K125" t="str">
            <v>ES MAG</v>
          </cell>
          <cell r="L125">
            <v>0</v>
          </cell>
          <cell r="M125">
            <v>4</v>
          </cell>
          <cell r="N125">
            <v>0.15</v>
          </cell>
          <cell r="O125">
            <v>0.6</v>
          </cell>
          <cell r="P125">
            <v>4</v>
          </cell>
          <cell r="Q125" t="str">
            <v>F20T12</v>
          </cell>
          <cell r="R125">
            <v>30</v>
          </cell>
          <cell r="S125">
            <v>2</v>
          </cell>
          <cell r="T125">
            <v>7.0000000000000007E-2</v>
          </cell>
          <cell r="U125">
            <v>0.56000000000000005</v>
          </cell>
          <cell r="V125">
            <v>1.1600000000000001</v>
          </cell>
          <cell r="W125">
            <v>1044</v>
          </cell>
          <cell r="X125">
            <v>0.9</v>
          </cell>
          <cell r="Y125">
            <v>3758.4</v>
          </cell>
          <cell r="Z125">
            <v>18000</v>
          </cell>
          <cell r="AA125">
            <v>4</v>
          </cell>
          <cell r="AB125">
            <v>2.75</v>
          </cell>
          <cell r="AC125">
            <v>0.25</v>
          </cell>
          <cell r="AD125">
            <v>5</v>
          </cell>
          <cell r="AE125">
            <v>6.111111111111111E-4</v>
          </cell>
          <cell r="AF125">
            <v>1.1111111111111111E-3</v>
          </cell>
          <cell r="AG125">
            <v>40000</v>
          </cell>
          <cell r="AH125">
            <v>1</v>
          </cell>
          <cell r="AI125">
            <v>12</v>
          </cell>
          <cell r="AJ125">
            <v>1</v>
          </cell>
          <cell r="AK125">
            <v>20</v>
          </cell>
          <cell r="AL125">
            <v>2.9999999999999997E-4</v>
          </cell>
          <cell r="AM125">
            <v>5.0000000000000001E-4</v>
          </cell>
          <cell r="AN125">
            <v>9.1111111111111102E-4</v>
          </cell>
          <cell r="AO125">
            <v>1.6111111111111111E-3</v>
          </cell>
          <cell r="AQ125">
            <v>111</v>
          </cell>
        </row>
        <row r="126">
          <cell r="B126">
            <v>112</v>
          </cell>
          <cell r="C126" t="str">
            <v>42SS</v>
          </cell>
          <cell r="D126" t="str">
            <v xml:space="preserve"> </v>
          </cell>
          <cell r="E126" t="str">
            <v>4 LAMP 2'</v>
          </cell>
          <cell r="F126" t="str">
            <v>FLUORESCENT</v>
          </cell>
          <cell r="G126">
            <v>106</v>
          </cell>
          <cell r="J126">
            <v>2</v>
          </cell>
          <cell r="K126" t="str">
            <v>STD MAG</v>
          </cell>
          <cell r="L126">
            <v>700</v>
          </cell>
          <cell r="M126">
            <v>4</v>
          </cell>
          <cell r="N126">
            <v>0.42</v>
          </cell>
          <cell r="O126">
            <v>3.36</v>
          </cell>
          <cell r="P126">
            <v>4</v>
          </cell>
          <cell r="Q126" t="str">
            <v>F20T12</v>
          </cell>
          <cell r="R126">
            <v>30</v>
          </cell>
          <cell r="S126">
            <v>2</v>
          </cell>
          <cell r="T126">
            <v>7.0000000000000007E-2</v>
          </cell>
          <cell r="U126">
            <v>0.56000000000000005</v>
          </cell>
          <cell r="V126">
            <v>3.92</v>
          </cell>
          <cell r="W126">
            <v>1044</v>
          </cell>
          <cell r="X126">
            <v>0.9</v>
          </cell>
          <cell r="Y126">
            <v>3758.4</v>
          </cell>
          <cell r="Z126">
            <v>18000</v>
          </cell>
          <cell r="AA126">
            <v>4</v>
          </cell>
          <cell r="AB126">
            <v>2.75</v>
          </cell>
          <cell r="AC126">
            <v>0.25</v>
          </cell>
          <cell r="AD126">
            <v>5</v>
          </cell>
          <cell r="AE126">
            <v>6.111111111111111E-4</v>
          </cell>
          <cell r="AF126">
            <v>1.1111111111111111E-3</v>
          </cell>
          <cell r="AG126">
            <v>40000</v>
          </cell>
          <cell r="AH126">
            <v>2</v>
          </cell>
          <cell r="AI126">
            <v>10</v>
          </cell>
          <cell r="AJ126">
            <v>1</v>
          </cell>
          <cell r="AK126">
            <v>20</v>
          </cell>
          <cell r="AL126">
            <v>5.0000000000000001E-4</v>
          </cell>
          <cell r="AM126">
            <v>1E-3</v>
          </cell>
          <cell r="AN126">
            <v>1.1111111111111111E-3</v>
          </cell>
          <cell r="AO126">
            <v>2.1111111111111113E-3</v>
          </cell>
          <cell r="AP126" t="str">
            <v xml:space="preserve"> </v>
          </cell>
          <cell r="AQ126">
            <v>112</v>
          </cell>
        </row>
        <row r="127">
          <cell r="B127">
            <v>113</v>
          </cell>
          <cell r="C127" t="str">
            <v>42T8</v>
          </cell>
          <cell r="D127" t="str">
            <v xml:space="preserve"> </v>
          </cell>
          <cell r="E127" t="str">
            <v>4 LAMP 2'</v>
          </cell>
          <cell r="F127" t="str">
            <v>FLUORESCENT</v>
          </cell>
          <cell r="G127">
            <v>64</v>
          </cell>
          <cell r="J127">
            <v>1</v>
          </cell>
          <cell r="K127" t="str">
            <v>STD ELEC</v>
          </cell>
          <cell r="L127">
            <v>0</v>
          </cell>
          <cell r="M127">
            <v>1</v>
          </cell>
          <cell r="N127">
            <v>0.15</v>
          </cell>
          <cell r="O127">
            <v>0.15</v>
          </cell>
          <cell r="P127">
            <v>4</v>
          </cell>
          <cell r="Q127" t="str">
            <v>FO17T8/700</v>
          </cell>
          <cell r="R127">
            <v>30</v>
          </cell>
          <cell r="S127">
            <v>2</v>
          </cell>
          <cell r="T127">
            <v>7.0000000000000007E-2</v>
          </cell>
          <cell r="U127">
            <v>0.56000000000000005</v>
          </cell>
          <cell r="V127">
            <v>0.71000000000000008</v>
          </cell>
          <cell r="W127">
            <v>1170</v>
          </cell>
          <cell r="X127">
            <v>0.9</v>
          </cell>
          <cell r="Y127">
            <v>4212</v>
          </cell>
          <cell r="Z127">
            <v>20000</v>
          </cell>
          <cell r="AA127">
            <v>4</v>
          </cell>
          <cell r="AB127">
            <v>2.25</v>
          </cell>
          <cell r="AC127">
            <v>0.25</v>
          </cell>
          <cell r="AD127">
            <v>5</v>
          </cell>
          <cell r="AE127">
            <v>4.4999999999999999E-4</v>
          </cell>
          <cell r="AF127">
            <v>1E-3</v>
          </cell>
          <cell r="AG127">
            <v>60000</v>
          </cell>
          <cell r="AH127">
            <v>1</v>
          </cell>
          <cell r="AI127">
            <v>15</v>
          </cell>
          <cell r="AJ127">
            <v>1</v>
          </cell>
          <cell r="AK127">
            <v>20</v>
          </cell>
          <cell r="AL127">
            <v>2.5000000000000001E-4</v>
          </cell>
          <cell r="AM127">
            <v>3.3333333333333332E-4</v>
          </cell>
          <cell r="AN127">
            <v>6.9999999999999999E-4</v>
          </cell>
          <cell r="AO127">
            <v>1.3333333333333333E-3</v>
          </cell>
          <cell r="AQ127">
            <v>113</v>
          </cell>
        </row>
        <row r="128">
          <cell r="B128">
            <v>114</v>
          </cell>
          <cell r="C128" t="str">
            <v>43SS</v>
          </cell>
          <cell r="D128" t="str">
            <v xml:space="preserve"> </v>
          </cell>
          <cell r="E128" t="str">
            <v>4 LAMP 3'</v>
          </cell>
          <cell r="F128" t="str">
            <v>FLUORESCENT</v>
          </cell>
          <cell r="G128">
            <v>162</v>
          </cell>
          <cell r="J128">
            <v>2</v>
          </cell>
          <cell r="K128" t="str">
            <v>STD MAG</v>
          </cell>
          <cell r="L128">
            <v>700</v>
          </cell>
          <cell r="M128">
            <v>4</v>
          </cell>
          <cell r="N128">
            <v>0.42</v>
          </cell>
          <cell r="O128">
            <v>3.36</v>
          </cell>
          <cell r="P128">
            <v>4</v>
          </cell>
          <cell r="Q128" t="str">
            <v>F30T12</v>
          </cell>
          <cell r="R128">
            <v>30</v>
          </cell>
          <cell r="S128">
            <v>3</v>
          </cell>
          <cell r="T128">
            <v>7.0000000000000007E-2</v>
          </cell>
          <cell r="U128">
            <v>0.84000000000000008</v>
          </cell>
          <cell r="V128">
            <v>4.2</v>
          </cell>
          <cell r="W128">
            <v>1870</v>
          </cell>
          <cell r="X128">
            <v>0.9</v>
          </cell>
          <cell r="Y128">
            <v>6732</v>
          </cell>
          <cell r="Z128">
            <v>18000</v>
          </cell>
          <cell r="AA128">
            <v>4</v>
          </cell>
          <cell r="AB128">
            <v>2.75</v>
          </cell>
          <cell r="AC128">
            <v>0.25</v>
          </cell>
          <cell r="AD128">
            <v>5</v>
          </cell>
          <cell r="AE128">
            <v>6.111111111111111E-4</v>
          </cell>
          <cell r="AF128">
            <v>1.1111111111111111E-3</v>
          </cell>
          <cell r="AG128">
            <v>40000</v>
          </cell>
          <cell r="AH128">
            <v>2</v>
          </cell>
          <cell r="AI128">
            <v>10</v>
          </cell>
          <cell r="AJ128">
            <v>1</v>
          </cell>
          <cell r="AK128">
            <v>20</v>
          </cell>
          <cell r="AL128">
            <v>5.0000000000000001E-4</v>
          </cell>
          <cell r="AM128">
            <v>1E-3</v>
          </cell>
          <cell r="AN128">
            <v>1.1111111111111111E-3</v>
          </cell>
          <cell r="AO128">
            <v>2.1111111111111113E-3</v>
          </cell>
          <cell r="AQ128">
            <v>114</v>
          </cell>
        </row>
        <row r="129">
          <cell r="B129">
            <v>115</v>
          </cell>
          <cell r="C129" t="str">
            <v>44EE</v>
          </cell>
          <cell r="D129" t="str">
            <v>X</v>
          </cell>
          <cell r="E129" t="str">
            <v>4 LAMP 4'</v>
          </cell>
          <cell r="F129" t="str">
            <v>FLUORESCENT</v>
          </cell>
          <cell r="G129">
            <v>144</v>
          </cell>
          <cell r="J129">
            <v>2</v>
          </cell>
          <cell r="K129" t="str">
            <v>ES MAG</v>
          </cell>
          <cell r="L129">
            <v>0</v>
          </cell>
          <cell r="M129">
            <v>4</v>
          </cell>
          <cell r="N129">
            <v>0.15</v>
          </cell>
          <cell r="O129">
            <v>1.2</v>
          </cell>
          <cell r="P129">
            <v>4</v>
          </cell>
          <cell r="Q129" t="str">
            <v>F34T12/SS</v>
          </cell>
          <cell r="R129">
            <v>30</v>
          </cell>
          <cell r="S129">
            <v>4</v>
          </cell>
          <cell r="T129">
            <v>7.0000000000000007E-2</v>
          </cell>
          <cell r="U129">
            <v>1.1200000000000001</v>
          </cell>
          <cell r="V129">
            <v>2.3200000000000003</v>
          </cell>
          <cell r="W129">
            <v>2279</v>
          </cell>
          <cell r="X129">
            <v>0.9</v>
          </cell>
          <cell r="Y129">
            <v>8204.4</v>
          </cell>
          <cell r="Z129">
            <v>20000</v>
          </cell>
          <cell r="AA129">
            <v>4</v>
          </cell>
          <cell r="AB129">
            <v>1.75</v>
          </cell>
          <cell r="AC129">
            <v>0.25</v>
          </cell>
          <cell r="AD129">
            <v>5</v>
          </cell>
          <cell r="AE129">
            <v>3.5E-4</v>
          </cell>
          <cell r="AF129">
            <v>1E-3</v>
          </cell>
          <cell r="AG129">
            <v>40000</v>
          </cell>
          <cell r="AH129">
            <v>2</v>
          </cell>
          <cell r="AI129">
            <v>12</v>
          </cell>
          <cell r="AJ129">
            <v>1</v>
          </cell>
          <cell r="AK129">
            <v>20</v>
          </cell>
          <cell r="AL129">
            <v>5.9999999999999995E-4</v>
          </cell>
          <cell r="AM129">
            <v>1E-3</v>
          </cell>
          <cell r="AN129">
            <v>9.4999999999999989E-4</v>
          </cell>
          <cell r="AO129">
            <v>2E-3</v>
          </cell>
          <cell r="AQ129">
            <v>115</v>
          </cell>
        </row>
        <row r="130">
          <cell r="B130">
            <v>116</v>
          </cell>
          <cell r="C130" t="str">
            <v>44EEH</v>
          </cell>
          <cell r="D130" t="str">
            <v xml:space="preserve"> </v>
          </cell>
          <cell r="E130" t="str">
            <v>4 LAMP 4'</v>
          </cell>
          <cell r="F130" t="str">
            <v>FLUORESCENT</v>
          </cell>
          <cell r="G130">
            <v>116</v>
          </cell>
          <cell r="J130">
            <v>2</v>
          </cell>
          <cell r="K130" t="str">
            <v>HYBRID MAG</v>
          </cell>
          <cell r="L130">
            <v>0</v>
          </cell>
          <cell r="M130">
            <v>4</v>
          </cell>
          <cell r="N130">
            <v>0.15</v>
          </cell>
          <cell r="O130">
            <v>1.2</v>
          </cell>
          <cell r="P130">
            <v>4</v>
          </cell>
          <cell r="Q130" t="str">
            <v>F34T12/SS</v>
          </cell>
          <cell r="R130">
            <v>30</v>
          </cell>
          <cell r="S130">
            <v>4</v>
          </cell>
          <cell r="T130">
            <v>7.0000000000000007E-2</v>
          </cell>
          <cell r="U130">
            <v>1.1200000000000001</v>
          </cell>
          <cell r="V130">
            <v>2.3200000000000003</v>
          </cell>
          <cell r="W130">
            <v>2279</v>
          </cell>
          <cell r="X130">
            <v>0.9</v>
          </cell>
          <cell r="Y130">
            <v>8204.4</v>
          </cell>
          <cell r="Z130">
            <v>20000</v>
          </cell>
          <cell r="AA130">
            <v>4</v>
          </cell>
          <cell r="AB130">
            <v>1.75</v>
          </cell>
          <cell r="AC130">
            <v>0.25</v>
          </cell>
          <cell r="AD130">
            <v>5</v>
          </cell>
          <cell r="AE130">
            <v>3.5E-4</v>
          </cell>
          <cell r="AF130">
            <v>1E-3</v>
          </cell>
          <cell r="AG130">
            <v>40000</v>
          </cell>
          <cell r="AH130">
            <v>2</v>
          </cell>
          <cell r="AI130">
            <v>15</v>
          </cell>
          <cell r="AJ130">
            <v>1</v>
          </cell>
          <cell r="AK130">
            <v>20</v>
          </cell>
          <cell r="AL130">
            <v>7.5000000000000002E-4</v>
          </cell>
          <cell r="AM130">
            <v>1E-3</v>
          </cell>
          <cell r="AN130">
            <v>1.1000000000000001E-3</v>
          </cell>
          <cell r="AO130">
            <v>2E-3</v>
          </cell>
          <cell r="AQ130">
            <v>116</v>
          </cell>
        </row>
        <row r="131">
          <cell r="B131">
            <v>117</v>
          </cell>
          <cell r="C131" t="str">
            <v>44ET12</v>
          </cell>
          <cell r="D131" t="str">
            <v xml:space="preserve"> </v>
          </cell>
          <cell r="E131" t="str">
            <v>4 LAMP 4'</v>
          </cell>
          <cell r="F131" t="str">
            <v>FLUORESCENT</v>
          </cell>
          <cell r="G131">
            <v>120</v>
          </cell>
          <cell r="J131">
            <v>2</v>
          </cell>
          <cell r="K131" t="str">
            <v>STD ELEC</v>
          </cell>
          <cell r="L131">
            <v>0</v>
          </cell>
          <cell r="M131">
            <v>1</v>
          </cell>
          <cell r="N131">
            <v>0.15</v>
          </cell>
          <cell r="O131">
            <v>0.3</v>
          </cell>
          <cell r="P131">
            <v>4</v>
          </cell>
          <cell r="Q131" t="str">
            <v>F34T12/SS</v>
          </cell>
          <cell r="R131">
            <v>30</v>
          </cell>
          <cell r="S131">
            <v>4</v>
          </cell>
          <cell r="T131">
            <v>7.0000000000000007E-2</v>
          </cell>
          <cell r="U131">
            <v>1.1200000000000001</v>
          </cell>
          <cell r="V131">
            <v>1.4200000000000002</v>
          </cell>
          <cell r="W131">
            <v>2279</v>
          </cell>
          <cell r="X131">
            <v>0.9</v>
          </cell>
          <cell r="Y131">
            <v>8204.4</v>
          </cell>
          <cell r="Z131">
            <v>20000</v>
          </cell>
          <cell r="AA131">
            <v>4</v>
          </cell>
          <cell r="AB131">
            <v>1.75</v>
          </cell>
          <cell r="AC131">
            <v>0.25</v>
          </cell>
          <cell r="AD131">
            <v>5</v>
          </cell>
          <cell r="AE131">
            <v>3.5E-4</v>
          </cell>
          <cell r="AF131">
            <v>1E-3</v>
          </cell>
          <cell r="AG131">
            <v>60000</v>
          </cell>
          <cell r="AH131">
            <v>2</v>
          </cell>
          <cell r="AI131">
            <v>15</v>
          </cell>
          <cell r="AJ131">
            <v>1</v>
          </cell>
          <cell r="AK131">
            <v>20</v>
          </cell>
          <cell r="AL131">
            <v>5.0000000000000001E-4</v>
          </cell>
          <cell r="AM131">
            <v>6.6666666666666664E-4</v>
          </cell>
          <cell r="AN131">
            <v>8.5000000000000006E-4</v>
          </cell>
          <cell r="AO131">
            <v>1.6666666666666666E-3</v>
          </cell>
          <cell r="AQ131">
            <v>117</v>
          </cell>
        </row>
        <row r="132">
          <cell r="B132">
            <v>118</v>
          </cell>
          <cell r="C132" t="str">
            <v>44HOSS</v>
          </cell>
          <cell r="D132" t="str">
            <v xml:space="preserve"> </v>
          </cell>
          <cell r="E132" t="str">
            <v>4 LAMP 4' HO</v>
          </cell>
          <cell r="F132" t="str">
            <v>FLUORESCENT</v>
          </cell>
          <cell r="G132">
            <v>145</v>
          </cell>
          <cell r="J132">
            <v>2</v>
          </cell>
          <cell r="K132" t="str">
            <v>STD MAG HO</v>
          </cell>
          <cell r="L132">
            <v>700</v>
          </cell>
          <cell r="M132">
            <v>11</v>
          </cell>
          <cell r="N132">
            <v>0.42</v>
          </cell>
          <cell r="O132">
            <v>9.24</v>
          </cell>
          <cell r="P132">
            <v>4</v>
          </cell>
          <cell r="Q132" t="str">
            <v>F48T12/HO</v>
          </cell>
          <cell r="R132">
            <v>30</v>
          </cell>
          <cell r="S132">
            <v>4</v>
          </cell>
          <cell r="T132">
            <v>7.0000000000000007E-2</v>
          </cell>
          <cell r="U132">
            <v>1.1200000000000001</v>
          </cell>
          <cell r="V132">
            <v>10.36</v>
          </cell>
          <cell r="W132">
            <v>3443</v>
          </cell>
          <cell r="X132">
            <v>0.9</v>
          </cell>
          <cell r="Y132">
            <v>12394.800000000001</v>
          </cell>
          <cell r="Z132">
            <v>12000</v>
          </cell>
          <cell r="AA132">
            <v>4</v>
          </cell>
          <cell r="AB132">
            <v>6.9375</v>
          </cell>
          <cell r="AC132">
            <v>0.25</v>
          </cell>
          <cell r="AD132">
            <v>5</v>
          </cell>
          <cell r="AE132">
            <v>2.3124999999999999E-3</v>
          </cell>
          <cell r="AF132">
            <v>1.6666666666666668E-3</v>
          </cell>
          <cell r="AG132">
            <v>40000</v>
          </cell>
          <cell r="AH132">
            <v>2</v>
          </cell>
          <cell r="AI132">
            <v>12</v>
          </cell>
          <cell r="AJ132">
            <v>1</v>
          </cell>
          <cell r="AK132">
            <v>20</v>
          </cell>
          <cell r="AL132">
            <v>5.9999999999999995E-4</v>
          </cell>
          <cell r="AM132">
            <v>1E-3</v>
          </cell>
          <cell r="AN132">
            <v>2.9124999999999997E-3</v>
          </cell>
          <cell r="AO132">
            <v>2.666666666666667E-3</v>
          </cell>
          <cell r="AQ132">
            <v>118</v>
          </cell>
        </row>
        <row r="133">
          <cell r="B133">
            <v>119</v>
          </cell>
          <cell r="C133" t="str">
            <v>44SE</v>
          </cell>
          <cell r="D133" t="str">
            <v>X</v>
          </cell>
          <cell r="E133" t="str">
            <v>4 LAMP 4'</v>
          </cell>
          <cell r="F133" t="str">
            <v>FLUORESCENT</v>
          </cell>
          <cell r="G133">
            <v>164</v>
          </cell>
          <cell r="J133">
            <v>2</v>
          </cell>
          <cell r="K133" t="str">
            <v>STD MAG</v>
          </cell>
          <cell r="L133">
            <v>700</v>
          </cell>
          <cell r="M133">
            <v>4</v>
          </cell>
          <cell r="N133">
            <v>0.42</v>
          </cell>
          <cell r="O133">
            <v>3.36</v>
          </cell>
          <cell r="P133">
            <v>4</v>
          </cell>
          <cell r="Q133" t="str">
            <v>F34T12/SS</v>
          </cell>
          <cell r="R133">
            <v>30</v>
          </cell>
          <cell r="S133">
            <v>4</v>
          </cell>
          <cell r="T133">
            <v>7.0000000000000007E-2</v>
          </cell>
          <cell r="U133">
            <v>1.1200000000000001</v>
          </cell>
          <cell r="V133">
            <v>4.4800000000000004</v>
          </cell>
          <cell r="W133">
            <v>2279</v>
          </cell>
          <cell r="X133">
            <v>0.9</v>
          </cell>
          <cell r="Y133">
            <v>8204.4</v>
          </cell>
          <cell r="Z133">
            <v>20000</v>
          </cell>
          <cell r="AA133">
            <v>4</v>
          </cell>
          <cell r="AB133">
            <v>1.75</v>
          </cell>
          <cell r="AC133">
            <v>0.25</v>
          </cell>
          <cell r="AD133">
            <v>5</v>
          </cell>
          <cell r="AE133">
            <v>3.5E-4</v>
          </cell>
          <cell r="AF133">
            <v>1E-3</v>
          </cell>
          <cell r="AG133">
            <v>40000</v>
          </cell>
          <cell r="AH133">
            <v>2</v>
          </cell>
          <cell r="AI133">
            <v>10</v>
          </cell>
          <cell r="AJ133">
            <v>1</v>
          </cell>
          <cell r="AK133">
            <v>20</v>
          </cell>
          <cell r="AL133">
            <v>5.0000000000000001E-4</v>
          </cell>
          <cell r="AM133">
            <v>1E-3</v>
          </cell>
          <cell r="AN133">
            <v>8.5000000000000006E-4</v>
          </cell>
          <cell r="AO133">
            <v>2E-3</v>
          </cell>
          <cell r="AQ133">
            <v>119</v>
          </cell>
        </row>
        <row r="134">
          <cell r="B134">
            <v>120</v>
          </cell>
          <cell r="C134" t="str">
            <v>44SLSS</v>
          </cell>
          <cell r="D134" t="str">
            <v xml:space="preserve"> </v>
          </cell>
          <cell r="E134" t="str">
            <v>4 LAMP 4' SLIMLINE</v>
          </cell>
          <cell r="F134" t="str">
            <v>FLUORESCENT</v>
          </cell>
          <cell r="G134">
            <v>135</v>
          </cell>
          <cell r="J134">
            <v>2</v>
          </cell>
          <cell r="K134" t="str">
            <v>STD MAG SLIMLINE</v>
          </cell>
          <cell r="L134">
            <v>700</v>
          </cell>
          <cell r="M134">
            <v>8</v>
          </cell>
          <cell r="N134">
            <v>0.42</v>
          </cell>
          <cell r="O134">
            <v>6.72</v>
          </cell>
          <cell r="P134">
            <v>4</v>
          </cell>
          <cell r="Q134" t="str">
            <v>F48T12/SL</v>
          </cell>
          <cell r="R134">
            <v>30</v>
          </cell>
          <cell r="S134">
            <v>4</v>
          </cell>
          <cell r="T134">
            <v>7.0000000000000007E-2</v>
          </cell>
          <cell r="U134">
            <v>1.1200000000000001</v>
          </cell>
          <cell r="V134">
            <v>7.84</v>
          </cell>
          <cell r="W134">
            <v>2482</v>
          </cell>
          <cell r="X134">
            <v>0.9</v>
          </cell>
          <cell r="Y134">
            <v>8935.2000000000007</v>
          </cell>
          <cell r="Z134">
            <v>12000</v>
          </cell>
          <cell r="AA134">
            <v>4</v>
          </cell>
          <cell r="AB134">
            <v>4</v>
          </cell>
          <cell r="AC134">
            <v>0.25</v>
          </cell>
          <cell r="AD134">
            <v>5</v>
          </cell>
          <cell r="AE134">
            <v>1.3333333333333333E-3</v>
          </cell>
          <cell r="AF134">
            <v>1.6666666666666668E-3</v>
          </cell>
          <cell r="AG134">
            <v>40000</v>
          </cell>
          <cell r="AH134">
            <v>2</v>
          </cell>
          <cell r="AI134">
            <v>12</v>
          </cell>
          <cell r="AJ134">
            <v>1</v>
          </cell>
          <cell r="AK134">
            <v>20</v>
          </cell>
          <cell r="AL134">
            <v>5.9999999999999995E-4</v>
          </cell>
          <cell r="AM134">
            <v>1E-3</v>
          </cell>
          <cell r="AN134">
            <v>1.9333333333333333E-3</v>
          </cell>
          <cell r="AO134">
            <v>2.666666666666667E-3</v>
          </cell>
          <cell r="AQ134">
            <v>120</v>
          </cell>
        </row>
        <row r="135">
          <cell r="B135">
            <v>121</v>
          </cell>
          <cell r="C135" t="str">
            <v>44SS</v>
          </cell>
          <cell r="D135" t="str">
            <v xml:space="preserve"> </v>
          </cell>
          <cell r="E135" t="str">
            <v>4 LAMP 4'</v>
          </cell>
          <cell r="F135" t="str">
            <v>FLUORESCENT</v>
          </cell>
          <cell r="G135">
            <v>192</v>
          </cell>
          <cell r="J135">
            <v>2</v>
          </cell>
          <cell r="K135" t="str">
            <v>STD MAG</v>
          </cell>
          <cell r="L135">
            <v>700</v>
          </cell>
          <cell r="M135">
            <v>4</v>
          </cell>
          <cell r="N135">
            <v>0.42</v>
          </cell>
          <cell r="O135">
            <v>3.36</v>
          </cell>
          <cell r="P135">
            <v>4</v>
          </cell>
          <cell r="Q135" t="str">
            <v>F40T12</v>
          </cell>
          <cell r="R135">
            <v>30</v>
          </cell>
          <cell r="S135">
            <v>4</v>
          </cell>
          <cell r="T135">
            <v>7.0000000000000007E-2</v>
          </cell>
          <cell r="U135">
            <v>1.1200000000000001</v>
          </cell>
          <cell r="V135">
            <v>4.4800000000000004</v>
          </cell>
          <cell r="W135">
            <v>2880</v>
          </cell>
          <cell r="X135">
            <v>0.9</v>
          </cell>
          <cell r="Y135">
            <v>10368</v>
          </cell>
          <cell r="Z135">
            <v>20000</v>
          </cell>
          <cell r="AA135">
            <v>4</v>
          </cell>
          <cell r="AB135">
            <v>1.75</v>
          </cell>
          <cell r="AC135">
            <v>0.25</v>
          </cell>
          <cell r="AD135">
            <v>5</v>
          </cell>
          <cell r="AE135">
            <v>3.5E-4</v>
          </cell>
          <cell r="AF135">
            <v>1E-3</v>
          </cell>
          <cell r="AG135">
            <v>40000</v>
          </cell>
          <cell r="AH135">
            <v>2</v>
          </cell>
          <cell r="AI135">
            <v>10</v>
          </cell>
          <cell r="AJ135">
            <v>1</v>
          </cell>
          <cell r="AK135">
            <v>20</v>
          </cell>
          <cell r="AL135">
            <v>5.0000000000000001E-4</v>
          </cell>
          <cell r="AM135">
            <v>1E-3</v>
          </cell>
          <cell r="AN135">
            <v>8.5000000000000006E-4</v>
          </cell>
          <cell r="AO135">
            <v>2E-3</v>
          </cell>
          <cell r="AQ135">
            <v>121</v>
          </cell>
        </row>
        <row r="136">
          <cell r="B136">
            <v>122</v>
          </cell>
          <cell r="C136" t="str">
            <v>44T8</v>
          </cell>
          <cell r="D136" t="str">
            <v>X</v>
          </cell>
          <cell r="E136" t="str">
            <v>4 LAMP 4'</v>
          </cell>
          <cell r="F136" t="str">
            <v>FLUORESCENT</v>
          </cell>
          <cell r="G136">
            <v>114</v>
          </cell>
          <cell r="J136">
            <v>1</v>
          </cell>
          <cell r="K136" t="str">
            <v>4X32</v>
          </cell>
          <cell r="L136">
            <v>0</v>
          </cell>
          <cell r="M136">
            <v>1</v>
          </cell>
          <cell r="N136">
            <v>0.15</v>
          </cell>
          <cell r="O136">
            <v>0.15</v>
          </cell>
          <cell r="P136">
            <v>4</v>
          </cell>
          <cell r="Q136" t="str">
            <v>FO32T8/700</v>
          </cell>
          <cell r="R136">
            <v>30</v>
          </cell>
          <cell r="S136">
            <v>4</v>
          </cell>
          <cell r="T136">
            <v>7.0000000000000007E-2</v>
          </cell>
          <cell r="U136">
            <v>1.1200000000000001</v>
          </cell>
          <cell r="V136">
            <v>1.27</v>
          </cell>
          <cell r="W136">
            <v>2520</v>
          </cell>
          <cell r="X136">
            <v>0.88</v>
          </cell>
          <cell r="Y136">
            <v>8870.4</v>
          </cell>
          <cell r="Z136">
            <v>20000</v>
          </cell>
          <cell r="AA136">
            <v>4</v>
          </cell>
          <cell r="AB136">
            <v>1.6</v>
          </cell>
          <cell r="AC136">
            <v>0.25</v>
          </cell>
          <cell r="AD136">
            <v>5</v>
          </cell>
          <cell r="AE136">
            <v>3.2000000000000003E-4</v>
          </cell>
          <cell r="AF136">
            <v>1E-3</v>
          </cell>
          <cell r="AG136">
            <v>60000</v>
          </cell>
          <cell r="AH136">
            <v>1</v>
          </cell>
          <cell r="AI136">
            <v>15.35</v>
          </cell>
          <cell r="AJ136">
            <v>1</v>
          </cell>
          <cell r="AK136">
            <v>20</v>
          </cell>
          <cell r="AL136">
            <v>2.5583333333333334E-4</v>
          </cell>
          <cell r="AM136">
            <v>3.3333333333333332E-4</v>
          </cell>
          <cell r="AN136">
            <v>5.7583333333333336E-4</v>
          </cell>
          <cell r="AO136">
            <v>1.3333333333333333E-3</v>
          </cell>
          <cell r="AQ136">
            <v>122</v>
          </cell>
        </row>
        <row r="137">
          <cell r="B137">
            <v>123</v>
          </cell>
          <cell r="C137" t="str">
            <v>48HOEE</v>
          </cell>
          <cell r="D137" t="str">
            <v xml:space="preserve"> </v>
          </cell>
          <cell r="E137" t="str">
            <v>4 LAMP 8' HO</v>
          </cell>
          <cell r="F137" t="str">
            <v>FLUORESCENT</v>
          </cell>
          <cell r="G137">
            <v>414</v>
          </cell>
          <cell r="J137">
            <v>2</v>
          </cell>
          <cell r="K137" t="str">
            <v>ES MAG HO</v>
          </cell>
          <cell r="L137">
            <v>0</v>
          </cell>
          <cell r="M137">
            <v>11</v>
          </cell>
          <cell r="N137">
            <v>0.15</v>
          </cell>
          <cell r="O137">
            <v>3.3</v>
          </cell>
          <cell r="P137">
            <v>4</v>
          </cell>
          <cell r="Q137" t="str">
            <v>F96T12/HO/SS</v>
          </cell>
          <cell r="R137">
            <v>15</v>
          </cell>
          <cell r="S137">
            <v>8</v>
          </cell>
          <cell r="T137">
            <v>7.0000000000000007E-2</v>
          </cell>
          <cell r="U137">
            <v>2.2400000000000002</v>
          </cell>
          <cell r="V137">
            <v>5.54</v>
          </cell>
          <cell r="W137">
            <v>7515</v>
          </cell>
          <cell r="X137">
            <v>0.9</v>
          </cell>
          <cell r="Y137">
            <v>27054</v>
          </cell>
          <cell r="Z137">
            <v>12000</v>
          </cell>
          <cell r="AA137">
            <v>4</v>
          </cell>
          <cell r="AB137">
            <v>8</v>
          </cell>
          <cell r="AC137">
            <v>0.25</v>
          </cell>
          <cell r="AD137">
            <v>5</v>
          </cell>
          <cell r="AE137">
            <v>2.6666666666666666E-3</v>
          </cell>
          <cell r="AF137">
            <v>1.6666666666666668E-3</v>
          </cell>
          <cell r="AG137">
            <v>40000</v>
          </cell>
          <cell r="AH137">
            <v>2</v>
          </cell>
          <cell r="AI137">
            <v>15</v>
          </cell>
          <cell r="AJ137">
            <v>1</v>
          </cell>
          <cell r="AK137">
            <v>20</v>
          </cell>
          <cell r="AL137">
            <v>7.5000000000000002E-4</v>
          </cell>
          <cell r="AM137">
            <v>1E-3</v>
          </cell>
          <cell r="AN137">
            <v>3.4166666666666668E-3</v>
          </cell>
          <cell r="AO137">
            <v>2.666666666666667E-3</v>
          </cell>
          <cell r="AQ137">
            <v>123</v>
          </cell>
        </row>
        <row r="138">
          <cell r="B138">
            <v>124</v>
          </cell>
          <cell r="C138" t="str">
            <v>48HOSE</v>
          </cell>
          <cell r="D138" t="str">
            <v xml:space="preserve"> </v>
          </cell>
          <cell r="E138" t="str">
            <v>4 LAMP 8' HO</v>
          </cell>
          <cell r="F138" t="str">
            <v>FLUORESCENT</v>
          </cell>
          <cell r="G138">
            <v>454</v>
          </cell>
          <cell r="J138">
            <v>2</v>
          </cell>
          <cell r="K138" t="str">
            <v>STD MAG HO</v>
          </cell>
          <cell r="L138">
            <v>700</v>
          </cell>
          <cell r="M138">
            <v>11</v>
          </cell>
          <cell r="N138">
            <v>0.42</v>
          </cell>
          <cell r="O138">
            <v>9.24</v>
          </cell>
          <cell r="P138">
            <v>4</v>
          </cell>
          <cell r="Q138" t="str">
            <v>F96T12/HO/SS</v>
          </cell>
          <cell r="R138">
            <v>15</v>
          </cell>
          <cell r="S138">
            <v>8</v>
          </cell>
          <cell r="T138">
            <v>7.0000000000000007E-2</v>
          </cell>
          <cell r="U138">
            <v>2.2400000000000002</v>
          </cell>
          <cell r="V138">
            <v>11.48</v>
          </cell>
          <cell r="W138">
            <v>7515</v>
          </cell>
          <cell r="X138">
            <v>0.9</v>
          </cell>
          <cell r="Y138">
            <v>27054</v>
          </cell>
          <cell r="Z138">
            <v>12000</v>
          </cell>
          <cell r="AA138">
            <v>4</v>
          </cell>
          <cell r="AB138">
            <v>8</v>
          </cell>
          <cell r="AC138">
            <v>0.25</v>
          </cell>
          <cell r="AD138">
            <v>5</v>
          </cell>
          <cell r="AE138">
            <v>2.6666666666666666E-3</v>
          </cell>
          <cell r="AF138">
            <v>1.6666666666666668E-3</v>
          </cell>
          <cell r="AG138">
            <v>40000</v>
          </cell>
          <cell r="AH138">
            <v>2</v>
          </cell>
          <cell r="AI138">
            <v>12</v>
          </cell>
          <cell r="AJ138">
            <v>1</v>
          </cell>
          <cell r="AK138">
            <v>20</v>
          </cell>
          <cell r="AL138">
            <v>5.9999999999999995E-4</v>
          </cell>
          <cell r="AM138">
            <v>1E-3</v>
          </cell>
          <cell r="AN138">
            <v>3.2666666666666664E-3</v>
          </cell>
          <cell r="AO138">
            <v>2.666666666666667E-3</v>
          </cell>
          <cell r="AQ138">
            <v>124</v>
          </cell>
        </row>
        <row r="139">
          <cell r="B139">
            <v>125</v>
          </cell>
          <cell r="C139" t="str">
            <v>48HOSS</v>
          </cell>
          <cell r="D139" t="str">
            <v xml:space="preserve"> </v>
          </cell>
          <cell r="E139" t="str">
            <v>4 LAMP 8' HO</v>
          </cell>
          <cell r="F139" t="str">
            <v>FLUORESCENT</v>
          </cell>
          <cell r="G139">
            <v>454</v>
          </cell>
          <cell r="J139">
            <v>2</v>
          </cell>
          <cell r="K139" t="str">
            <v>STD MAG HO</v>
          </cell>
          <cell r="L139">
            <v>700</v>
          </cell>
          <cell r="M139">
            <v>11</v>
          </cell>
          <cell r="N139">
            <v>0.42</v>
          </cell>
          <cell r="O139">
            <v>9.24</v>
          </cell>
          <cell r="P139">
            <v>4</v>
          </cell>
          <cell r="Q139" t="str">
            <v>F96T12/HO</v>
          </cell>
          <cell r="R139">
            <v>15</v>
          </cell>
          <cell r="S139">
            <v>8</v>
          </cell>
          <cell r="T139">
            <v>7.0000000000000007E-2</v>
          </cell>
          <cell r="U139">
            <v>2.2400000000000002</v>
          </cell>
          <cell r="V139">
            <v>11.48</v>
          </cell>
          <cell r="W139">
            <v>8145</v>
          </cell>
          <cell r="X139">
            <v>0.9</v>
          </cell>
          <cell r="Y139">
            <v>29322</v>
          </cell>
          <cell r="Z139">
            <v>12000</v>
          </cell>
          <cell r="AA139">
            <v>4</v>
          </cell>
          <cell r="AB139">
            <v>6</v>
          </cell>
          <cell r="AC139">
            <v>0.25</v>
          </cell>
          <cell r="AD139">
            <v>5</v>
          </cell>
          <cell r="AE139">
            <v>2E-3</v>
          </cell>
          <cell r="AF139">
            <v>1.6666666666666668E-3</v>
          </cell>
          <cell r="AG139">
            <v>40000</v>
          </cell>
          <cell r="AH139">
            <v>2</v>
          </cell>
          <cell r="AI139">
            <v>12</v>
          </cell>
          <cell r="AJ139">
            <v>1</v>
          </cell>
          <cell r="AK139">
            <v>20</v>
          </cell>
          <cell r="AL139">
            <v>5.9999999999999995E-4</v>
          </cell>
          <cell r="AM139">
            <v>1E-3</v>
          </cell>
          <cell r="AN139">
            <v>2.5999999999999999E-3</v>
          </cell>
          <cell r="AO139">
            <v>2.666666666666667E-3</v>
          </cell>
          <cell r="AQ139">
            <v>125</v>
          </cell>
        </row>
        <row r="140">
          <cell r="B140">
            <v>126</v>
          </cell>
          <cell r="C140" t="str">
            <v>48SLEE</v>
          </cell>
          <cell r="D140" t="str">
            <v xml:space="preserve"> </v>
          </cell>
          <cell r="E140" t="str">
            <v>4 LAMP 8' SLIMLINE</v>
          </cell>
          <cell r="F140" t="str">
            <v>FLUORESCENT</v>
          </cell>
          <cell r="G140">
            <v>246</v>
          </cell>
          <cell r="J140">
            <v>2</v>
          </cell>
          <cell r="K140" t="str">
            <v>ES MAG SLIMLINE</v>
          </cell>
          <cell r="L140">
            <v>0</v>
          </cell>
          <cell r="M140">
            <v>8</v>
          </cell>
          <cell r="N140">
            <v>0.15</v>
          </cell>
          <cell r="O140">
            <v>2.4</v>
          </cell>
          <cell r="P140">
            <v>4</v>
          </cell>
          <cell r="Q140" t="str">
            <v>F96T12/SL/SS</v>
          </cell>
          <cell r="R140">
            <v>15</v>
          </cell>
          <cell r="S140">
            <v>8</v>
          </cell>
          <cell r="T140">
            <v>7.0000000000000007E-2</v>
          </cell>
          <cell r="U140">
            <v>2.2400000000000002</v>
          </cell>
          <cell r="V140">
            <v>4.6400000000000006</v>
          </cell>
          <cell r="W140">
            <v>4664</v>
          </cell>
          <cell r="X140">
            <v>0.9</v>
          </cell>
          <cell r="Y140">
            <v>16790.400000000001</v>
          </cell>
          <cell r="Z140">
            <v>12000</v>
          </cell>
          <cell r="AA140">
            <v>4</v>
          </cell>
          <cell r="AB140">
            <v>6</v>
          </cell>
          <cell r="AC140">
            <v>0.25</v>
          </cell>
          <cell r="AD140">
            <v>5</v>
          </cell>
          <cell r="AE140">
            <v>2E-3</v>
          </cell>
          <cell r="AF140">
            <v>1.6666666666666668E-3</v>
          </cell>
          <cell r="AG140">
            <v>40000</v>
          </cell>
          <cell r="AH140">
            <v>2</v>
          </cell>
          <cell r="AI140">
            <v>12</v>
          </cell>
          <cell r="AJ140">
            <v>1</v>
          </cell>
          <cell r="AK140">
            <v>20</v>
          </cell>
          <cell r="AL140">
            <v>5.9999999999999995E-4</v>
          </cell>
          <cell r="AM140">
            <v>1E-3</v>
          </cell>
          <cell r="AN140">
            <v>2.5999999999999999E-3</v>
          </cell>
          <cell r="AO140">
            <v>2.666666666666667E-3</v>
          </cell>
          <cell r="AQ140">
            <v>126</v>
          </cell>
        </row>
        <row r="141">
          <cell r="B141">
            <v>127</v>
          </cell>
          <cell r="C141" t="str">
            <v>48SLSE</v>
          </cell>
          <cell r="D141" t="str">
            <v xml:space="preserve"> </v>
          </cell>
          <cell r="E141" t="str">
            <v>4 LAMP 8' SLIMLINE</v>
          </cell>
          <cell r="F141" t="str">
            <v>FLUORESCENT</v>
          </cell>
          <cell r="G141">
            <v>276</v>
          </cell>
          <cell r="J141">
            <v>2</v>
          </cell>
          <cell r="K141" t="str">
            <v>STD MAG SLIMLINE</v>
          </cell>
          <cell r="L141">
            <v>700</v>
          </cell>
          <cell r="M141">
            <v>8</v>
          </cell>
          <cell r="N141">
            <v>0.42</v>
          </cell>
          <cell r="O141">
            <v>6.72</v>
          </cell>
          <cell r="P141">
            <v>4</v>
          </cell>
          <cell r="Q141" t="str">
            <v>F96T12/SL/SS</v>
          </cell>
          <cell r="R141">
            <v>15</v>
          </cell>
          <cell r="S141">
            <v>8</v>
          </cell>
          <cell r="T141">
            <v>7.0000000000000007E-2</v>
          </cell>
          <cell r="U141">
            <v>2.2400000000000002</v>
          </cell>
          <cell r="V141">
            <v>8.9600000000000009</v>
          </cell>
          <cell r="W141">
            <v>4664</v>
          </cell>
          <cell r="X141">
            <v>0.9</v>
          </cell>
          <cell r="Y141">
            <v>16790.400000000001</v>
          </cell>
          <cell r="Z141">
            <v>12000</v>
          </cell>
          <cell r="AA141">
            <v>4</v>
          </cell>
          <cell r="AB141">
            <v>6</v>
          </cell>
          <cell r="AC141">
            <v>0.25</v>
          </cell>
          <cell r="AD141">
            <v>5</v>
          </cell>
          <cell r="AE141">
            <v>2E-3</v>
          </cell>
          <cell r="AF141">
            <v>1.6666666666666668E-3</v>
          </cell>
          <cell r="AG141">
            <v>40000</v>
          </cell>
          <cell r="AH141">
            <v>2</v>
          </cell>
          <cell r="AI141">
            <v>12</v>
          </cell>
          <cell r="AJ141">
            <v>1</v>
          </cell>
          <cell r="AK141">
            <v>20</v>
          </cell>
          <cell r="AL141">
            <v>5.9999999999999995E-4</v>
          </cell>
          <cell r="AM141">
            <v>1E-3</v>
          </cell>
          <cell r="AN141">
            <v>2.5999999999999999E-3</v>
          </cell>
          <cell r="AO141">
            <v>2.666666666666667E-3</v>
          </cell>
          <cell r="AQ141">
            <v>127</v>
          </cell>
        </row>
        <row r="142">
          <cell r="B142">
            <v>128</v>
          </cell>
          <cell r="C142" t="str">
            <v>48SLSS</v>
          </cell>
          <cell r="D142" t="str">
            <v xml:space="preserve"> </v>
          </cell>
          <cell r="E142" t="str">
            <v>4 LAMP 8' SLIMLINE</v>
          </cell>
          <cell r="F142" t="str">
            <v>FLUORESCENT</v>
          </cell>
          <cell r="G142">
            <v>346</v>
          </cell>
          <cell r="J142">
            <v>2</v>
          </cell>
          <cell r="K142" t="str">
            <v>STD MAG SLIMLINE</v>
          </cell>
          <cell r="L142">
            <v>700</v>
          </cell>
          <cell r="M142">
            <v>8</v>
          </cell>
          <cell r="N142">
            <v>0.42</v>
          </cell>
          <cell r="O142">
            <v>6.72</v>
          </cell>
          <cell r="P142">
            <v>4</v>
          </cell>
          <cell r="Q142" t="str">
            <v>F96T12/SL</v>
          </cell>
          <cell r="R142">
            <v>15</v>
          </cell>
          <cell r="S142">
            <v>8</v>
          </cell>
          <cell r="T142">
            <v>7.0000000000000007E-2</v>
          </cell>
          <cell r="U142">
            <v>2.2400000000000002</v>
          </cell>
          <cell r="V142">
            <v>8.9600000000000009</v>
          </cell>
          <cell r="W142">
            <v>5906</v>
          </cell>
          <cell r="X142">
            <v>0.9</v>
          </cell>
          <cell r="Y142">
            <v>21261.600000000002</v>
          </cell>
          <cell r="Z142">
            <v>12000</v>
          </cell>
          <cell r="AA142">
            <v>4</v>
          </cell>
          <cell r="AB142">
            <v>6</v>
          </cell>
          <cell r="AC142">
            <v>0.25</v>
          </cell>
          <cell r="AD142">
            <v>5</v>
          </cell>
          <cell r="AE142">
            <v>2E-3</v>
          </cell>
          <cell r="AF142">
            <v>1.6666666666666668E-3</v>
          </cell>
          <cell r="AG142">
            <v>40000</v>
          </cell>
          <cell r="AH142">
            <v>2</v>
          </cell>
          <cell r="AI142">
            <v>12</v>
          </cell>
          <cell r="AJ142">
            <v>1</v>
          </cell>
          <cell r="AK142">
            <v>20</v>
          </cell>
          <cell r="AL142">
            <v>5.9999999999999995E-4</v>
          </cell>
          <cell r="AM142">
            <v>1E-3</v>
          </cell>
          <cell r="AN142">
            <v>2.5999999999999999E-3</v>
          </cell>
          <cell r="AO142">
            <v>2.666666666666667E-3</v>
          </cell>
          <cell r="AQ142">
            <v>128</v>
          </cell>
        </row>
        <row r="143">
          <cell r="B143">
            <v>129</v>
          </cell>
          <cell r="C143" t="str">
            <v>48VHOSS</v>
          </cell>
          <cell r="D143" t="str">
            <v xml:space="preserve"> </v>
          </cell>
          <cell r="E143" t="str">
            <v>4 LAMP 8' VHO</v>
          </cell>
          <cell r="F143" t="str">
            <v>FLUORESCENT</v>
          </cell>
          <cell r="G143">
            <v>750</v>
          </cell>
          <cell r="J143">
            <v>2</v>
          </cell>
          <cell r="K143" t="str">
            <v>STD MAG VHO</v>
          </cell>
          <cell r="L143">
            <v>700</v>
          </cell>
          <cell r="M143">
            <v>12</v>
          </cell>
          <cell r="N143">
            <v>0.42</v>
          </cell>
          <cell r="O143">
            <v>10.08</v>
          </cell>
          <cell r="P143">
            <v>4</v>
          </cell>
          <cell r="Q143" t="str">
            <v>F96T12/VHO</v>
          </cell>
          <cell r="R143">
            <v>15</v>
          </cell>
          <cell r="S143">
            <v>8</v>
          </cell>
          <cell r="T143">
            <v>7.0000000000000007E-2</v>
          </cell>
          <cell r="U143">
            <v>2.2400000000000002</v>
          </cell>
          <cell r="V143">
            <v>12.32</v>
          </cell>
          <cell r="W143">
            <v>9800</v>
          </cell>
          <cell r="X143">
            <v>0.9</v>
          </cell>
          <cell r="Y143">
            <v>35280</v>
          </cell>
          <cell r="Z143">
            <v>12000</v>
          </cell>
          <cell r="AA143">
            <v>4</v>
          </cell>
          <cell r="AB143">
            <v>10</v>
          </cell>
          <cell r="AC143">
            <v>0.25</v>
          </cell>
          <cell r="AD143">
            <v>5</v>
          </cell>
          <cell r="AE143">
            <v>3.3333333333333335E-3</v>
          </cell>
          <cell r="AF143">
            <v>1.6666666666666668E-3</v>
          </cell>
          <cell r="AG143">
            <v>40000</v>
          </cell>
          <cell r="AH143">
            <v>2</v>
          </cell>
          <cell r="AI143">
            <v>12</v>
          </cell>
          <cell r="AJ143">
            <v>1</v>
          </cell>
          <cell r="AK143">
            <v>20</v>
          </cell>
          <cell r="AL143">
            <v>5.9999999999999995E-4</v>
          </cell>
          <cell r="AM143">
            <v>1E-3</v>
          </cell>
          <cell r="AN143">
            <v>3.9333333333333338E-3</v>
          </cell>
          <cell r="AO143">
            <v>2.666666666666667E-3</v>
          </cell>
          <cell r="AQ143">
            <v>129</v>
          </cell>
        </row>
        <row r="144">
          <cell r="B144">
            <v>130</v>
          </cell>
          <cell r="C144" t="str">
            <v>62SS</v>
          </cell>
          <cell r="D144" t="str">
            <v xml:space="preserve"> </v>
          </cell>
          <cell r="E144" t="str">
            <v xml:space="preserve">6 LAMP 2' </v>
          </cell>
          <cell r="F144" t="str">
            <v>FLUORESCENT</v>
          </cell>
          <cell r="G144">
            <v>159</v>
          </cell>
          <cell r="J144">
            <v>3</v>
          </cell>
          <cell r="K144" t="str">
            <v>STD MAG</v>
          </cell>
          <cell r="L144">
            <v>700</v>
          </cell>
          <cell r="M144">
            <v>4</v>
          </cell>
          <cell r="N144">
            <v>0.42</v>
          </cell>
          <cell r="O144">
            <v>5.04</v>
          </cell>
          <cell r="P144">
            <v>6</v>
          </cell>
          <cell r="Q144" t="str">
            <v>F20T12</v>
          </cell>
          <cell r="R144">
            <v>30</v>
          </cell>
          <cell r="S144">
            <v>2</v>
          </cell>
          <cell r="T144">
            <v>7.0000000000000007E-2</v>
          </cell>
          <cell r="U144">
            <v>0.84000000000000008</v>
          </cell>
          <cell r="V144">
            <v>5.88</v>
          </cell>
          <cell r="W144">
            <v>1044</v>
          </cell>
          <cell r="X144">
            <v>0.9</v>
          </cell>
          <cell r="Y144">
            <v>5637.6</v>
          </cell>
          <cell r="Z144">
            <v>18000</v>
          </cell>
          <cell r="AA144">
            <v>6</v>
          </cell>
          <cell r="AB144">
            <v>2.75</v>
          </cell>
          <cell r="AC144">
            <v>0.25</v>
          </cell>
          <cell r="AD144">
            <v>5</v>
          </cell>
          <cell r="AE144">
            <v>9.1666666666666665E-4</v>
          </cell>
          <cell r="AF144">
            <v>1.6666666666666666E-3</v>
          </cell>
          <cell r="AG144">
            <v>40000</v>
          </cell>
          <cell r="AH144">
            <v>3</v>
          </cell>
          <cell r="AI144">
            <v>10</v>
          </cell>
          <cell r="AJ144">
            <v>1</v>
          </cell>
          <cell r="AK144">
            <v>20</v>
          </cell>
          <cell r="AL144">
            <v>7.5000000000000002E-4</v>
          </cell>
          <cell r="AM144">
            <v>1.5E-3</v>
          </cell>
          <cell r="AN144">
            <v>1.6666666666666666E-3</v>
          </cell>
          <cell r="AO144">
            <v>3.1666666666666666E-3</v>
          </cell>
          <cell r="AQ144">
            <v>130</v>
          </cell>
        </row>
        <row r="145">
          <cell r="B145">
            <v>131</v>
          </cell>
          <cell r="C145" t="str">
            <v>63SS</v>
          </cell>
          <cell r="D145" t="str">
            <v xml:space="preserve"> </v>
          </cell>
          <cell r="E145" t="str">
            <v>6 LAMP 3'</v>
          </cell>
          <cell r="F145" t="str">
            <v>FLUORESCENT</v>
          </cell>
          <cell r="G145">
            <v>243</v>
          </cell>
          <cell r="J145">
            <v>3</v>
          </cell>
          <cell r="K145" t="str">
            <v>STD MAG</v>
          </cell>
          <cell r="L145">
            <v>700</v>
          </cell>
          <cell r="M145">
            <v>4</v>
          </cell>
          <cell r="N145">
            <v>0.42</v>
          </cell>
          <cell r="O145">
            <v>5.04</v>
          </cell>
          <cell r="P145">
            <v>6</v>
          </cell>
          <cell r="Q145" t="str">
            <v>F30T12</v>
          </cell>
          <cell r="R145">
            <v>30</v>
          </cell>
          <cell r="S145">
            <v>3</v>
          </cell>
          <cell r="T145">
            <v>7.0000000000000007E-2</v>
          </cell>
          <cell r="U145">
            <v>1.2600000000000002</v>
          </cell>
          <cell r="V145">
            <v>6.3000000000000007</v>
          </cell>
          <cell r="W145">
            <v>1870</v>
          </cell>
          <cell r="X145">
            <v>0.9</v>
          </cell>
          <cell r="Y145">
            <v>10098</v>
          </cell>
          <cell r="Z145">
            <v>18000</v>
          </cell>
          <cell r="AA145">
            <v>6</v>
          </cell>
          <cell r="AB145">
            <v>2.75</v>
          </cell>
          <cell r="AC145">
            <v>0.25</v>
          </cell>
          <cell r="AD145">
            <v>5</v>
          </cell>
          <cell r="AE145">
            <v>9.1666666666666665E-4</v>
          </cell>
          <cell r="AF145">
            <v>1.6666666666666666E-3</v>
          </cell>
          <cell r="AG145">
            <v>40000</v>
          </cell>
          <cell r="AH145">
            <v>3</v>
          </cell>
          <cell r="AI145">
            <v>10</v>
          </cell>
          <cell r="AJ145">
            <v>1</v>
          </cell>
          <cell r="AK145">
            <v>20</v>
          </cell>
          <cell r="AL145">
            <v>7.5000000000000002E-4</v>
          </cell>
          <cell r="AM145">
            <v>1.5E-3</v>
          </cell>
          <cell r="AN145">
            <v>1.6666666666666666E-3</v>
          </cell>
          <cell r="AO145">
            <v>3.1666666666666666E-3</v>
          </cell>
          <cell r="AQ145">
            <v>131</v>
          </cell>
        </row>
        <row r="146">
          <cell r="B146">
            <v>132</v>
          </cell>
          <cell r="C146" t="str">
            <v>64EE</v>
          </cell>
          <cell r="D146" t="str">
            <v xml:space="preserve"> </v>
          </cell>
          <cell r="E146" t="str">
            <v xml:space="preserve">6 LAMP 4' </v>
          </cell>
          <cell r="F146" t="str">
            <v>FLUORESCENT</v>
          </cell>
          <cell r="G146">
            <v>216</v>
          </cell>
          <cell r="J146">
            <v>3</v>
          </cell>
          <cell r="K146" t="str">
            <v>ES MAG</v>
          </cell>
          <cell r="L146">
            <v>0</v>
          </cell>
          <cell r="M146">
            <v>4</v>
          </cell>
          <cell r="N146">
            <v>0.15</v>
          </cell>
          <cell r="O146">
            <v>1.7999999999999998</v>
          </cell>
          <cell r="P146">
            <v>6</v>
          </cell>
          <cell r="Q146" t="str">
            <v>F34T12/SS</v>
          </cell>
          <cell r="R146">
            <v>30</v>
          </cell>
          <cell r="S146">
            <v>4</v>
          </cell>
          <cell r="T146">
            <v>7.0000000000000007E-2</v>
          </cell>
          <cell r="U146">
            <v>1.6800000000000002</v>
          </cell>
          <cell r="V146">
            <v>3.48</v>
          </cell>
          <cell r="W146">
            <v>2279</v>
          </cell>
          <cell r="X146">
            <v>0.9</v>
          </cell>
          <cell r="Y146">
            <v>12306.6</v>
          </cell>
          <cell r="Z146">
            <v>20000</v>
          </cell>
          <cell r="AA146">
            <v>6</v>
          </cell>
          <cell r="AB146">
            <v>1.75</v>
          </cell>
          <cell r="AC146">
            <v>0.25</v>
          </cell>
          <cell r="AD146">
            <v>5</v>
          </cell>
          <cell r="AE146">
            <v>5.2499999999999997E-4</v>
          </cell>
          <cell r="AF146">
            <v>1.5E-3</v>
          </cell>
          <cell r="AG146">
            <v>40000</v>
          </cell>
          <cell r="AH146">
            <v>3</v>
          </cell>
          <cell r="AI146">
            <v>12</v>
          </cell>
          <cell r="AJ146">
            <v>1</v>
          </cell>
          <cell r="AK146">
            <v>20</v>
          </cell>
          <cell r="AL146">
            <v>8.9999999999999998E-4</v>
          </cell>
          <cell r="AM146">
            <v>1.5E-3</v>
          </cell>
          <cell r="AN146">
            <v>1.4250000000000001E-3</v>
          </cell>
          <cell r="AO146">
            <v>3.0000000000000001E-3</v>
          </cell>
          <cell r="AQ146">
            <v>132</v>
          </cell>
        </row>
        <row r="147">
          <cell r="B147">
            <v>133</v>
          </cell>
          <cell r="C147" t="str">
            <v>64SE</v>
          </cell>
          <cell r="D147" t="str">
            <v xml:space="preserve"> </v>
          </cell>
          <cell r="E147" t="str">
            <v xml:space="preserve">6 LAMP 4' </v>
          </cell>
          <cell r="F147" t="str">
            <v>FLUORESCENT</v>
          </cell>
          <cell r="G147">
            <v>246</v>
          </cell>
          <cell r="J147">
            <v>3</v>
          </cell>
          <cell r="K147" t="str">
            <v>STD MAG</v>
          </cell>
          <cell r="L147">
            <v>700</v>
          </cell>
          <cell r="M147">
            <v>4</v>
          </cell>
          <cell r="N147">
            <v>0.42</v>
          </cell>
          <cell r="O147">
            <v>5.04</v>
          </cell>
          <cell r="P147">
            <v>6</v>
          </cell>
          <cell r="Q147" t="str">
            <v>F34T12/SS</v>
          </cell>
          <cell r="R147">
            <v>30</v>
          </cell>
          <cell r="S147">
            <v>4</v>
          </cell>
          <cell r="T147">
            <v>7.0000000000000007E-2</v>
          </cell>
          <cell r="U147">
            <v>1.6800000000000002</v>
          </cell>
          <cell r="V147">
            <v>6.7200000000000006</v>
          </cell>
          <cell r="W147">
            <v>2279</v>
          </cell>
          <cell r="X147">
            <v>0.9</v>
          </cell>
          <cell r="Y147">
            <v>12306.6</v>
          </cell>
          <cell r="Z147">
            <v>20000</v>
          </cell>
          <cell r="AA147">
            <v>6</v>
          </cell>
          <cell r="AB147">
            <v>1.75</v>
          </cell>
          <cell r="AC147">
            <v>0.25</v>
          </cell>
          <cell r="AD147">
            <v>5</v>
          </cell>
          <cell r="AE147">
            <v>5.2499999999999997E-4</v>
          </cell>
          <cell r="AF147">
            <v>1.5E-3</v>
          </cell>
          <cell r="AG147">
            <v>40000</v>
          </cell>
          <cell r="AH147">
            <v>3</v>
          </cell>
          <cell r="AI147">
            <v>10</v>
          </cell>
          <cell r="AJ147">
            <v>1</v>
          </cell>
          <cell r="AK147">
            <v>20</v>
          </cell>
          <cell r="AL147">
            <v>7.5000000000000002E-4</v>
          </cell>
          <cell r="AM147">
            <v>1.5E-3</v>
          </cell>
          <cell r="AN147">
            <v>1.2750000000000001E-3</v>
          </cell>
          <cell r="AO147">
            <v>3.0000000000000001E-3</v>
          </cell>
          <cell r="AQ147">
            <v>133</v>
          </cell>
        </row>
        <row r="148">
          <cell r="B148">
            <v>134</v>
          </cell>
          <cell r="C148" t="str">
            <v>64SS</v>
          </cell>
          <cell r="D148" t="str">
            <v xml:space="preserve"> </v>
          </cell>
          <cell r="E148" t="str">
            <v xml:space="preserve">6 LAMP 4' </v>
          </cell>
          <cell r="F148" t="str">
            <v>FLUORESCENT</v>
          </cell>
          <cell r="G148">
            <v>288</v>
          </cell>
          <cell r="J148">
            <v>3</v>
          </cell>
          <cell r="K148" t="str">
            <v>STD MAG</v>
          </cell>
          <cell r="L148">
            <v>700</v>
          </cell>
          <cell r="M148">
            <v>4</v>
          </cell>
          <cell r="N148">
            <v>0.42</v>
          </cell>
          <cell r="O148">
            <v>5.04</v>
          </cell>
          <cell r="P148">
            <v>6</v>
          </cell>
          <cell r="Q148" t="str">
            <v>F40T12</v>
          </cell>
          <cell r="R148">
            <v>30</v>
          </cell>
          <cell r="S148">
            <v>4</v>
          </cell>
          <cell r="T148">
            <v>7.0000000000000007E-2</v>
          </cell>
          <cell r="U148">
            <v>1.6800000000000002</v>
          </cell>
          <cell r="V148">
            <v>6.7200000000000006</v>
          </cell>
          <cell r="W148">
            <v>2880</v>
          </cell>
          <cell r="X148">
            <v>0.9</v>
          </cell>
          <cell r="Y148">
            <v>15552</v>
          </cell>
          <cell r="Z148">
            <v>20000</v>
          </cell>
          <cell r="AA148">
            <v>6</v>
          </cell>
          <cell r="AB148">
            <v>1.75</v>
          </cell>
          <cell r="AC148">
            <v>0.25</v>
          </cell>
          <cell r="AD148">
            <v>5</v>
          </cell>
          <cell r="AE148">
            <v>5.2499999999999997E-4</v>
          </cell>
          <cell r="AF148">
            <v>1.5E-3</v>
          </cell>
          <cell r="AG148">
            <v>40000</v>
          </cell>
          <cell r="AH148">
            <v>3</v>
          </cell>
          <cell r="AI148">
            <v>10</v>
          </cell>
          <cell r="AJ148">
            <v>1</v>
          </cell>
          <cell r="AK148">
            <v>20</v>
          </cell>
          <cell r="AL148">
            <v>7.5000000000000002E-4</v>
          </cell>
          <cell r="AM148">
            <v>1.5E-3</v>
          </cell>
          <cell r="AN148">
            <v>1.2750000000000001E-3</v>
          </cell>
          <cell r="AO148">
            <v>3.0000000000000001E-3</v>
          </cell>
          <cell r="AQ148">
            <v>134</v>
          </cell>
        </row>
        <row r="149">
          <cell r="B149">
            <v>135</v>
          </cell>
          <cell r="C149" t="str">
            <v>84EE</v>
          </cell>
          <cell r="D149" t="str">
            <v xml:space="preserve"> </v>
          </cell>
          <cell r="E149" t="str">
            <v>8 LAMP 4'</v>
          </cell>
          <cell r="F149" t="str">
            <v>FLUORESCENT</v>
          </cell>
          <cell r="G149">
            <v>288</v>
          </cell>
          <cell r="J149">
            <v>4</v>
          </cell>
          <cell r="K149" t="str">
            <v>ES MAG</v>
          </cell>
          <cell r="L149">
            <v>0</v>
          </cell>
          <cell r="M149">
            <v>4</v>
          </cell>
          <cell r="N149">
            <v>0.15</v>
          </cell>
          <cell r="O149">
            <v>2.4</v>
          </cell>
          <cell r="P149">
            <v>8</v>
          </cell>
          <cell r="Q149" t="str">
            <v>F34T12/SS</v>
          </cell>
          <cell r="R149">
            <v>30</v>
          </cell>
          <cell r="S149">
            <v>4</v>
          </cell>
          <cell r="T149">
            <v>7.0000000000000007E-2</v>
          </cell>
          <cell r="U149">
            <v>2.2400000000000002</v>
          </cell>
          <cell r="V149">
            <v>4.6400000000000006</v>
          </cell>
          <cell r="W149">
            <v>2279</v>
          </cell>
          <cell r="X149">
            <v>0.9</v>
          </cell>
          <cell r="Y149">
            <v>16408.8</v>
          </cell>
          <cell r="Z149">
            <v>20000</v>
          </cell>
          <cell r="AA149">
            <v>8</v>
          </cell>
          <cell r="AB149">
            <v>1.75</v>
          </cell>
          <cell r="AC149">
            <v>0.25</v>
          </cell>
          <cell r="AD149">
            <v>5</v>
          </cell>
          <cell r="AE149">
            <v>6.9999999999999999E-4</v>
          </cell>
          <cell r="AF149">
            <v>2E-3</v>
          </cell>
          <cell r="AG149">
            <v>40000</v>
          </cell>
          <cell r="AH149">
            <v>4</v>
          </cell>
          <cell r="AI149">
            <v>12</v>
          </cell>
          <cell r="AJ149">
            <v>1</v>
          </cell>
          <cell r="AK149">
            <v>20</v>
          </cell>
          <cell r="AL149">
            <v>1.1999999999999999E-3</v>
          </cell>
          <cell r="AM149">
            <v>2E-3</v>
          </cell>
          <cell r="AN149">
            <v>1.8999999999999998E-3</v>
          </cell>
          <cell r="AO149">
            <v>4.0000000000000001E-3</v>
          </cell>
          <cell r="AQ149">
            <v>135</v>
          </cell>
        </row>
        <row r="150">
          <cell r="B150">
            <v>136</v>
          </cell>
          <cell r="C150" t="str">
            <v>84SE</v>
          </cell>
          <cell r="D150" t="str">
            <v xml:space="preserve"> </v>
          </cell>
          <cell r="E150" t="str">
            <v>8 LAMP 4'</v>
          </cell>
          <cell r="F150" t="str">
            <v>FLUORESCENT</v>
          </cell>
          <cell r="G150">
            <v>328</v>
          </cell>
          <cell r="J150">
            <v>4</v>
          </cell>
          <cell r="K150" t="str">
            <v>STD MAG</v>
          </cell>
          <cell r="L150">
            <v>700</v>
          </cell>
          <cell r="M150">
            <v>4</v>
          </cell>
          <cell r="N150">
            <v>0.42</v>
          </cell>
          <cell r="O150">
            <v>6.72</v>
          </cell>
          <cell r="P150">
            <v>8</v>
          </cell>
          <cell r="Q150" t="str">
            <v>F34T12/SS</v>
          </cell>
          <cell r="R150">
            <v>30</v>
          </cell>
          <cell r="S150">
            <v>4</v>
          </cell>
          <cell r="T150">
            <v>7.0000000000000007E-2</v>
          </cell>
          <cell r="U150">
            <v>2.2400000000000002</v>
          </cell>
          <cell r="V150">
            <v>8.9600000000000009</v>
          </cell>
          <cell r="W150">
            <v>2279</v>
          </cell>
          <cell r="X150">
            <v>0.9</v>
          </cell>
          <cell r="Y150">
            <v>16408.8</v>
          </cell>
          <cell r="Z150">
            <v>20000</v>
          </cell>
          <cell r="AA150">
            <v>8</v>
          </cell>
          <cell r="AB150">
            <v>1.75</v>
          </cell>
          <cell r="AC150">
            <v>0.25</v>
          </cell>
          <cell r="AD150">
            <v>5</v>
          </cell>
          <cell r="AE150">
            <v>6.9999999999999999E-4</v>
          </cell>
          <cell r="AF150">
            <v>2E-3</v>
          </cell>
          <cell r="AG150">
            <v>40000</v>
          </cell>
          <cell r="AH150">
            <v>4</v>
          </cell>
          <cell r="AI150">
            <v>10</v>
          </cell>
          <cell r="AJ150">
            <v>1</v>
          </cell>
          <cell r="AK150">
            <v>20</v>
          </cell>
          <cell r="AL150">
            <v>1E-3</v>
          </cell>
          <cell r="AM150">
            <v>2E-3</v>
          </cell>
          <cell r="AN150">
            <v>1.7000000000000001E-3</v>
          </cell>
          <cell r="AO150">
            <v>4.0000000000000001E-3</v>
          </cell>
          <cell r="AQ150">
            <v>136</v>
          </cell>
        </row>
        <row r="151">
          <cell r="B151">
            <v>137</v>
          </cell>
          <cell r="C151" t="str">
            <v>84SS</v>
          </cell>
          <cell r="D151" t="str">
            <v xml:space="preserve"> </v>
          </cell>
          <cell r="E151" t="str">
            <v>8 LAMP 4'</v>
          </cell>
          <cell r="F151" t="str">
            <v>FLUORESCENT</v>
          </cell>
          <cell r="G151">
            <v>384</v>
          </cell>
          <cell r="J151">
            <v>4</v>
          </cell>
          <cell r="K151" t="str">
            <v>STD MAG</v>
          </cell>
          <cell r="L151">
            <v>700</v>
          </cell>
          <cell r="M151">
            <v>4</v>
          </cell>
          <cell r="N151">
            <v>0.42</v>
          </cell>
          <cell r="O151">
            <v>6.72</v>
          </cell>
          <cell r="P151">
            <v>8</v>
          </cell>
          <cell r="Q151" t="str">
            <v>F40T12</v>
          </cell>
          <cell r="R151">
            <v>30</v>
          </cell>
          <cell r="S151">
            <v>4</v>
          </cell>
          <cell r="T151">
            <v>7.0000000000000007E-2</v>
          </cell>
          <cell r="U151">
            <v>2.2400000000000002</v>
          </cell>
          <cell r="V151">
            <v>8.9600000000000009</v>
          </cell>
          <cell r="W151">
            <v>2880</v>
          </cell>
          <cell r="X151">
            <v>0.9</v>
          </cell>
          <cell r="Y151">
            <v>20736</v>
          </cell>
          <cell r="Z151">
            <v>20000</v>
          </cell>
          <cell r="AA151">
            <v>8</v>
          </cell>
          <cell r="AB151">
            <v>1.75</v>
          </cell>
          <cell r="AC151">
            <v>0.25</v>
          </cell>
          <cell r="AD151">
            <v>5</v>
          </cell>
          <cell r="AE151">
            <v>6.9999999999999999E-4</v>
          </cell>
          <cell r="AF151">
            <v>2E-3</v>
          </cell>
          <cell r="AG151">
            <v>40000</v>
          </cell>
          <cell r="AH151">
            <v>4</v>
          </cell>
          <cell r="AI151">
            <v>10</v>
          </cell>
          <cell r="AJ151">
            <v>1</v>
          </cell>
          <cell r="AK151">
            <v>20</v>
          </cell>
          <cell r="AL151">
            <v>1E-3</v>
          </cell>
          <cell r="AM151">
            <v>2E-3</v>
          </cell>
          <cell r="AN151">
            <v>1.7000000000000001E-3</v>
          </cell>
          <cell r="AO151">
            <v>4.0000000000000001E-3</v>
          </cell>
          <cell r="AQ151">
            <v>137</v>
          </cell>
        </row>
        <row r="152">
          <cell r="B152">
            <v>138</v>
          </cell>
          <cell r="C152" t="str">
            <v>103SS</v>
          </cell>
          <cell r="D152" t="str">
            <v xml:space="preserve"> </v>
          </cell>
          <cell r="E152" t="str">
            <v>10 LAMP 3'</v>
          </cell>
          <cell r="F152" t="str">
            <v>FLUORESCENT</v>
          </cell>
          <cell r="G152">
            <v>405</v>
          </cell>
          <cell r="J152">
            <v>5</v>
          </cell>
          <cell r="K152" t="str">
            <v>STD MAG</v>
          </cell>
          <cell r="L152">
            <v>700</v>
          </cell>
          <cell r="M152">
            <v>4</v>
          </cell>
          <cell r="N152">
            <v>0.42</v>
          </cell>
          <cell r="O152">
            <v>8.4</v>
          </cell>
          <cell r="P152">
            <v>10</v>
          </cell>
          <cell r="Q152" t="str">
            <v>F30T12</v>
          </cell>
          <cell r="R152">
            <v>30</v>
          </cell>
          <cell r="S152">
            <v>3</v>
          </cell>
          <cell r="T152">
            <v>7.0000000000000007E-2</v>
          </cell>
          <cell r="U152">
            <v>2.1</v>
          </cell>
          <cell r="V152">
            <v>10.5</v>
          </cell>
          <cell r="W152">
            <v>1870</v>
          </cell>
          <cell r="X152">
            <v>0.9</v>
          </cell>
          <cell r="Y152">
            <v>16830</v>
          </cell>
          <cell r="Z152">
            <v>18000</v>
          </cell>
          <cell r="AA152">
            <v>10</v>
          </cell>
          <cell r="AB152">
            <v>2.75</v>
          </cell>
          <cell r="AC152">
            <v>0.25</v>
          </cell>
          <cell r="AD152">
            <v>5</v>
          </cell>
          <cell r="AE152">
            <v>1.5277777777777776E-3</v>
          </cell>
          <cell r="AF152">
            <v>2.7777777777777779E-3</v>
          </cell>
          <cell r="AG152">
            <v>40000</v>
          </cell>
          <cell r="AH152">
            <v>5</v>
          </cell>
          <cell r="AI152">
            <v>10</v>
          </cell>
          <cell r="AJ152">
            <v>1</v>
          </cell>
          <cell r="AK152">
            <v>20</v>
          </cell>
          <cell r="AL152">
            <v>1.25E-3</v>
          </cell>
          <cell r="AM152">
            <v>2.5000000000000001E-3</v>
          </cell>
          <cell r="AN152">
            <v>2.7777777777777775E-3</v>
          </cell>
          <cell r="AO152">
            <v>5.2777777777777779E-3</v>
          </cell>
          <cell r="AQ152">
            <v>138</v>
          </cell>
        </row>
        <row r="153">
          <cell r="B153">
            <v>139</v>
          </cell>
          <cell r="C153" t="str">
            <v>104EE</v>
          </cell>
          <cell r="D153" t="str">
            <v xml:space="preserve"> </v>
          </cell>
          <cell r="E153" t="str">
            <v>10 LAMP 4'</v>
          </cell>
          <cell r="F153" t="str">
            <v>FLUORESCENT</v>
          </cell>
          <cell r="G153">
            <v>360</v>
          </cell>
          <cell r="J153">
            <v>5</v>
          </cell>
          <cell r="K153" t="str">
            <v>ES MAG</v>
          </cell>
          <cell r="L153">
            <v>0</v>
          </cell>
          <cell r="M153">
            <v>4</v>
          </cell>
          <cell r="N153">
            <v>0.15</v>
          </cell>
          <cell r="O153">
            <v>3</v>
          </cell>
          <cell r="P153">
            <v>10</v>
          </cell>
          <cell r="Q153" t="str">
            <v>F34T12/SS</v>
          </cell>
          <cell r="R153">
            <v>30</v>
          </cell>
          <cell r="S153">
            <v>4</v>
          </cell>
          <cell r="T153">
            <v>7.0000000000000007E-2</v>
          </cell>
          <cell r="U153">
            <v>2.8000000000000003</v>
          </cell>
          <cell r="V153">
            <v>5.8000000000000007</v>
          </cell>
          <cell r="W153">
            <v>2279</v>
          </cell>
          <cell r="X153">
            <v>0.9</v>
          </cell>
          <cell r="Y153">
            <v>20511</v>
          </cell>
          <cell r="Z153">
            <v>20000</v>
          </cell>
          <cell r="AA153">
            <v>10</v>
          </cell>
          <cell r="AB153">
            <v>1.75</v>
          </cell>
          <cell r="AC153">
            <v>0.25</v>
          </cell>
          <cell r="AD153">
            <v>5</v>
          </cell>
          <cell r="AE153">
            <v>8.7500000000000002E-4</v>
          </cell>
          <cell r="AF153">
            <v>2.5000000000000001E-3</v>
          </cell>
          <cell r="AG153">
            <v>40000</v>
          </cell>
          <cell r="AH153">
            <v>5</v>
          </cell>
          <cell r="AI153">
            <v>12</v>
          </cell>
          <cell r="AJ153">
            <v>1</v>
          </cell>
          <cell r="AK153">
            <v>20</v>
          </cell>
          <cell r="AL153">
            <v>1.4999999999999998E-3</v>
          </cell>
          <cell r="AM153">
            <v>2.5000000000000001E-3</v>
          </cell>
          <cell r="AN153">
            <v>2.3749999999999999E-3</v>
          </cell>
          <cell r="AO153">
            <v>5.0000000000000001E-3</v>
          </cell>
          <cell r="AQ153">
            <v>139</v>
          </cell>
        </row>
        <row r="154">
          <cell r="B154">
            <v>140</v>
          </cell>
          <cell r="C154" t="str">
            <v>104SE</v>
          </cell>
          <cell r="D154" t="str">
            <v xml:space="preserve"> </v>
          </cell>
          <cell r="E154" t="str">
            <v>10 LAMP 4'</v>
          </cell>
          <cell r="F154" t="str">
            <v>FLUORESCENT</v>
          </cell>
          <cell r="G154">
            <v>410</v>
          </cell>
          <cell r="J154">
            <v>5</v>
          </cell>
          <cell r="K154" t="str">
            <v>STD MAG</v>
          </cell>
          <cell r="L154">
            <v>700</v>
          </cell>
          <cell r="M154">
            <v>4</v>
          </cell>
          <cell r="N154">
            <v>0.42</v>
          </cell>
          <cell r="O154">
            <v>8.4</v>
          </cell>
          <cell r="P154">
            <v>10</v>
          </cell>
          <cell r="Q154" t="str">
            <v>F34T12/SS</v>
          </cell>
          <cell r="R154">
            <v>30</v>
          </cell>
          <cell r="S154">
            <v>4</v>
          </cell>
          <cell r="T154">
            <v>7.0000000000000007E-2</v>
          </cell>
          <cell r="U154">
            <v>2.8000000000000003</v>
          </cell>
          <cell r="V154">
            <v>11.200000000000001</v>
          </cell>
          <cell r="W154">
            <v>2279</v>
          </cell>
          <cell r="X154">
            <v>0.9</v>
          </cell>
          <cell r="Y154">
            <v>20511</v>
          </cell>
          <cell r="Z154">
            <v>20000</v>
          </cell>
          <cell r="AA154">
            <v>10</v>
          </cell>
          <cell r="AB154">
            <v>1.75</v>
          </cell>
          <cell r="AC154">
            <v>0.25</v>
          </cell>
          <cell r="AD154">
            <v>5</v>
          </cell>
          <cell r="AE154">
            <v>8.7500000000000002E-4</v>
          </cell>
          <cell r="AF154">
            <v>2.5000000000000001E-3</v>
          </cell>
          <cell r="AG154">
            <v>40000</v>
          </cell>
          <cell r="AH154">
            <v>5</v>
          </cell>
          <cell r="AI154">
            <v>10</v>
          </cell>
          <cell r="AJ154">
            <v>1</v>
          </cell>
          <cell r="AK154">
            <v>20</v>
          </cell>
          <cell r="AL154">
            <v>1.25E-3</v>
          </cell>
          <cell r="AM154">
            <v>2.5000000000000001E-3</v>
          </cell>
          <cell r="AN154">
            <v>2.1250000000000002E-3</v>
          </cell>
          <cell r="AO154">
            <v>5.0000000000000001E-3</v>
          </cell>
          <cell r="AQ154">
            <v>140</v>
          </cell>
        </row>
        <row r="155">
          <cell r="B155">
            <v>141</v>
          </cell>
          <cell r="C155" t="str">
            <v>104SS</v>
          </cell>
          <cell r="D155" t="str">
            <v xml:space="preserve"> </v>
          </cell>
          <cell r="E155" t="str">
            <v>10 LAMP 4'</v>
          </cell>
          <cell r="F155" t="str">
            <v>FLUORESCENT</v>
          </cell>
          <cell r="G155">
            <v>480</v>
          </cell>
          <cell r="J155">
            <v>5</v>
          </cell>
          <cell r="K155" t="str">
            <v>STD MAG</v>
          </cell>
          <cell r="L155">
            <v>700</v>
          </cell>
          <cell r="M155">
            <v>4</v>
          </cell>
          <cell r="N155">
            <v>0.42</v>
          </cell>
          <cell r="O155">
            <v>8.4</v>
          </cell>
          <cell r="P155">
            <v>10</v>
          </cell>
          <cell r="Q155" t="str">
            <v>F40T12</v>
          </cell>
          <cell r="R155">
            <v>30</v>
          </cell>
          <cell r="S155">
            <v>4</v>
          </cell>
          <cell r="T155">
            <v>7.0000000000000007E-2</v>
          </cell>
          <cell r="U155">
            <v>2.8000000000000003</v>
          </cell>
          <cell r="V155">
            <v>11.200000000000001</v>
          </cell>
          <cell r="W155">
            <v>2880</v>
          </cell>
          <cell r="X155">
            <v>0.9</v>
          </cell>
          <cell r="Y155">
            <v>25920</v>
          </cell>
          <cell r="Z155">
            <v>20000</v>
          </cell>
          <cell r="AA155">
            <v>10</v>
          </cell>
          <cell r="AB155">
            <v>1.75</v>
          </cell>
          <cell r="AC155">
            <v>0.25</v>
          </cell>
          <cell r="AD155">
            <v>5</v>
          </cell>
          <cell r="AE155">
            <v>8.7500000000000002E-4</v>
          </cell>
          <cell r="AF155">
            <v>2.5000000000000001E-3</v>
          </cell>
          <cell r="AG155">
            <v>40000</v>
          </cell>
          <cell r="AH155">
            <v>5</v>
          </cell>
          <cell r="AI155">
            <v>10</v>
          </cell>
          <cell r="AJ155">
            <v>1</v>
          </cell>
          <cell r="AK155">
            <v>20</v>
          </cell>
          <cell r="AL155">
            <v>1.25E-3</v>
          </cell>
          <cell r="AM155">
            <v>2.5000000000000001E-3</v>
          </cell>
          <cell r="AN155">
            <v>2.1250000000000002E-3</v>
          </cell>
          <cell r="AO155">
            <v>5.0000000000000001E-3</v>
          </cell>
          <cell r="AQ155">
            <v>141</v>
          </cell>
        </row>
        <row r="156">
          <cell r="B156">
            <v>142</v>
          </cell>
          <cell r="C156" t="str">
            <v>100M</v>
          </cell>
          <cell r="D156" t="str">
            <v xml:space="preserve"> </v>
          </cell>
          <cell r="E156" t="str">
            <v>100W MERC VAPOR</v>
          </cell>
          <cell r="F156" t="str">
            <v>HIGH INTENSITY DISCHARGE</v>
          </cell>
          <cell r="G156">
            <v>128</v>
          </cell>
          <cell r="J156">
            <v>1</v>
          </cell>
          <cell r="K156" t="str">
            <v>STD HID-SMALL</v>
          </cell>
          <cell r="L156">
            <v>700</v>
          </cell>
          <cell r="M156">
            <v>3</v>
          </cell>
          <cell r="N156">
            <v>0.42</v>
          </cell>
          <cell r="O156">
            <v>1.26</v>
          </cell>
          <cell r="P156">
            <v>1</v>
          </cell>
          <cell r="Q156" t="str">
            <v>H38AV-100-DX</v>
          </cell>
          <cell r="R156">
            <v>1</v>
          </cell>
          <cell r="S156">
            <v>15</v>
          </cell>
          <cell r="T156">
            <v>7.0000000000000007E-2</v>
          </cell>
          <cell r="U156">
            <v>1.05</v>
          </cell>
          <cell r="V156">
            <v>2.31</v>
          </cell>
          <cell r="W156">
            <v>3560</v>
          </cell>
          <cell r="X156">
            <v>0.9</v>
          </cell>
          <cell r="Y156">
            <v>3204</v>
          </cell>
          <cell r="Z156">
            <v>24000</v>
          </cell>
          <cell r="AA156">
            <v>1</v>
          </cell>
          <cell r="AB156">
            <v>20</v>
          </cell>
          <cell r="AC156">
            <v>1</v>
          </cell>
          <cell r="AD156">
            <v>20</v>
          </cell>
          <cell r="AE156">
            <v>8.3333333333333339E-4</v>
          </cell>
          <cell r="AF156">
            <v>8.3333333333333339E-4</v>
          </cell>
          <cell r="AG156">
            <v>60000</v>
          </cell>
          <cell r="AH156">
            <v>1</v>
          </cell>
          <cell r="AI156">
            <v>30</v>
          </cell>
          <cell r="AJ156">
            <v>2</v>
          </cell>
          <cell r="AK156">
            <v>40</v>
          </cell>
          <cell r="AL156">
            <v>5.0000000000000001E-4</v>
          </cell>
          <cell r="AM156">
            <v>6.6666666666666664E-4</v>
          </cell>
          <cell r="AN156">
            <v>1.3333333333333335E-3</v>
          </cell>
          <cell r="AO156">
            <v>1.5E-3</v>
          </cell>
          <cell r="AQ156">
            <v>142</v>
          </cell>
        </row>
        <row r="157">
          <cell r="B157">
            <v>143</v>
          </cell>
          <cell r="C157" t="str">
            <v>175M</v>
          </cell>
          <cell r="D157" t="str">
            <v xml:space="preserve"> </v>
          </cell>
          <cell r="E157" t="str">
            <v>175W MERC VAPOR</v>
          </cell>
          <cell r="F157" t="str">
            <v>HIGH INTENSITY DISCHARGE</v>
          </cell>
          <cell r="G157">
            <v>205</v>
          </cell>
          <cell r="J157">
            <v>1</v>
          </cell>
          <cell r="K157" t="str">
            <v>STD HID-MEDIUM</v>
          </cell>
          <cell r="L157">
            <v>700</v>
          </cell>
          <cell r="M157">
            <v>10</v>
          </cell>
          <cell r="N157">
            <v>0.42</v>
          </cell>
          <cell r="O157">
            <v>4.2</v>
          </cell>
          <cell r="P157">
            <v>1</v>
          </cell>
          <cell r="Q157" t="str">
            <v>H39KB-175</v>
          </cell>
          <cell r="R157">
            <v>1</v>
          </cell>
          <cell r="S157">
            <v>15</v>
          </cell>
          <cell r="T157">
            <v>7.0000000000000007E-2</v>
          </cell>
          <cell r="U157">
            <v>1.05</v>
          </cell>
          <cell r="V157">
            <v>5.25</v>
          </cell>
          <cell r="W157">
            <v>7150</v>
          </cell>
          <cell r="X157">
            <v>0.9</v>
          </cell>
          <cell r="Y157">
            <v>6435</v>
          </cell>
          <cell r="Z157">
            <v>24000</v>
          </cell>
          <cell r="AA157">
            <v>1</v>
          </cell>
          <cell r="AB157">
            <v>15</v>
          </cell>
          <cell r="AC157">
            <v>1</v>
          </cell>
          <cell r="AD157">
            <v>20</v>
          </cell>
          <cell r="AE157">
            <v>6.2500000000000001E-4</v>
          </cell>
          <cell r="AF157">
            <v>8.3333333333333339E-4</v>
          </cell>
          <cell r="AG157">
            <v>60000</v>
          </cell>
          <cell r="AH157">
            <v>1</v>
          </cell>
          <cell r="AI157">
            <v>30</v>
          </cell>
          <cell r="AJ157">
            <v>2</v>
          </cell>
          <cell r="AK157">
            <v>40</v>
          </cell>
          <cell r="AL157">
            <v>5.0000000000000001E-4</v>
          </cell>
          <cell r="AM157">
            <v>6.6666666666666664E-4</v>
          </cell>
          <cell r="AN157">
            <v>1.1250000000000001E-3</v>
          </cell>
          <cell r="AO157">
            <v>1.5E-3</v>
          </cell>
          <cell r="AQ157">
            <v>143</v>
          </cell>
        </row>
        <row r="158">
          <cell r="B158">
            <v>144</v>
          </cell>
          <cell r="C158" t="str">
            <v>250M</v>
          </cell>
          <cell r="D158" t="str">
            <v xml:space="preserve"> </v>
          </cell>
          <cell r="E158" t="str">
            <v>250W MERC VAPOR</v>
          </cell>
          <cell r="F158" t="str">
            <v>HIGH INTENSITY DISCHARGE</v>
          </cell>
          <cell r="G158">
            <v>285</v>
          </cell>
          <cell r="J158">
            <v>1</v>
          </cell>
          <cell r="K158" t="str">
            <v>STD HID-MEDIUM</v>
          </cell>
          <cell r="L158">
            <v>700</v>
          </cell>
          <cell r="M158">
            <v>10</v>
          </cell>
          <cell r="N158">
            <v>0.42</v>
          </cell>
          <cell r="O158">
            <v>4.2</v>
          </cell>
          <cell r="P158">
            <v>1</v>
          </cell>
          <cell r="Q158" t="str">
            <v>H37KB-250</v>
          </cell>
          <cell r="R158">
            <v>1</v>
          </cell>
          <cell r="S158">
            <v>15</v>
          </cell>
          <cell r="T158">
            <v>7.0000000000000007E-2</v>
          </cell>
          <cell r="U158">
            <v>1.05</v>
          </cell>
          <cell r="V158">
            <v>5.25</v>
          </cell>
          <cell r="W158">
            <v>10800</v>
          </cell>
          <cell r="X158">
            <v>0.9</v>
          </cell>
          <cell r="Y158">
            <v>9720</v>
          </cell>
          <cell r="Z158">
            <v>24000</v>
          </cell>
          <cell r="AA158">
            <v>1</v>
          </cell>
          <cell r="AB158">
            <v>18</v>
          </cell>
          <cell r="AC158">
            <v>1</v>
          </cell>
          <cell r="AD158">
            <v>20</v>
          </cell>
          <cell r="AE158">
            <v>7.5000000000000002E-4</v>
          </cell>
          <cell r="AF158">
            <v>8.3333333333333339E-4</v>
          </cell>
          <cell r="AG158">
            <v>60000</v>
          </cell>
          <cell r="AH158">
            <v>1</v>
          </cell>
          <cell r="AI158">
            <v>40</v>
          </cell>
          <cell r="AJ158">
            <v>2</v>
          </cell>
          <cell r="AK158">
            <v>40</v>
          </cell>
          <cell r="AL158">
            <v>6.6666666666666664E-4</v>
          </cell>
          <cell r="AM158">
            <v>6.6666666666666664E-4</v>
          </cell>
          <cell r="AN158">
            <v>1.4166666666666668E-3</v>
          </cell>
          <cell r="AO158">
            <v>1.5E-3</v>
          </cell>
          <cell r="AQ158">
            <v>144</v>
          </cell>
        </row>
        <row r="159">
          <cell r="B159">
            <v>145</v>
          </cell>
          <cell r="C159" t="str">
            <v>400M</v>
          </cell>
          <cell r="D159" t="str">
            <v xml:space="preserve"> </v>
          </cell>
          <cell r="E159" t="str">
            <v>400W MERC VAPOR</v>
          </cell>
          <cell r="F159" t="str">
            <v>HIGH INTENSITY DISCHARGE</v>
          </cell>
          <cell r="G159">
            <v>454</v>
          </cell>
          <cell r="J159">
            <v>1</v>
          </cell>
          <cell r="K159" t="str">
            <v>STD HID-MEDIUM</v>
          </cell>
          <cell r="L159">
            <v>700</v>
          </cell>
          <cell r="M159">
            <v>10</v>
          </cell>
          <cell r="N159">
            <v>0.42</v>
          </cell>
          <cell r="O159">
            <v>4.2</v>
          </cell>
          <cell r="P159">
            <v>1</v>
          </cell>
          <cell r="Q159" t="str">
            <v>H33CD-400</v>
          </cell>
          <cell r="R159">
            <v>1</v>
          </cell>
          <cell r="S159">
            <v>15</v>
          </cell>
          <cell r="T159">
            <v>7.0000000000000007E-2</v>
          </cell>
          <cell r="U159">
            <v>1.05</v>
          </cell>
          <cell r="V159">
            <v>5.25</v>
          </cell>
          <cell r="W159">
            <v>18700</v>
          </cell>
          <cell r="X159">
            <v>0.9</v>
          </cell>
          <cell r="Y159">
            <v>16830</v>
          </cell>
          <cell r="Z159">
            <v>24000</v>
          </cell>
          <cell r="AA159">
            <v>1</v>
          </cell>
          <cell r="AB159">
            <v>20</v>
          </cell>
          <cell r="AC159">
            <v>1</v>
          </cell>
          <cell r="AD159">
            <v>20</v>
          </cell>
          <cell r="AE159">
            <v>8.3333333333333339E-4</v>
          </cell>
          <cell r="AF159">
            <v>8.3333333333333339E-4</v>
          </cell>
          <cell r="AG159">
            <v>60000</v>
          </cell>
          <cell r="AH159">
            <v>1</v>
          </cell>
          <cell r="AI159">
            <v>45</v>
          </cell>
          <cell r="AJ159">
            <v>2</v>
          </cell>
          <cell r="AK159">
            <v>40</v>
          </cell>
          <cell r="AL159">
            <v>7.5000000000000002E-4</v>
          </cell>
          <cell r="AM159">
            <v>6.6666666666666664E-4</v>
          </cell>
          <cell r="AN159">
            <v>1.5833333333333333E-3</v>
          </cell>
          <cell r="AO159">
            <v>1.5E-3</v>
          </cell>
          <cell r="AQ159">
            <v>145</v>
          </cell>
        </row>
        <row r="160">
          <cell r="B160">
            <v>146</v>
          </cell>
          <cell r="C160" t="str">
            <v>400MX2</v>
          </cell>
          <cell r="D160" t="str">
            <v xml:space="preserve"> </v>
          </cell>
          <cell r="E160" t="str">
            <v>2 @ 400W MERC VAPOR</v>
          </cell>
          <cell r="F160" t="str">
            <v>HIGH INTENSITY DISCHARGE</v>
          </cell>
          <cell r="G160">
            <v>908</v>
          </cell>
          <cell r="J160">
            <v>1</v>
          </cell>
          <cell r="K160" t="str">
            <v>STD HID-LARGE</v>
          </cell>
          <cell r="L160">
            <v>700</v>
          </cell>
          <cell r="M160">
            <v>20</v>
          </cell>
          <cell r="N160">
            <v>0.42</v>
          </cell>
          <cell r="O160">
            <v>8.4</v>
          </cell>
          <cell r="P160">
            <v>2</v>
          </cell>
          <cell r="Q160" t="str">
            <v>H33CD-400</v>
          </cell>
          <cell r="R160">
            <v>1</v>
          </cell>
          <cell r="S160">
            <v>15</v>
          </cell>
          <cell r="T160">
            <v>7.0000000000000007E-2</v>
          </cell>
          <cell r="U160">
            <v>2.1</v>
          </cell>
          <cell r="V160">
            <v>10.5</v>
          </cell>
          <cell r="W160">
            <v>18700</v>
          </cell>
          <cell r="X160">
            <v>0.9</v>
          </cell>
          <cell r="Y160">
            <v>33660</v>
          </cell>
          <cell r="Z160">
            <v>24000</v>
          </cell>
          <cell r="AA160">
            <v>2</v>
          </cell>
          <cell r="AB160">
            <v>20</v>
          </cell>
          <cell r="AC160">
            <v>1</v>
          </cell>
          <cell r="AD160">
            <v>20</v>
          </cell>
          <cell r="AE160">
            <v>1.6666666666666668E-3</v>
          </cell>
          <cell r="AF160">
            <v>1.6666666666666668E-3</v>
          </cell>
          <cell r="AG160">
            <v>60000</v>
          </cell>
          <cell r="AH160">
            <v>1</v>
          </cell>
          <cell r="AI160">
            <v>45</v>
          </cell>
          <cell r="AJ160">
            <v>2</v>
          </cell>
          <cell r="AK160">
            <v>40</v>
          </cell>
          <cell r="AL160">
            <v>7.5000000000000002E-4</v>
          </cell>
          <cell r="AM160">
            <v>6.6666666666666664E-4</v>
          </cell>
          <cell r="AN160">
            <v>2.4166666666666668E-3</v>
          </cell>
          <cell r="AO160">
            <v>2.3333333333333335E-3</v>
          </cell>
          <cell r="AQ160">
            <v>146</v>
          </cell>
        </row>
        <row r="161">
          <cell r="B161">
            <v>147</v>
          </cell>
          <cell r="C161" t="str">
            <v>1000M</v>
          </cell>
          <cell r="D161" t="str">
            <v xml:space="preserve"> </v>
          </cell>
          <cell r="E161" t="str">
            <v>1000W MERC VAPOR</v>
          </cell>
          <cell r="F161" t="str">
            <v>HIGH INTENSITY DISCHARGE</v>
          </cell>
          <cell r="G161">
            <v>1080</v>
          </cell>
          <cell r="J161">
            <v>1</v>
          </cell>
          <cell r="K161" t="str">
            <v>STD HID-LARGE</v>
          </cell>
          <cell r="L161">
            <v>700</v>
          </cell>
          <cell r="M161">
            <v>20</v>
          </cell>
          <cell r="N161">
            <v>0.42</v>
          </cell>
          <cell r="O161">
            <v>8.4</v>
          </cell>
          <cell r="P161">
            <v>1</v>
          </cell>
          <cell r="Q161" t="str">
            <v>H34GW-1000</v>
          </cell>
          <cell r="R161">
            <v>1</v>
          </cell>
          <cell r="S161">
            <v>15</v>
          </cell>
          <cell r="T161">
            <v>7.0000000000000007E-2</v>
          </cell>
          <cell r="U161">
            <v>1.05</v>
          </cell>
          <cell r="V161">
            <v>9.4500000000000011</v>
          </cell>
          <cell r="W161">
            <v>50000</v>
          </cell>
          <cell r="X161">
            <v>0.9</v>
          </cell>
          <cell r="Y161">
            <v>45000</v>
          </cell>
          <cell r="Z161">
            <v>24000</v>
          </cell>
          <cell r="AA161">
            <v>1</v>
          </cell>
          <cell r="AB161">
            <v>35</v>
          </cell>
          <cell r="AC161">
            <v>1</v>
          </cell>
          <cell r="AD161">
            <v>20</v>
          </cell>
          <cell r="AE161">
            <v>1.4583333333333334E-3</v>
          </cell>
          <cell r="AF161">
            <v>8.3333333333333339E-4</v>
          </cell>
          <cell r="AG161">
            <v>60000</v>
          </cell>
          <cell r="AH161">
            <v>1</v>
          </cell>
          <cell r="AI161">
            <v>60</v>
          </cell>
          <cell r="AJ161">
            <v>2</v>
          </cell>
          <cell r="AK161">
            <v>40</v>
          </cell>
          <cell r="AL161">
            <v>1E-3</v>
          </cell>
          <cell r="AM161">
            <v>6.6666666666666664E-4</v>
          </cell>
          <cell r="AN161">
            <v>2.4583333333333332E-3</v>
          </cell>
          <cell r="AO161">
            <v>1.5E-3</v>
          </cell>
          <cell r="AQ161">
            <v>147</v>
          </cell>
        </row>
        <row r="162">
          <cell r="B162">
            <v>148</v>
          </cell>
          <cell r="C162" t="str">
            <v>50S</v>
          </cell>
          <cell r="D162" t="str">
            <v xml:space="preserve"> </v>
          </cell>
          <cell r="E162" t="str">
            <v>50W HIGH PRESSURE SODIUM</v>
          </cell>
          <cell r="F162" t="str">
            <v>HIGH INTENSITY DISCHARGE</v>
          </cell>
          <cell r="G162">
            <v>66</v>
          </cell>
          <cell r="J162">
            <v>1</v>
          </cell>
          <cell r="K162" t="str">
            <v>STD HID-SMALL</v>
          </cell>
          <cell r="L162">
            <v>700</v>
          </cell>
          <cell r="M162">
            <v>3</v>
          </cell>
          <cell r="N162">
            <v>0.42</v>
          </cell>
          <cell r="O162">
            <v>1.26</v>
          </cell>
          <cell r="P162">
            <v>1</v>
          </cell>
          <cell r="Q162" t="str">
            <v>LU50/MED</v>
          </cell>
          <cell r="R162">
            <v>1</v>
          </cell>
          <cell r="S162">
            <v>15</v>
          </cell>
          <cell r="T162">
            <v>7.0000000000000007E-2</v>
          </cell>
          <cell r="U162">
            <v>1.05</v>
          </cell>
          <cell r="V162">
            <v>2.31</v>
          </cell>
          <cell r="W162">
            <v>3600</v>
          </cell>
          <cell r="X162">
            <v>0.9</v>
          </cell>
          <cell r="Y162">
            <v>3240</v>
          </cell>
          <cell r="Z162">
            <v>24000</v>
          </cell>
          <cell r="AA162">
            <v>1</v>
          </cell>
          <cell r="AB162">
            <v>15.6625</v>
          </cell>
          <cell r="AC162">
            <v>1</v>
          </cell>
          <cell r="AD162">
            <v>20</v>
          </cell>
          <cell r="AE162">
            <v>6.5260416666666668E-4</v>
          </cell>
          <cell r="AF162">
            <v>8.3333333333333339E-4</v>
          </cell>
          <cell r="AG162">
            <v>60000</v>
          </cell>
          <cell r="AH162">
            <v>1</v>
          </cell>
          <cell r="AI162">
            <v>30</v>
          </cell>
          <cell r="AJ162">
            <v>2</v>
          </cell>
          <cell r="AK162">
            <v>40</v>
          </cell>
          <cell r="AL162">
            <v>5.0000000000000001E-4</v>
          </cell>
          <cell r="AM162">
            <v>6.6666666666666664E-4</v>
          </cell>
          <cell r="AN162">
            <v>1.1526041666666668E-3</v>
          </cell>
          <cell r="AO162">
            <v>1.5E-3</v>
          </cell>
          <cell r="AQ162">
            <v>148</v>
          </cell>
        </row>
        <row r="163">
          <cell r="B163">
            <v>149</v>
          </cell>
          <cell r="C163" t="str">
            <v>70S</v>
          </cell>
          <cell r="D163" t="str">
            <v xml:space="preserve"> </v>
          </cell>
          <cell r="E163" t="str">
            <v>70W HIGH PRESSURE SODIUM</v>
          </cell>
          <cell r="F163" t="str">
            <v>HIGH INTENSITY DISCHARGE</v>
          </cell>
          <cell r="G163">
            <v>91</v>
          </cell>
          <cell r="J163">
            <v>1</v>
          </cell>
          <cell r="K163" t="str">
            <v>STD HID-SMALL</v>
          </cell>
          <cell r="L163">
            <v>700</v>
          </cell>
          <cell r="M163">
            <v>3</v>
          </cell>
          <cell r="N163">
            <v>0.42</v>
          </cell>
          <cell r="O163">
            <v>1.26</v>
          </cell>
          <cell r="P163">
            <v>1</v>
          </cell>
          <cell r="Q163" t="str">
            <v>LU70/MED</v>
          </cell>
          <cell r="R163">
            <v>1</v>
          </cell>
          <cell r="S163">
            <v>15</v>
          </cell>
          <cell r="T163">
            <v>7.0000000000000007E-2</v>
          </cell>
          <cell r="U163">
            <v>1.05</v>
          </cell>
          <cell r="V163">
            <v>2.31</v>
          </cell>
          <cell r="W163">
            <v>5350</v>
          </cell>
          <cell r="X163">
            <v>0.9</v>
          </cell>
          <cell r="Y163">
            <v>4815</v>
          </cell>
          <cell r="Z163">
            <v>24000</v>
          </cell>
          <cell r="AA163">
            <v>1</v>
          </cell>
          <cell r="AB163">
            <v>15.6625</v>
          </cell>
          <cell r="AC163">
            <v>1</v>
          </cell>
          <cell r="AD163">
            <v>20</v>
          </cell>
          <cell r="AE163">
            <v>6.5260416666666668E-4</v>
          </cell>
          <cell r="AF163">
            <v>8.3333333333333339E-4</v>
          </cell>
          <cell r="AG163">
            <v>60000</v>
          </cell>
          <cell r="AH163">
            <v>1</v>
          </cell>
          <cell r="AI163">
            <v>30</v>
          </cell>
          <cell r="AJ163">
            <v>2</v>
          </cell>
          <cell r="AK163">
            <v>40</v>
          </cell>
          <cell r="AL163">
            <v>5.0000000000000001E-4</v>
          </cell>
          <cell r="AM163">
            <v>6.6666666666666664E-4</v>
          </cell>
          <cell r="AN163">
            <v>1.1526041666666668E-3</v>
          </cell>
          <cell r="AO163">
            <v>1.5E-3</v>
          </cell>
          <cell r="AQ163">
            <v>149</v>
          </cell>
        </row>
        <row r="164">
          <cell r="B164">
            <v>150</v>
          </cell>
          <cell r="C164" t="str">
            <v>100S</v>
          </cell>
          <cell r="D164" t="str">
            <v xml:space="preserve"> </v>
          </cell>
          <cell r="E164" t="str">
            <v>100W HIGH PRESSURE SODIUM</v>
          </cell>
          <cell r="F164" t="str">
            <v>HIGH INTENSITY DISCHARGE</v>
          </cell>
          <cell r="G164">
            <v>130</v>
          </cell>
          <cell r="J164">
            <v>1</v>
          </cell>
          <cell r="K164" t="str">
            <v>STD HID-SMALL</v>
          </cell>
          <cell r="L164">
            <v>700</v>
          </cell>
          <cell r="M164">
            <v>3</v>
          </cell>
          <cell r="N164">
            <v>0.42</v>
          </cell>
          <cell r="O164">
            <v>1.26</v>
          </cell>
          <cell r="P164">
            <v>1</v>
          </cell>
          <cell r="Q164" t="str">
            <v>LU100/MED</v>
          </cell>
          <cell r="R164">
            <v>1</v>
          </cell>
          <cell r="S164">
            <v>15</v>
          </cell>
          <cell r="T164">
            <v>7.0000000000000007E-2</v>
          </cell>
          <cell r="U164">
            <v>1.05</v>
          </cell>
          <cell r="V164">
            <v>2.31</v>
          </cell>
          <cell r="W164">
            <v>8000</v>
          </cell>
          <cell r="X164">
            <v>0.9</v>
          </cell>
          <cell r="Y164">
            <v>7200</v>
          </cell>
          <cell r="Z164">
            <v>24000</v>
          </cell>
          <cell r="AA164">
            <v>1</v>
          </cell>
          <cell r="AB164">
            <v>15.6625</v>
          </cell>
          <cell r="AC164">
            <v>1</v>
          </cell>
          <cell r="AD164">
            <v>20</v>
          </cell>
          <cell r="AE164">
            <v>6.5260416666666668E-4</v>
          </cell>
          <cell r="AF164">
            <v>8.3333333333333339E-4</v>
          </cell>
          <cell r="AG164">
            <v>60000</v>
          </cell>
          <cell r="AH164">
            <v>1</v>
          </cell>
          <cell r="AI164">
            <v>35</v>
          </cell>
          <cell r="AJ164">
            <v>2</v>
          </cell>
          <cell r="AK164">
            <v>40</v>
          </cell>
          <cell r="AL164">
            <v>5.8333333333333338E-4</v>
          </cell>
          <cell r="AM164">
            <v>6.6666666666666664E-4</v>
          </cell>
          <cell r="AN164">
            <v>1.2359375000000001E-3</v>
          </cell>
          <cell r="AO164">
            <v>1.5E-3</v>
          </cell>
          <cell r="AQ164">
            <v>150</v>
          </cell>
        </row>
        <row r="165">
          <cell r="B165">
            <v>151</v>
          </cell>
          <cell r="C165" t="str">
            <v>150S</v>
          </cell>
          <cell r="D165" t="str">
            <v xml:space="preserve"> </v>
          </cell>
          <cell r="E165" t="str">
            <v>150W HIGH PRESSURE SODIUM</v>
          </cell>
          <cell r="F165" t="str">
            <v>HIGH INTENSITY DISCHARGE</v>
          </cell>
          <cell r="G165">
            <v>188</v>
          </cell>
          <cell r="J165">
            <v>1</v>
          </cell>
          <cell r="K165" t="str">
            <v>STD HID-MEDIUM</v>
          </cell>
          <cell r="L165">
            <v>700</v>
          </cell>
          <cell r="M165">
            <v>10</v>
          </cell>
          <cell r="N165">
            <v>0.42</v>
          </cell>
          <cell r="O165">
            <v>4.2</v>
          </cell>
          <cell r="P165">
            <v>1</v>
          </cell>
          <cell r="Q165" t="str">
            <v>LU150/55/ECO</v>
          </cell>
          <cell r="R165">
            <v>1</v>
          </cell>
          <cell r="S165">
            <v>15</v>
          </cell>
          <cell r="T165">
            <v>7.0000000000000007E-2</v>
          </cell>
          <cell r="U165">
            <v>1.05</v>
          </cell>
          <cell r="V165">
            <v>5.25</v>
          </cell>
          <cell r="W165">
            <v>13800</v>
          </cell>
          <cell r="X165">
            <v>0.9</v>
          </cell>
          <cell r="Y165">
            <v>12420</v>
          </cell>
          <cell r="Z165">
            <v>24000</v>
          </cell>
          <cell r="AA165">
            <v>1</v>
          </cell>
          <cell r="AB165">
            <v>15.95</v>
          </cell>
          <cell r="AC165">
            <v>1</v>
          </cell>
          <cell r="AD165">
            <v>20</v>
          </cell>
          <cell r="AE165">
            <v>6.6458333333333332E-4</v>
          </cell>
          <cell r="AF165">
            <v>8.3333333333333339E-4</v>
          </cell>
          <cell r="AG165">
            <v>60000</v>
          </cell>
          <cell r="AH165">
            <v>1</v>
          </cell>
          <cell r="AI165">
            <v>35</v>
          </cell>
          <cell r="AJ165">
            <v>2</v>
          </cell>
          <cell r="AK165">
            <v>40</v>
          </cell>
          <cell r="AL165">
            <v>5.8333333333333338E-4</v>
          </cell>
          <cell r="AM165">
            <v>6.6666666666666664E-4</v>
          </cell>
          <cell r="AN165">
            <v>1.2479166666666667E-3</v>
          </cell>
          <cell r="AO165">
            <v>1.5E-3</v>
          </cell>
          <cell r="AQ165">
            <v>151</v>
          </cell>
        </row>
        <row r="166">
          <cell r="B166">
            <v>152</v>
          </cell>
          <cell r="C166" t="str">
            <v>250S</v>
          </cell>
          <cell r="D166" t="str">
            <v xml:space="preserve"> </v>
          </cell>
          <cell r="E166" t="str">
            <v>250W HIGH PRESSURE SODIUM</v>
          </cell>
          <cell r="F166" t="str">
            <v>HIGH INTENSITY DISCHARGE</v>
          </cell>
          <cell r="G166">
            <v>295</v>
          </cell>
          <cell r="J166">
            <v>1</v>
          </cell>
          <cell r="K166" t="str">
            <v>STD HID-MEDIUM</v>
          </cell>
          <cell r="L166">
            <v>700</v>
          </cell>
          <cell r="M166">
            <v>10</v>
          </cell>
          <cell r="N166">
            <v>0.42</v>
          </cell>
          <cell r="O166">
            <v>4.2</v>
          </cell>
          <cell r="P166">
            <v>1</v>
          </cell>
          <cell r="Q166" t="str">
            <v>LU250/ECO</v>
          </cell>
          <cell r="R166">
            <v>1</v>
          </cell>
          <cell r="S166">
            <v>15</v>
          </cell>
          <cell r="T166">
            <v>7.0000000000000007E-2</v>
          </cell>
          <cell r="U166">
            <v>1.05</v>
          </cell>
          <cell r="V166">
            <v>5.25</v>
          </cell>
          <cell r="W166">
            <v>26100</v>
          </cell>
          <cell r="X166">
            <v>0.9</v>
          </cell>
          <cell r="Y166">
            <v>23490</v>
          </cell>
          <cell r="Z166">
            <v>24000</v>
          </cell>
          <cell r="AA166">
            <v>1</v>
          </cell>
          <cell r="AB166">
            <v>15.962499999999999</v>
          </cell>
          <cell r="AC166">
            <v>1</v>
          </cell>
          <cell r="AD166">
            <v>20</v>
          </cell>
          <cell r="AE166">
            <v>6.651041666666666E-4</v>
          </cell>
          <cell r="AF166">
            <v>8.3333333333333339E-4</v>
          </cell>
          <cell r="AG166">
            <v>60000</v>
          </cell>
          <cell r="AH166">
            <v>1</v>
          </cell>
          <cell r="AI166">
            <v>40</v>
          </cell>
          <cell r="AJ166">
            <v>2</v>
          </cell>
          <cell r="AK166">
            <v>40</v>
          </cell>
          <cell r="AL166">
            <v>6.6666666666666664E-4</v>
          </cell>
          <cell r="AM166">
            <v>6.6666666666666664E-4</v>
          </cell>
          <cell r="AN166">
            <v>1.3317708333333332E-3</v>
          </cell>
          <cell r="AO166">
            <v>1.5E-3</v>
          </cell>
          <cell r="AQ166">
            <v>152</v>
          </cell>
        </row>
        <row r="167">
          <cell r="B167">
            <v>153</v>
          </cell>
          <cell r="C167" t="str">
            <v>400S</v>
          </cell>
          <cell r="D167" t="str">
            <v xml:space="preserve"> </v>
          </cell>
          <cell r="E167" t="str">
            <v>400W HIGH PRESSURE SODIUM</v>
          </cell>
          <cell r="F167" t="str">
            <v>HIGH INTENSITY DISCHARGE</v>
          </cell>
          <cell r="G167">
            <v>464</v>
          </cell>
          <cell r="J167">
            <v>1</v>
          </cell>
          <cell r="K167" t="str">
            <v>STD HID-MEDIUM</v>
          </cell>
          <cell r="L167">
            <v>700</v>
          </cell>
          <cell r="M167">
            <v>10</v>
          </cell>
          <cell r="N167">
            <v>0.42</v>
          </cell>
          <cell r="O167">
            <v>4.2</v>
          </cell>
          <cell r="P167">
            <v>1</v>
          </cell>
          <cell r="Q167" t="str">
            <v>LU400/ECO</v>
          </cell>
          <cell r="R167">
            <v>1</v>
          </cell>
          <cell r="S167">
            <v>15</v>
          </cell>
          <cell r="T167">
            <v>7.0000000000000007E-2</v>
          </cell>
          <cell r="U167">
            <v>1.05</v>
          </cell>
          <cell r="V167">
            <v>5.25</v>
          </cell>
          <cell r="W167">
            <v>45000</v>
          </cell>
          <cell r="X167">
            <v>0.9</v>
          </cell>
          <cell r="Y167">
            <v>40500</v>
          </cell>
          <cell r="Z167">
            <v>24000</v>
          </cell>
          <cell r="AA167">
            <v>1</v>
          </cell>
          <cell r="AB167">
            <v>15.95</v>
          </cell>
          <cell r="AC167">
            <v>1</v>
          </cell>
          <cell r="AD167">
            <v>20</v>
          </cell>
          <cell r="AE167">
            <v>6.6458333333333332E-4</v>
          </cell>
          <cell r="AF167">
            <v>8.3333333333333339E-4</v>
          </cell>
          <cell r="AG167">
            <v>60000</v>
          </cell>
          <cell r="AH167">
            <v>1</v>
          </cell>
          <cell r="AI167">
            <v>45</v>
          </cell>
          <cell r="AJ167">
            <v>2</v>
          </cell>
          <cell r="AK167">
            <v>40</v>
          </cell>
          <cell r="AL167">
            <v>7.5000000000000002E-4</v>
          </cell>
          <cell r="AM167">
            <v>6.6666666666666664E-4</v>
          </cell>
          <cell r="AN167">
            <v>1.4145833333333332E-3</v>
          </cell>
          <cell r="AO167">
            <v>1.5E-3</v>
          </cell>
          <cell r="AQ167">
            <v>153</v>
          </cell>
        </row>
        <row r="168">
          <cell r="B168">
            <v>154</v>
          </cell>
          <cell r="C168" t="str">
            <v>1000S</v>
          </cell>
          <cell r="D168" t="str">
            <v xml:space="preserve"> </v>
          </cell>
          <cell r="E168" t="str">
            <v>1000W HIGH PRESSURE SODIUM</v>
          </cell>
          <cell r="F168" t="str">
            <v>HIGH INTENSITY DISCHARGE</v>
          </cell>
          <cell r="G168">
            <v>1100</v>
          </cell>
          <cell r="J168">
            <v>1</v>
          </cell>
          <cell r="K168" t="str">
            <v>STD HID-LARGE</v>
          </cell>
          <cell r="L168">
            <v>700</v>
          </cell>
          <cell r="M168">
            <v>20</v>
          </cell>
          <cell r="N168">
            <v>0.42</v>
          </cell>
          <cell r="O168">
            <v>8.4</v>
          </cell>
          <cell r="P168">
            <v>1</v>
          </cell>
          <cell r="Q168" t="str">
            <v>LU1000</v>
          </cell>
          <cell r="R168">
            <v>1</v>
          </cell>
          <cell r="S168">
            <v>15</v>
          </cell>
          <cell r="T168">
            <v>7.0000000000000007E-2</v>
          </cell>
          <cell r="U168">
            <v>1.05</v>
          </cell>
          <cell r="V168">
            <v>9.4500000000000011</v>
          </cell>
          <cell r="W168">
            <v>124000</v>
          </cell>
          <cell r="X168">
            <v>0.9</v>
          </cell>
          <cell r="Y168">
            <v>111600</v>
          </cell>
          <cell r="Z168">
            <v>24000</v>
          </cell>
          <cell r="AA168">
            <v>1</v>
          </cell>
          <cell r="AB168">
            <v>30</v>
          </cell>
          <cell r="AC168">
            <v>1</v>
          </cell>
          <cell r="AD168">
            <v>20</v>
          </cell>
          <cell r="AE168">
            <v>1.25E-3</v>
          </cell>
          <cell r="AF168">
            <v>8.3333333333333339E-4</v>
          </cell>
          <cell r="AG168">
            <v>60000</v>
          </cell>
          <cell r="AH168">
            <v>1</v>
          </cell>
          <cell r="AI168">
            <v>75</v>
          </cell>
          <cell r="AJ168">
            <v>2</v>
          </cell>
          <cell r="AK168">
            <v>40</v>
          </cell>
          <cell r="AL168">
            <v>1.25E-3</v>
          </cell>
          <cell r="AM168">
            <v>6.6666666666666664E-4</v>
          </cell>
          <cell r="AN168">
            <v>2.5000000000000001E-3</v>
          </cell>
          <cell r="AO168">
            <v>1.5E-3</v>
          </cell>
          <cell r="AQ168">
            <v>154</v>
          </cell>
        </row>
        <row r="169">
          <cell r="B169">
            <v>155</v>
          </cell>
          <cell r="C169" t="str">
            <v>50MH</v>
          </cell>
          <cell r="D169" t="str">
            <v xml:space="preserve"> </v>
          </cell>
          <cell r="E169" t="str">
            <v>50W METAL HALIDE</v>
          </cell>
          <cell r="F169" t="str">
            <v>HIGH INTENSITY DISCHARGE</v>
          </cell>
          <cell r="G169">
            <v>72</v>
          </cell>
          <cell r="J169">
            <v>1</v>
          </cell>
          <cell r="K169" t="str">
            <v>STD HID-SMALL</v>
          </cell>
          <cell r="L169">
            <v>700</v>
          </cell>
          <cell r="M169">
            <v>3</v>
          </cell>
          <cell r="N169">
            <v>0.42</v>
          </cell>
          <cell r="O169">
            <v>1.26</v>
          </cell>
          <cell r="P169">
            <v>1</v>
          </cell>
          <cell r="Q169" t="str">
            <v>MH50/U/MED</v>
          </cell>
          <cell r="R169">
            <v>1</v>
          </cell>
          <cell r="S169">
            <v>15</v>
          </cell>
          <cell r="T169">
            <v>7.0000000000000007E-2</v>
          </cell>
          <cell r="U169">
            <v>1.05</v>
          </cell>
          <cell r="V169">
            <v>2.31</v>
          </cell>
          <cell r="W169">
            <v>1900</v>
          </cell>
          <cell r="X169">
            <v>0.9</v>
          </cell>
          <cell r="Y169">
            <v>1710</v>
          </cell>
          <cell r="Z169">
            <v>20000</v>
          </cell>
          <cell r="AA169">
            <v>1</v>
          </cell>
          <cell r="AB169">
            <v>27.212499999999999</v>
          </cell>
          <cell r="AC169">
            <v>1</v>
          </cell>
          <cell r="AD169">
            <v>20</v>
          </cell>
          <cell r="AE169">
            <v>1.3606249999999999E-3</v>
          </cell>
          <cell r="AF169">
            <v>1E-3</v>
          </cell>
          <cell r="AG169">
            <v>60000</v>
          </cell>
          <cell r="AH169">
            <v>1</v>
          </cell>
          <cell r="AI169">
            <v>35</v>
          </cell>
          <cell r="AJ169">
            <v>2</v>
          </cell>
          <cell r="AK169">
            <v>40</v>
          </cell>
          <cell r="AL169">
            <v>5.8333333333333338E-4</v>
          </cell>
          <cell r="AM169">
            <v>6.6666666666666664E-4</v>
          </cell>
          <cell r="AN169">
            <v>1.9439583333333331E-3</v>
          </cell>
          <cell r="AO169">
            <v>1.6666666666666666E-3</v>
          </cell>
          <cell r="AQ169">
            <v>155</v>
          </cell>
        </row>
        <row r="170">
          <cell r="B170">
            <v>156</v>
          </cell>
          <cell r="C170" t="str">
            <v>70MH</v>
          </cell>
          <cell r="D170" t="str">
            <v xml:space="preserve"> </v>
          </cell>
          <cell r="E170" t="str">
            <v>70W METAL HALIDE</v>
          </cell>
          <cell r="F170" t="str">
            <v>HIGH INTENSITY DISCHARGE</v>
          </cell>
          <cell r="G170">
            <v>90</v>
          </cell>
          <cell r="J170">
            <v>1</v>
          </cell>
          <cell r="K170" t="str">
            <v>STD HID-SMALL</v>
          </cell>
          <cell r="L170">
            <v>700</v>
          </cell>
          <cell r="M170">
            <v>3</v>
          </cell>
          <cell r="N170">
            <v>0.42</v>
          </cell>
          <cell r="O170">
            <v>1.26</v>
          </cell>
          <cell r="P170">
            <v>1</v>
          </cell>
          <cell r="Q170" t="str">
            <v>MH70/U/MED</v>
          </cell>
          <cell r="R170">
            <v>1</v>
          </cell>
          <cell r="S170">
            <v>15</v>
          </cell>
          <cell r="T170">
            <v>7.0000000000000007E-2</v>
          </cell>
          <cell r="U170">
            <v>1.05</v>
          </cell>
          <cell r="V170">
            <v>2.31</v>
          </cell>
          <cell r="W170">
            <v>3400</v>
          </cell>
          <cell r="X170">
            <v>0.9</v>
          </cell>
          <cell r="Y170">
            <v>3060</v>
          </cell>
          <cell r="Z170">
            <v>15000</v>
          </cell>
          <cell r="AA170">
            <v>1</v>
          </cell>
          <cell r="AB170">
            <v>27.574999999999999</v>
          </cell>
          <cell r="AC170">
            <v>1</v>
          </cell>
          <cell r="AD170">
            <v>20</v>
          </cell>
          <cell r="AE170">
            <v>1.8383333333333333E-3</v>
          </cell>
          <cell r="AF170">
            <v>1.3333333333333333E-3</v>
          </cell>
          <cell r="AG170">
            <v>60000</v>
          </cell>
          <cell r="AH170">
            <v>1</v>
          </cell>
          <cell r="AI170">
            <v>35</v>
          </cell>
          <cell r="AJ170">
            <v>2</v>
          </cell>
          <cell r="AK170">
            <v>40</v>
          </cell>
          <cell r="AL170">
            <v>5.8333333333333338E-4</v>
          </cell>
          <cell r="AM170">
            <v>6.6666666666666664E-4</v>
          </cell>
          <cell r="AN170">
            <v>2.4216666666666666E-3</v>
          </cell>
          <cell r="AO170">
            <v>2E-3</v>
          </cell>
          <cell r="AQ170">
            <v>156</v>
          </cell>
        </row>
        <row r="171">
          <cell r="B171">
            <v>157</v>
          </cell>
          <cell r="C171" t="str">
            <v>175MH</v>
          </cell>
          <cell r="D171" t="str">
            <v>X</v>
          </cell>
          <cell r="E171" t="str">
            <v>175W METAL HALIDE</v>
          </cell>
          <cell r="F171" t="str">
            <v>HIGH INTENSITY DISCHARGE</v>
          </cell>
          <cell r="G171">
            <v>210</v>
          </cell>
          <cell r="J171">
            <v>1</v>
          </cell>
          <cell r="K171" t="str">
            <v>STD HID-MEDIUM</v>
          </cell>
          <cell r="L171">
            <v>700</v>
          </cell>
          <cell r="M171">
            <v>10</v>
          </cell>
          <cell r="N171">
            <v>0.42</v>
          </cell>
          <cell r="O171">
            <v>4.2</v>
          </cell>
          <cell r="P171">
            <v>1</v>
          </cell>
          <cell r="Q171" t="str">
            <v>MH175/U</v>
          </cell>
          <cell r="R171">
            <v>1</v>
          </cell>
          <cell r="S171">
            <v>15</v>
          </cell>
          <cell r="T171">
            <v>7.0000000000000007E-2</v>
          </cell>
          <cell r="U171">
            <v>1.05</v>
          </cell>
          <cell r="V171">
            <v>5.25</v>
          </cell>
          <cell r="W171">
            <v>9300</v>
          </cell>
          <cell r="X171">
            <v>0.9</v>
          </cell>
          <cell r="Y171">
            <v>8370</v>
          </cell>
          <cell r="Z171">
            <v>10000</v>
          </cell>
          <cell r="AA171">
            <v>1</v>
          </cell>
          <cell r="AB171">
            <v>16.55</v>
          </cell>
          <cell r="AC171">
            <v>1</v>
          </cell>
          <cell r="AD171">
            <v>20</v>
          </cell>
          <cell r="AE171">
            <v>1.655E-3</v>
          </cell>
          <cell r="AF171">
            <v>2E-3</v>
          </cell>
          <cell r="AG171">
            <v>60000</v>
          </cell>
          <cell r="AH171">
            <v>1</v>
          </cell>
          <cell r="AI171">
            <v>35</v>
          </cell>
          <cell r="AJ171">
            <v>2</v>
          </cell>
          <cell r="AK171">
            <v>40</v>
          </cell>
          <cell r="AL171">
            <v>5.8333333333333338E-4</v>
          </cell>
          <cell r="AM171">
            <v>6.6666666666666664E-4</v>
          </cell>
          <cell r="AN171">
            <v>2.2383333333333335E-3</v>
          </cell>
          <cell r="AO171">
            <v>2.6666666666666666E-3</v>
          </cell>
          <cell r="AQ171">
            <v>157</v>
          </cell>
        </row>
        <row r="172">
          <cell r="B172">
            <v>158</v>
          </cell>
          <cell r="C172" t="str">
            <v>250MH</v>
          </cell>
          <cell r="D172" t="str">
            <v xml:space="preserve"> </v>
          </cell>
          <cell r="E172" t="str">
            <v>250W METAL HALIDE</v>
          </cell>
          <cell r="F172" t="str">
            <v>HIGH INTENSITY DISCHARGE</v>
          </cell>
          <cell r="G172">
            <v>295</v>
          </cell>
          <cell r="J172">
            <v>1</v>
          </cell>
          <cell r="K172" t="str">
            <v>STD HID-MEDIUM</v>
          </cell>
          <cell r="L172">
            <v>700</v>
          </cell>
          <cell r="M172">
            <v>10</v>
          </cell>
          <cell r="N172">
            <v>0.42</v>
          </cell>
          <cell r="O172">
            <v>4.2</v>
          </cell>
          <cell r="P172">
            <v>1</v>
          </cell>
          <cell r="Q172" t="str">
            <v>MH250/U</v>
          </cell>
          <cell r="R172">
            <v>1</v>
          </cell>
          <cell r="S172">
            <v>15</v>
          </cell>
          <cell r="T172">
            <v>7.0000000000000007E-2</v>
          </cell>
          <cell r="U172">
            <v>1.05</v>
          </cell>
          <cell r="V172">
            <v>5.25</v>
          </cell>
          <cell r="W172">
            <v>17000</v>
          </cell>
          <cell r="X172">
            <v>0.9</v>
          </cell>
          <cell r="Y172">
            <v>15300</v>
          </cell>
          <cell r="Z172">
            <v>10000</v>
          </cell>
          <cell r="AA172">
            <v>1</v>
          </cell>
          <cell r="AB172">
            <v>18</v>
          </cell>
          <cell r="AC172">
            <v>1</v>
          </cell>
          <cell r="AD172">
            <v>20</v>
          </cell>
          <cell r="AE172">
            <v>1.8E-3</v>
          </cell>
          <cell r="AF172">
            <v>2E-3</v>
          </cell>
          <cell r="AG172">
            <v>60000</v>
          </cell>
          <cell r="AH172">
            <v>1</v>
          </cell>
          <cell r="AI172">
            <v>35</v>
          </cell>
          <cell r="AJ172">
            <v>2</v>
          </cell>
          <cell r="AK172">
            <v>40</v>
          </cell>
          <cell r="AL172">
            <v>5.8333333333333338E-4</v>
          </cell>
          <cell r="AM172">
            <v>6.6666666666666664E-4</v>
          </cell>
          <cell r="AN172">
            <v>2.3833333333333332E-3</v>
          </cell>
          <cell r="AO172">
            <v>2.6666666666666666E-3</v>
          </cell>
          <cell r="AQ172">
            <v>158</v>
          </cell>
        </row>
        <row r="173">
          <cell r="B173">
            <v>159</v>
          </cell>
          <cell r="C173" t="str">
            <v>400MH</v>
          </cell>
          <cell r="D173" t="str">
            <v xml:space="preserve"> </v>
          </cell>
          <cell r="E173" t="str">
            <v>400W METAL HALIDE</v>
          </cell>
          <cell r="F173" t="str">
            <v>HIGH INTENSITY DISCHARGE</v>
          </cell>
          <cell r="G173">
            <v>458</v>
          </cell>
          <cell r="J173">
            <v>1</v>
          </cell>
          <cell r="K173" t="str">
            <v>STD HID-MEDIUM</v>
          </cell>
          <cell r="L173">
            <v>700</v>
          </cell>
          <cell r="M173">
            <v>10</v>
          </cell>
          <cell r="N173">
            <v>0.42</v>
          </cell>
          <cell r="O173">
            <v>4.2</v>
          </cell>
          <cell r="P173">
            <v>1</v>
          </cell>
          <cell r="Q173" t="str">
            <v>MH400/U</v>
          </cell>
          <cell r="R173">
            <v>1</v>
          </cell>
          <cell r="S173">
            <v>15</v>
          </cell>
          <cell r="T173">
            <v>7.0000000000000007E-2</v>
          </cell>
          <cell r="U173">
            <v>1.05</v>
          </cell>
          <cell r="V173">
            <v>5.25</v>
          </cell>
          <cell r="W173">
            <v>23500</v>
          </cell>
          <cell r="X173">
            <v>0.9</v>
          </cell>
          <cell r="Y173">
            <v>21150</v>
          </cell>
          <cell r="Z173">
            <v>20000</v>
          </cell>
          <cell r="AA173">
            <v>1</v>
          </cell>
          <cell r="AB173">
            <v>16.55</v>
          </cell>
          <cell r="AC173">
            <v>1</v>
          </cell>
          <cell r="AD173">
            <v>20</v>
          </cell>
          <cell r="AE173">
            <v>8.275E-4</v>
          </cell>
          <cell r="AF173">
            <v>1E-3</v>
          </cell>
          <cell r="AG173">
            <v>60000</v>
          </cell>
          <cell r="AH173">
            <v>1</v>
          </cell>
          <cell r="AI173">
            <v>50</v>
          </cell>
          <cell r="AJ173">
            <v>2</v>
          </cell>
          <cell r="AK173">
            <v>40</v>
          </cell>
          <cell r="AL173">
            <v>8.3333333333333339E-4</v>
          </cell>
          <cell r="AM173">
            <v>6.6666666666666664E-4</v>
          </cell>
          <cell r="AN173">
            <v>1.6608333333333334E-3</v>
          </cell>
          <cell r="AO173">
            <v>1.6666666666666666E-3</v>
          </cell>
          <cell r="AQ173">
            <v>159</v>
          </cell>
        </row>
        <row r="174">
          <cell r="B174">
            <v>160</v>
          </cell>
          <cell r="C174" t="str">
            <v>1000MH</v>
          </cell>
          <cell r="D174" t="str">
            <v xml:space="preserve"> </v>
          </cell>
          <cell r="E174" t="str">
            <v>1000W METAL HALIDE</v>
          </cell>
          <cell r="F174" t="str">
            <v>HIGH INTENSITY DISCHARGE</v>
          </cell>
          <cell r="G174">
            <v>1080</v>
          </cell>
          <cell r="J174">
            <v>1</v>
          </cell>
          <cell r="K174" t="str">
            <v>STD HID-LARGE</v>
          </cell>
          <cell r="L174">
            <v>700</v>
          </cell>
          <cell r="M174">
            <v>20</v>
          </cell>
          <cell r="N174">
            <v>0.42</v>
          </cell>
          <cell r="O174">
            <v>8.4</v>
          </cell>
          <cell r="P174">
            <v>1</v>
          </cell>
          <cell r="Q174" t="str">
            <v>MH1000/U</v>
          </cell>
          <cell r="R174">
            <v>1</v>
          </cell>
          <cell r="S174">
            <v>15</v>
          </cell>
          <cell r="T174">
            <v>7.0000000000000007E-2</v>
          </cell>
          <cell r="U174">
            <v>1.05</v>
          </cell>
          <cell r="V174">
            <v>9.4500000000000011</v>
          </cell>
          <cell r="W174">
            <v>86000</v>
          </cell>
          <cell r="X174">
            <v>0.9</v>
          </cell>
          <cell r="Y174">
            <v>77400</v>
          </cell>
          <cell r="Z174">
            <v>18000</v>
          </cell>
          <cell r="AA174">
            <v>1</v>
          </cell>
          <cell r="AB174">
            <v>40</v>
          </cell>
          <cell r="AC174">
            <v>1</v>
          </cell>
          <cell r="AD174">
            <v>20</v>
          </cell>
          <cell r="AE174">
            <v>2.2222222222222222E-3</v>
          </cell>
          <cell r="AF174">
            <v>1.1111111111111111E-3</v>
          </cell>
          <cell r="AG174">
            <v>60000</v>
          </cell>
          <cell r="AH174">
            <v>1</v>
          </cell>
          <cell r="AI174">
            <v>75</v>
          </cell>
          <cell r="AJ174">
            <v>2</v>
          </cell>
          <cell r="AK174">
            <v>40</v>
          </cell>
          <cell r="AL174">
            <v>1.25E-3</v>
          </cell>
          <cell r="AM174">
            <v>6.6666666666666664E-4</v>
          </cell>
          <cell r="AN174">
            <v>3.472222222222222E-3</v>
          </cell>
          <cell r="AO174">
            <v>1.7777777777777779E-3</v>
          </cell>
          <cell r="AQ174">
            <v>160</v>
          </cell>
        </row>
        <row r="175">
          <cell r="B175">
            <v>161</v>
          </cell>
          <cell r="C175" t="str">
            <v>EXIT 30</v>
          </cell>
          <cell r="D175" t="str">
            <v>X</v>
          </cell>
          <cell r="E175" t="str">
            <v>EXIT SIGN</v>
          </cell>
          <cell r="F175" t="str">
            <v>EXIT SIGN</v>
          </cell>
          <cell r="G175">
            <v>30</v>
          </cell>
          <cell r="J175">
            <v>0</v>
          </cell>
          <cell r="K175" t="str">
            <v>N/A</v>
          </cell>
          <cell r="L175">
            <v>0</v>
          </cell>
          <cell r="M175">
            <v>0</v>
          </cell>
          <cell r="N175">
            <v>0.42</v>
          </cell>
          <cell r="O175">
            <v>0</v>
          </cell>
          <cell r="P175">
            <v>2</v>
          </cell>
          <cell r="Q175" t="str">
            <v>15T6</v>
          </cell>
          <cell r="R175">
            <v>0</v>
          </cell>
          <cell r="S175">
            <v>0</v>
          </cell>
          <cell r="T175">
            <v>7.0000000000000007E-2</v>
          </cell>
          <cell r="U175">
            <v>0</v>
          </cell>
          <cell r="V175">
            <v>0</v>
          </cell>
          <cell r="W175">
            <v>112</v>
          </cell>
          <cell r="X175">
            <v>0</v>
          </cell>
          <cell r="Y175">
            <v>0</v>
          </cell>
          <cell r="Z175">
            <v>2500</v>
          </cell>
          <cell r="AA175">
            <v>2</v>
          </cell>
          <cell r="AB175">
            <v>1</v>
          </cell>
          <cell r="AC175">
            <v>0.25</v>
          </cell>
          <cell r="AD175">
            <v>5</v>
          </cell>
          <cell r="AE175">
            <v>8.0000000000000004E-4</v>
          </cell>
          <cell r="AF175">
            <v>4.0000000000000001E-3</v>
          </cell>
          <cell r="AG175">
            <v>0</v>
          </cell>
          <cell r="AH175">
            <v>0</v>
          </cell>
          <cell r="AI175">
            <v>0</v>
          </cell>
          <cell r="AJ175">
            <v>0</v>
          </cell>
          <cell r="AK175">
            <v>0</v>
          </cell>
          <cell r="AL175">
            <v>0</v>
          </cell>
          <cell r="AM175">
            <v>0</v>
          </cell>
          <cell r="AN175">
            <v>8.0000000000000004E-4</v>
          </cell>
          <cell r="AO175">
            <v>4.0000000000000001E-3</v>
          </cell>
          <cell r="AQ175">
            <v>161</v>
          </cell>
        </row>
        <row r="176">
          <cell r="B176">
            <v>162</v>
          </cell>
          <cell r="C176" t="str">
            <v>EXIT 40</v>
          </cell>
          <cell r="D176" t="str">
            <v xml:space="preserve"> </v>
          </cell>
          <cell r="E176" t="str">
            <v>EXIT SIGN</v>
          </cell>
          <cell r="F176" t="str">
            <v>EXIT SIGN</v>
          </cell>
          <cell r="G176">
            <v>40</v>
          </cell>
          <cell r="J176">
            <v>0</v>
          </cell>
          <cell r="K176" t="str">
            <v>N/A</v>
          </cell>
          <cell r="L176">
            <v>0</v>
          </cell>
          <cell r="M176">
            <v>0</v>
          </cell>
          <cell r="N176">
            <v>0.42</v>
          </cell>
          <cell r="O176">
            <v>0</v>
          </cell>
          <cell r="P176">
            <v>2</v>
          </cell>
          <cell r="Q176" t="str">
            <v>20T6</v>
          </cell>
          <cell r="R176">
            <v>0</v>
          </cell>
          <cell r="S176">
            <v>0</v>
          </cell>
          <cell r="T176">
            <v>7.0000000000000007E-2</v>
          </cell>
          <cell r="U176">
            <v>0</v>
          </cell>
          <cell r="V176">
            <v>0</v>
          </cell>
          <cell r="W176">
            <v>92</v>
          </cell>
          <cell r="X176">
            <v>0</v>
          </cell>
          <cell r="Y176">
            <v>0</v>
          </cell>
          <cell r="Z176">
            <v>2500</v>
          </cell>
          <cell r="AA176">
            <v>2</v>
          </cell>
          <cell r="AB176">
            <v>1</v>
          </cell>
          <cell r="AC176">
            <v>0.25</v>
          </cell>
          <cell r="AD176">
            <v>5</v>
          </cell>
          <cell r="AE176">
            <v>8.0000000000000004E-4</v>
          </cell>
          <cell r="AF176">
            <v>4.0000000000000001E-3</v>
          </cell>
          <cell r="AG176">
            <v>0</v>
          </cell>
          <cell r="AH176">
            <v>0</v>
          </cell>
          <cell r="AI176">
            <v>0</v>
          </cell>
          <cell r="AJ176">
            <v>0</v>
          </cell>
          <cell r="AK176">
            <v>0</v>
          </cell>
          <cell r="AL176">
            <v>0</v>
          </cell>
          <cell r="AM176">
            <v>0</v>
          </cell>
          <cell r="AN176">
            <v>8.0000000000000004E-4</v>
          </cell>
          <cell r="AO176">
            <v>4.0000000000000001E-3</v>
          </cell>
          <cell r="AQ176">
            <v>162</v>
          </cell>
        </row>
        <row r="177">
          <cell r="B177">
            <v>163</v>
          </cell>
          <cell r="C177" t="str">
            <v>EXIT 50</v>
          </cell>
          <cell r="D177" t="str">
            <v xml:space="preserve"> </v>
          </cell>
          <cell r="E177" t="str">
            <v>EXIT SIGN</v>
          </cell>
          <cell r="F177" t="str">
            <v>EXIT SIGN</v>
          </cell>
          <cell r="G177">
            <v>50</v>
          </cell>
          <cell r="J177">
            <v>0</v>
          </cell>
          <cell r="K177" t="str">
            <v>N/A</v>
          </cell>
          <cell r="L177">
            <v>0</v>
          </cell>
          <cell r="M177">
            <v>0</v>
          </cell>
          <cell r="N177">
            <v>0.42</v>
          </cell>
          <cell r="O177">
            <v>0</v>
          </cell>
          <cell r="P177">
            <v>2</v>
          </cell>
          <cell r="Q177" t="str">
            <v>25T6</v>
          </cell>
          <cell r="R177">
            <v>0</v>
          </cell>
          <cell r="S177">
            <v>0</v>
          </cell>
          <cell r="T177">
            <v>7.0000000000000007E-2</v>
          </cell>
          <cell r="U177">
            <v>0</v>
          </cell>
          <cell r="V177">
            <v>0</v>
          </cell>
          <cell r="W177">
            <v>242</v>
          </cell>
          <cell r="X177">
            <v>0</v>
          </cell>
          <cell r="Y177">
            <v>0</v>
          </cell>
          <cell r="Z177">
            <v>2500</v>
          </cell>
          <cell r="AA177">
            <v>2</v>
          </cell>
          <cell r="AB177">
            <v>1</v>
          </cell>
          <cell r="AC177">
            <v>0.25</v>
          </cell>
          <cell r="AD177">
            <v>5</v>
          </cell>
          <cell r="AE177">
            <v>8.0000000000000004E-4</v>
          </cell>
          <cell r="AF177">
            <v>4.0000000000000001E-3</v>
          </cell>
          <cell r="AG177">
            <v>0</v>
          </cell>
          <cell r="AH177">
            <v>0</v>
          </cell>
          <cell r="AI177">
            <v>0</v>
          </cell>
          <cell r="AJ177">
            <v>0</v>
          </cell>
          <cell r="AK177">
            <v>0</v>
          </cell>
          <cell r="AL177">
            <v>0</v>
          </cell>
          <cell r="AM177">
            <v>0</v>
          </cell>
          <cell r="AN177">
            <v>8.0000000000000004E-4</v>
          </cell>
          <cell r="AO177">
            <v>4.0000000000000001E-3</v>
          </cell>
          <cell r="AQ177">
            <v>163</v>
          </cell>
        </row>
        <row r="178">
          <cell r="B178">
            <v>164</v>
          </cell>
          <cell r="C178" t="str">
            <v>EXIT F6T5</v>
          </cell>
          <cell r="D178" t="str">
            <v xml:space="preserve"> </v>
          </cell>
          <cell r="E178" t="str">
            <v>FLUOR. EXIT SIGN</v>
          </cell>
          <cell r="F178" t="str">
            <v>EXIT SIGN</v>
          </cell>
          <cell r="G178">
            <v>21</v>
          </cell>
          <cell r="J178">
            <v>1</v>
          </cell>
          <cell r="K178" t="str">
            <v>STD MAG EXIT SIGNS</v>
          </cell>
          <cell r="L178">
            <v>0</v>
          </cell>
          <cell r="M178">
            <v>0</v>
          </cell>
          <cell r="N178">
            <v>0.42</v>
          </cell>
          <cell r="O178">
            <v>0</v>
          </cell>
          <cell r="P178">
            <v>2</v>
          </cell>
          <cell r="Q178" t="str">
            <v>F6T5</v>
          </cell>
          <cell r="R178">
            <v>0</v>
          </cell>
          <cell r="S178">
            <v>1</v>
          </cell>
          <cell r="T178">
            <v>7.0000000000000007E-2</v>
          </cell>
          <cell r="U178">
            <v>0.14000000000000001</v>
          </cell>
          <cell r="V178">
            <v>0.14000000000000001</v>
          </cell>
          <cell r="W178">
            <v>235</v>
          </cell>
          <cell r="X178">
            <v>0.9</v>
          </cell>
          <cell r="Y178">
            <v>423</v>
          </cell>
          <cell r="Z178">
            <v>10000</v>
          </cell>
          <cell r="AA178">
            <v>2</v>
          </cell>
          <cell r="AB178">
            <v>5</v>
          </cell>
          <cell r="AC178">
            <v>0.25</v>
          </cell>
          <cell r="AD178">
            <v>5</v>
          </cell>
          <cell r="AE178">
            <v>1E-3</v>
          </cell>
          <cell r="AF178">
            <v>1E-3</v>
          </cell>
          <cell r="AG178">
            <v>40000</v>
          </cell>
          <cell r="AH178">
            <v>1</v>
          </cell>
          <cell r="AI178">
            <v>10</v>
          </cell>
          <cell r="AJ178">
            <v>1</v>
          </cell>
          <cell r="AK178">
            <v>20</v>
          </cell>
          <cell r="AL178">
            <v>2.5000000000000001E-4</v>
          </cell>
          <cell r="AM178">
            <v>5.0000000000000001E-4</v>
          </cell>
          <cell r="AN178">
            <v>1.25E-3</v>
          </cell>
          <cell r="AO178">
            <v>1.5E-3</v>
          </cell>
          <cell r="AQ178">
            <v>164</v>
          </cell>
        </row>
        <row r="179">
          <cell r="B179">
            <v>165</v>
          </cell>
          <cell r="C179" t="str">
            <v>EXIT PL7</v>
          </cell>
          <cell r="D179" t="str">
            <v>X</v>
          </cell>
          <cell r="E179" t="str">
            <v>FLUOR. EXIT SIGN</v>
          </cell>
          <cell r="F179" t="str">
            <v>EXIT SIGN</v>
          </cell>
          <cell r="G179">
            <v>22</v>
          </cell>
          <cell r="J179">
            <v>1</v>
          </cell>
          <cell r="K179" t="str">
            <v>STD MAG EXIT SIGNS</v>
          </cell>
          <cell r="L179">
            <v>0</v>
          </cell>
          <cell r="M179">
            <v>0</v>
          </cell>
          <cell r="N179">
            <v>0.42</v>
          </cell>
          <cell r="O179">
            <v>0</v>
          </cell>
          <cell r="P179">
            <v>2</v>
          </cell>
          <cell r="Q179" t="str">
            <v>CF7</v>
          </cell>
          <cell r="R179">
            <v>0</v>
          </cell>
          <cell r="S179">
            <v>1</v>
          </cell>
          <cell r="T179">
            <v>7.0000000000000007E-2</v>
          </cell>
          <cell r="U179">
            <v>0.14000000000000001</v>
          </cell>
          <cell r="V179">
            <v>0.14000000000000001</v>
          </cell>
          <cell r="W179">
            <v>344</v>
          </cell>
          <cell r="X179">
            <v>0.9</v>
          </cell>
          <cell r="Y179">
            <v>619.20000000000005</v>
          </cell>
          <cell r="Z179">
            <v>10000</v>
          </cell>
          <cell r="AA179">
            <v>2</v>
          </cell>
          <cell r="AB179">
            <v>5</v>
          </cell>
          <cell r="AC179">
            <v>0.25</v>
          </cell>
          <cell r="AD179">
            <v>5</v>
          </cell>
          <cell r="AE179">
            <v>1E-3</v>
          </cell>
          <cell r="AF179">
            <v>1E-3</v>
          </cell>
          <cell r="AG179">
            <v>40000</v>
          </cell>
          <cell r="AH179">
            <v>1</v>
          </cell>
          <cell r="AI179">
            <v>10</v>
          </cell>
          <cell r="AJ179">
            <v>1</v>
          </cell>
          <cell r="AK179">
            <v>20</v>
          </cell>
          <cell r="AL179">
            <v>2.5000000000000001E-4</v>
          </cell>
          <cell r="AM179">
            <v>5.0000000000000001E-4</v>
          </cell>
          <cell r="AN179">
            <v>1.25E-3</v>
          </cell>
          <cell r="AO179">
            <v>1.5E-3</v>
          </cell>
          <cell r="AQ179">
            <v>165</v>
          </cell>
        </row>
        <row r="180">
          <cell r="B180">
            <v>166</v>
          </cell>
          <cell r="C180" t="str">
            <v>EXIT PL9</v>
          </cell>
          <cell r="D180" t="str">
            <v xml:space="preserve"> </v>
          </cell>
          <cell r="E180" t="str">
            <v>FLUOR. EXIT SIGN</v>
          </cell>
          <cell r="F180" t="str">
            <v>EXIT SIGN</v>
          </cell>
          <cell r="G180">
            <v>26</v>
          </cell>
          <cell r="J180">
            <v>1</v>
          </cell>
          <cell r="K180" t="str">
            <v>STD MAG EXIT SIGNS</v>
          </cell>
          <cell r="L180">
            <v>0</v>
          </cell>
          <cell r="M180">
            <v>0</v>
          </cell>
          <cell r="N180">
            <v>0.42</v>
          </cell>
          <cell r="O180">
            <v>0</v>
          </cell>
          <cell r="P180">
            <v>2</v>
          </cell>
          <cell r="Q180" t="str">
            <v>CF9</v>
          </cell>
          <cell r="R180">
            <v>0</v>
          </cell>
          <cell r="S180">
            <v>1</v>
          </cell>
          <cell r="T180">
            <v>7.0000000000000007E-2</v>
          </cell>
          <cell r="U180">
            <v>0.14000000000000001</v>
          </cell>
          <cell r="V180">
            <v>0.14000000000000001</v>
          </cell>
          <cell r="W180">
            <v>499</v>
          </cell>
          <cell r="X180">
            <v>0.9</v>
          </cell>
          <cell r="Y180">
            <v>898.2</v>
          </cell>
          <cell r="Z180">
            <v>10000</v>
          </cell>
          <cell r="AA180">
            <v>2</v>
          </cell>
          <cell r="AB180">
            <v>5</v>
          </cell>
          <cell r="AC180">
            <v>0.25</v>
          </cell>
          <cell r="AD180">
            <v>5</v>
          </cell>
          <cell r="AE180">
            <v>1E-3</v>
          </cell>
          <cell r="AF180">
            <v>1E-3</v>
          </cell>
          <cell r="AG180">
            <v>40000</v>
          </cell>
          <cell r="AH180">
            <v>1</v>
          </cell>
          <cell r="AI180">
            <v>10</v>
          </cell>
          <cell r="AJ180">
            <v>1</v>
          </cell>
          <cell r="AK180">
            <v>20</v>
          </cell>
          <cell r="AL180">
            <v>2.5000000000000001E-4</v>
          </cell>
          <cell r="AM180">
            <v>5.0000000000000001E-4</v>
          </cell>
          <cell r="AN180">
            <v>1.25E-3</v>
          </cell>
          <cell r="AO180">
            <v>1.5E-3</v>
          </cell>
          <cell r="AQ180">
            <v>166</v>
          </cell>
        </row>
        <row r="181">
          <cell r="B181">
            <v>167</v>
          </cell>
          <cell r="C181" t="str">
            <v>NONE</v>
          </cell>
          <cell r="D181" t="str">
            <v xml:space="preserve"> </v>
          </cell>
          <cell r="E181" t="str">
            <v>NONE</v>
          </cell>
          <cell r="F181" t="str">
            <v>MISCELLANEOUS</v>
          </cell>
          <cell r="G181">
            <v>0</v>
          </cell>
          <cell r="J181">
            <v>0</v>
          </cell>
          <cell r="K181" t="str">
            <v>N/A</v>
          </cell>
          <cell r="L181">
            <v>0</v>
          </cell>
          <cell r="M181">
            <v>0</v>
          </cell>
          <cell r="N181">
            <v>0.42</v>
          </cell>
          <cell r="O181">
            <v>0</v>
          </cell>
          <cell r="P181">
            <v>0</v>
          </cell>
          <cell r="Q181" t="str">
            <v>N/A</v>
          </cell>
          <cell r="R181">
            <v>0</v>
          </cell>
          <cell r="S181">
            <v>0</v>
          </cell>
          <cell r="T181">
            <v>7.0000000000000007E-2</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Q181">
            <v>167</v>
          </cell>
        </row>
        <row r="182">
          <cell r="B182">
            <v>299</v>
          </cell>
          <cell r="C182" t="str">
            <v>EXCLUDED</v>
          </cell>
          <cell r="D182" t="str">
            <v xml:space="preserve"> </v>
          </cell>
          <cell r="E182" t="str">
            <v>EXCLUDED</v>
          </cell>
          <cell r="F182" t="str">
            <v>MISCELLANEOUS</v>
          </cell>
          <cell r="G182">
            <v>0</v>
          </cell>
          <cell r="J182">
            <v>0</v>
          </cell>
          <cell r="K182" t="str">
            <v>N/A</v>
          </cell>
          <cell r="L182">
            <v>0</v>
          </cell>
          <cell r="M182">
            <v>0</v>
          </cell>
          <cell r="N182">
            <v>0.42</v>
          </cell>
          <cell r="O182">
            <v>0</v>
          </cell>
          <cell r="P182">
            <v>0</v>
          </cell>
          <cell r="Q182" t="str">
            <v>N/A</v>
          </cell>
          <cell r="R182">
            <v>0</v>
          </cell>
          <cell r="S182">
            <v>0</v>
          </cell>
          <cell r="T182">
            <v>7.0000000000000007E-2</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Q182">
            <v>299</v>
          </cell>
        </row>
        <row r="183">
          <cell r="B183">
            <v>300</v>
          </cell>
          <cell r="C183" t="str">
            <v>EXCLUDE</v>
          </cell>
          <cell r="D183" t="str">
            <v>X</v>
          </cell>
          <cell r="E183" t="str">
            <v>EXCLUDED</v>
          </cell>
          <cell r="F183" t="str">
            <v>MISCELLANEOUS</v>
          </cell>
          <cell r="G183">
            <v>0</v>
          </cell>
          <cell r="J183">
            <v>0</v>
          </cell>
          <cell r="K183" t="str">
            <v>N/A</v>
          </cell>
          <cell r="L183">
            <v>0</v>
          </cell>
          <cell r="M183">
            <v>0</v>
          </cell>
          <cell r="N183">
            <v>0.42</v>
          </cell>
          <cell r="O183">
            <v>0</v>
          </cell>
          <cell r="P183">
            <v>0</v>
          </cell>
          <cell r="Q183" t="str">
            <v>N/A</v>
          </cell>
          <cell r="R183">
            <v>0</v>
          </cell>
          <cell r="S183">
            <v>0</v>
          </cell>
          <cell r="T183">
            <v>7.0000000000000007E-2</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Q183">
            <v>300</v>
          </cell>
        </row>
      </sheetData>
      <sheetData sheetId="9">
        <row r="8">
          <cell r="B8">
            <v>1</v>
          </cell>
          <cell r="C8" t="str">
            <v>LI42</v>
          </cell>
          <cell r="D8" t="str">
            <v xml:space="preserve"> </v>
          </cell>
          <cell r="E8" t="str">
            <v>RELAMP INCANDESCENT</v>
          </cell>
          <cell r="F8">
            <v>42</v>
          </cell>
          <cell r="J8">
            <v>0</v>
          </cell>
          <cell r="K8" t="str">
            <v>N/A</v>
          </cell>
          <cell r="L8">
            <v>0</v>
          </cell>
          <cell r="M8" t="str">
            <v>N/A</v>
          </cell>
          <cell r="O8">
            <v>1</v>
          </cell>
          <cell r="P8" t="str">
            <v>42 WATT CAP MB</v>
          </cell>
          <cell r="Q8">
            <v>0</v>
          </cell>
          <cell r="R8" t="str">
            <v>N/A</v>
          </cell>
          <cell r="S8">
            <v>0</v>
          </cell>
          <cell r="T8" t="str">
            <v>N/A</v>
          </cell>
          <cell r="U8" t="str">
            <v>-</v>
          </cell>
          <cell r="V8" t="str">
            <v>-</v>
          </cell>
          <cell r="W8" t="str">
            <v>-</v>
          </cell>
          <cell r="X8">
            <v>7.0000000000000007E-2</v>
          </cell>
          <cell r="Y8">
            <v>0.125</v>
          </cell>
          <cell r="Z8">
            <v>59.734999999999999</v>
          </cell>
          <cell r="AA8">
            <v>7.4668749999999999</v>
          </cell>
          <cell r="AB8">
            <v>2.6</v>
          </cell>
          <cell r="AC8">
            <v>0</v>
          </cell>
          <cell r="AF8">
            <v>2.6</v>
          </cell>
          <cell r="AG8">
            <v>10.066875</v>
          </cell>
          <cell r="AH8">
            <v>570</v>
          </cell>
          <cell r="AI8">
            <v>0</v>
          </cell>
          <cell r="AJ8">
            <v>0</v>
          </cell>
          <cell r="AK8">
            <v>3500</v>
          </cell>
          <cell r="AL8">
            <v>1</v>
          </cell>
          <cell r="AM8">
            <v>3.25</v>
          </cell>
          <cell r="AN8">
            <v>0.25</v>
          </cell>
          <cell r="AO8">
            <v>5</v>
          </cell>
          <cell r="AP8">
            <v>9.2857142857142856E-4</v>
          </cell>
          <cell r="AQ8">
            <v>1.4285714285714286E-3</v>
          </cell>
          <cell r="AR8">
            <v>0</v>
          </cell>
          <cell r="AS8">
            <v>0</v>
          </cell>
          <cell r="AT8">
            <v>0</v>
          </cell>
          <cell r="AU8">
            <v>0</v>
          </cell>
          <cell r="AV8">
            <v>0</v>
          </cell>
          <cell r="AW8">
            <v>0</v>
          </cell>
          <cell r="AX8">
            <v>0</v>
          </cell>
          <cell r="AY8">
            <v>9.2857142857142856E-4</v>
          </cell>
          <cell r="AZ8">
            <v>1.4285714285714286E-3</v>
          </cell>
          <cell r="BA8">
            <v>1</v>
          </cell>
        </row>
        <row r="9">
          <cell r="B9">
            <v>2</v>
          </cell>
          <cell r="C9" t="str">
            <v>LI52</v>
          </cell>
          <cell r="D9" t="str">
            <v xml:space="preserve"> </v>
          </cell>
          <cell r="E9" t="str">
            <v>RELAMP INCANDESCENT</v>
          </cell>
          <cell r="F9">
            <v>52</v>
          </cell>
          <cell r="J9">
            <v>0</v>
          </cell>
          <cell r="K9" t="str">
            <v>N/A</v>
          </cell>
          <cell r="L9">
            <v>0</v>
          </cell>
          <cell r="M9" t="str">
            <v>N/A</v>
          </cell>
          <cell r="O9">
            <v>1</v>
          </cell>
          <cell r="P9" t="str">
            <v>52 WATT CAP MB</v>
          </cell>
          <cell r="Q9">
            <v>0</v>
          </cell>
          <cell r="R9" t="str">
            <v>N/A</v>
          </cell>
          <cell r="S9">
            <v>0</v>
          </cell>
          <cell r="T9" t="str">
            <v>N/A</v>
          </cell>
          <cell r="U9" t="str">
            <v>-</v>
          </cell>
          <cell r="V9" t="str">
            <v>-</v>
          </cell>
          <cell r="W9" t="str">
            <v>-</v>
          </cell>
          <cell r="X9">
            <v>7.0000000000000007E-2</v>
          </cell>
          <cell r="Y9">
            <v>0.125</v>
          </cell>
          <cell r="Z9">
            <v>59.734999999999999</v>
          </cell>
          <cell r="AA9">
            <v>7.4668749999999999</v>
          </cell>
          <cell r="AB9">
            <v>2.6</v>
          </cell>
          <cell r="AC9">
            <v>0</v>
          </cell>
          <cell r="AF9">
            <v>2.6</v>
          </cell>
          <cell r="AG9">
            <v>10.066875</v>
          </cell>
          <cell r="AH9">
            <v>770</v>
          </cell>
          <cell r="AI9">
            <v>0</v>
          </cell>
          <cell r="AJ9">
            <v>0</v>
          </cell>
          <cell r="AK9">
            <v>3500</v>
          </cell>
          <cell r="AL9">
            <v>1</v>
          </cell>
          <cell r="AM9">
            <v>3.25</v>
          </cell>
          <cell r="AN9">
            <v>0.25</v>
          </cell>
          <cell r="AO9">
            <v>5</v>
          </cell>
          <cell r="AP9">
            <v>9.2857142857142856E-4</v>
          </cell>
          <cell r="AQ9">
            <v>1.4285714285714286E-3</v>
          </cell>
          <cell r="AR9">
            <v>0</v>
          </cell>
          <cell r="AS9">
            <v>0</v>
          </cell>
          <cell r="AT9">
            <v>0</v>
          </cell>
          <cell r="AU9">
            <v>0</v>
          </cell>
          <cell r="AV9">
            <v>0</v>
          </cell>
          <cell r="AW9">
            <v>0</v>
          </cell>
          <cell r="AX9">
            <v>0</v>
          </cell>
          <cell r="AY9">
            <v>9.2857142857142856E-4</v>
          </cell>
          <cell r="AZ9">
            <v>1.4285714285714286E-3</v>
          </cell>
          <cell r="BA9">
            <v>2</v>
          </cell>
        </row>
        <row r="10">
          <cell r="B10">
            <v>3</v>
          </cell>
          <cell r="C10" t="str">
            <v>LI72</v>
          </cell>
          <cell r="D10" t="str">
            <v xml:space="preserve"> </v>
          </cell>
          <cell r="E10" t="str">
            <v>RELAMP INCANDESCENT</v>
          </cell>
          <cell r="F10">
            <v>72</v>
          </cell>
          <cell r="J10">
            <v>0</v>
          </cell>
          <cell r="K10" t="str">
            <v>N/A</v>
          </cell>
          <cell r="L10">
            <v>0</v>
          </cell>
          <cell r="M10" t="str">
            <v>N/A</v>
          </cell>
          <cell r="O10">
            <v>1</v>
          </cell>
          <cell r="P10" t="str">
            <v>72 WATT CAP MB</v>
          </cell>
          <cell r="Q10">
            <v>0</v>
          </cell>
          <cell r="R10" t="str">
            <v>N/A</v>
          </cell>
          <cell r="S10">
            <v>0</v>
          </cell>
          <cell r="T10" t="str">
            <v>N/A</v>
          </cell>
          <cell r="U10" t="str">
            <v>-</v>
          </cell>
          <cell r="V10" t="str">
            <v>-</v>
          </cell>
          <cell r="W10" t="str">
            <v>-</v>
          </cell>
          <cell r="X10">
            <v>7.0000000000000007E-2</v>
          </cell>
          <cell r="Y10">
            <v>0.125</v>
          </cell>
          <cell r="Z10">
            <v>59.734999999999999</v>
          </cell>
          <cell r="AA10">
            <v>7.4668749999999999</v>
          </cell>
          <cell r="AB10">
            <v>2.6</v>
          </cell>
          <cell r="AC10">
            <v>0</v>
          </cell>
          <cell r="AF10">
            <v>2.6</v>
          </cell>
          <cell r="AG10">
            <v>10.066875</v>
          </cell>
          <cell r="AH10">
            <v>1150</v>
          </cell>
          <cell r="AI10">
            <v>0</v>
          </cell>
          <cell r="AJ10">
            <v>0</v>
          </cell>
          <cell r="AK10">
            <v>3500</v>
          </cell>
          <cell r="AL10">
            <v>1</v>
          </cell>
          <cell r="AM10">
            <v>3.25</v>
          </cell>
          <cell r="AN10">
            <v>0.25</v>
          </cell>
          <cell r="AO10">
            <v>5</v>
          </cell>
          <cell r="AP10">
            <v>9.2857142857142856E-4</v>
          </cell>
          <cell r="AQ10">
            <v>1.4285714285714286E-3</v>
          </cell>
          <cell r="AR10">
            <v>0</v>
          </cell>
          <cell r="AS10">
            <v>0</v>
          </cell>
          <cell r="AT10">
            <v>0</v>
          </cell>
          <cell r="AU10">
            <v>0</v>
          </cell>
          <cell r="AV10">
            <v>0</v>
          </cell>
          <cell r="AW10">
            <v>0</v>
          </cell>
          <cell r="AX10">
            <v>0</v>
          </cell>
          <cell r="AY10">
            <v>9.2857142857142856E-4</v>
          </cell>
          <cell r="AZ10">
            <v>1.4285714285714286E-3</v>
          </cell>
          <cell r="BA10">
            <v>3</v>
          </cell>
        </row>
        <row r="11">
          <cell r="B11">
            <v>4</v>
          </cell>
          <cell r="C11" t="str">
            <v>LI35P20</v>
          </cell>
          <cell r="D11" t="str">
            <v xml:space="preserve"> </v>
          </cell>
          <cell r="E11" t="str">
            <v>RELAMP INCANDESCENT</v>
          </cell>
          <cell r="F11">
            <v>35</v>
          </cell>
          <cell r="J11">
            <v>0</v>
          </cell>
          <cell r="K11" t="str">
            <v>N/A</v>
          </cell>
          <cell r="L11">
            <v>0</v>
          </cell>
          <cell r="M11" t="str">
            <v>N/A</v>
          </cell>
          <cell r="O11">
            <v>1</v>
          </cell>
          <cell r="P11" t="str">
            <v>35 WATT CAP MB PAR 20</v>
          </cell>
          <cell r="Q11">
            <v>0</v>
          </cell>
          <cell r="R11" t="str">
            <v>N/A</v>
          </cell>
          <cell r="S11">
            <v>0</v>
          </cell>
          <cell r="T11" t="str">
            <v>N/A</v>
          </cell>
          <cell r="U11" t="str">
            <v>-</v>
          </cell>
          <cell r="V11" t="str">
            <v>-</v>
          </cell>
          <cell r="W11" t="str">
            <v>-</v>
          </cell>
          <cell r="X11">
            <v>7.0000000000000007E-2</v>
          </cell>
          <cell r="Y11">
            <v>0.125</v>
          </cell>
          <cell r="Z11">
            <v>59.734999999999999</v>
          </cell>
          <cell r="AA11">
            <v>7.4668749999999999</v>
          </cell>
          <cell r="AB11">
            <v>13</v>
          </cell>
          <cell r="AC11">
            <v>0</v>
          </cell>
          <cell r="AF11">
            <v>13</v>
          </cell>
          <cell r="AG11">
            <v>20.466875000000002</v>
          </cell>
          <cell r="AH11">
            <v>360</v>
          </cell>
          <cell r="AI11">
            <v>0</v>
          </cell>
          <cell r="AJ11">
            <v>0</v>
          </cell>
          <cell r="AK11">
            <v>20000</v>
          </cell>
          <cell r="AL11">
            <v>1</v>
          </cell>
          <cell r="AM11">
            <v>16.25</v>
          </cell>
          <cell r="AN11">
            <v>0.25</v>
          </cell>
          <cell r="AO11">
            <v>5</v>
          </cell>
          <cell r="AP11">
            <v>8.1249999999999996E-4</v>
          </cell>
          <cell r="AQ11">
            <v>2.5000000000000001E-4</v>
          </cell>
          <cell r="AR11">
            <v>0</v>
          </cell>
          <cell r="AS11">
            <v>0</v>
          </cell>
          <cell r="AT11">
            <v>0</v>
          </cell>
          <cell r="AU11">
            <v>0</v>
          </cell>
          <cell r="AV11">
            <v>0</v>
          </cell>
          <cell r="AW11">
            <v>0</v>
          </cell>
          <cell r="AX11">
            <v>0</v>
          </cell>
          <cell r="AY11">
            <v>8.1249999999999996E-4</v>
          </cell>
          <cell r="AZ11">
            <v>2.5000000000000001E-4</v>
          </cell>
          <cell r="BA11">
            <v>4</v>
          </cell>
        </row>
        <row r="12">
          <cell r="B12">
            <v>5</v>
          </cell>
          <cell r="C12" t="str">
            <v>LI35P30LN</v>
          </cell>
          <cell r="D12" t="str">
            <v xml:space="preserve"> </v>
          </cell>
          <cell r="E12" t="str">
            <v>RELAMP INCANDESCENT</v>
          </cell>
          <cell r="F12">
            <v>35</v>
          </cell>
          <cell r="J12">
            <v>0</v>
          </cell>
          <cell r="K12" t="str">
            <v>N/A</v>
          </cell>
          <cell r="L12">
            <v>0</v>
          </cell>
          <cell r="M12" t="str">
            <v>N/A</v>
          </cell>
          <cell r="O12">
            <v>1</v>
          </cell>
          <cell r="P12" t="str">
            <v>35 WATT CAP MB PAR30 LONG NECK</v>
          </cell>
          <cell r="Q12">
            <v>0</v>
          </cell>
          <cell r="R12" t="str">
            <v>N/A</v>
          </cell>
          <cell r="S12">
            <v>0</v>
          </cell>
          <cell r="T12" t="str">
            <v>N/A</v>
          </cell>
          <cell r="U12" t="str">
            <v>-</v>
          </cell>
          <cell r="V12" t="str">
            <v>-</v>
          </cell>
          <cell r="W12" t="str">
            <v>-</v>
          </cell>
          <cell r="X12">
            <v>7.0000000000000007E-2</v>
          </cell>
          <cell r="Y12">
            <v>0.125</v>
          </cell>
          <cell r="Z12">
            <v>59.734999999999999</v>
          </cell>
          <cell r="AA12">
            <v>7.4668749999999999</v>
          </cell>
          <cell r="AB12">
            <v>12</v>
          </cell>
          <cell r="AC12">
            <v>0</v>
          </cell>
          <cell r="AF12">
            <v>12</v>
          </cell>
          <cell r="AG12">
            <v>19.466875000000002</v>
          </cell>
          <cell r="AH12">
            <v>450</v>
          </cell>
          <cell r="AI12">
            <v>0</v>
          </cell>
          <cell r="AJ12">
            <v>0</v>
          </cell>
          <cell r="AK12">
            <v>2500</v>
          </cell>
          <cell r="AL12">
            <v>1</v>
          </cell>
          <cell r="AM12">
            <v>15</v>
          </cell>
          <cell r="AN12">
            <v>0.25</v>
          </cell>
          <cell r="AO12">
            <v>5</v>
          </cell>
          <cell r="AP12">
            <v>6.0000000000000001E-3</v>
          </cell>
          <cell r="AQ12">
            <v>2E-3</v>
          </cell>
          <cell r="AR12">
            <v>0</v>
          </cell>
          <cell r="AS12">
            <v>0</v>
          </cell>
          <cell r="AT12">
            <v>0</v>
          </cell>
          <cell r="AU12">
            <v>0</v>
          </cell>
          <cell r="AV12">
            <v>0</v>
          </cell>
          <cell r="AW12">
            <v>0</v>
          </cell>
          <cell r="AX12">
            <v>0</v>
          </cell>
          <cell r="AY12">
            <v>6.0000000000000001E-3</v>
          </cell>
          <cell r="AZ12">
            <v>2E-3</v>
          </cell>
          <cell r="BA12">
            <v>5</v>
          </cell>
        </row>
        <row r="13">
          <cell r="B13">
            <v>6</v>
          </cell>
          <cell r="C13" t="str">
            <v>LI45P38</v>
          </cell>
          <cell r="D13" t="str">
            <v xml:space="preserve"> </v>
          </cell>
          <cell r="E13" t="str">
            <v>RELAMP INCANDESCENT</v>
          </cell>
          <cell r="F13">
            <v>45</v>
          </cell>
          <cell r="J13">
            <v>0</v>
          </cell>
          <cell r="K13" t="str">
            <v>N/A</v>
          </cell>
          <cell r="L13">
            <v>0</v>
          </cell>
          <cell r="M13" t="str">
            <v>N/A</v>
          </cell>
          <cell r="O13">
            <v>1</v>
          </cell>
          <cell r="P13" t="str">
            <v>45 WATT CAP MB PAR38</v>
          </cell>
          <cell r="Q13">
            <v>0</v>
          </cell>
          <cell r="R13" t="str">
            <v>N/A</v>
          </cell>
          <cell r="S13">
            <v>0</v>
          </cell>
          <cell r="T13" t="str">
            <v>N/A</v>
          </cell>
          <cell r="U13" t="str">
            <v>-</v>
          </cell>
          <cell r="V13" t="str">
            <v>-</v>
          </cell>
          <cell r="W13" t="str">
            <v>-</v>
          </cell>
          <cell r="X13">
            <v>7.0000000000000007E-2</v>
          </cell>
          <cell r="Y13">
            <v>0.125</v>
          </cell>
          <cell r="Z13">
            <v>59.734999999999999</v>
          </cell>
          <cell r="AA13">
            <v>7.4668749999999999</v>
          </cell>
          <cell r="AB13">
            <v>7.5</v>
          </cell>
          <cell r="AC13">
            <v>0</v>
          </cell>
          <cell r="AF13">
            <v>7.5</v>
          </cell>
          <cell r="AG13">
            <v>14.966875</v>
          </cell>
          <cell r="AH13">
            <v>560</v>
          </cell>
          <cell r="AI13">
            <v>0</v>
          </cell>
          <cell r="AJ13">
            <v>0</v>
          </cell>
          <cell r="AK13">
            <v>2500</v>
          </cell>
          <cell r="AL13">
            <v>1</v>
          </cell>
          <cell r="AM13">
            <v>9.375</v>
          </cell>
          <cell r="AN13">
            <v>0.25</v>
          </cell>
          <cell r="AO13">
            <v>5</v>
          </cell>
          <cell r="AP13">
            <v>3.7499999999999999E-3</v>
          </cell>
          <cell r="AQ13">
            <v>2E-3</v>
          </cell>
          <cell r="AR13">
            <v>0</v>
          </cell>
          <cell r="AS13">
            <v>0</v>
          </cell>
          <cell r="AT13">
            <v>0</v>
          </cell>
          <cell r="AU13">
            <v>0</v>
          </cell>
          <cell r="AV13">
            <v>0</v>
          </cell>
          <cell r="AW13">
            <v>0</v>
          </cell>
          <cell r="AX13">
            <v>0</v>
          </cell>
          <cell r="AY13">
            <v>3.7499999999999999E-3</v>
          </cell>
          <cell r="AZ13">
            <v>2E-3</v>
          </cell>
          <cell r="BA13">
            <v>6</v>
          </cell>
        </row>
        <row r="14">
          <cell r="B14">
            <v>7</v>
          </cell>
          <cell r="C14" t="str">
            <v>LI50P20</v>
          </cell>
          <cell r="D14" t="str">
            <v xml:space="preserve"> </v>
          </cell>
          <cell r="E14" t="str">
            <v>RELAMP INCANDESCENT</v>
          </cell>
          <cell r="F14">
            <v>50</v>
          </cell>
          <cell r="J14">
            <v>0</v>
          </cell>
          <cell r="K14" t="str">
            <v>N/A</v>
          </cell>
          <cell r="L14">
            <v>0</v>
          </cell>
          <cell r="M14" t="str">
            <v>N/A</v>
          </cell>
          <cell r="O14">
            <v>1</v>
          </cell>
          <cell r="P14" t="str">
            <v>50 WATT CAP MB PAR20</v>
          </cell>
          <cell r="Q14">
            <v>0</v>
          </cell>
          <cell r="R14" t="str">
            <v>N/A</v>
          </cell>
          <cell r="S14">
            <v>0</v>
          </cell>
          <cell r="T14" t="str">
            <v>N/A</v>
          </cell>
          <cell r="U14" t="str">
            <v>-</v>
          </cell>
          <cell r="V14" t="str">
            <v>-</v>
          </cell>
          <cell r="W14" t="str">
            <v>-</v>
          </cell>
          <cell r="X14">
            <v>7.0000000000000007E-2</v>
          </cell>
          <cell r="Y14">
            <v>0.125</v>
          </cell>
          <cell r="Z14">
            <v>59.734999999999999</v>
          </cell>
          <cell r="AA14">
            <v>7.4668749999999999</v>
          </cell>
          <cell r="AB14">
            <v>8</v>
          </cell>
          <cell r="AC14">
            <v>0</v>
          </cell>
          <cell r="AF14">
            <v>8</v>
          </cell>
          <cell r="AG14">
            <v>15.466875</v>
          </cell>
          <cell r="AH14">
            <v>550</v>
          </cell>
          <cell r="AI14">
            <v>0</v>
          </cell>
          <cell r="AJ14">
            <v>0</v>
          </cell>
          <cell r="AK14">
            <v>2500</v>
          </cell>
          <cell r="AL14">
            <v>1</v>
          </cell>
          <cell r="AM14">
            <v>10</v>
          </cell>
          <cell r="AN14">
            <v>0.25</v>
          </cell>
          <cell r="AO14">
            <v>5</v>
          </cell>
          <cell r="AP14">
            <v>4.0000000000000001E-3</v>
          </cell>
          <cell r="AQ14">
            <v>2E-3</v>
          </cell>
          <cell r="AR14">
            <v>0</v>
          </cell>
          <cell r="AS14">
            <v>0</v>
          </cell>
          <cell r="AT14">
            <v>0</v>
          </cell>
          <cell r="AU14">
            <v>0</v>
          </cell>
          <cell r="AV14">
            <v>0</v>
          </cell>
          <cell r="AW14">
            <v>0</v>
          </cell>
          <cell r="AX14">
            <v>0</v>
          </cell>
          <cell r="AY14">
            <v>4.0000000000000001E-3</v>
          </cell>
          <cell r="AZ14">
            <v>2E-3</v>
          </cell>
          <cell r="BA14">
            <v>7</v>
          </cell>
        </row>
        <row r="15">
          <cell r="B15">
            <v>8</v>
          </cell>
          <cell r="C15" t="str">
            <v>LI50P30</v>
          </cell>
          <cell r="D15" t="str">
            <v xml:space="preserve"> </v>
          </cell>
          <cell r="E15" t="str">
            <v>RELAMP INCANDESCENT</v>
          </cell>
          <cell r="F15">
            <v>50</v>
          </cell>
          <cell r="J15">
            <v>0</v>
          </cell>
          <cell r="K15" t="str">
            <v>N/A</v>
          </cell>
          <cell r="L15">
            <v>0</v>
          </cell>
          <cell r="M15" t="str">
            <v>N/A</v>
          </cell>
          <cell r="O15">
            <v>1</v>
          </cell>
          <cell r="P15" t="str">
            <v>50 WATT CAP MB PAR30</v>
          </cell>
          <cell r="Q15">
            <v>0</v>
          </cell>
          <cell r="R15" t="str">
            <v>N/A</v>
          </cell>
          <cell r="S15">
            <v>0</v>
          </cell>
          <cell r="T15" t="str">
            <v>N/A</v>
          </cell>
          <cell r="U15" t="str">
            <v>-</v>
          </cell>
          <cell r="V15" t="str">
            <v>-</v>
          </cell>
          <cell r="W15" t="str">
            <v>-</v>
          </cell>
          <cell r="X15">
            <v>7.0000000000000007E-2</v>
          </cell>
          <cell r="Y15">
            <v>0.125</v>
          </cell>
          <cell r="Z15">
            <v>59.734999999999999</v>
          </cell>
          <cell r="AA15">
            <v>7.4668749999999999</v>
          </cell>
          <cell r="AB15">
            <v>6.5</v>
          </cell>
          <cell r="AC15">
            <v>0</v>
          </cell>
          <cell r="AF15">
            <v>6.5</v>
          </cell>
          <cell r="AG15">
            <v>13.966875</v>
          </cell>
          <cell r="AH15">
            <v>660</v>
          </cell>
          <cell r="AI15">
            <v>0</v>
          </cell>
          <cell r="AJ15">
            <v>0</v>
          </cell>
          <cell r="AK15">
            <v>2500</v>
          </cell>
          <cell r="AL15">
            <v>1</v>
          </cell>
          <cell r="AM15">
            <v>8.125</v>
          </cell>
          <cell r="AN15">
            <v>0.25</v>
          </cell>
          <cell r="AO15">
            <v>5</v>
          </cell>
          <cell r="AP15">
            <v>3.2499999999999999E-3</v>
          </cell>
          <cell r="AQ15">
            <v>2E-3</v>
          </cell>
          <cell r="AR15">
            <v>0</v>
          </cell>
          <cell r="AS15">
            <v>0</v>
          </cell>
          <cell r="AT15">
            <v>0</v>
          </cell>
          <cell r="AU15">
            <v>0</v>
          </cell>
          <cell r="AV15">
            <v>0</v>
          </cell>
          <cell r="AW15">
            <v>0</v>
          </cell>
          <cell r="AX15">
            <v>0</v>
          </cell>
          <cell r="AY15">
            <v>3.2499999999999999E-3</v>
          </cell>
          <cell r="AZ15">
            <v>2E-3</v>
          </cell>
          <cell r="BA15">
            <v>8</v>
          </cell>
        </row>
        <row r="16">
          <cell r="B16">
            <v>9</v>
          </cell>
          <cell r="C16" t="str">
            <v>LI50P30LN</v>
          </cell>
          <cell r="D16" t="str">
            <v xml:space="preserve"> </v>
          </cell>
          <cell r="E16" t="str">
            <v>RELAMP INCANDESCENT</v>
          </cell>
          <cell r="F16">
            <v>50</v>
          </cell>
          <cell r="J16">
            <v>0</v>
          </cell>
          <cell r="K16" t="str">
            <v>N/A</v>
          </cell>
          <cell r="L16">
            <v>0</v>
          </cell>
          <cell r="M16" t="str">
            <v>N/A</v>
          </cell>
          <cell r="O16">
            <v>1</v>
          </cell>
          <cell r="P16" t="str">
            <v>50 WATT CAP MB PAR30 LONG NECK</v>
          </cell>
          <cell r="Q16">
            <v>0</v>
          </cell>
          <cell r="R16" t="str">
            <v>N/A</v>
          </cell>
          <cell r="S16">
            <v>0</v>
          </cell>
          <cell r="T16" t="str">
            <v>N/A</v>
          </cell>
          <cell r="U16" t="str">
            <v>-</v>
          </cell>
          <cell r="V16" t="str">
            <v>-</v>
          </cell>
          <cell r="W16" t="str">
            <v>-</v>
          </cell>
          <cell r="X16">
            <v>7.0000000000000007E-2</v>
          </cell>
          <cell r="Y16">
            <v>0.125</v>
          </cell>
          <cell r="Z16">
            <v>59.734999999999999</v>
          </cell>
          <cell r="AA16">
            <v>7.4668749999999999</v>
          </cell>
          <cell r="AB16">
            <v>6.5</v>
          </cell>
          <cell r="AC16">
            <v>0</v>
          </cell>
          <cell r="AF16">
            <v>6.5</v>
          </cell>
          <cell r="AG16">
            <v>13.966875</v>
          </cell>
          <cell r="AH16">
            <v>660</v>
          </cell>
          <cell r="AI16">
            <v>0</v>
          </cell>
          <cell r="AJ16">
            <v>0</v>
          </cell>
          <cell r="AK16">
            <v>2500</v>
          </cell>
          <cell r="AL16">
            <v>1</v>
          </cell>
          <cell r="AM16">
            <v>8.125</v>
          </cell>
          <cell r="AN16">
            <v>0.25</v>
          </cell>
          <cell r="AO16">
            <v>5</v>
          </cell>
          <cell r="AP16">
            <v>3.2499999999999999E-3</v>
          </cell>
          <cell r="AQ16">
            <v>2E-3</v>
          </cell>
          <cell r="AR16">
            <v>0</v>
          </cell>
          <cell r="AS16">
            <v>0</v>
          </cell>
          <cell r="AT16">
            <v>0</v>
          </cell>
          <cell r="AU16">
            <v>0</v>
          </cell>
          <cell r="AV16">
            <v>0</v>
          </cell>
          <cell r="AW16">
            <v>0</v>
          </cell>
          <cell r="AX16">
            <v>0</v>
          </cell>
          <cell r="AY16">
            <v>3.2499999999999999E-3</v>
          </cell>
          <cell r="AZ16">
            <v>2E-3</v>
          </cell>
          <cell r="BA16">
            <v>9</v>
          </cell>
        </row>
        <row r="17">
          <cell r="B17">
            <v>10</v>
          </cell>
          <cell r="C17" t="str">
            <v>LI60P38</v>
          </cell>
          <cell r="D17" t="str">
            <v xml:space="preserve"> </v>
          </cell>
          <cell r="E17" t="str">
            <v>RELAMP INCANDESCENT</v>
          </cell>
          <cell r="F17">
            <v>60</v>
          </cell>
          <cell r="J17">
            <v>0</v>
          </cell>
          <cell r="K17" t="str">
            <v>N/A</v>
          </cell>
          <cell r="L17">
            <v>0</v>
          </cell>
          <cell r="M17" t="str">
            <v>N/A</v>
          </cell>
          <cell r="O17">
            <v>1</v>
          </cell>
          <cell r="P17" t="str">
            <v>60 WATT CAP MB PAR38</v>
          </cell>
          <cell r="Q17">
            <v>0</v>
          </cell>
          <cell r="R17" t="str">
            <v>N/A</v>
          </cell>
          <cell r="S17">
            <v>0</v>
          </cell>
          <cell r="T17" t="str">
            <v>N/A</v>
          </cell>
          <cell r="U17" t="str">
            <v>-</v>
          </cell>
          <cell r="V17" t="str">
            <v>-</v>
          </cell>
          <cell r="W17" t="str">
            <v>-</v>
          </cell>
          <cell r="X17">
            <v>7.0000000000000007E-2</v>
          </cell>
          <cell r="Y17">
            <v>0.125</v>
          </cell>
          <cell r="Z17">
            <v>59.734999999999999</v>
          </cell>
          <cell r="AA17">
            <v>7.4668749999999999</v>
          </cell>
          <cell r="AB17">
            <v>15</v>
          </cell>
          <cell r="AC17">
            <v>0</v>
          </cell>
          <cell r="AF17">
            <v>15</v>
          </cell>
          <cell r="AG17">
            <v>22.466875000000002</v>
          </cell>
          <cell r="AH17">
            <v>850</v>
          </cell>
          <cell r="AI17">
            <v>0</v>
          </cell>
          <cell r="AJ17">
            <v>0</v>
          </cell>
          <cell r="AK17">
            <v>2500</v>
          </cell>
          <cell r="AL17">
            <v>1</v>
          </cell>
          <cell r="AM17">
            <v>18.75</v>
          </cell>
          <cell r="AN17">
            <v>0.25</v>
          </cell>
          <cell r="AO17">
            <v>5</v>
          </cell>
          <cell r="AP17">
            <v>7.4999999999999997E-3</v>
          </cell>
          <cell r="AQ17">
            <v>2E-3</v>
          </cell>
          <cell r="AR17">
            <v>0</v>
          </cell>
          <cell r="AS17">
            <v>0</v>
          </cell>
          <cell r="AT17">
            <v>0</v>
          </cell>
          <cell r="AU17">
            <v>0</v>
          </cell>
          <cell r="AV17">
            <v>0</v>
          </cell>
          <cell r="AW17">
            <v>0</v>
          </cell>
          <cell r="AX17">
            <v>0</v>
          </cell>
          <cell r="AY17">
            <v>7.4999999999999997E-3</v>
          </cell>
          <cell r="AZ17">
            <v>2E-3</v>
          </cell>
          <cell r="BA17">
            <v>10</v>
          </cell>
        </row>
        <row r="18">
          <cell r="B18">
            <v>11</v>
          </cell>
          <cell r="C18" t="str">
            <v>LI75P30</v>
          </cell>
          <cell r="D18" t="str">
            <v xml:space="preserve"> </v>
          </cell>
          <cell r="E18" t="str">
            <v>RELAMP INCANDESCENT</v>
          </cell>
          <cell r="F18">
            <v>75</v>
          </cell>
          <cell r="J18">
            <v>0</v>
          </cell>
          <cell r="K18" t="str">
            <v>N/A</v>
          </cell>
          <cell r="L18">
            <v>0</v>
          </cell>
          <cell r="M18" t="str">
            <v>N/A</v>
          </cell>
          <cell r="O18">
            <v>1</v>
          </cell>
          <cell r="P18" t="str">
            <v>75 WATT CAP MB PAR30</v>
          </cell>
          <cell r="Q18">
            <v>0</v>
          </cell>
          <cell r="R18" t="str">
            <v>N/A</v>
          </cell>
          <cell r="S18">
            <v>0</v>
          </cell>
          <cell r="T18" t="str">
            <v>N/A</v>
          </cell>
          <cell r="U18" t="str">
            <v>-</v>
          </cell>
          <cell r="V18" t="str">
            <v>-</v>
          </cell>
          <cell r="W18" t="str">
            <v>-</v>
          </cell>
          <cell r="X18">
            <v>7.0000000000000007E-2</v>
          </cell>
          <cell r="Y18">
            <v>0.125</v>
          </cell>
          <cell r="Z18">
            <v>59.734999999999999</v>
          </cell>
          <cell r="AA18">
            <v>7.4668749999999999</v>
          </cell>
          <cell r="AB18">
            <v>6.5</v>
          </cell>
          <cell r="AC18">
            <v>0</v>
          </cell>
          <cell r="AF18">
            <v>6.5</v>
          </cell>
          <cell r="AG18">
            <v>13.966875</v>
          </cell>
          <cell r="AH18">
            <v>1130</v>
          </cell>
          <cell r="AI18">
            <v>0</v>
          </cell>
          <cell r="AJ18">
            <v>0</v>
          </cell>
          <cell r="AK18">
            <v>2500</v>
          </cell>
          <cell r="AL18">
            <v>1</v>
          </cell>
          <cell r="AM18">
            <v>8.125</v>
          </cell>
          <cell r="AN18">
            <v>0.25</v>
          </cell>
          <cell r="AO18">
            <v>5</v>
          </cell>
          <cell r="AP18">
            <v>3.2499999999999999E-3</v>
          </cell>
          <cell r="AQ18">
            <v>2E-3</v>
          </cell>
          <cell r="AR18">
            <v>0</v>
          </cell>
          <cell r="AS18">
            <v>0</v>
          </cell>
          <cell r="AT18">
            <v>0</v>
          </cell>
          <cell r="AU18">
            <v>0</v>
          </cell>
          <cell r="AV18">
            <v>0</v>
          </cell>
          <cell r="AW18">
            <v>0</v>
          </cell>
          <cell r="AX18">
            <v>0</v>
          </cell>
          <cell r="AY18">
            <v>3.2499999999999999E-3</v>
          </cell>
          <cell r="AZ18">
            <v>2E-3</v>
          </cell>
          <cell r="BA18">
            <v>11</v>
          </cell>
        </row>
        <row r="19">
          <cell r="B19">
            <v>12</v>
          </cell>
          <cell r="C19" t="str">
            <v>LI75P30LN</v>
          </cell>
          <cell r="D19" t="str">
            <v xml:space="preserve"> </v>
          </cell>
          <cell r="E19" t="str">
            <v>RELAMP INCANDESCENT</v>
          </cell>
          <cell r="F19">
            <v>75</v>
          </cell>
          <cell r="J19">
            <v>0</v>
          </cell>
          <cell r="K19" t="str">
            <v>N/A</v>
          </cell>
          <cell r="L19">
            <v>0</v>
          </cell>
          <cell r="M19" t="str">
            <v>N/A</v>
          </cell>
          <cell r="O19">
            <v>1</v>
          </cell>
          <cell r="P19" t="str">
            <v>75 WATT CAP MB PAR30 LONG NECK</v>
          </cell>
          <cell r="Q19">
            <v>0</v>
          </cell>
          <cell r="R19" t="str">
            <v>N/A</v>
          </cell>
          <cell r="S19">
            <v>0</v>
          </cell>
          <cell r="T19" t="str">
            <v>N/A</v>
          </cell>
          <cell r="U19" t="str">
            <v>-</v>
          </cell>
          <cell r="V19" t="str">
            <v>-</v>
          </cell>
          <cell r="W19" t="str">
            <v>-</v>
          </cell>
          <cell r="X19">
            <v>7.0000000000000007E-2</v>
          </cell>
          <cell r="Y19">
            <v>0.125</v>
          </cell>
          <cell r="Z19">
            <v>59.734999999999999</v>
          </cell>
          <cell r="AA19">
            <v>7.4668749999999999</v>
          </cell>
          <cell r="AB19">
            <v>6.5</v>
          </cell>
          <cell r="AC19">
            <v>0</v>
          </cell>
          <cell r="AF19">
            <v>6.5</v>
          </cell>
          <cell r="AG19">
            <v>13.966875</v>
          </cell>
          <cell r="AH19">
            <v>1130</v>
          </cell>
          <cell r="AI19">
            <v>0</v>
          </cell>
          <cell r="AJ19">
            <v>0</v>
          </cell>
          <cell r="AK19">
            <v>2500</v>
          </cell>
          <cell r="AL19">
            <v>1</v>
          </cell>
          <cell r="AM19">
            <v>8.125</v>
          </cell>
          <cell r="AN19">
            <v>0.25</v>
          </cell>
          <cell r="AO19">
            <v>5</v>
          </cell>
          <cell r="AP19">
            <v>3.2499999999999999E-3</v>
          </cell>
          <cell r="AQ19">
            <v>2E-3</v>
          </cell>
          <cell r="AR19">
            <v>0</v>
          </cell>
          <cell r="AS19">
            <v>0</v>
          </cell>
          <cell r="AT19">
            <v>0</v>
          </cell>
          <cell r="AU19">
            <v>0</v>
          </cell>
          <cell r="AV19">
            <v>0</v>
          </cell>
          <cell r="AW19">
            <v>0</v>
          </cell>
          <cell r="AX19">
            <v>0</v>
          </cell>
          <cell r="AY19">
            <v>3.2499999999999999E-3</v>
          </cell>
          <cell r="AZ19">
            <v>2E-3</v>
          </cell>
          <cell r="BA19">
            <v>12</v>
          </cell>
        </row>
        <row r="20">
          <cell r="B20">
            <v>13</v>
          </cell>
          <cell r="C20" t="str">
            <v>LI75P38</v>
          </cell>
          <cell r="D20" t="str">
            <v xml:space="preserve"> </v>
          </cell>
          <cell r="E20" t="str">
            <v>RELAMP INCANDESCENT</v>
          </cell>
          <cell r="F20">
            <v>75</v>
          </cell>
          <cell r="J20">
            <v>0</v>
          </cell>
          <cell r="K20" t="str">
            <v>N/A</v>
          </cell>
          <cell r="L20">
            <v>0</v>
          </cell>
          <cell r="M20" t="str">
            <v>N/A</v>
          </cell>
          <cell r="O20">
            <v>1</v>
          </cell>
          <cell r="P20" t="str">
            <v>75 WATT CAP MB PAR38</v>
          </cell>
          <cell r="Q20">
            <v>0</v>
          </cell>
          <cell r="R20" t="str">
            <v>N/A</v>
          </cell>
          <cell r="S20">
            <v>0</v>
          </cell>
          <cell r="T20" t="str">
            <v>N/A</v>
          </cell>
          <cell r="U20" t="str">
            <v>-</v>
          </cell>
          <cell r="V20" t="str">
            <v>-</v>
          </cell>
          <cell r="W20" t="str">
            <v>-</v>
          </cell>
          <cell r="X20">
            <v>7.0000000000000007E-2</v>
          </cell>
          <cell r="Y20">
            <v>0.125</v>
          </cell>
          <cell r="Z20">
            <v>59.734999999999999</v>
          </cell>
          <cell r="AA20">
            <v>7.4668749999999999</v>
          </cell>
          <cell r="AB20">
            <v>8.5</v>
          </cell>
          <cell r="AC20">
            <v>0</v>
          </cell>
          <cell r="AF20">
            <v>8.5</v>
          </cell>
          <cell r="AG20">
            <v>15.966875</v>
          </cell>
          <cell r="AH20">
            <v>1060</v>
          </cell>
          <cell r="AI20">
            <v>0</v>
          </cell>
          <cell r="AJ20">
            <v>0</v>
          </cell>
          <cell r="AK20">
            <v>2500</v>
          </cell>
          <cell r="AL20">
            <v>1</v>
          </cell>
          <cell r="AM20">
            <v>10.625</v>
          </cell>
          <cell r="AN20">
            <v>0.25</v>
          </cell>
          <cell r="AO20">
            <v>5</v>
          </cell>
          <cell r="AP20">
            <v>4.2500000000000003E-3</v>
          </cell>
          <cell r="AQ20">
            <v>2E-3</v>
          </cell>
          <cell r="AR20">
            <v>0</v>
          </cell>
          <cell r="AS20">
            <v>0</v>
          </cell>
          <cell r="AT20">
            <v>0</v>
          </cell>
          <cell r="AU20">
            <v>0</v>
          </cell>
          <cell r="AV20">
            <v>0</v>
          </cell>
          <cell r="AW20">
            <v>0</v>
          </cell>
          <cell r="AX20">
            <v>0</v>
          </cell>
          <cell r="AY20">
            <v>4.2500000000000003E-3</v>
          </cell>
          <cell r="AZ20">
            <v>2E-3</v>
          </cell>
          <cell r="BA20">
            <v>13</v>
          </cell>
        </row>
        <row r="21">
          <cell r="B21">
            <v>14</v>
          </cell>
          <cell r="C21" t="str">
            <v>LI90P38</v>
          </cell>
          <cell r="D21" t="str">
            <v xml:space="preserve"> </v>
          </cell>
          <cell r="E21" t="str">
            <v>RELAMP INCANDESCENT</v>
          </cell>
          <cell r="F21">
            <v>90</v>
          </cell>
          <cell r="J21">
            <v>0</v>
          </cell>
          <cell r="K21" t="str">
            <v>N/A</v>
          </cell>
          <cell r="L21">
            <v>0</v>
          </cell>
          <cell r="M21" t="str">
            <v>N/A</v>
          </cell>
          <cell r="O21">
            <v>1</v>
          </cell>
          <cell r="P21" t="str">
            <v>90 WATT CAP MB PAR38</v>
          </cell>
          <cell r="Q21">
            <v>0</v>
          </cell>
          <cell r="R21" t="str">
            <v>N/A</v>
          </cell>
          <cell r="S21">
            <v>0</v>
          </cell>
          <cell r="T21" t="str">
            <v>N/A</v>
          </cell>
          <cell r="U21" t="str">
            <v>-</v>
          </cell>
          <cell r="V21" t="str">
            <v>-</v>
          </cell>
          <cell r="W21" t="str">
            <v>-</v>
          </cell>
          <cell r="X21">
            <v>7.0000000000000007E-2</v>
          </cell>
          <cell r="Y21">
            <v>0.125</v>
          </cell>
          <cell r="Z21">
            <v>59.734999999999999</v>
          </cell>
          <cell r="AA21">
            <v>7.4668749999999999</v>
          </cell>
          <cell r="AB21">
            <v>6</v>
          </cell>
          <cell r="AC21">
            <v>0</v>
          </cell>
          <cell r="AF21">
            <v>6</v>
          </cell>
          <cell r="AG21">
            <v>13.466875</v>
          </cell>
          <cell r="AH21">
            <v>1310</v>
          </cell>
          <cell r="AI21">
            <v>0</v>
          </cell>
          <cell r="AJ21">
            <v>0</v>
          </cell>
          <cell r="AK21">
            <v>2500</v>
          </cell>
          <cell r="AL21">
            <v>1</v>
          </cell>
          <cell r="AM21">
            <v>7.5</v>
          </cell>
          <cell r="AN21">
            <v>0.25</v>
          </cell>
          <cell r="AO21">
            <v>5</v>
          </cell>
          <cell r="AP21">
            <v>3.0000000000000001E-3</v>
          </cell>
          <cell r="AQ21">
            <v>2E-3</v>
          </cell>
          <cell r="AR21">
            <v>0</v>
          </cell>
          <cell r="AS21">
            <v>0</v>
          </cell>
          <cell r="AT21">
            <v>0</v>
          </cell>
          <cell r="AU21">
            <v>0</v>
          </cell>
          <cell r="AV21">
            <v>0</v>
          </cell>
          <cell r="AW21">
            <v>0</v>
          </cell>
          <cell r="AX21">
            <v>0</v>
          </cell>
          <cell r="AY21">
            <v>3.0000000000000001E-3</v>
          </cell>
          <cell r="AZ21">
            <v>2E-3</v>
          </cell>
          <cell r="BA21">
            <v>14</v>
          </cell>
        </row>
        <row r="22">
          <cell r="B22">
            <v>15</v>
          </cell>
          <cell r="C22" t="str">
            <v>CC5BL</v>
          </cell>
          <cell r="D22" t="str">
            <v xml:space="preserve"> </v>
          </cell>
          <cell r="E22" t="str">
            <v>RELAMP COLD CATHODE</v>
          </cell>
          <cell r="F22">
            <v>9</v>
          </cell>
          <cell r="J22">
            <v>0</v>
          </cell>
          <cell r="K22" t="str">
            <v>N/A</v>
          </cell>
          <cell r="L22">
            <v>0</v>
          </cell>
          <cell r="M22" t="str">
            <v>N/A</v>
          </cell>
          <cell r="O22">
            <v>1</v>
          </cell>
          <cell r="P22" t="str">
            <v>5 WATT COLD CATHODE (25)-A LAMP BLUE</v>
          </cell>
          <cell r="Q22">
            <v>0</v>
          </cell>
          <cell r="R22" t="str">
            <v>N/A</v>
          </cell>
          <cell r="S22">
            <v>0</v>
          </cell>
          <cell r="T22" t="str">
            <v>N/A</v>
          </cell>
          <cell r="U22" t="str">
            <v>-</v>
          </cell>
          <cell r="V22" t="str">
            <v>-</v>
          </cell>
          <cell r="W22" t="str">
            <v>-</v>
          </cell>
          <cell r="X22">
            <v>7.0000000000000007E-2</v>
          </cell>
          <cell r="Y22">
            <v>0.125</v>
          </cell>
          <cell r="Z22">
            <v>59.734999999999999</v>
          </cell>
          <cell r="AA22">
            <v>7.4668749999999999</v>
          </cell>
          <cell r="AB22">
            <v>10</v>
          </cell>
          <cell r="AC22">
            <v>0</v>
          </cell>
          <cell r="AF22">
            <v>10</v>
          </cell>
          <cell r="AG22">
            <v>17.466875000000002</v>
          </cell>
          <cell r="AH22">
            <v>0</v>
          </cell>
          <cell r="AI22">
            <v>0</v>
          </cell>
          <cell r="AJ22">
            <v>0</v>
          </cell>
          <cell r="AK22">
            <v>25000</v>
          </cell>
          <cell r="AL22">
            <v>1</v>
          </cell>
          <cell r="AM22">
            <v>12.5</v>
          </cell>
          <cell r="AN22">
            <v>0.25</v>
          </cell>
          <cell r="AO22">
            <v>5</v>
          </cell>
          <cell r="AP22">
            <v>5.0000000000000001E-4</v>
          </cell>
          <cell r="AQ22">
            <v>2.0000000000000001E-4</v>
          </cell>
          <cell r="AR22">
            <v>0</v>
          </cell>
          <cell r="AS22">
            <v>0</v>
          </cell>
          <cell r="AT22">
            <v>0</v>
          </cell>
          <cell r="AU22">
            <v>0</v>
          </cell>
          <cell r="AV22">
            <v>0</v>
          </cell>
          <cell r="AW22">
            <v>0</v>
          </cell>
          <cell r="AX22">
            <v>0</v>
          </cell>
          <cell r="AY22">
            <v>5.0000000000000001E-4</v>
          </cell>
          <cell r="AZ22">
            <v>2.0000000000000001E-4</v>
          </cell>
          <cell r="BA22">
            <v>15</v>
          </cell>
        </row>
        <row r="23">
          <cell r="B23">
            <v>16</v>
          </cell>
          <cell r="C23" t="str">
            <v>CC5GR</v>
          </cell>
          <cell r="D23" t="str">
            <v xml:space="preserve"> </v>
          </cell>
          <cell r="E23" t="str">
            <v>RELAMP COLD CATHODE</v>
          </cell>
          <cell r="F23">
            <v>9</v>
          </cell>
          <cell r="J23">
            <v>0</v>
          </cell>
          <cell r="K23" t="str">
            <v>N/A</v>
          </cell>
          <cell r="L23">
            <v>0</v>
          </cell>
          <cell r="M23" t="str">
            <v>N/A</v>
          </cell>
          <cell r="O23">
            <v>1</v>
          </cell>
          <cell r="P23" t="str">
            <v>5 WATT COLD CATHODE (25)-A LAMP GREEN</v>
          </cell>
          <cell r="Q23">
            <v>0</v>
          </cell>
          <cell r="R23" t="str">
            <v>N/A</v>
          </cell>
          <cell r="S23">
            <v>0</v>
          </cell>
          <cell r="T23" t="str">
            <v>N/A</v>
          </cell>
          <cell r="U23" t="str">
            <v>-</v>
          </cell>
          <cell r="V23" t="str">
            <v>-</v>
          </cell>
          <cell r="W23" t="str">
            <v>-</v>
          </cell>
          <cell r="X23">
            <v>7.0000000000000007E-2</v>
          </cell>
          <cell r="Y23">
            <v>0.125</v>
          </cell>
          <cell r="Z23">
            <v>59.734999999999999</v>
          </cell>
          <cell r="AA23">
            <v>7.4668749999999999</v>
          </cell>
          <cell r="AB23">
            <v>10</v>
          </cell>
          <cell r="AC23">
            <v>0</v>
          </cell>
          <cell r="AF23">
            <v>10</v>
          </cell>
          <cell r="AG23">
            <v>17.466875000000002</v>
          </cell>
          <cell r="AH23">
            <v>0</v>
          </cell>
          <cell r="AI23">
            <v>0</v>
          </cell>
          <cell r="AJ23">
            <v>0</v>
          </cell>
          <cell r="AK23">
            <v>25000</v>
          </cell>
          <cell r="AL23">
            <v>1</v>
          </cell>
          <cell r="AM23">
            <v>12.5</v>
          </cell>
          <cell r="AN23">
            <v>0.25</v>
          </cell>
          <cell r="AO23">
            <v>5</v>
          </cell>
          <cell r="AP23">
            <v>5.0000000000000001E-4</v>
          </cell>
          <cell r="AQ23">
            <v>2.0000000000000001E-4</v>
          </cell>
          <cell r="AR23">
            <v>0</v>
          </cell>
          <cell r="AS23">
            <v>0</v>
          </cell>
          <cell r="AT23">
            <v>0</v>
          </cell>
          <cell r="AU23">
            <v>0</v>
          </cell>
          <cell r="AV23">
            <v>0</v>
          </cell>
          <cell r="AW23">
            <v>0</v>
          </cell>
          <cell r="AX23">
            <v>0</v>
          </cell>
          <cell r="AY23">
            <v>5.0000000000000001E-4</v>
          </cell>
          <cell r="AZ23">
            <v>2.0000000000000001E-4</v>
          </cell>
          <cell r="BA23">
            <v>16</v>
          </cell>
        </row>
        <row r="24">
          <cell r="B24">
            <v>17</v>
          </cell>
          <cell r="C24" t="str">
            <v>CC5RD</v>
          </cell>
          <cell r="D24" t="str">
            <v xml:space="preserve"> </v>
          </cell>
          <cell r="E24" t="str">
            <v>RELAMP COLD CATHODE</v>
          </cell>
          <cell r="F24">
            <v>9</v>
          </cell>
          <cell r="J24">
            <v>0</v>
          </cell>
          <cell r="K24" t="str">
            <v>N/A</v>
          </cell>
          <cell r="L24">
            <v>0</v>
          </cell>
          <cell r="M24" t="str">
            <v>N/A</v>
          </cell>
          <cell r="O24">
            <v>1</v>
          </cell>
          <cell r="P24" t="str">
            <v>5 WATT COLD CATHODE (25)-A LAMP RED</v>
          </cell>
          <cell r="Q24">
            <v>0</v>
          </cell>
          <cell r="R24" t="str">
            <v>N/A</v>
          </cell>
          <cell r="S24">
            <v>0</v>
          </cell>
          <cell r="T24" t="str">
            <v>N/A</v>
          </cell>
          <cell r="U24" t="str">
            <v>-</v>
          </cell>
          <cell r="V24" t="str">
            <v>-</v>
          </cell>
          <cell r="W24" t="str">
            <v>-</v>
          </cell>
          <cell r="X24">
            <v>7.0000000000000007E-2</v>
          </cell>
          <cell r="Y24">
            <v>0.125</v>
          </cell>
          <cell r="Z24">
            <v>59.734999999999999</v>
          </cell>
          <cell r="AA24">
            <v>7.4668749999999999</v>
          </cell>
          <cell r="AB24">
            <v>10</v>
          </cell>
          <cell r="AC24">
            <v>0</v>
          </cell>
          <cell r="AF24">
            <v>10</v>
          </cell>
          <cell r="AG24">
            <v>17.466875000000002</v>
          </cell>
          <cell r="AH24">
            <v>0</v>
          </cell>
          <cell r="AI24">
            <v>0</v>
          </cell>
          <cell r="AJ24">
            <v>0</v>
          </cell>
          <cell r="AK24">
            <v>25000</v>
          </cell>
          <cell r="AL24">
            <v>1</v>
          </cell>
          <cell r="AM24">
            <v>12.5</v>
          </cell>
          <cell r="AN24">
            <v>0.25</v>
          </cell>
          <cell r="AO24">
            <v>5</v>
          </cell>
          <cell r="AP24">
            <v>5.0000000000000001E-4</v>
          </cell>
          <cell r="AQ24">
            <v>2.0000000000000001E-4</v>
          </cell>
          <cell r="AR24">
            <v>0</v>
          </cell>
          <cell r="AS24">
            <v>0</v>
          </cell>
          <cell r="AT24">
            <v>0</v>
          </cell>
          <cell r="AU24">
            <v>0</v>
          </cell>
          <cell r="AV24">
            <v>0</v>
          </cell>
          <cell r="AW24">
            <v>0</v>
          </cell>
          <cell r="AX24">
            <v>0</v>
          </cell>
          <cell r="AY24">
            <v>5.0000000000000001E-4</v>
          </cell>
          <cell r="AZ24">
            <v>2.0000000000000001E-4</v>
          </cell>
          <cell r="BA24">
            <v>17</v>
          </cell>
        </row>
        <row r="25">
          <cell r="B25">
            <v>18</v>
          </cell>
          <cell r="C25" t="str">
            <v>CC5W</v>
          </cell>
          <cell r="D25" t="str">
            <v xml:space="preserve"> </v>
          </cell>
          <cell r="E25" t="str">
            <v>RELAMP COLD CATHODE</v>
          </cell>
          <cell r="F25">
            <v>9</v>
          </cell>
          <cell r="J25">
            <v>0</v>
          </cell>
          <cell r="K25" t="str">
            <v>N/A</v>
          </cell>
          <cell r="L25">
            <v>0</v>
          </cell>
          <cell r="M25" t="str">
            <v>N/A</v>
          </cell>
          <cell r="O25">
            <v>1</v>
          </cell>
          <cell r="P25" t="str">
            <v>5 WATT COLD CATHODE (25)-A LAMP CLEAR</v>
          </cell>
          <cell r="Q25">
            <v>0</v>
          </cell>
          <cell r="R25" t="str">
            <v>N/A</v>
          </cell>
          <cell r="S25">
            <v>0</v>
          </cell>
          <cell r="T25" t="str">
            <v>N/A</v>
          </cell>
          <cell r="U25" t="str">
            <v>-</v>
          </cell>
          <cell r="V25" t="str">
            <v>-</v>
          </cell>
          <cell r="W25" t="str">
            <v>-</v>
          </cell>
          <cell r="X25">
            <v>7.0000000000000007E-2</v>
          </cell>
          <cell r="Y25">
            <v>0.125</v>
          </cell>
          <cell r="Z25">
            <v>59.734999999999999</v>
          </cell>
          <cell r="AA25">
            <v>7.4668749999999999</v>
          </cell>
          <cell r="AB25">
            <v>10</v>
          </cell>
          <cell r="AC25">
            <v>0</v>
          </cell>
          <cell r="AF25">
            <v>10</v>
          </cell>
          <cell r="AG25">
            <v>17.466875000000002</v>
          </cell>
          <cell r="AH25">
            <v>200</v>
          </cell>
          <cell r="AI25">
            <v>0</v>
          </cell>
          <cell r="AJ25">
            <v>0</v>
          </cell>
          <cell r="AK25">
            <v>25000</v>
          </cell>
          <cell r="AL25">
            <v>1</v>
          </cell>
          <cell r="AM25">
            <v>12.5</v>
          </cell>
          <cell r="AN25">
            <v>0.25</v>
          </cell>
          <cell r="AO25">
            <v>5</v>
          </cell>
          <cell r="AP25">
            <v>5.0000000000000001E-4</v>
          </cell>
          <cell r="AQ25">
            <v>2.0000000000000001E-4</v>
          </cell>
          <cell r="AR25">
            <v>0</v>
          </cell>
          <cell r="AS25">
            <v>0</v>
          </cell>
          <cell r="AT25">
            <v>0</v>
          </cell>
          <cell r="AU25">
            <v>0</v>
          </cell>
          <cell r="AV25">
            <v>0</v>
          </cell>
          <cell r="AW25">
            <v>0</v>
          </cell>
          <cell r="AX25">
            <v>0</v>
          </cell>
          <cell r="AY25">
            <v>5.0000000000000001E-4</v>
          </cell>
          <cell r="AZ25">
            <v>2.0000000000000001E-4</v>
          </cell>
          <cell r="BA25">
            <v>18</v>
          </cell>
        </row>
        <row r="26">
          <cell r="B26">
            <v>19</v>
          </cell>
          <cell r="C26" t="str">
            <v>CC5Y</v>
          </cell>
          <cell r="D26" t="str">
            <v xml:space="preserve"> </v>
          </cell>
          <cell r="E26" t="str">
            <v>RELAMP COLD CATHODE</v>
          </cell>
          <cell r="F26">
            <v>9</v>
          </cell>
          <cell r="J26">
            <v>0</v>
          </cell>
          <cell r="K26" t="str">
            <v>N/A</v>
          </cell>
          <cell r="L26">
            <v>0</v>
          </cell>
          <cell r="M26" t="str">
            <v>N/A</v>
          </cell>
          <cell r="O26">
            <v>1</v>
          </cell>
          <cell r="P26" t="str">
            <v>5 WATT COLD CATHODE (25)-A LAMP YELLOW</v>
          </cell>
          <cell r="Q26">
            <v>0</v>
          </cell>
          <cell r="R26" t="str">
            <v>N/A</v>
          </cell>
          <cell r="S26">
            <v>0</v>
          </cell>
          <cell r="T26" t="str">
            <v>N/A</v>
          </cell>
          <cell r="U26" t="str">
            <v>-</v>
          </cell>
          <cell r="V26" t="str">
            <v>-</v>
          </cell>
          <cell r="W26" t="str">
            <v>-</v>
          </cell>
          <cell r="X26">
            <v>7.0000000000000007E-2</v>
          </cell>
          <cell r="Y26">
            <v>0.125</v>
          </cell>
          <cell r="Z26">
            <v>59.734999999999999</v>
          </cell>
          <cell r="AA26">
            <v>7.4668749999999999</v>
          </cell>
          <cell r="AB26">
            <v>10</v>
          </cell>
          <cell r="AC26">
            <v>0</v>
          </cell>
          <cell r="AF26">
            <v>10</v>
          </cell>
          <cell r="AG26">
            <v>17.466875000000002</v>
          </cell>
          <cell r="AH26">
            <v>0</v>
          </cell>
          <cell r="AI26">
            <v>0</v>
          </cell>
          <cell r="AJ26">
            <v>0</v>
          </cell>
          <cell r="AK26">
            <v>25000</v>
          </cell>
          <cell r="AL26">
            <v>1</v>
          </cell>
          <cell r="AM26">
            <v>12.5</v>
          </cell>
          <cell r="AN26">
            <v>0.25</v>
          </cell>
          <cell r="AO26">
            <v>5</v>
          </cell>
          <cell r="AP26">
            <v>5.0000000000000001E-4</v>
          </cell>
          <cell r="AQ26">
            <v>2.0000000000000001E-4</v>
          </cell>
          <cell r="AR26">
            <v>0</v>
          </cell>
          <cell r="AS26">
            <v>0</v>
          </cell>
          <cell r="AT26">
            <v>0</v>
          </cell>
          <cell r="AU26">
            <v>0</v>
          </cell>
          <cell r="AV26">
            <v>0</v>
          </cell>
          <cell r="AW26">
            <v>0</v>
          </cell>
          <cell r="AX26">
            <v>0</v>
          </cell>
          <cell r="AY26">
            <v>5.0000000000000001E-4</v>
          </cell>
          <cell r="AZ26">
            <v>2.0000000000000001E-4</v>
          </cell>
          <cell r="BA26">
            <v>19</v>
          </cell>
        </row>
        <row r="27">
          <cell r="B27">
            <v>20</v>
          </cell>
          <cell r="C27" t="str">
            <v>CF9</v>
          </cell>
          <cell r="D27" t="str">
            <v xml:space="preserve"> </v>
          </cell>
          <cell r="E27" t="str">
            <v>RELAMP COMPACT FLUORESCENT</v>
          </cell>
          <cell r="F27">
            <v>9</v>
          </cell>
          <cell r="J27">
            <v>0</v>
          </cell>
          <cell r="K27" t="str">
            <v>N/A</v>
          </cell>
          <cell r="L27">
            <v>0</v>
          </cell>
          <cell r="M27" t="str">
            <v>N/A</v>
          </cell>
          <cell r="O27">
            <v>1</v>
          </cell>
          <cell r="P27" t="str">
            <v>9 WATT COMPACT FL. (40)</v>
          </cell>
          <cell r="Q27">
            <v>0</v>
          </cell>
          <cell r="R27" t="str">
            <v>N/A</v>
          </cell>
          <cell r="S27">
            <v>0</v>
          </cell>
          <cell r="T27" t="str">
            <v>N/A</v>
          </cell>
          <cell r="U27" t="str">
            <v>-</v>
          </cell>
          <cell r="V27" t="str">
            <v>-</v>
          </cell>
          <cell r="W27" t="str">
            <v>-</v>
          </cell>
          <cell r="X27">
            <v>7.0000000000000007E-2</v>
          </cell>
          <cell r="Y27">
            <v>0.125</v>
          </cell>
          <cell r="Z27">
            <v>59.734999999999999</v>
          </cell>
          <cell r="AA27">
            <v>7.4668749999999999</v>
          </cell>
          <cell r="AB27">
            <v>8</v>
          </cell>
          <cell r="AC27">
            <v>0</v>
          </cell>
          <cell r="AF27">
            <v>8</v>
          </cell>
          <cell r="AG27">
            <v>15.466875</v>
          </cell>
          <cell r="AH27">
            <v>550</v>
          </cell>
          <cell r="AI27">
            <v>0</v>
          </cell>
          <cell r="AJ27">
            <v>0</v>
          </cell>
          <cell r="AK27">
            <v>10000</v>
          </cell>
          <cell r="AL27">
            <v>1</v>
          </cell>
          <cell r="AM27">
            <v>10</v>
          </cell>
          <cell r="AN27">
            <v>0.25</v>
          </cell>
          <cell r="AO27">
            <v>5</v>
          </cell>
          <cell r="AP27">
            <v>1E-3</v>
          </cell>
          <cell r="AQ27">
            <v>5.0000000000000001E-4</v>
          </cell>
          <cell r="AR27">
            <v>0</v>
          </cell>
          <cell r="AS27">
            <v>0</v>
          </cell>
          <cell r="AT27">
            <v>0</v>
          </cell>
          <cell r="AU27">
            <v>0</v>
          </cell>
          <cell r="AV27">
            <v>0</v>
          </cell>
          <cell r="AW27">
            <v>0</v>
          </cell>
          <cell r="AX27">
            <v>0</v>
          </cell>
          <cell r="AY27">
            <v>1E-3</v>
          </cell>
          <cell r="AZ27">
            <v>5.0000000000000001E-4</v>
          </cell>
          <cell r="BA27">
            <v>20</v>
          </cell>
        </row>
        <row r="28">
          <cell r="B28">
            <v>21</v>
          </cell>
          <cell r="C28" t="str">
            <v>CF9R20</v>
          </cell>
          <cell r="D28" t="str">
            <v xml:space="preserve"> </v>
          </cell>
          <cell r="E28" t="str">
            <v>RELAMP COMPACT FLUORESCENT</v>
          </cell>
          <cell r="F28">
            <v>9</v>
          </cell>
          <cell r="J28">
            <v>0</v>
          </cell>
          <cell r="K28" t="str">
            <v>N/A</v>
          </cell>
          <cell r="L28">
            <v>0</v>
          </cell>
          <cell r="M28" t="str">
            <v>N/A</v>
          </cell>
          <cell r="O28">
            <v>1</v>
          </cell>
          <cell r="P28" t="str">
            <v>9 WATT COMPACT FL. (40) PAR20</v>
          </cell>
          <cell r="Q28">
            <v>0</v>
          </cell>
          <cell r="R28" t="str">
            <v>N/A</v>
          </cell>
          <cell r="S28">
            <v>0</v>
          </cell>
          <cell r="T28" t="str">
            <v>N/A</v>
          </cell>
          <cell r="U28" t="str">
            <v>-</v>
          </cell>
          <cell r="V28" t="str">
            <v>-</v>
          </cell>
          <cell r="W28" t="str">
            <v>-</v>
          </cell>
          <cell r="X28">
            <v>7.0000000000000007E-2</v>
          </cell>
          <cell r="Y28">
            <v>0.125</v>
          </cell>
          <cell r="Z28">
            <v>59.734999999999999</v>
          </cell>
          <cell r="AA28">
            <v>7.4668749999999999</v>
          </cell>
          <cell r="AB28">
            <v>12</v>
          </cell>
          <cell r="AC28">
            <v>0</v>
          </cell>
          <cell r="AF28">
            <v>12</v>
          </cell>
          <cell r="AG28">
            <v>19.466875000000002</v>
          </cell>
          <cell r="AH28">
            <v>550</v>
          </cell>
          <cell r="AI28">
            <v>0</v>
          </cell>
          <cell r="AJ28">
            <v>0</v>
          </cell>
          <cell r="AK28">
            <v>10000</v>
          </cell>
          <cell r="AL28">
            <v>1</v>
          </cell>
          <cell r="AM28">
            <v>15</v>
          </cell>
          <cell r="AN28">
            <v>0.25</v>
          </cell>
          <cell r="AO28">
            <v>5</v>
          </cell>
          <cell r="AP28">
            <v>1.5E-3</v>
          </cell>
          <cell r="AQ28">
            <v>5.0000000000000001E-4</v>
          </cell>
          <cell r="AR28">
            <v>0</v>
          </cell>
          <cell r="AS28">
            <v>0</v>
          </cell>
          <cell r="AT28">
            <v>0</v>
          </cell>
          <cell r="AU28">
            <v>0</v>
          </cell>
          <cell r="AV28">
            <v>0</v>
          </cell>
          <cell r="AW28">
            <v>0</v>
          </cell>
          <cell r="AX28">
            <v>0</v>
          </cell>
          <cell r="AY28">
            <v>1.5E-3</v>
          </cell>
          <cell r="AZ28">
            <v>5.0000000000000001E-4</v>
          </cell>
          <cell r="BA28">
            <v>21</v>
          </cell>
        </row>
        <row r="29">
          <cell r="B29">
            <v>22</v>
          </cell>
          <cell r="C29" t="str">
            <v>CF9R30</v>
          </cell>
          <cell r="D29" t="str">
            <v xml:space="preserve"> </v>
          </cell>
          <cell r="E29" t="str">
            <v>RELAMP COMPACT FLUORESCENT</v>
          </cell>
          <cell r="F29">
            <v>9</v>
          </cell>
          <cell r="J29">
            <v>0</v>
          </cell>
          <cell r="K29" t="str">
            <v>N/A</v>
          </cell>
          <cell r="L29">
            <v>0</v>
          </cell>
          <cell r="M29" t="str">
            <v>N/A</v>
          </cell>
          <cell r="O29">
            <v>1</v>
          </cell>
          <cell r="P29" t="str">
            <v>9 WATT COMPACT FL. (40) PAR30</v>
          </cell>
          <cell r="Q29">
            <v>0</v>
          </cell>
          <cell r="R29" t="str">
            <v>N/A</v>
          </cell>
          <cell r="S29">
            <v>0</v>
          </cell>
          <cell r="T29" t="str">
            <v>N/A</v>
          </cell>
          <cell r="U29" t="str">
            <v>-</v>
          </cell>
          <cell r="V29" t="str">
            <v>-</v>
          </cell>
          <cell r="W29" t="str">
            <v>-</v>
          </cell>
          <cell r="X29">
            <v>7.0000000000000007E-2</v>
          </cell>
          <cell r="Y29">
            <v>0.125</v>
          </cell>
          <cell r="Z29">
            <v>59.734999999999999</v>
          </cell>
          <cell r="AA29">
            <v>7.4668749999999999</v>
          </cell>
          <cell r="AB29">
            <v>12</v>
          </cell>
          <cell r="AC29">
            <v>0</v>
          </cell>
          <cell r="AF29">
            <v>12</v>
          </cell>
          <cell r="AG29">
            <v>19.466875000000002</v>
          </cell>
          <cell r="AH29">
            <v>550</v>
          </cell>
          <cell r="AI29">
            <v>0</v>
          </cell>
          <cell r="AJ29">
            <v>0</v>
          </cell>
          <cell r="AK29">
            <v>10000</v>
          </cell>
          <cell r="AL29">
            <v>1</v>
          </cell>
          <cell r="AM29">
            <v>15</v>
          </cell>
          <cell r="AN29">
            <v>0.25</v>
          </cell>
          <cell r="AO29">
            <v>5</v>
          </cell>
          <cell r="AP29">
            <v>1.5E-3</v>
          </cell>
          <cell r="AQ29">
            <v>5.0000000000000001E-4</v>
          </cell>
          <cell r="AR29">
            <v>0</v>
          </cell>
          <cell r="AS29">
            <v>0</v>
          </cell>
          <cell r="AT29">
            <v>0</v>
          </cell>
          <cell r="AU29">
            <v>0</v>
          </cell>
          <cell r="AV29">
            <v>0</v>
          </cell>
          <cell r="AW29">
            <v>0</v>
          </cell>
          <cell r="AX29">
            <v>0</v>
          </cell>
          <cell r="AY29">
            <v>1.5E-3</v>
          </cell>
          <cell r="AZ29">
            <v>5.0000000000000001E-4</v>
          </cell>
          <cell r="BA29">
            <v>22</v>
          </cell>
        </row>
        <row r="30">
          <cell r="B30">
            <v>23</v>
          </cell>
          <cell r="C30" t="str">
            <v>CF9R40</v>
          </cell>
          <cell r="D30" t="str">
            <v xml:space="preserve"> </v>
          </cell>
          <cell r="E30" t="str">
            <v>RELAMP COMPACT FLUORESCENT</v>
          </cell>
          <cell r="F30">
            <v>9</v>
          </cell>
          <cell r="J30">
            <v>0</v>
          </cell>
          <cell r="K30" t="str">
            <v>N/A</v>
          </cell>
          <cell r="L30">
            <v>0</v>
          </cell>
          <cell r="M30" t="str">
            <v>N/A</v>
          </cell>
          <cell r="O30">
            <v>1</v>
          </cell>
          <cell r="P30" t="str">
            <v>9 WATT COMPACT FL. (40) PAR40</v>
          </cell>
          <cell r="Q30">
            <v>0</v>
          </cell>
          <cell r="R30" t="str">
            <v>N/A</v>
          </cell>
          <cell r="S30">
            <v>0</v>
          </cell>
          <cell r="T30" t="str">
            <v>N/A</v>
          </cell>
          <cell r="U30" t="str">
            <v>-</v>
          </cell>
          <cell r="V30" t="str">
            <v>-</v>
          </cell>
          <cell r="W30" t="str">
            <v>-</v>
          </cell>
          <cell r="X30">
            <v>7.0000000000000007E-2</v>
          </cell>
          <cell r="Y30">
            <v>0.125</v>
          </cell>
          <cell r="Z30">
            <v>59.734999999999999</v>
          </cell>
          <cell r="AA30">
            <v>7.4668749999999999</v>
          </cell>
          <cell r="AB30">
            <v>12</v>
          </cell>
          <cell r="AC30">
            <v>0</v>
          </cell>
          <cell r="AF30">
            <v>12</v>
          </cell>
          <cell r="AG30">
            <v>19.466875000000002</v>
          </cell>
          <cell r="AH30">
            <v>550</v>
          </cell>
          <cell r="AI30">
            <v>0</v>
          </cell>
          <cell r="AJ30">
            <v>0</v>
          </cell>
          <cell r="AK30">
            <v>10000</v>
          </cell>
          <cell r="AL30">
            <v>1</v>
          </cell>
          <cell r="AM30">
            <v>15</v>
          </cell>
          <cell r="AN30">
            <v>0.25</v>
          </cell>
          <cell r="AO30">
            <v>5</v>
          </cell>
          <cell r="AP30">
            <v>1.5E-3</v>
          </cell>
          <cell r="AQ30">
            <v>5.0000000000000001E-4</v>
          </cell>
          <cell r="AR30">
            <v>0</v>
          </cell>
          <cell r="AS30">
            <v>0</v>
          </cell>
          <cell r="AT30">
            <v>0</v>
          </cell>
          <cell r="AU30">
            <v>0</v>
          </cell>
          <cell r="AV30">
            <v>0</v>
          </cell>
          <cell r="AW30">
            <v>0</v>
          </cell>
          <cell r="AX30">
            <v>0</v>
          </cell>
          <cell r="AY30">
            <v>1.5E-3</v>
          </cell>
          <cell r="AZ30">
            <v>5.0000000000000001E-4</v>
          </cell>
          <cell r="BA30">
            <v>23</v>
          </cell>
        </row>
        <row r="31">
          <cell r="B31">
            <v>24</v>
          </cell>
          <cell r="C31" t="str">
            <v>CF13</v>
          </cell>
          <cell r="D31" t="str">
            <v xml:space="preserve"> </v>
          </cell>
          <cell r="E31" t="str">
            <v>RELAMP COMPACT FLUORESCENT</v>
          </cell>
          <cell r="F31">
            <v>13</v>
          </cell>
          <cell r="J31">
            <v>0</v>
          </cell>
          <cell r="K31" t="str">
            <v>N/A</v>
          </cell>
          <cell r="L31">
            <v>0</v>
          </cell>
          <cell r="M31" t="str">
            <v>N/A</v>
          </cell>
          <cell r="O31">
            <v>1</v>
          </cell>
          <cell r="P31" t="str">
            <v>13 WATT COMPACT FL. (60)</v>
          </cell>
          <cell r="Q31">
            <v>0</v>
          </cell>
          <cell r="R31" t="str">
            <v>N/A</v>
          </cell>
          <cell r="S31">
            <v>0</v>
          </cell>
          <cell r="T31" t="str">
            <v>N/A</v>
          </cell>
          <cell r="U31" t="str">
            <v>-</v>
          </cell>
          <cell r="V31" t="str">
            <v>-</v>
          </cell>
          <cell r="W31" t="str">
            <v>-</v>
          </cell>
          <cell r="X31">
            <v>7.0000000000000007E-2</v>
          </cell>
          <cell r="Y31">
            <v>0.125</v>
          </cell>
          <cell r="Z31">
            <v>59.734999999999999</v>
          </cell>
          <cell r="AA31">
            <v>7.4668749999999999</v>
          </cell>
          <cell r="AB31">
            <v>8</v>
          </cell>
          <cell r="AC31">
            <v>0</v>
          </cell>
          <cell r="AF31">
            <v>8</v>
          </cell>
          <cell r="AG31">
            <v>15.466875</v>
          </cell>
          <cell r="AH31">
            <v>900</v>
          </cell>
          <cell r="AI31">
            <v>0</v>
          </cell>
          <cell r="AJ31">
            <v>0</v>
          </cell>
          <cell r="AK31">
            <v>10000</v>
          </cell>
          <cell r="AL31">
            <v>1</v>
          </cell>
          <cell r="AM31">
            <v>10</v>
          </cell>
          <cell r="AN31">
            <v>0.25</v>
          </cell>
          <cell r="AO31">
            <v>5</v>
          </cell>
          <cell r="AP31">
            <v>1E-3</v>
          </cell>
          <cell r="AQ31">
            <v>5.0000000000000001E-4</v>
          </cell>
          <cell r="AR31">
            <v>0</v>
          </cell>
          <cell r="AS31">
            <v>0</v>
          </cell>
          <cell r="AT31">
            <v>0</v>
          </cell>
          <cell r="AU31">
            <v>0</v>
          </cell>
          <cell r="AV31">
            <v>0</v>
          </cell>
          <cell r="AW31">
            <v>0</v>
          </cell>
          <cell r="AX31">
            <v>0</v>
          </cell>
          <cell r="AY31">
            <v>1E-3</v>
          </cell>
          <cell r="AZ31">
            <v>5.0000000000000001E-4</v>
          </cell>
          <cell r="BA31">
            <v>24</v>
          </cell>
        </row>
        <row r="32">
          <cell r="B32">
            <v>25</v>
          </cell>
          <cell r="C32" t="str">
            <v>CF13R20</v>
          </cell>
          <cell r="D32" t="str">
            <v xml:space="preserve"> </v>
          </cell>
          <cell r="E32" t="str">
            <v>RELAMP COMPACT FLUORESCENT</v>
          </cell>
          <cell r="F32">
            <v>13</v>
          </cell>
          <cell r="J32">
            <v>0</v>
          </cell>
          <cell r="K32" t="str">
            <v>N/A</v>
          </cell>
          <cell r="L32">
            <v>0</v>
          </cell>
          <cell r="M32" t="str">
            <v>N/A</v>
          </cell>
          <cell r="O32">
            <v>1</v>
          </cell>
          <cell r="P32" t="str">
            <v>13 WATT COMPACT FL. (60) PAR20</v>
          </cell>
          <cell r="Q32">
            <v>0</v>
          </cell>
          <cell r="R32" t="str">
            <v>N/A</v>
          </cell>
          <cell r="S32">
            <v>0</v>
          </cell>
          <cell r="T32" t="str">
            <v>N/A</v>
          </cell>
          <cell r="U32" t="str">
            <v>-</v>
          </cell>
          <cell r="V32" t="str">
            <v>-</v>
          </cell>
          <cell r="W32" t="str">
            <v>-</v>
          </cell>
          <cell r="X32">
            <v>7.0000000000000007E-2</v>
          </cell>
          <cell r="Y32">
            <v>0.125</v>
          </cell>
          <cell r="Z32">
            <v>59.734999999999999</v>
          </cell>
          <cell r="AA32">
            <v>7.4668749999999999</v>
          </cell>
          <cell r="AB32">
            <v>12</v>
          </cell>
          <cell r="AC32">
            <v>0</v>
          </cell>
          <cell r="AF32">
            <v>12</v>
          </cell>
          <cell r="AG32">
            <v>19.466875000000002</v>
          </cell>
          <cell r="AH32">
            <v>900</v>
          </cell>
          <cell r="AI32">
            <v>0</v>
          </cell>
          <cell r="AJ32">
            <v>0</v>
          </cell>
          <cell r="AK32">
            <v>10000</v>
          </cell>
          <cell r="AL32">
            <v>1</v>
          </cell>
          <cell r="AM32">
            <v>15</v>
          </cell>
          <cell r="AN32">
            <v>0.25</v>
          </cell>
          <cell r="AO32">
            <v>5</v>
          </cell>
          <cell r="AP32">
            <v>1.5E-3</v>
          </cell>
          <cell r="AQ32">
            <v>5.0000000000000001E-4</v>
          </cell>
          <cell r="AR32">
            <v>0</v>
          </cell>
          <cell r="AS32">
            <v>0</v>
          </cell>
          <cell r="AT32">
            <v>0</v>
          </cell>
          <cell r="AU32">
            <v>0</v>
          </cell>
          <cell r="AV32">
            <v>0</v>
          </cell>
          <cell r="AW32">
            <v>0</v>
          </cell>
          <cell r="AX32">
            <v>0</v>
          </cell>
          <cell r="AY32">
            <v>1.5E-3</v>
          </cell>
          <cell r="AZ32">
            <v>5.0000000000000001E-4</v>
          </cell>
          <cell r="BA32">
            <v>25</v>
          </cell>
        </row>
        <row r="33">
          <cell r="B33">
            <v>26</v>
          </cell>
          <cell r="C33" t="str">
            <v>CF13R30</v>
          </cell>
          <cell r="D33" t="str">
            <v>X</v>
          </cell>
          <cell r="E33" t="str">
            <v>RELAMP COMPACT FLUORESCENT</v>
          </cell>
          <cell r="F33">
            <v>13</v>
          </cell>
          <cell r="J33">
            <v>0</v>
          </cell>
          <cell r="K33" t="str">
            <v>N/A</v>
          </cell>
          <cell r="L33">
            <v>0</v>
          </cell>
          <cell r="M33" t="str">
            <v>N/A</v>
          </cell>
          <cell r="O33">
            <v>1</v>
          </cell>
          <cell r="P33" t="str">
            <v>13 WATT COMPACT FL. (60) PAR30</v>
          </cell>
          <cell r="Q33">
            <v>0</v>
          </cell>
          <cell r="R33" t="str">
            <v>N/A</v>
          </cell>
          <cell r="S33">
            <v>0</v>
          </cell>
          <cell r="T33" t="str">
            <v>N/A</v>
          </cell>
          <cell r="U33" t="str">
            <v>-</v>
          </cell>
          <cell r="V33" t="str">
            <v>-</v>
          </cell>
          <cell r="W33" t="str">
            <v>-</v>
          </cell>
          <cell r="X33">
            <v>7.0000000000000007E-2</v>
          </cell>
          <cell r="Y33">
            <v>0.125</v>
          </cell>
          <cell r="Z33">
            <v>59.734999999999999</v>
          </cell>
          <cell r="AA33">
            <v>7.4668749999999999</v>
          </cell>
          <cell r="AB33">
            <v>12</v>
          </cell>
          <cell r="AC33">
            <v>0</v>
          </cell>
          <cell r="AF33">
            <v>12</v>
          </cell>
          <cell r="AG33">
            <v>19.466875000000002</v>
          </cell>
          <cell r="AH33">
            <v>900</v>
          </cell>
          <cell r="AI33">
            <v>0</v>
          </cell>
          <cell r="AJ33">
            <v>0</v>
          </cell>
          <cell r="AK33">
            <v>10000</v>
          </cell>
          <cell r="AL33">
            <v>1</v>
          </cell>
          <cell r="AM33">
            <v>15</v>
          </cell>
          <cell r="AN33">
            <v>0.25</v>
          </cell>
          <cell r="AO33">
            <v>5</v>
          </cell>
          <cell r="AP33">
            <v>1.5E-3</v>
          </cell>
          <cell r="AQ33">
            <v>5.0000000000000001E-4</v>
          </cell>
          <cell r="AR33">
            <v>0</v>
          </cell>
          <cell r="AS33">
            <v>0</v>
          </cell>
          <cell r="AT33">
            <v>0</v>
          </cell>
          <cell r="AU33">
            <v>0</v>
          </cell>
          <cell r="AV33">
            <v>0</v>
          </cell>
          <cell r="AW33">
            <v>0</v>
          </cell>
          <cell r="AX33">
            <v>0</v>
          </cell>
          <cell r="AY33">
            <v>1.5E-3</v>
          </cell>
          <cell r="AZ33">
            <v>5.0000000000000001E-4</v>
          </cell>
          <cell r="BA33">
            <v>26</v>
          </cell>
        </row>
        <row r="34">
          <cell r="B34">
            <v>27</v>
          </cell>
          <cell r="C34" t="str">
            <v>CF13R40</v>
          </cell>
          <cell r="D34" t="str">
            <v xml:space="preserve"> </v>
          </cell>
          <cell r="E34" t="str">
            <v>RELAMP COMPACT FLUORESCENT</v>
          </cell>
          <cell r="F34">
            <v>13</v>
          </cell>
          <cell r="J34">
            <v>0</v>
          </cell>
          <cell r="K34" t="str">
            <v>N/A</v>
          </cell>
          <cell r="L34">
            <v>0</v>
          </cell>
          <cell r="M34" t="str">
            <v>N/A</v>
          </cell>
          <cell r="O34">
            <v>1</v>
          </cell>
          <cell r="P34" t="str">
            <v>13 WATT COMPACT FL. (60) PAR40</v>
          </cell>
          <cell r="Q34">
            <v>0</v>
          </cell>
          <cell r="R34" t="str">
            <v>N/A</v>
          </cell>
          <cell r="S34">
            <v>0</v>
          </cell>
          <cell r="T34" t="str">
            <v>N/A</v>
          </cell>
          <cell r="U34" t="str">
            <v>-</v>
          </cell>
          <cell r="V34" t="str">
            <v>-</v>
          </cell>
          <cell r="W34" t="str">
            <v>-</v>
          </cell>
          <cell r="X34">
            <v>7.0000000000000007E-2</v>
          </cell>
          <cell r="Y34">
            <v>0.125</v>
          </cell>
          <cell r="Z34">
            <v>59.734999999999999</v>
          </cell>
          <cell r="AA34">
            <v>7.4668749999999999</v>
          </cell>
          <cell r="AB34">
            <v>12</v>
          </cell>
          <cell r="AC34">
            <v>0</v>
          </cell>
          <cell r="AF34">
            <v>12</v>
          </cell>
          <cell r="AG34">
            <v>19.466875000000002</v>
          </cell>
          <cell r="AH34">
            <v>900</v>
          </cell>
          <cell r="AI34">
            <v>0</v>
          </cell>
          <cell r="AJ34">
            <v>0</v>
          </cell>
          <cell r="AK34">
            <v>10000</v>
          </cell>
          <cell r="AL34">
            <v>1</v>
          </cell>
          <cell r="AM34">
            <v>15</v>
          </cell>
          <cell r="AN34">
            <v>0.25</v>
          </cell>
          <cell r="AO34">
            <v>5</v>
          </cell>
          <cell r="AP34">
            <v>1.5E-3</v>
          </cell>
          <cell r="AQ34">
            <v>5.0000000000000001E-4</v>
          </cell>
          <cell r="AR34">
            <v>0</v>
          </cell>
          <cell r="AS34">
            <v>0</v>
          </cell>
          <cell r="AT34">
            <v>0</v>
          </cell>
          <cell r="AU34">
            <v>0</v>
          </cell>
          <cell r="AV34">
            <v>0</v>
          </cell>
          <cell r="AW34">
            <v>0</v>
          </cell>
          <cell r="AX34">
            <v>0</v>
          </cell>
          <cell r="AY34">
            <v>1.5E-3</v>
          </cell>
          <cell r="AZ34">
            <v>5.0000000000000001E-4</v>
          </cell>
          <cell r="BA34">
            <v>27</v>
          </cell>
        </row>
        <row r="35">
          <cell r="B35">
            <v>28</v>
          </cell>
          <cell r="C35" t="str">
            <v>CF18</v>
          </cell>
          <cell r="D35" t="str">
            <v>X</v>
          </cell>
          <cell r="E35" t="str">
            <v>RELAMP COMPACT FLUORESCENT</v>
          </cell>
          <cell r="F35">
            <v>18</v>
          </cell>
          <cell r="J35">
            <v>0</v>
          </cell>
          <cell r="K35" t="str">
            <v>N/A</v>
          </cell>
          <cell r="L35">
            <v>0</v>
          </cell>
          <cell r="M35" t="str">
            <v>N/A</v>
          </cell>
          <cell r="O35">
            <v>1</v>
          </cell>
          <cell r="P35" t="str">
            <v>18 WATT COMPACT FL. (75)</v>
          </cell>
          <cell r="Q35">
            <v>0</v>
          </cell>
          <cell r="R35" t="str">
            <v>N/A</v>
          </cell>
          <cell r="S35">
            <v>0</v>
          </cell>
          <cell r="T35" t="str">
            <v>N/A</v>
          </cell>
          <cell r="U35" t="str">
            <v>-</v>
          </cell>
          <cell r="V35" t="str">
            <v>-</v>
          </cell>
          <cell r="W35" t="str">
            <v>-</v>
          </cell>
          <cell r="X35">
            <v>7.0000000000000007E-2</v>
          </cell>
          <cell r="Y35">
            <v>0.125</v>
          </cell>
          <cell r="Z35">
            <v>59.734999999999999</v>
          </cell>
          <cell r="AA35">
            <v>7.4668749999999999</v>
          </cell>
          <cell r="AB35">
            <v>8</v>
          </cell>
          <cell r="AC35">
            <v>0</v>
          </cell>
          <cell r="AF35">
            <v>8</v>
          </cell>
          <cell r="AG35">
            <v>15.466875</v>
          </cell>
          <cell r="AH35">
            <v>1200</v>
          </cell>
          <cell r="AI35">
            <v>0</v>
          </cell>
          <cell r="AJ35">
            <v>0</v>
          </cell>
          <cell r="AK35">
            <v>10000</v>
          </cell>
          <cell r="AL35">
            <v>1</v>
          </cell>
          <cell r="AM35">
            <v>10</v>
          </cell>
          <cell r="AN35">
            <v>0.25</v>
          </cell>
          <cell r="AO35">
            <v>5</v>
          </cell>
          <cell r="AP35">
            <v>1E-3</v>
          </cell>
          <cell r="AQ35">
            <v>5.0000000000000001E-4</v>
          </cell>
          <cell r="AR35">
            <v>0</v>
          </cell>
          <cell r="AS35">
            <v>0</v>
          </cell>
          <cell r="AT35">
            <v>0</v>
          </cell>
          <cell r="AU35">
            <v>0</v>
          </cell>
          <cell r="AV35">
            <v>0</v>
          </cell>
          <cell r="AW35">
            <v>0</v>
          </cell>
          <cell r="AX35">
            <v>0</v>
          </cell>
          <cell r="AY35">
            <v>1E-3</v>
          </cell>
          <cell r="AZ35">
            <v>5.0000000000000001E-4</v>
          </cell>
          <cell r="BA35">
            <v>28</v>
          </cell>
        </row>
        <row r="36">
          <cell r="B36">
            <v>29</v>
          </cell>
          <cell r="C36" t="str">
            <v>CF18R30</v>
          </cell>
          <cell r="D36" t="str">
            <v>X</v>
          </cell>
          <cell r="E36" t="str">
            <v>RELAMP COMPACT FLUORESCENT</v>
          </cell>
          <cell r="F36">
            <v>18</v>
          </cell>
          <cell r="J36">
            <v>0</v>
          </cell>
          <cell r="K36" t="str">
            <v>N/A</v>
          </cell>
          <cell r="L36">
            <v>0</v>
          </cell>
          <cell r="M36" t="str">
            <v>N/A</v>
          </cell>
          <cell r="O36">
            <v>1</v>
          </cell>
          <cell r="P36" t="str">
            <v>18 WATT COMPACT FL. (75) PAR30</v>
          </cell>
          <cell r="Q36">
            <v>0</v>
          </cell>
          <cell r="R36" t="str">
            <v>N/A</v>
          </cell>
          <cell r="S36">
            <v>0</v>
          </cell>
          <cell r="T36" t="str">
            <v>N/A</v>
          </cell>
          <cell r="U36" t="str">
            <v>-</v>
          </cell>
          <cell r="V36" t="str">
            <v>-</v>
          </cell>
          <cell r="W36" t="str">
            <v>-</v>
          </cell>
          <cell r="X36">
            <v>7.0000000000000007E-2</v>
          </cell>
          <cell r="Y36">
            <v>0.125</v>
          </cell>
          <cell r="Z36">
            <v>59.734999999999999</v>
          </cell>
          <cell r="AA36">
            <v>7.4668749999999999</v>
          </cell>
          <cell r="AB36">
            <v>12</v>
          </cell>
          <cell r="AC36">
            <v>0</v>
          </cell>
          <cell r="AF36">
            <v>12</v>
          </cell>
          <cell r="AG36">
            <v>19.466875000000002</v>
          </cell>
          <cell r="AH36">
            <v>1200</v>
          </cell>
          <cell r="AI36">
            <v>0</v>
          </cell>
          <cell r="AJ36">
            <v>0</v>
          </cell>
          <cell r="AK36">
            <v>10000</v>
          </cell>
          <cell r="AL36">
            <v>1</v>
          </cell>
          <cell r="AM36">
            <v>15</v>
          </cell>
          <cell r="AN36">
            <v>0.25</v>
          </cell>
          <cell r="AO36">
            <v>5</v>
          </cell>
          <cell r="AP36">
            <v>1.5E-3</v>
          </cell>
          <cell r="AQ36">
            <v>5.0000000000000001E-4</v>
          </cell>
          <cell r="AR36">
            <v>0</v>
          </cell>
          <cell r="AS36">
            <v>0</v>
          </cell>
          <cell r="AT36">
            <v>0</v>
          </cell>
          <cell r="AU36">
            <v>0</v>
          </cell>
          <cell r="AV36">
            <v>0</v>
          </cell>
          <cell r="AW36">
            <v>0</v>
          </cell>
          <cell r="AX36">
            <v>0</v>
          </cell>
          <cell r="AY36">
            <v>1.5E-3</v>
          </cell>
          <cell r="AZ36">
            <v>5.0000000000000001E-4</v>
          </cell>
          <cell r="BA36">
            <v>29</v>
          </cell>
        </row>
        <row r="37">
          <cell r="B37">
            <v>30</v>
          </cell>
          <cell r="C37" t="str">
            <v>CF18R40</v>
          </cell>
          <cell r="D37" t="str">
            <v xml:space="preserve"> </v>
          </cell>
          <cell r="E37" t="str">
            <v>RELAMP COMPACT FLUORESCENT</v>
          </cell>
          <cell r="F37">
            <v>18</v>
          </cell>
          <cell r="J37">
            <v>0</v>
          </cell>
          <cell r="K37" t="str">
            <v>N/A</v>
          </cell>
          <cell r="L37">
            <v>0</v>
          </cell>
          <cell r="M37" t="str">
            <v>N/A</v>
          </cell>
          <cell r="O37">
            <v>1</v>
          </cell>
          <cell r="P37" t="str">
            <v>18 WATT COMPACT FL. (75) PAR40</v>
          </cell>
          <cell r="Q37">
            <v>0</v>
          </cell>
          <cell r="R37" t="str">
            <v>N/A</v>
          </cell>
          <cell r="S37">
            <v>0</v>
          </cell>
          <cell r="T37" t="str">
            <v>N/A</v>
          </cell>
          <cell r="U37" t="str">
            <v>-</v>
          </cell>
          <cell r="V37" t="str">
            <v>-</v>
          </cell>
          <cell r="W37" t="str">
            <v>-</v>
          </cell>
          <cell r="X37">
            <v>7.0000000000000007E-2</v>
          </cell>
          <cell r="Y37">
            <v>0.125</v>
          </cell>
          <cell r="Z37">
            <v>59.734999999999999</v>
          </cell>
          <cell r="AA37">
            <v>7.4668749999999999</v>
          </cell>
          <cell r="AB37">
            <v>12</v>
          </cell>
          <cell r="AC37">
            <v>0</v>
          </cell>
          <cell r="AF37">
            <v>12</v>
          </cell>
          <cell r="AG37">
            <v>19.466875000000002</v>
          </cell>
          <cell r="AH37">
            <v>1200</v>
          </cell>
          <cell r="AI37">
            <v>0</v>
          </cell>
          <cell r="AJ37">
            <v>0</v>
          </cell>
          <cell r="AK37">
            <v>10000</v>
          </cell>
          <cell r="AL37">
            <v>1</v>
          </cell>
          <cell r="AM37">
            <v>15</v>
          </cell>
          <cell r="AN37">
            <v>0.25</v>
          </cell>
          <cell r="AO37">
            <v>5</v>
          </cell>
          <cell r="AP37">
            <v>1.5E-3</v>
          </cell>
          <cell r="AQ37">
            <v>5.0000000000000001E-4</v>
          </cell>
          <cell r="AR37">
            <v>0</v>
          </cell>
          <cell r="AS37">
            <v>0</v>
          </cell>
          <cell r="AT37">
            <v>0</v>
          </cell>
          <cell r="AU37">
            <v>0</v>
          </cell>
          <cell r="AV37">
            <v>0</v>
          </cell>
          <cell r="AW37">
            <v>0</v>
          </cell>
          <cell r="AX37">
            <v>0</v>
          </cell>
          <cell r="AY37">
            <v>1.5E-3</v>
          </cell>
          <cell r="AZ37">
            <v>5.0000000000000001E-4</v>
          </cell>
          <cell r="BA37">
            <v>30</v>
          </cell>
        </row>
        <row r="38">
          <cell r="B38">
            <v>31</v>
          </cell>
          <cell r="C38" t="str">
            <v>CF20-DIM</v>
          </cell>
          <cell r="D38" t="str">
            <v xml:space="preserve"> </v>
          </cell>
          <cell r="E38" t="str">
            <v>RELAMP COMPACT FLUORESCENT</v>
          </cell>
          <cell r="F38">
            <v>20</v>
          </cell>
          <cell r="J38">
            <v>0</v>
          </cell>
          <cell r="K38" t="str">
            <v>N/A</v>
          </cell>
          <cell r="L38">
            <v>0</v>
          </cell>
          <cell r="M38" t="str">
            <v>N/A</v>
          </cell>
          <cell r="O38">
            <v>1</v>
          </cell>
          <cell r="P38" t="str">
            <v>20 WATT COMPACT FL. (75) DIMMABLE</v>
          </cell>
          <cell r="Q38">
            <v>0</v>
          </cell>
          <cell r="R38" t="str">
            <v>N/A</v>
          </cell>
          <cell r="S38">
            <v>0</v>
          </cell>
          <cell r="T38" t="str">
            <v>N/A</v>
          </cell>
          <cell r="U38" t="str">
            <v>-</v>
          </cell>
          <cell r="V38" t="str">
            <v>-</v>
          </cell>
          <cell r="W38" t="str">
            <v>-</v>
          </cell>
          <cell r="X38">
            <v>7.0000000000000007E-2</v>
          </cell>
          <cell r="Y38">
            <v>0.125</v>
          </cell>
          <cell r="Z38">
            <v>59.734999999999999</v>
          </cell>
          <cell r="AA38">
            <v>7.4668749999999999</v>
          </cell>
          <cell r="AB38">
            <v>20</v>
          </cell>
          <cell r="AC38">
            <v>0</v>
          </cell>
          <cell r="AF38">
            <v>20</v>
          </cell>
          <cell r="AG38">
            <v>27.466875000000002</v>
          </cell>
          <cell r="AH38">
            <v>1200</v>
          </cell>
          <cell r="AI38">
            <v>0</v>
          </cell>
          <cell r="AJ38">
            <v>0</v>
          </cell>
          <cell r="AK38">
            <v>10000</v>
          </cell>
          <cell r="AL38">
            <v>1</v>
          </cell>
          <cell r="AM38">
            <v>25</v>
          </cell>
          <cell r="AN38">
            <v>0.25</v>
          </cell>
          <cell r="AO38">
            <v>5</v>
          </cell>
          <cell r="AP38">
            <v>2.5000000000000001E-3</v>
          </cell>
          <cell r="AQ38">
            <v>5.0000000000000001E-4</v>
          </cell>
          <cell r="AR38">
            <v>0</v>
          </cell>
          <cell r="AS38">
            <v>0</v>
          </cell>
          <cell r="AT38">
            <v>0</v>
          </cell>
          <cell r="AU38">
            <v>0</v>
          </cell>
          <cell r="AV38">
            <v>0</v>
          </cell>
          <cell r="AW38">
            <v>0</v>
          </cell>
          <cell r="AX38">
            <v>0</v>
          </cell>
          <cell r="AY38">
            <v>2.5000000000000001E-3</v>
          </cell>
          <cell r="AZ38">
            <v>5.0000000000000001E-4</v>
          </cell>
          <cell r="BA38">
            <v>31</v>
          </cell>
        </row>
        <row r="39">
          <cell r="B39">
            <v>32</v>
          </cell>
          <cell r="C39" t="str">
            <v>CF20-DIMR40</v>
          </cell>
          <cell r="D39" t="str">
            <v xml:space="preserve"> </v>
          </cell>
          <cell r="E39" t="str">
            <v>RELAMP COMPACT FLUORESCENT</v>
          </cell>
          <cell r="F39">
            <v>20</v>
          </cell>
          <cell r="J39">
            <v>0</v>
          </cell>
          <cell r="K39" t="str">
            <v>N/A</v>
          </cell>
          <cell r="L39">
            <v>0</v>
          </cell>
          <cell r="M39" t="str">
            <v>N/A</v>
          </cell>
          <cell r="O39">
            <v>1</v>
          </cell>
          <cell r="P39" t="str">
            <v>20 WATT COMPACT FL. (75) DIMMABLE PAR40</v>
          </cell>
          <cell r="Q39">
            <v>0</v>
          </cell>
          <cell r="R39" t="str">
            <v>N/A</v>
          </cell>
          <cell r="S39">
            <v>0</v>
          </cell>
          <cell r="T39" t="str">
            <v>N/A</v>
          </cell>
          <cell r="U39" t="str">
            <v>-</v>
          </cell>
          <cell r="V39" t="str">
            <v>-</v>
          </cell>
          <cell r="W39" t="str">
            <v>-</v>
          </cell>
          <cell r="X39">
            <v>7.0000000000000007E-2</v>
          </cell>
          <cell r="Y39">
            <v>0.125</v>
          </cell>
          <cell r="Z39">
            <v>59.734999999999999</v>
          </cell>
          <cell r="AA39">
            <v>7.4668749999999999</v>
          </cell>
          <cell r="AB39">
            <v>25</v>
          </cell>
          <cell r="AC39">
            <v>0</v>
          </cell>
          <cell r="AF39">
            <v>25</v>
          </cell>
          <cell r="AG39">
            <v>32.466875000000002</v>
          </cell>
          <cell r="AH39">
            <v>1200</v>
          </cell>
          <cell r="AI39">
            <v>0</v>
          </cell>
          <cell r="AJ39">
            <v>0</v>
          </cell>
          <cell r="AK39">
            <v>10000</v>
          </cell>
          <cell r="AL39">
            <v>1</v>
          </cell>
          <cell r="AM39">
            <v>31.25</v>
          </cell>
          <cell r="AN39">
            <v>0.25</v>
          </cell>
          <cell r="AO39">
            <v>5</v>
          </cell>
          <cell r="AP39">
            <v>3.1250000000000002E-3</v>
          </cell>
          <cell r="AQ39">
            <v>5.0000000000000001E-4</v>
          </cell>
          <cell r="AR39">
            <v>0</v>
          </cell>
          <cell r="AS39">
            <v>0</v>
          </cell>
          <cell r="AT39">
            <v>0</v>
          </cell>
          <cell r="AU39">
            <v>0</v>
          </cell>
          <cell r="AV39">
            <v>0</v>
          </cell>
          <cell r="AW39">
            <v>0</v>
          </cell>
          <cell r="AX39">
            <v>0</v>
          </cell>
          <cell r="AY39">
            <v>3.1250000000000002E-3</v>
          </cell>
          <cell r="AZ39">
            <v>5.0000000000000001E-4</v>
          </cell>
          <cell r="BA39">
            <v>32</v>
          </cell>
        </row>
        <row r="40">
          <cell r="B40">
            <v>32.1</v>
          </cell>
          <cell r="C40" t="str">
            <v>CF20-DIMR30</v>
          </cell>
          <cell r="D40" t="str">
            <v xml:space="preserve"> </v>
          </cell>
          <cell r="E40" t="str">
            <v>RELAMP COMPACT FLUORESCENT</v>
          </cell>
          <cell r="F40">
            <v>20</v>
          </cell>
          <cell r="J40">
            <v>0</v>
          </cell>
          <cell r="K40" t="str">
            <v>N/A</v>
          </cell>
          <cell r="L40">
            <v>0</v>
          </cell>
          <cell r="M40" t="str">
            <v>N/A</v>
          </cell>
          <cell r="O40">
            <v>1</v>
          </cell>
          <cell r="P40" t="str">
            <v>20 WATT COMPACT FL. (75) DIMMABLE PAR30</v>
          </cell>
          <cell r="Q40">
            <v>0</v>
          </cell>
          <cell r="R40" t="str">
            <v>N/A</v>
          </cell>
          <cell r="S40">
            <v>0</v>
          </cell>
          <cell r="T40" t="str">
            <v>N/A</v>
          </cell>
          <cell r="U40" t="str">
            <v>-</v>
          </cell>
          <cell r="V40" t="str">
            <v>-</v>
          </cell>
          <cell r="W40" t="str">
            <v>-</v>
          </cell>
          <cell r="X40">
            <v>7.0000000000000007E-2</v>
          </cell>
          <cell r="Y40">
            <v>0.125</v>
          </cell>
          <cell r="Z40">
            <v>59.734999999999999</v>
          </cell>
          <cell r="AA40">
            <v>7.4668749999999999</v>
          </cell>
          <cell r="AB40">
            <v>25</v>
          </cell>
          <cell r="AC40">
            <v>0</v>
          </cell>
          <cell r="AF40">
            <v>25</v>
          </cell>
          <cell r="AG40">
            <v>32.466875000000002</v>
          </cell>
          <cell r="AH40">
            <v>1200</v>
          </cell>
          <cell r="AI40">
            <v>0</v>
          </cell>
          <cell r="AJ40">
            <v>0</v>
          </cell>
          <cell r="AK40">
            <v>10000</v>
          </cell>
          <cell r="AL40">
            <v>1</v>
          </cell>
          <cell r="AM40">
            <v>31.25</v>
          </cell>
          <cell r="AN40">
            <v>0.25</v>
          </cell>
          <cell r="AO40">
            <v>5</v>
          </cell>
          <cell r="AP40">
            <v>3.1250000000000002E-3</v>
          </cell>
          <cell r="AQ40">
            <v>5.0000000000000001E-4</v>
          </cell>
          <cell r="AR40">
            <v>0</v>
          </cell>
          <cell r="AS40">
            <v>0</v>
          </cell>
          <cell r="AT40">
            <v>0</v>
          </cell>
          <cell r="AU40">
            <v>0</v>
          </cell>
          <cell r="AV40">
            <v>0</v>
          </cell>
          <cell r="AW40">
            <v>0</v>
          </cell>
          <cell r="AX40">
            <v>0</v>
          </cell>
          <cell r="AY40">
            <v>3.1250000000000002E-3</v>
          </cell>
          <cell r="AZ40">
            <v>5.0000000000000001E-4</v>
          </cell>
          <cell r="BA40">
            <v>32.1</v>
          </cell>
        </row>
        <row r="41">
          <cell r="B41">
            <v>33</v>
          </cell>
          <cell r="C41" t="str">
            <v>CF23</v>
          </cell>
          <cell r="D41" t="str">
            <v xml:space="preserve"> </v>
          </cell>
          <cell r="E41" t="str">
            <v>RELAMP COMPACT FLUORESCENT</v>
          </cell>
          <cell r="F41">
            <v>23</v>
          </cell>
          <cell r="J41">
            <v>0</v>
          </cell>
          <cell r="K41" t="str">
            <v>N/A</v>
          </cell>
          <cell r="L41">
            <v>0</v>
          </cell>
          <cell r="M41" t="str">
            <v>N/A</v>
          </cell>
          <cell r="O41">
            <v>1</v>
          </cell>
          <cell r="P41" t="str">
            <v>23 WATT COMPACT FL. (100)</v>
          </cell>
          <cell r="Q41">
            <v>0</v>
          </cell>
          <cell r="R41" t="str">
            <v>N/A</v>
          </cell>
          <cell r="S41">
            <v>0</v>
          </cell>
          <cell r="T41" t="str">
            <v>N/A</v>
          </cell>
          <cell r="U41" t="str">
            <v>-</v>
          </cell>
          <cell r="V41" t="str">
            <v>-</v>
          </cell>
          <cell r="W41" t="str">
            <v>-</v>
          </cell>
          <cell r="X41">
            <v>7.0000000000000007E-2</v>
          </cell>
          <cell r="Y41">
            <v>0.125</v>
          </cell>
          <cell r="Z41">
            <v>59.734999999999999</v>
          </cell>
          <cell r="AA41">
            <v>7.4668749999999999</v>
          </cell>
          <cell r="AB41">
            <v>9</v>
          </cell>
          <cell r="AC41">
            <v>0</v>
          </cell>
          <cell r="AF41">
            <v>9</v>
          </cell>
          <cell r="AG41">
            <v>16.466875000000002</v>
          </cell>
          <cell r="AH41">
            <v>1600</v>
          </cell>
          <cell r="AI41">
            <v>0</v>
          </cell>
          <cell r="AJ41">
            <v>0</v>
          </cell>
          <cell r="AK41">
            <v>10000</v>
          </cell>
          <cell r="AL41">
            <v>1</v>
          </cell>
          <cell r="AM41">
            <v>11.25</v>
          </cell>
          <cell r="AN41">
            <v>0.25</v>
          </cell>
          <cell r="AO41">
            <v>5</v>
          </cell>
          <cell r="AP41">
            <v>1.1249999999999999E-3</v>
          </cell>
          <cell r="AQ41">
            <v>5.0000000000000001E-4</v>
          </cell>
          <cell r="AR41">
            <v>0</v>
          </cell>
          <cell r="AS41">
            <v>0</v>
          </cell>
          <cell r="AT41">
            <v>0</v>
          </cell>
          <cell r="AU41">
            <v>0</v>
          </cell>
          <cell r="AV41">
            <v>0</v>
          </cell>
          <cell r="AW41">
            <v>0</v>
          </cell>
          <cell r="AX41">
            <v>0</v>
          </cell>
          <cell r="AY41">
            <v>1.1249999999999999E-3</v>
          </cell>
          <cell r="AZ41">
            <v>5.0000000000000001E-4</v>
          </cell>
          <cell r="BA41">
            <v>33</v>
          </cell>
        </row>
        <row r="42">
          <cell r="B42">
            <v>34</v>
          </cell>
          <cell r="C42" t="str">
            <v>CF23R30</v>
          </cell>
          <cell r="D42" t="str">
            <v xml:space="preserve"> </v>
          </cell>
          <cell r="E42" t="str">
            <v>RELAMP COMPACT FLUORESCENT</v>
          </cell>
          <cell r="F42">
            <v>23</v>
          </cell>
          <cell r="J42">
            <v>0</v>
          </cell>
          <cell r="K42" t="str">
            <v>N/A</v>
          </cell>
          <cell r="L42">
            <v>0</v>
          </cell>
          <cell r="M42" t="str">
            <v>N/A</v>
          </cell>
          <cell r="O42">
            <v>1</v>
          </cell>
          <cell r="P42" t="str">
            <v>23 WATT COMPACT FL. (100) PAR30</v>
          </cell>
          <cell r="Q42">
            <v>0</v>
          </cell>
          <cell r="R42" t="str">
            <v>N/A</v>
          </cell>
          <cell r="S42">
            <v>0</v>
          </cell>
          <cell r="T42" t="str">
            <v>N/A</v>
          </cell>
          <cell r="U42" t="str">
            <v>-</v>
          </cell>
          <cell r="V42" t="str">
            <v>-</v>
          </cell>
          <cell r="W42" t="str">
            <v>-</v>
          </cell>
          <cell r="X42">
            <v>7.0000000000000007E-2</v>
          </cell>
          <cell r="Y42">
            <v>0.125</v>
          </cell>
          <cell r="Z42">
            <v>59.734999999999999</v>
          </cell>
          <cell r="AA42">
            <v>7.4668749999999999</v>
          </cell>
          <cell r="AB42">
            <v>13</v>
          </cell>
          <cell r="AC42">
            <v>0</v>
          </cell>
          <cell r="AF42">
            <v>13</v>
          </cell>
          <cell r="AG42">
            <v>20.466875000000002</v>
          </cell>
          <cell r="AH42">
            <v>1600</v>
          </cell>
          <cell r="AI42">
            <v>0</v>
          </cell>
          <cell r="AJ42">
            <v>0</v>
          </cell>
          <cell r="AK42">
            <v>10000</v>
          </cell>
          <cell r="AL42">
            <v>1</v>
          </cell>
          <cell r="AM42">
            <v>16.25</v>
          </cell>
          <cell r="AN42">
            <v>0.25</v>
          </cell>
          <cell r="AO42">
            <v>5</v>
          </cell>
          <cell r="AP42">
            <v>1.6249999999999999E-3</v>
          </cell>
          <cell r="AQ42">
            <v>5.0000000000000001E-4</v>
          </cell>
          <cell r="AR42">
            <v>0</v>
          </cell>
          <cell r="AS42">
            <v>0</v>
          </cell>
          <cell r="AT42">
            <v>0</v>
          </cell>
          <cell r="AU42">
            <v>0</v>
          </cell>
          <cell r="AV42">
            <v>0</v>
          </cell>
          <cell r="AW42">
            <v>0</v>
          </cell>
          <cell r="AX42">
            <v>0</v>
          </cell>
          <cell r="AY42">
            <v>1.6249999999999999E-3</v>
          </cell>
          <cell r="AZ42">
            <v>5.0000000000000001E-4</v>
          </cell>
          <cell r="BA42">
            <v>34</v>
          </cell>
        </row>
        <row r="43">
          <cell r="B43">
            <v>35</v>
          </cell>
          <cell r="C43" t="str">
            <v>CF23R40</v>
          </cell>
          <cell r="D43" t="str">
            <v xml:space="preserve"> </v>
          </cell>
          <cell r="E43" t="str">
            <v>RELAMP COMPACT FLUORESCENT</v>
          </cell>
          <cell r="F43">
            <v>23</v>
          </cell>
          <cell r="J43">
            <v>0</v>
          </cell>
          <cell r="K43" t="str">
            <v>N/A</v>
          </cell>
          <cell r="L43">
            <v>0</v>
          </cell>
          <cell r="M43" t="str">
            <v>N/A</v>
          </cell>
          <cell r="O43">
            <v>1</v>
          </cell>
          <cell r="P43" t="str">
            <v>23 WATT COMPACT FL. (100) PAR40</v>
          </cell>
          <cell r="Q43">
            <v>0</v>
          </cell>
          <cell r="R43" t="str">
            <v>N/A</v>
          </cell>
          <cell r="S43">
            <v>0</v>
          </cell>
          <cell r="T43" t="str">
            <v>N/A</v>
          </cell>
          <cell r="U43" t="str">
            <v>-</v>
          </cell>
          <cell r="V43" t="str">
            <v>-</v>
          </cell>
          <cell r="W43" t="str">
            <v>-</v>
          </cell>
          <cell r="X43">
            <v>7.0000000000000007E-2</v>
          </cell>
          <cell r="Y43">
            <v>0.125</v>
          </cell>
          <cell r="Z43">
            <v>59.734999999999999</v>
          </cell>
          <cell r="AA43">
            <v>7.4668749999999999</v>
          </cell>
          <cell r="AB43">
            <v>13</v>
          </cell>
          <cell r="AC43">
            <v>0</v>
          </cell>
          <cell r="AF43">
            <v>13</v>
          </cell>
          <cell r="AG43">
            <v>20.466875000000002</v>
          </cell>
          <cell r="AH43">
            <v>1600</v>
          </cell>
          <cell r="AI43">
            <v>0</v>
          </cell>
          <cell r="AJ43">
            <v>0</v>
          </cell>
          <cell r="AK43">
            <v>10000</v>
          </cell>
          <cell r="AL43">
            <v>1</v>
          </cell>
          <cell r="AM43">
            <v>16.25</v>
          </cell>
          <cell r="AN43">
            <v>0.25</v>
          </cell>
          <cell r="AO43">
            <v>5</v>
          </cell>
          <cell r="AP43">
            <v>1.6249999999999999E-3</v>
          </cell>
          <cell r="AQ43">
            <v>5.0000000000000001E-4</v>
          </cell>
          <cell r="AR43">
            <v>0</v>
          </cell>
          <cell r="AS43">
            <v>0</v>
          </cell>
          <cell r="AT43">
            <v>0</v>
          </cell>
          <cell r="AU43">
            <v>0</v>
          </cell>
          <cell r="AV43">
            <v>0</v>
          </cell>
          <cell r="AW43">
            <v>0</v>
          </cell>
          <cell r="AX43">
            <v>0</v>
          </cell>
          <cell r="AY43">
            <v>1.6249999999999999E-3</v>
          </cell>
          <cell r="AZ43">
            <v>5.0000000000000001E-4</v>
          </cell>
          <cell r="BA43">
            <v>35</v>
          </cell>
        </row>
        <row r="44">
          <cell r="B44">
            <v>36</v>
          </cell>
          <cell r="C44" t="str">
            <v>CF27</v>
          </cell>
          <cell r="D44" t="str">
            <v xml:space="preserve"> </v>
          </cell>
          <cell r="E44" t="str">
            <v>RELAMP COMPACT FLUORESCENT</v>
          </cell>
          <cell r="F44">
            <v>27</v>
          </cell>
          <cell r="J44">
            <v>0</v>
          </cell>
          <cell r="K44" t="str">
            <v>N/A</v>
          </cell>
          <cell r="L44">
            <v>0</v>
          </cell>
          <cell r="M44" t="str">
            <v>N/A</v>
          </cell>
          <cell r="O44">
            <v>1</v>
          </cell>
          <cell r="P44" t="str">
            <v>27 WATT COMPACT FL. (100)</v>
          </cell>
          <cell r="Q44">
            <v>0</v>
          </cell>
          <cell r="R44" t="str">
            <v>N/A</v>
          </cell>
          <cell r="S44">
            <v>0</v>
          </cell>
          <cell r="T44" t="str">
            <v>N/A</v>
          </cell>
          <cell r="U44" t="str">
            <v>-</v>
          </cell>
          <cell r="V44" t="str">
            <v>-</v>
          </cell>
          <cell r="W44" t="str">
            <v>-</v>
          </cell>
          <cell r="X44">
            <v>7.0000000000000007E-2</v>
          </cell>
          <cell r="Y44">
            <v>0.125</v>
          </cell>
          <cell r="Z44">
            <v>59.734999999999999</v>
          </cell>
          <cell r="AA44">
            <v>7.4668749999999999</v>
          </cell>
          <cell r="AB44">
            <v>10</v>
          </cell>
          <cell r="AC44">
            <v>0</v>
          </cell>
          <cell r="AF44">
            <v>10</v>
          </cell>
          <cell r="AG44">
            <v>17.466875000000002</v>
          </cell>
          <cell r="AH44">
            <v>1850</v>
          </cell>
          <cell r="AI44">
            <v>0</v>
          </cell>
          <cell r="AJ44">
            <v>0</v>
          </cell>
          <cell r="AK44">
            <v>10000</v>
          </cell>
          <cell r="AL44">
            <v>1</v>
          </cell>
          <cell r="AM44">
            <v>12.5</v>
          </cell>
          <cell r="AN44">
            <v>0.25</v>
          </cell>
          <cell r="AO44">
            <v>5</v>
          </cell>
          <cell r="AP44">
            <v>1.25E-3</v>
          </cell>
          <cell r="AQ44">
            <v>5.0000000000000001E-4</v>
          </cell>
          <cell r="AR44">
            <v>0</v>
          </cell>
          <cell r="AS44">
            <v>0</v>
          </cell>
          <cell r="AT44">
            <v>0</v>
          </cell>
          <cell r="AU44">
            <v>0</v>
          </cell>
          <cell r="AV44">
            <v>0</v>
          </cell>
          <cell r="AW44">
            <v>0</v>
          </cell>
          <cell r="AX44">
            <v>0</v>
          </cell>
          <cell r="AY44">
            <v>1.25E-3</v>
          </cell>
          <cell r="AZ44">
            <v>5.0000000000000001E-4</v>
          </cell>
          <cell r="BA44">
            <v>36</v>
          </cell>
        </row>
        <row r="45">
          <cell r="B45">
            <v>36.1</v>
          </cell>
          <cell r="C45" t="str">
            <v>CF27-EXT</v>
          </cell>
          <cell r="D45" t="str">
            <v>X</v>
          </cell>
          <cell r="E45" t="str">
            <v>RELAMP COMPACT FLUORESCENT</v>
          </cell>
          <cell r="F45">
            <v>27</v>
          </cell>
          <cell r="J45">
            <v>0</v>
          </cell>
          <cell r="K45" t="str">
            <v>N/A</v>
          </cell>
          <cell r="L45">
            <v>0</v>
          </cell>
          <cell r="M45" t="str">
            <v>N/A</v>
          </cell>
          <cell r="O45">
            <v>1</v>
          </cell>
          <cell r="P45" t="str">
            <v>27 WATT COMPACT FL. (100)</v>
          </cell>
          <cell r="Q45">
            <v>0</v>
          </cell>
          <cell r="R45" t="str">
            <v>N/A</v>
          </cell>
          <cell r="S45">
            <v>1</v>
          </cell>
          <cell r="T45" t="str">
            <v>ADDED COST</v>
          </cell>
          <cell r="U45" t="str">
            <v>-</v>
          </cell>
          <cell r="V45" t="str">
            <v>-</v>
          </cell>
          <cell r="W45" t="str">
            <v>-</v>
          </cell>
          <cell r="X45">
            <v>7.0000000000000007E-2</v>
          </cell>
          <cell r="Y45">
            <v>0.125</v>
          </cell>
          <cell r="Z45">
            <v>59.734999999999999</v>
          </cell>
          <cell r="AA45">
            <v>7.4668749999999999</v>
          </cell>
          <cell r="AB45">
            <v>10</v>
          </cell>
          <cell r="AC45">
            <v>0</v>
          </cell>
          <cell r="AE45">
            <v>5</v>
          </cell>
          <cell r="AF45">
            <v>15</v>
          </cell>
          <cell r="AG45">
            <v>22.466875000000002</v>
          </cell>
          <cell r="AH45">
            <v>1850</v>
          </cell>
          <cell r="AI45">
            <v>0</v>
          </cell>
          <cell r="AJ45">
            <v>0</v>
          </cell>
          <cell r="AK45">
            <v>10000</v>
          </cell>
          <cell r="AL45">
            <v>1</v>
          </cell>
          <cell r="AM45">
            <v>12.5</v>
          </cell>
          <cell r="AN45">
            <v>0.25</v>
          </cell>
          <cell r="AO45">
            <v>5</v>
          </cell>
          <cell r="AP45">
            <v>1.25E-3</v>
          </cell>
          <cell r="AQ45">
            <v>5.0000000000000001E-4</v>
          </cell>
          <cell r="AR45">
            <v>0</v>
          </cell>
          <cell r="AS45">
            <v>0</v>
          </cell>
          <cell r="AT45">
            <v>0</v>
          </cell>
          <cell r="AU45">
            <v>0</v>
          </cell>
          <cell r="AV45">
            <v>0</v>
          </cell>
          <cell r="AW45">
            <v>0</v>
          </cell>
          <cell r="AX45">
            <v>0</v>
          </cell>
          <cell r="AY45">
            <v>1.25E-3</v>
          </cell>
          <cell r="AZ45">
            <v>5.0000000000000001E-4</v>
          </cell>
          <cell r="BA45">
            <v>36.1</v>
          </cell>
        </row>
        <row r="46">
          <cell r="B46">
            <v>37</v>
          </cell>
          <cell r="C46" t="str">
            <v>CF27R30</v>
          </cell>
          <cell r="D46" t="str">
            <v xml:space="preserve"> </v>
          </cell>
          <cell r="E46" t="str">
            <v>RELAMP COMPACT FLUORESCENT</v>
          </cell>
          <cell r="F46">
            <v>27</v>
          </cell>
          <cell r="J46">
            <v>0</v>
          </cell>
          <cell r="K46" t="str">
            <v>N/A</v>
          </cell>
          <cell r="L46">
            <v>0</v>
          </cell>
          <cell r="M46" t="str">
            <v>N/A</v>
          </cell>
          <cell r="O46">
            <v>1</v>
          </cell>
          <cell r="P46" t="str">
            <v>27 WATT COMPACT FL. (100) PAR30</v>
          </cell>
          <cell r="Q46">
            <v>0</v>
          </cell>
          <cell r="R46" t="str">
            <v>N/A</v>
          </cell>
          <cell r="S46">
            <v>0</v>
          </cell>
          <cell r="T46" t="str">
            <v>N/A</v>
          </cell>
          <cell r="U46" t="str">
            <v>-</v>
          </cell>
          <cell r="V46" t="str">
            <v>-</v>
          </cell>
          <cell r="W46" t="str">
            <v>-</v>
          </cell>
          <cell r="X46">
            <v>7.0000000000000007E-2</v>
          </cell>
          <cell r="Y46">
            <v>0.125</v>
          </cell>
          <cell r="Z46">
            <v>59.734999999999999</v>
          </cell>
          <cell r="AA46">
            <v>7.4668749999999999</v>
          </cell>
          <cell r="AB46">
            <v>14</v>
          </cell>
          <cell r="AC46">
            <v>0</v>
          </cell>
          <cell r="AF46">
            <v>14</v>
          </cell>
          <cell r="AG46">
            <v>21.466875000000002</v>
          </cell>
          <cell r="AH46">
            <v>1850</v>
          </cell>
          <cell r="AI46">
            <v>0</v>
          </cell>
          <cell r="AJ46">
            <v>0</v>
          </cell>
          <cell r="AK46">
            <v>10000</v>
          </cell>
          <cell r="AL46">
            <v>1</v>
          </cell>
          <cell r="AM46">
            <v>17.5</v>
          </cell>
          <cell r="AN46">
            <v>0.25</v>
          </cell>
          <cell r="AO46">
            <v>5</v>
          </cell>
          <cell r="AP46">
            <v>1.75E-3</v>
          </cell>
          <cell r="AQ46">
            <v>5.0000000000000001E-4</v>
          </cell>
          <cell r="AR46">
            <v>0</v>
          </cell>
          <cell r="AS46">
            <v>0</v>
          </cell>
          <cell r="AT46">
            <v>0</v>
          </cell>
          <cell r="AU46">
            <v>0</v>
          </cell>
          <cell r="AV46">
            <v>0</v>
          </cell>
          <cell r="AW46">
            <v>0</v>
          </cell>
          <cell r="AX46">
            <v>0</v>
          </cell>
          <cell r="AY46">
            <v>1.75E-3</v>
          </cell>
          <cell r="AZ46">
            <v>5.0000000000000001E-4</v>
          </cell>
          <cell r="BA46">
            <v>37</v>
          </cell>
        </row>
        <row r="47">
          <cell r="B47">
            <v>38</v>
          </cell>
          <cell r="C47" t="str">
            <v>CF27R40</v>
          </cell>
          <cell r="D47" t="str">
            <v xml:space="preserve"> </v>
          </cell>
          <cell r="E47" t="str">
            <v>RELAMP COMPACT FLUORESCENT</v>
          </cell>
          <cell r="F47">
            <v>27</v>
          </cell>
          <cell r="J47">
            <v>0</v>
          </cell>
          <cell r="K47" t="str">
            <v>N/A</v>
          </cell>
          <cell r="L47">
            <v>0</v>
          </cell>
          <cell r="M47" t="str">
            <v>N/A</v>
          </cell>
          <cell r="O47">
            <v>1</v>
          </cell>
          <cell r="P47" t="str">
            <v>27 WATT COMPACT FL. (100) PAR40</v>
          </cell>
          <cell r="Q47">
            <v>0</v>
          </cell>
          <cell r="R47" t="str">
            <v>N/A</v>
          </cell>
          <cell r="S47">
            <v>0</v>
          </cell>
          <cell r="T47" t="str">
            <v>N/A</v>
          </cell>
          <cell r="U47" t="str">
            <v>-</v>
          </cell>
          <cell r="V47" t="str">
            <v>-</v>
          </cell>
          <cell r="W47" t="str">
            <v>-</v>
          </cell>
          <cell r="X47">
            <v>7.0000000000000007E-2</v>
          </cell>
          <cell r="Y47">
            <v>0.125</v>
          </cell>
          <cell r="Z47">
            <v>59.734999999999999</v>
          </cell>
          <cell r="AA47">
            <v>7.4668749999999999</v>
          </cell>
          <cell r="AB47">
            <v>14</v>
          </cell>
          <cell r="AC47">
            <v>0</v>
          </cell>
          <cell r="AF47">
            <v>14</v>
          </cell>
          <cell r="AG47">
            <v>21.466875000000002</v>
          </cell>
          <cell r="AH47">
            <v>1850</v>
          </cell>
          <cell r="AI47">
            <v>0</v>
          </cell>
          <cell r="AJ47">
            <v>0</v>
          </cell>
          <cell r="AK47">
            <v>10000</v>
          </cell>
          <cell r="AL47">
            <v>1</v>
          </cell>
          <cell r="AM47">
            <v>17.5</v>
          </cell>
          <cell r="AN47">
            <v>0.25</v>
          </cell>
          <cell r="AO47">
            <v>5</v>
          </cell>
          <cell r="AP47">
            <v>1.75E-3</v>
          </cell>
          <cell r="AQ47">
            <v>5.0000000000000001E-4</v>
          </cell>
          <cell r="AR47">
            <v>0</v>
          </cell>
          <cell r="AS47">
            <v>0</v>
          </cell>
          <cell r="AT47">
            <v>0</v>
          </cell>
          <cell r="AU47">
            <v>0</v>
          </cell>
          <cell r="AV47">
            <v>0</v>
          </cell>
          <cell r="AW47">
            <v>0</v>
          </cell>
          <cell r="AX47">
            <v>0</v>
          </cell>
          <cell r="AY47">
            <v>1.75E-3</v>
          </cell>
          <cell r="AZ47">
            <v>5.0000000000000001E-4</v>
          </cell>
          <cell r="BA47">
            <v>38</v>
          </cell>
        </row>
        <row r="48">
          <cell r="B48">
            <v>39</v>
          </cell>
          <cell r="C48" t="str">
            <v>CF32</v>
          </cell>
          <cell r="D48" t="str">
            <v xml:space="preserve"> </v>
          </cell>
          <cell r="E48" t="str">
            <v>RELAMP COMPACT FLUORESCENT</v>
          </cell>
          <cell r="F48">
            <v>32</v>
          </cell>
          <cell r="J48">
            <v>0</v>
          </cell>
          <cell r="K48" t="str">
            <v>N/A</v>
          </cell>
          <cell r="L48">
            <v>0</v>
          </cell>
          <cell r="M48" t="str">
            <v>N/A</v>
          </cell>
          <cell r="O48">
            <v>1</v>
          </cell>
          <cell r="P48" t="str">
            <v>32 WATT COMPACT FL. (130)</v>
          </cell>
          <cell r="Q48">
            <v>0</v>
          </cell>
          <cell r="R48" t="str">
            <v>N/A</v>
          </cell>
          <cell r="S48">
            <v>0</v>
          </cell>
          <cell r="T48" t="str">
            <v>N/A</v>
          </cell>
          <cell r="U48" t="str">
            <v>-</v>
          </cell>
          <cell r="V48" t="str">
            <v>-</v>
          </cell>
          <cell r="W48" t="str">
            <v>-</v>
          </cell>
          <cell r="X48">
            <v>7.0000000000000007E-2</v>
          </cell>
          <cell r="Y48">
            <v>0.25</v>
          </cell>
          <cell r="Z48">
            <v>59.734999999999999</v>
          </cell>
          <cell r="AA48">
            <v>14.93375</v>
          </cell>
          <cell r="AB48">
            <v>11</v>
          </cell>
          <cell r="AC48">
            <v>0</v>
          </cell>
          <cell r="AF48">
            <v>11</v>
          </cell>
          <cell r="AG48">
            <v>25.93375</v>
          </cell>
          <cell r="AH48">
            <v>2100</v>
          </cell>
          <cell r="AI48">
            <v>0</v>
          </cell>
          <cell r="AJ48">
            <v>0</v>
          </cell>
          <cell r="AK48">
            <v>10000</v>
          </cell>
          <cell r="AL48">
            <v>1</v>
          </cell>
          <cell r="AM48">
            <v>13.75</v>
          </cell>
          <cell r="AN48">
            <v>0.25</v>
          </cell>
          <cell r="AO48">
            <v>5</v>
          </cell>
          <cell r="AP48">
            <v>1.3749999999999999E-3</v>
          </cell>
          <cell r="AQ48">
            <v>5.0000000000000001E-4</v>
          </cell>
          <cell r="AR48">
            <v>0</v>
          </cell>
          <cell r="AS48">
            <v>0</v>
          </cell>
          <cell r="AT48">
            <v>0</v>
          </cell>
          <cell r="AU48">
            <v>0</v>
          </cell>
          <cell r="AV48">
            <v>0</v>
          </cell>
          <cell r="AW48">
            <v>0</v>
          </cell>
          <cell r="AX48">
            <v>0</v>
          </cell>
          <cell r="AY48">
            <v>1.3749999999999999E-3</v>
          </cell>
          <cell r="AZ48">
            <v>5.0000000000000001E-4</v>
          </cell>
          <cell r="BA48">
            <v>39</v>
          </cell>
        </row>
        <row r="49">
          <cell r="B49">
            <v>40</v>
          </cell>
          <cell r="C49" t="str">
            <v>CF32R40</v>
          </cell>
          <cell r="D49" t="str">
            <v>X</v>
          </cell>
          <cell r="E49" t="str">
            <v>RELAMP COMPACT FLUORESCENT</v>
          </cell>
          <cell r="F49">
            <v>32</v>
          </cell>
          <cell r="J49">
            <v>0</v>
          </cell>
          <cell r="K49" t="str">
            <v>N/A</v>
          </cell>
          <cell r="L49">
            <v>0</v>
          </cell>
          <cell r="M49" t="str">
            <v>N/A</v>
          </cell>
          <cell r="O49">
            <v>1</v>
          </cell>
          <cell r="P49" t="str">
            <v>32 WATT COMPACT FL. (130) PAR40</v>
          </cell>
          <cell r="Q49">
            <v>0</v>
          </cell>
          <cell r="R49" t="str">
            <v>N/A</v>
          </cell>
          <cell r="S49">
            <v>0</v>
          </cell>
          <cell r="T49" t="str">
            <v>N/A</v>
          </cell>
          <cell r="U49" t="str">
            <v>-</v>
          </cell>
          <cell r="V49" t="str">
            <v>-</v>
          </cell>
          <cell r="W49" t="str">
            <v>-</v>
          </cell>
          <cell r="X49">
            <v>7.0000000000000007E-2</v>
          </cell>
          <cell r="Y49">
            <v>0.25</v>
          </cell>
          <cell r="Z49">
            <v>59.734999999999999</v>
          </cell>
          <cell r="AA49">
            <v>14.93375</v>
          </cell>
          <cell r="AB49">
            <v>15</v>
          </cell>
          <cell r="AC49">
            <v>0</v>
          </cell>
          <cell r="AF49">
            <v>15</v>
          </cell>
          <cell r="AG49">
            <v>29.93375</v>
          </cell>
          <cell r="AH49">
            <v>2100</v>
          </cell>
          <cell r="AI49">
            <v>0</v>
          </cell>
          <cell r="AJ49">
            <v>0</v>
          </cell>
          <cell r="AK49">
            <v>10000</v>
          </cell>
          <cell r="AL49">
            <v>1</v>
          </cell>
          <cell r="AM49">
            <v>18.75</v>
          </cell>
          <cell r="AN49">
            <v>0.25</v>
          </cell>
          <cell r="AO49">
            <v>5</v>
          </cell>
          <cell r="AP49">
            <v>1.8749999999999999E-3</v>
          </cell>
          <cell r="AQ49">
            <v>5.0000000000000001E-4</v>
          </cell>
          <cell r="AR49">
            <v>0</v>
          </cell>
          <cell r="AS49">
            <v>0</v>
          </cell>
          <cell r="AT49">
            <v>0</v>
          </cell>
          <cell r="AU49">
            <v>0</v>
          </cell>
          <cell r="AV49">
            <v>0</v>
          </cell>
          <cell r="AW49">
            <v>0</v>
          </cell>
          <cell r="AX49">
            <v>0</v>
          </cell>
          <cell r="AY49">
            <v>1.8749999999999999E-3</v>
          </cell>
          <cell r="AZ49">
            <v>5.0000000000000001E-4</v>
          </cell>
          <cell r="BA49">
            <v>40</v>
          </cell>
        </row>
        <row r="50">
          <cell r="B50">
            <v>41</v>
          </cell>
          <cell r="C50" t="str">
            <v>CF32R50</v>
          </cell>
          <cell r="D50" t="str">
            <v xml:space="preserve"> </v>
          </cell>
          <cell r="E50" t="str">
            <v>RELAMP COMPACT FLUORESCENT</v>
          </cell>
          <cell r="F50">
            <v>32</v>
          </cell>
          <cell r="J50">
            <v>0</v>
          </cell>
          <cell r="K50" t="str">
            <v>N/A</v>
          </cell>
          <cell r="L50">
            <v>0</v>
          </cell>
          <cell r="M50" t="str">
            <v>N/A</v>
          </cell>
          <cell r="O50">
            <v>1</v>
          </cell>
          <cell r="P50" t="str">
            <v>32 WATT COMPACT FL. (130) PAR50</v>
          </cell>
          <cell r="Q50">
            <v>0</v>
          </cell>
          <cell r="R50" t="str">
            <v>N/A</v>
          </cell>
          <cell r="S50">
            <v>0</v>
          </cell>
          <cell r="T50" t="str">
            <v>N/A</v>
          </cell>
          <cell r="U50" t="str">
            <v>-</v>
          </cell>
          <cell r="V50" t="str">
            <v>-</v>
          </cell>
          <cell r="W50" t="str">
            <v>-</v>
          </cell>
          <cell r="X50">
            <v>7.0000000000000007E-2</v>
          </cell>
          <cell r="Y50">
            <v>0.25</v>
          </cell>
          <cell r="Z50">
            <v>59.734999999999999</v>
          </cell>
          <cell r="AA50">
            <v>14.93375</v>
          </cell>
          <cell r="AB50">
            <v>15</v>
          </cell>
          <cell r="AC50">
            <v>0</v>
          </cell>
          <cell r="AF50">
            <v>15</v>
          </cell>
          <cell r="AG50">
            <v>29.93375</v>
          </cell>
          <cell r="AH50">
            <v>2100</v>
          </cell>
          <cell r="AI50">
            <v>0</v>
          </cell>
          <cell r="AJ50">
            <v>0</v>
          </cell>
          <cell r="AK50">
            <v>10000</v>
          </cell>
          <cell r="AL50">
            <v>1</v>
          </cell>
          <cell r="AM50">
            <v>18.75</v>
          </cell>
          <cell r="AN50">
            <v>0.25</v>
          </cell>
          <cell r="AO50">
            <v>5</v>
          </cell>
          <cell r="AP50">
            <v>1.8749999999999999E-3</v>
          </cell>
          <cell r="AQ50">
            <v>5.0000000000000001E-4</v>
          </cell>
          <cell r="AR50">
            <v>0</v>
          </cell>
          <cell r="AS50">
            <v>0</v>
          </cell>
          <cell r="AT50">
            <v>0</v>
          </cell>
          <cell r="AU50">
            <v>0</v>
          </cell>
          <cell r="AV50">
            <v>0</v>
          </cell>
          <cell r="AW50">
            <v>0</v>
          </cell>
          <cell r="AX50">
            <v>0</v>
          </cell>
          <cell r="AY50">
            <v>1.8749999999999999E-3</v>
          </cell>
          <cell r="AZ50">
            <v>5.0000000000000001E-4</v>
          </cell>
          <cell r="BA50">
            <v>41</v>
          </cell>
        </row>
        <row r="51">
          <cell r="B51">
            <v>42</v>
          </cell>
          <cell r="C51" t="str">
            <v>CF42</v>
          </cell>
          <cell r="D51" t="str">
            <v xml:space="preserve"> </v>
          </cell>
          <cell r="E51" t="str">
            <v>RELAMP COMPACT FLUORESCENT</v>
          </cell>
          <cell r="F51">
            <v>42</v>
          </cell>
          <cell r="J51">
            <v>0</v>
          </cell>
          <cell r="K51" t="str">
            <v>N/A</v>
          </cell>
          <cell r="L51">
            <v>0</v>
          </cell>
          <cell r="M51" t="str">
            <v>N/A</v>
          </cell>
          <cell r="O51">
            <v>1</v>
          </cell>
          <cell r="P51" t="str">
            <v>42 WATT COMPACT FL. (150)</v>
          </cell>
          <cell r="Q51">
            <v>0</v>
          </cell>
          <cell r="R51" t="str">
            <v>N/A</v>
          </cell>
          <cell r="S51">
            <v>0</v>
          </cell>
          <cell r="T51" t="str">
            <v>N/A</v>
          </cell>
          <cell r="U51" t="str">
            <v>-</v>
          </cell>
          <cell r="V51" t="str">
            <v>-</v>
          </cell>
          <cell r="W51" t="str">
            <v>-</v>
          </cell>
          <cell r="X51">
            <v>7.0000000000000007E-2</v>
          </cell>
          <cell r="Y51">
            <v>0.5</v>
          </cell>
          <cell r="Z51">
            <v>59.734999999999999</v>
          </cell>
          <cell r="AA51">
            <v>29.8675</v>
          </cell>
          <cell r="AB51">
            <v>12</v>
          </cell>
          <cell r="AC51">
            <v>0</v>
          </cell>
          <cell r="AF51">
            <v>12</v>
          </cell>
          <cell r="AG51">
            <v>41.8675</v>
          </cell>
          <cell r="AH51">
            <v>2800</v>
          </cell>
          <cell r="AI51">
            <v>0</v>
          </cell>
          <cell r="AJ51">
            <v>0</v>
          </cell>
          <cell r="AK51">
            <v>10000</v>
          </cell>
          <cell r="AL51">
            <v>1</v>
          </cell>
          <cell r="AM51">
            <v>15</v>
          </cell>
          <cell r="AN51">
            <v>0.25</v>
          </cell>
          <cell r="AO51">
            <v>5</v>
          </cell>
          <cell r="AP51">
            <v>1.5E-3</v>
          </cell>
          <cell r="AQ51">
            <v>5.0000000000000001E-4</v>
          </cell>
          <cell r="AR51">
            <v>0</v>
          </cell>
          <cell r="AS51">
            <v>0</v>
          </cell>
          <cell r="AT51">
            <v>0</v>
          </cell>
          <cell r="AU51">
            <v>0</v>
          </cell>
          <cell r="AV51">
            <v>0</v>
          </cell>
          <cell r="AW51">
            <v>0</v>
          </cell>
          <cell r="AX51">
            <v>0</v>
          </cell>
          <cell r="AY51">
            <v>1.5E-3</v>
          </cell>
          <cell r="AZ51">
            <v>5.0000000000000001E-4</v>
          </cell>
          <cell r="BA51">
            <v>42</v>
          </cell>
        </row>
        <row r="52">
          <cell r="B52">
            <v>43</v>
          </cell>
          <cell r="C52" t="str">
            <v>CF42R50</v>
          </cell>
          <cell r="D52" t="str">
            <v xml:space="preserve"> </v>
          </cell>
          <cell r="E52" t="str">
            <v>RELAMP COMPACT FLUORESCENT</v>
          </cell>
          <cell r="F52">
            <v>42</v>
          </cell>
          <cell r="J52">
            <v>0</v>
          </cell>
          <cell r="K52" t="str">
            <v>N/A</v>
          </cell>
          <cell r="L52">
            <v>0</v>
          </cell>
          <cell r="M52" t="str">
            <v>N/A</v>
          </cell>
          <cell r="O52">
            <v>1</v>
          </cell>
          <cell r="P52" t="str">
            <v>42 WATT COMPACT FL. (150) PAR50</v>
          </cell>
          <cell r="Q52">
            <v>0</v>
          </cell>
          <cell r="R52" t="str">
            <v>N/A</v>
          </cell>
          <cell r="S52">
            <v>0</v>
          </cell>
          <cell r="T52" t="str">
            <v>N/A</v>
          </cell>
          <cell r="U52" t="str">
            <v>-</v>
          </cell>
          <cell r="V52" t="str">
            <v>-</v>
          </cell>
          <cell r="W52" t="str">
            <v>-</v>
          </cell>
          <cell r="X52">
            <v>7.0000000000000007E-2</v>
          </cell>
          <cell r="Y52">
            <v>0.5</v>
          </cell>
          <cell r="Z52">
            <v>59.734999999999999</v>
          </cell>
          <cell r="AA52">
            <v>29.8675</v>
          </cell>
          <cell r="AB52">
            <v>16</v>
          </cell>
          <cell r="AC52">
            <v>0</v>
          </cell>
          <cell r="AF52">
            <v>16</v>
          </cell>
          <cell r="AG52">
            <v>45.8675</v>
          </cell>
          <cell r="AH52">
            <v>2800</v>
          </cell>
          <cell r="AI52">
            <v>0</v>
          </cell>
          <cell r="AJ52">
            <v>0</v>
          </cell>
          <cell r="AK52">
            <v>10000</v>
          </cell>
          <cell r="AL52">
            <v>1</v>
          </cell>
          <cell r="AM52">
            <v>20</v>
          </cell>
          <cell r="AN52">
            <v>0.25</v>
          </cell>
          <cell r="AO52">
            <v>5</v>
          </cell>
          <cell r="AP52">
            <v>2E-3</v>
          </cell>
          <cell r="AQ52">
            <v>5.0000000000000001E-4</v>
          </cell>
          <cell r="AR52">
            <v>0</v>
          </cell>
          <cell r="AS52">
            <v>0</v>
          </cell>
          <cell r="AT52">
            <v>0</v>
          </cell>
          <cell r="AU52">
            <v>0</v>
          </cell>
          <cell r="AV52">
            <v>0</v>
          </cell>
          <cell r="AW52">
            <v>0</v>
          </cell>
          <cell r="AX52">
            <v>0</v>
          </cell>
          <cell r="AY52">
            <v>2E-3</v>
          </cell>
          <cell r="AZ52">
            <v>5.0000000000000001E-4</v>
          </cell>
          <cell r="BA52">
            <v>43</v>
          </cell>
        </row>
        <row r="53">
          <cell r="B53">
            <v>44</v>
          </cell>
          <cell r="C53" t="str">
            <v>CF60</v>
          </cell>
          <cell r="D53" t="str">
            <v xml:space="preserve"> </v>
          </cell>
          <cell r="E53" t="str">
            <v>RELAMP COMPACT FLUORESCENT</v>
          </cell>
          <cell r="F53">
            <v>60</v>
          </cell>
          <cell r="J53">
            <v>0</v>
          </cell>
          <cell r="K53" t="str">
            <v>N/A</v>
          </cell>
          <cell r="L53">
            <v>0</v>
          </cell>
          <cell r="M53" t="str">
            <v>N/A</v>
          </cell>
          <cell r="O53">
            <v>1</v>
          </cell>
          <cell r="P53" t="str">
            <v>60 WATT COMPACT FL. (300) 5000K</v>
          </cell>
          <cell r="Q53">
            <v>0</v>
          </cell>
          <cell r="R53" t="str">
            <v>N/A</v>
          </cell>
          <cell r="S53">
            <v>0</v>
          </cell>
          <cell r="T53" t="str">
            <v>N/A</v>
          </cell>
          <cell r="U53" t="str">
            <v>-</v>
          </cell>
          <cell r="V53" t="str">
            <v>-</v>
          </cell>
          <cell r="W53" t="str">
            <v>-</v>
          </cell>
          <cell r="X53">
            <v>7.0000000000000007E-2</v>
          </cell>
          <cell r="Y53">
            <v>0.5</v>
          </cell>
          <cell r="Z53">
            <v>59.734999999999999</v>
          </cell>
          <cell r="AA53">
            <v>29.8675</v>
          </cell>
          <cell r="AB53">
            <v>26</v>
          </cell>
          <cell r="AC53">
            <v>0</v>
          </cell>
          <cell r="AF53">
            <v>26</v>
          </cell>
          <cell r="AG53">
            <v>55.8675</v>
          </cell>
          <cell r="AH53">
            <v>4200</v>
          </cell>
          <cell r="AI53">
            <v>0</v>
          </cell>
          <cell r="AJ53">
            <v>0</v>
          </cell>
          <cell r="AK53">
            <v>10000</v>
          </cell>
          <cell r="AL53">
            <v>1</v>
          </cell>
          <cell r="AM53">
            <v>32.5</v>
          </cell>
          <cell r="AN53">
            <v>0.25</v>
          </cell>
          <cell r="AO53">
            <v>5</v>
          </cell>
          <cell r="AP53">
            <v>3.2499999999999999E-3</v>
          </cell>
          <cell r="AQ53">
            <v>5.0000000000000001E-4</v>
          </cell>
          <cell r="AR53">
            <v>0</v>
          </cell>
          <cell r="AS53">
            <v>0</v>
          </cell>
          <cell r="AT53">
            <v>0</v>
          </cell>
          <cell r="AU53">
            <v>0</v>
          </cell>
          <cell r="AV53">
            <v>0</v>
          </cell>
          <cell r="AW53">
            <v>0</v>
          </cell>
          <cell r="AX53">
            <v>0</v>
          </cell>
          <cell r="AY53">
            <v>3.2499999999999999E-3</v>
          </cell>
          <cell r="AZ53">
            <v>5.0000000000000001E-4</v>
          </cell>
          <cell r="BA53">
            <v>44</v>
          </cell>
        </row>
        <row r="54">
          <cell r="B54">
            <v>45</v>
          </cell>
          <cell r="C54" t="str">
            <v>CF80</v>
          </cell>
          <cell r="D54" t="str">
            <v xml:space="preserve"> </v>
          </cell>
          <cell r="E54" t="str">
            <v>RELAMP COMPACT FLUORESCENT</v>
          </cell>
          <cell r="F54">
            <v>80</v>
          </cell>
          <cell r="J54">
            <v>0</v>
          </cell>
          <cell r="K54" t="str">
            <v>N/A</v>
          </cell>
          <cell r="L54">
            <v>0</v>
          </cell>
          <cell r="M54" t="str">
            <v>N/A</v>
          </cell>
          <cell r="O54">
            <v>1</v>
          </cell>
          <cell r="P54" t="str">
            <v>80 WATT COMPACT FL. (400) 5000K</v>
          </cell>
          <cell r="Q54">
            <v>0</v>
          </cell>
          <cell r="R54" t="str">
            <v>N/A</v>
          </cell>
          <cell r="S54">
            <v>0</v>
          </cell>
          <cell r="T54" t="str">
            <v>N/A</v>
          </cell>
          <cell r="U54" t="str">
            <v>-</v>
          </cell>
          <cell r="V54" t="str">
            <v>-</v>
          </cell>
          <cell r="W54" t="str">
            <v>-</v>
          </cell>
          <cell r="X54">
            <v>7.0000000000000007E-2</v>
          </cell>
          <cell r="Y54">
            <v>0.5</v>
          </cell>
          <cell r="Z54">
            <v>59.734999999999999</v>
          </cell>
          <cell r="AA54">
            <v>29.8675</v>
          </cell>
          <cell r="AB54">
            <v>28</v>
          </cell>
          <cell r="AC54">
            <v>0</v>
          </cell>
          <cell r="AF54">
            <v>28</v>
          </cell>
          <cell r="AG54">
            <v>57.8675</v>
          </cell>
          <cell r="AH54">
            <v>5500</v>
          </cell>
          <cell r="AI54">
            <v>0</v>
          </cell>
          <cell r="AJ54">
            <v>0</v>
          </cell>
          <cell r="AK54">
            <v>10000</v>
          </cell>
          <cell r="AL54">
            <v>1</v>
          </cell>
          <cell r="AM54">
            <v>35</v>
          </cell>
          <cell r="AN54">
            <v>0.25</v>
          </cell>
          <cell r="AO54">
            <v>5</v>
          </cell>
          <cell r="AP54">
            <v>3.5000000000000001E-3</v>
          </cell>
          <cell r="AQ54">
            <v>5.0000000000000001E-4</v>
          </cell>
          <cell r="AR54">
            <v>0</v>
          </cell>
          <cell r="AS54">
            <v>0</v>
          </cell>
          <cell r="AT54">
            <v>0</v>
          </cell>
          <cell r="AU54">
            <v>0</v>
          </cell>
          <cell r="AV54">
            <v>0</v>
          </cell>
          <cell r="AW54">
            <v>0</v>
          </cell>
          <cell r="AX54">
            <v>0</v>
          </cell>
          <cell r="AY54">
            <v>3.5000000000000001E-3</v>
          </cell>
          <cell r="AZ54">
            <v>5.0000000000000001E-4</v>
          </cell>
          <cell r="BA54">
            <v>45</v>
          </cell>
        </row>
        <row r="55">
          <cell r="B55">
            <v>46</v>
          </cell>
          <cell r="C55" t="str">
            <v>CF100</v>
          </cell>
          <cell r="D55" t="str">
            <v xml:space="preserve"> </v>
          </cell>
          <cell r="E55" t="str">
            <v>RELAMP COMPACT FLUORESCENT</v>
          </cell>
          <cell r="F55">
            <v>100</v>
          </cell>
          <cell r="J55">
            <v>0</v>
          </cell>
          <cell r="K55" t="str">
            <v>N/A</v>
          </cell>
          <cell r="L55">
            <v>0</v>
          </cell>
          <cell r="M55" t="str">
            <v>N/A</v>
          </cell>
          <cell r="O55">
            <v>1</v>
          </cell>
          <cell r="P55" t="str">
            <v>100 WATT COMPACT FL. (500) 5000K</v>
          </cell>
          <cell r="Q55">
            <v>0</v>
          </cell>
          <cell r="R55" t="str">
            <v>N/A</v>
          </cell>
          <cell r="S55">
            <v>0</v>
          </cell>
          <cell r="T55" t="str">
            <v>N/A</v>
          </cell>
          <cell r="U55" t="str">
            <v>-</v>
          </cell>
          <cell r="V55" t="str">
            <v>-</v>
          </cell>
          <cell r="W55" t="str">
            <v>-</v>
          </cell>
          <cell r="X55">
            <v>7.0000000000000007E-2</v>
          </cell>
          <cell r="Y55">
            <v>0.5</v>
          </cell>
          <cell r="Z55">
            <v>59.734999999999999</v>
          </cell>
          <cell r="AA55">
            <v>29.8675</v>
          </cell>
          <cell r="AB55">
            <v>35</v>
          </cell>
          <cell r="AC55">
            <v>0</v>
          </cell>
          <cell r="AF55">
            <v>35</v>
          </cell>
          <cell r="AG55">
            <v>64.867500000000007</v>
          </cell>
          <cell r="AH55">
            <v>6900</v>
          </cell>
          <cell r="AI55">
            <v>0</v>
          </cell>
          <cell r="AJ55">
            <v>0</v>
          </cell>
          <cell r="AK55">
            <v>10000</v>
          </cell>
          <cell r="AL55">
            <v>1</v>
          </cell>
          <cell r="AM55">
            <v>43.75</v>
          </cell>
          <cell r="AN55">
            <v>0.25</v>
          </cell>
          <cell r="AO55">
            <v>5</v>
          </cell>
          <cell r="AP55">
            <v>4.3750000000000004E-3</v>
          </cell>
          <cell r="AQ55">
            <v>5.0000000000000001E-4</v>
          </cell>
          <cell r="AR55">
            <v>0</v>
          </cell>
          <cell r="AS55">
            <v>0</v>
          </cell>
          <cell r="AT55">
            <v>0</v>
          </cell>
          <cell r="AU55">
            <v>0</v>
          </cell>
          <cell r="AV55">
            <v>0</v>
          </cell>
          <cell r="AW55">
            <v>0</v>
          </cell>
          <cell r="AX55">
            <v>0</v>
          </cell>
          <cell r="AY55">
            <v>4.3750000000000004E-3</v>
          </cell>
          <cell r="AZ55">
            <v>5.0000000000000001E-4</v>
          </cell>
          <cell r="BA55">
            <v>46</v>
          </cell>
        </row>
        <row r="56">
          <cell r="B56">
            <v>47</v>
          </cell>
          <cell r="C56" t="str">
            <v>CF150</v>
          </cell>
          <cell r="D56" t="str">
            <v xml:space="preserve"> </v>
          </cell>
          <cell r="E56" t="str">
            <v>RELAMP COMPACT FLUORESCENT</v>
          </cell>
          <cell r="F56">
            <v>150</v>
          </cell>
          <cell r="J56">
            <v>0</v>
          </cell>
          <cell r="K56" t="str">
            <v>N/A</v>
          </cell>
          <cell r="L56">
            <v>0</v>
          </cell>
          <cell r="M56" t="str">
            <v>N/A</v>
          </cell>
          <cell r="O56">
            <v>1</v>
          </cell>
          <cell r="P56" t="str">
            <v>150 WATT COMPACT FL. (650) 5000K</v>
          </cell>
          <cell r="Q56">
            <v>0</v>
          </cell>
          <cell r="R56" t="str">
            <v>N/A</v>
          </cell>
          <cell r="S56">
            <v>0</v>
          </cell>
          <cell r="T56" t="str">
            <v>N/A</v>
          </cell>
          <cell r="U56" t="str">
            <v>-</v>
          </cell>
          <cell r="V56" t="str">
            <v>-</v>
          </cell>
          <cell r="W56" t="str">
            <v>-</v>
          </cell>
          <cell r="X56">
            <v>7.0000000000000007E-2</v>
          </cell>
          <cell r="Y56">
            <v>0.5</v>
          </cell>
          <cell r="Z56">
            <v>59.734999999999999</v>
          </cell>
          <cell r="AA56">
            <v>29.8675</v>
          </cell>
          <cell r="AB56">
            <v>40</v>
          </cell>
          <cell r="AC56">
            <v>0</v>
          </cell>
          <cell r="AF56">
            <v>40</v>
          </cell>
          <cell r="AG56">
            <v>69.867500000000007</v>
          </cell>
          <cell r="AH56">
            <v>9200</v>
          </cell>
          <cell r="AI56">
            <v>0</v>
          </cell>
          <cell r="AJ56">
            <v>0</v>
          </cell>
          <cell r="AK56">
            <v>10000</v>
          </cell>
          <cell r="AL56">
            <v>1</v>
          </cell>
          <cell r="AM56">
            <v>50</v>
          </cell>
          <cell r="AN56">
            <v>0.25</v>
          </cell>
          <cell r="AO56">
            <v>5</v>
          </cell>
          <cell r="AP56">
            <v>5.0000000000000001E-3</v>
          </cell>
          <cell r="AQ56">
            <v>5.0000000000000001E-4</v>
          </cell>
          <cell r="AR56">
            <v>0</v>
          </cell>
          <cell r="AS56">
            <v>0</v>
          </cell>
          <cell r="AT56">
            <v>0</v>
          </cell>
          <cell r="AU56">
            <v>0</v>
          </cell>
          <cell r="AV56">
            <v>0</v>
          </cell>
          <cell r="AW56">
            <v>0</v>
          </cell>
          <cell r="AX56">
            <v>0</v>
          </cell>
          <cell r="AY56">
            <v>5.0000000000000001E-3</v>
          </cell>
          <cell r="AZ56">
            <v>5.0000000000000001E-4</v>
          </cell>
          <cell r="BA56">
            <v>47</v>
          </cell>
        </row>
        <row r="57">
          <cell r="B57">
            <v>48</v>
          </cell>
          <cell r="C57" t="str">
            <v>CF200</v>
          </cell>
          <cell r="D57" t="str">
            <v xml:space="preserve"> </v>
          </cell>
          <cell r="E57" t="str">
            <v>RELAMP COMPACT FLUORESCENT</v>
          </cell>
          <cell r="F57">
            <v>200</v>
          </cell>
          <cell r="J57">
            <v>0</v>
          </cell>
          <cell r="K57" t="str">
            <v>N/A</v>
          </cell>
          <cell r="L57">
            <v>0</v>
          </cell>
          <cell r="M57" t="str">
            <v>N/A</v>
          </cell>
          <cell r="O57">
            <v>1</v>
          </cell>
          <cell r="P57" t="str">
            <v>200 WATT COMPACT FL. (850) 5000K</v>
          </cell>
          <cell r="Q57">
            <v>0</v>
          </cell>
          <cell r="R57" t="str">
            <v>N/A</v>
          </cell>
          <cell r="S57">
            <v>0</v>
          </cell>
          <cell r="T57" t="str">
            <v>N/A</v>
          </cell>
          <cell r="U57" t="str">
            <v>-</v>
          </cell>
          <cell r="V57" t="str">
            <v>-</v>
          </cell>
          <cell r="W57" t="str">
            <v>-</v>
          </cell>
          <cell r="X57">
            <v>7.0000000000000007E-2</v>
          </cell>
          <cell r="Y57">
            <v>0.5</v>
          </cell>
          <cell r="Z57">
            <v>59.734999999999999</v>
          </cell>
          <cell r="AA57">
            <v>29.8675</v>
          </cell>
          <cell r="AB57">
            <v>50</v>
          </cell>
          <cell r="AC57">
            <v>0</v>
          </cell>
          <cell r="AF57">
            <v>50</v>
          </cell>
          <cell r="AG57">
            <v>79.867500000000007</v>
          </cell>
          <cell r="AH57">
            <v>12000</v>
          </cell>
          <cell r="AI57">
            <v>0</v>
          </cell>
          <cell r="AJ57">
            <v>0</v>
          </cell>
          <cell r="AK57">
            <v>10000</v>
          </cell>
          <cell r="AL57">
            <v>1</v>
          </cell>
          <cell r="AM57">
            <v>62.5</v>
          </cell>
          <cell r="AN57">
            <v>0.25</v>
          </cell>
          <cell r="AO57">
            <v>5</v>
          </cell>
          <cell r="AP57">
            <v>6.2500000000000003E-3</v>
          </cell>
          <cell r="AQ57">
            <v>5.0000000000000001E-4</v>
          </cell>
          <cell r="AR57">
            <v>0</v>
          </cell>
          <cell r="AS57">
            <v>0</v>
          </cell>
          <cell r="AT57">
            <v>0</v>
          </cell>
          <cell r="AU57">
            <v>0</v>
          </cell>
          <cell r="AV57">
            <v>0</v>
          </cell>
          <cell r="AW57">
            <v>0</v>
          </cell>
          <cell r="AX57">
            <v>0</v>
          </cell>
          <cell r="AY57">
            <v>6.2500000000000003E-3</v>
          </cell>
          <cell r="AZ57">
            <v>5.0000000000000001E-4</v>
          </cell>
          <cell r="BA57">
            <v>48</v>
          </cell>
        </row>
        <row r="58">
          <cell r="B58">
            <v>49</v>
          </cell>
          <cell r="C58" t="str">
            <v>1DL</v>
          </cell>
          <cell r="D58" t="str">
            <v xml:space="preserve"> </v>
          </cell>
          <cell r="E58" t="str">
            <v>RELAMP LINEAR FLUORESCENT REDUCE LAMP QTY</v>
          </cell>
          <cell r="F58">
            <v>37</v>
          </cell>
          <cell r="J58">
            <v>0</v>
          </cell>
          <cell r="K58" t="str">
            <v>N/A</v>
          </cell>
          <cell r="L58">
            <v>0</v>
          </cell>
          <cell r="M58" t="str">
            <v>N/A</v>
          </cell>
          <cell r="O58">
            <v>0</v>
          </cell>
          <cell r="P58" t="str">
            <v>N/A</v>
          </cell>
          <cell r="Q58">
            <v>0</v>
          </cell>
          <cell r="R58" t="str">
            <v>N/A</v>
          </cell>
          <cell r="S58">
            <v>0</v>
          </cell>
          <cell r="T58" t="str">
            <v>N/A</v>
          </cell>
          <cell r="U58" t="str">
            <v>-</v>
          </cell>
          <cell r="V58" t="str">
            <v>-</v>
          </cell>
          <cell r="W58" t="str">
            <v>-</v>
          </cell>
          <cell r="X58">
            <v>7.0000000000000007E-2</v>
          </cell>
          <cell r="Y58">
            <v>0.125</v>
          </cell>
          <cell r="Z58">
            <v>59.734999999999999</v>
          </cell>
          <cell r="AA58">
            <v>7.4668749999999999</v>
          </cell>
          <cell r="AB58">
            <v>0</v>
          </cell>
          <cell r="AC58">
            <v>0</v>
          </cell>
          <cell r="AF58">
            <v>0</v>
          </cell>
          <cell r="AG58">
            <v>7.4668749999999999</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49</v>
          </cell>
        </row>
        <row r="59">
          <cell r="B59">
            <v>50</v>
          </cell>
          <cell r="C59" t="str">
            <v>L14</v>
          </cell>
          <cell r="D59" t="str">
            <v xml:space="preserve"> </v>
          </cell>
          <cell r="E59" t="str">
            <v>RELAMP LINEAR FLUORESCENT</v>
          </cell>
          <cell r="F59">
            <v>26</v>
          </cell>
          <cell r="I59" t="str">
            <v>X</v>
          </cell>
          <cell r="J59">
            <v>1</v>
          </cell>
          <cell r="K59" t="str">
            <v>1X32</v>
          </cell>
          <cell r="L59">
            <v>0</v>
          </cell>
          <cell r="M59" t="str">
            <v>N/A</v>
          </cell>
          <cell r="O59">
            <v>1</v>
          </cell>
          <cell r="P59" t="str">
            <v>FO28/ECO</v>
          </cell>
          <cell r="Q59">
            <v>0</v>
          </cell>
          <cell r="R59" t="str">
            <v>N/A</v>
          </cell>
          <cell r="S59">
            <v>0</v>
          </cell>
          <cell r="T59" t="str">
            <v>N/A</v>
          </cell>
          <cell r="U59" t="str">
            <v>-</v>
          </cell>
          <cell r="V59" t="str">
            <v>-</v>
          </cell>
          <cell r="W59" t="str">
            <v>-</v>
          </cell>
          <cell r="X59">
            <v>7.0000000000000007E-2</v>
          </cell>
          <cell r="Y59">
            <v>0.125</v>
          </cell>
          <cell r="Z59">
            <v>59.734999999999999</v>
          </cell>
          <cell r="AA59">
            <v>7.4668749999999999</v>
          </cell>
          <cell r="AB59">
            <v>2.13</v>
          </cell>
          <cell r="AC59">
            <v>0</v>
          </cell>
          <cell r="AF59">
            <v>2.13</v>
          </cell>
          <cell r="AG59">
            <v>9.5968750000000007</v>
          </cell>
          <cell r="AH59">
            <v>2560</v>
          </cell>
          <cell r="AI59">
            <v>0.88</v>
          </cell>
          <cell r="AJ59">
            <v>2252.8000000000002</v>
          </cell>
          <cell r="AK59">
            <v>24000</v>
          </cell>
          <cell r="AL59">
            <v>1</v>
          </cell>
          <cell r="AM59">
            <v>2.6624999999999996</v>
          </cell>
          <cell r="AN59">
            <v>0.25</v>
          </cell>
          <cell r="AO59">
            <v>5</v>
          </cell>
          <cell r="AP59">
            <v>1.1093749999999998E-4</v>
          </cell>
          <cell r="AQ59">
            <v>2.0833333333333335E-4</v>
          </cell>
          <cell r="AR59">
            <v>60000</v>
          </cell>
          <cell r="AS59">
            <v>1</v>
          </cell>
          <cell r="AT59">
            <v>12.7125</v>
          </cell>
          <cell r="AU59">
            <v>1</v>
          </cell>
          <cell r="AV59">
            <v>20</v>
          </cell>
          <cell r="AW59">
            <v>2.1187500000000001E-4</v>
          </cell>
          <cell r="AX59">
            <v>3.3333333333333332E-4</v>
          </cell>
          <cell r="AY59">
            <v>3.2281249999999997E-4</v>
          </cell>
          <cell r="AZ59">
            <v>5.4166666666666664E-4</v>
          </cell>
          <cell r="BA59">
            <v>50</v>
          </cell>
        </row>
        <row r="60">
          <cell r="B60">
            <v>51</v>
          </cell>
          <cell r="C60" t="str">
            <v>L24</v>
          </cell>
          <cell r="D60" t="str">
            <v xml:space="preserve"> </v>
          </cell>
          <cell r="E60" t="str">
            <v>RELAMP LINEAR FLUORESCENT</v>
          </cell>
          <cell r="F60">
            <v>52</v>
          </cell>
          <cell r="I60" t="str">
            <v>X</v>
          </cell>
          <cell r="J60">
            <v>1</v>
          </cell>
          <cell r="K60" t="str">
            <v>2X32</v>
          </cell>
          <cell r="L60">
            <v>0</v>
          </cell>
          <cell r="M60" t="str">
            <v>N/A</v>
          </cell>
          <cell r="O60">
            <v>2</v>
          </cell>
          <cell r="P60" t="str">
            <v>FO28/ECO</v>
          </cell>
          <cell r="Q60">
            <v>0</v>
          </cell>
          <cell r="R60" t="str">
            <v>N/A</v>
          </cell>
          <cell r="S60">
            <v>0</v>
          </cell>
          <cell r="T60" t="str">
            <v>N/A</v>
          </cell>
          <cell r="U60" t="str">
            <v>-</v>
          </cell>
          <cell r="V60" t="str">
            <v>-</v>
          </cell>
          <cell r="W60" t="str">
            <v>-</v>
          </cell>
          <cell r="X60">
            <v>7.0000000000000007E-2</v>
          </cell>
          <cell r="Y60">
            <v>0.125</v>
          </cell>
          <cell r="Z60">
            <v>59.734999999999999</v>
          </cell>
          <cell r="AA60">
            <v>7.4668749999999999</v>
          </cell>
          <cell r="AB60">
            <v>2.13</v>
          </cell>
          <cell r="AC60">
            <v>0</v>
          </cell>
          <cell r="AF60">
            <v>4.26</v>
          </cell>
          <cell r="AG60">
            <v>11.726875</v>
          </cell>
          <cell r="AH60">
            <v>2560</v>
          </cell>
          <cell r="AI60">
            <v>0.88</v>
          </cell>
          <cell r="AJ60">
            <v>4505.6000000000004</v>
          </cell>
          <cell r="AK60">
            <v>24000</v>
          </cell>
          <cell r="AL60">
            <v>2</v>
          </cell>
          <cell r="AM60">
            <v>2.6624999999999996</v>
          </cell>
          <cell r="AN60">
            <v>0.25</v>
          </cell>
          <cell r="AO60">
            <v>5</v>
          </cell>
          <cell r="AP60">
            <v>2.2187499999999996E-4</v>
          </cell>
          <cell r="AQ60">
            <v>4.1666666666666669E-4</v>
          </cell>
          <cell r="AR60">
            <v>60000</v>
          </cell>
          <cell r="AS60">
            <v>1</v>
          </cell>
          <cell r="AT60">
            <v>12.3</v>
          </cell>
          <cell r="AU60">
            <v>1</v>
          </cell>
          <cell r="AV60">
            <v>20</v>
          </cell>
          <cell r="AW60">
            <v>2.0500000000000002E-4</v>
          </cell>
          <cell r="AX60">
            <v>3.3333333333333332E-4</v>
          </cell>
          <cell r="AY60">
            <v>4.2687499999999995E-4</v>
          </cell>
          <cell r="AZ60">
            <v>7.5000000000000002E-4</v>
          </cell>
          <cell r="BA60">
            <v>51</v>
          </cell>
        </row>
        <row r="61">
          <cell r="B61">
            <v>52</v>
          </cell>
          <cell r="C61" t="str">
            <v>L24DL3</v>
          </cell>
          <cell r="D61" t="str">
            <v xml:space="preserve"> </v>
          </cell>
          <cell r="E61" t="str">
            <v>RELAMP LINEAR FLUORESCENT REDUCE LAMP QTY</v>
          </cell>
          <cell r="F61">
            <v>58</v>
          </cell>
          <cell r="I61" t="str">
            <v>X</v>
          </cell>
          <cell r="J61">
            <v>1</v>
          </cell>
          <cell r="K61" t="str">
            <v>3X32DL</v>
          </cell>
          <cell r="L61">
            <v>0</v>
          </cell>
          <cell r="M61" t="str">
            <v>N/A</v>
          </cell>
          <cell r="O61">
            <v>2</v>
          </cell>
          <cell r="P61" t="str">
            <v>FO28/ECO</v>
          </cell>
          <cell r="Q61">
            <v>0</v>
          </cell>
          <cell r="R61" t="str">
            <v>N/A</v>
          </cell>
          <cell r="S61">
            <v>0</v>
          </cell>
          <cell r="T61" t="str">
            <v>N/A</v>
          </cell>
          <cell r="U61" t="str">
            <v>-</v>
          </cell>
          <cell r="V61" t="str">
            <v>-</v>
          </cell>
          <cell r="W61" t="str">
            <v>-</v>
          </cell>
          <cell r="X61">
            <v>0.09</v>
          </cell>
          <cell r="Y61">
            <v>0.17499999999999999</v>
          </cell>
          <cell r="Z61">
            <v>59.734999999999999</v>
          </cell>
          <cell r="AA61">
            <v>10.453624999999999</v>
          </cell>
          <cell r="AB61">
            <v>2.13</v>
          </cell>
          <cell r="AC61">
            <v>0</v>
          </cell>
          <cell r="AF61">
            <v>4.26</v>
          </cell>
          <cell r="AG61">
            <v>14.713624999999999</v>
          </cell>
          <cell r="AH61">
            <v>2560</v>
          </cell>
          <cell r="AI61">
            <v>1.02</v>
          </cell>
          <cell r="AJ61">
            <v>5222.3999999999996</v>
          </cell>
          <cell r="AK61">
            <v>24000</v>
          </cell>
          <cell r="AL61">
            <v>2</v>
          </cell>
          <cell r="AM61">
            <v>2.6624999999999996</v>
          </cell>
          <cell r="AN61">
            <v>0.25</v>
          </cell>
          <cell r="AO61">
            <v>5</v>
          </cell>
          <cell r="AP61">
            <v>2.2187499999999996E-4</v>
          </cell>
          <cell r="AQ61">
            <v>4.1666666666666669E-4</v>
          </cell>
          <cell r="AR61">
            <v>60000</v>
          </cell>
          <cell r="AS61">
            <v>1</v>
          </cell>
          <cell r="AT61">
            <v>14.25</v>
          </cell>
          <cell r="AU61">
            <v>1</v>
          </cell>
          <cell r="AV61">
            <v>20</v>
          </cell>
          <cell r="AW61">
            <v>2.375E-4</v>
          </cell>
          <cell r="AX61">
            <v>3.3333333333333332E-4</v>
          </cell>
          <cell r="AY61">
            <v>4.5937499999999993E-4</v>
          </cell>
          <cell r="AZ61">
            <v>7.5000000000000002E-4</v>
          </cell>
          <cell r="BA61">
            <v>52</v>
          </cell>
        </row>
        <row r="62">
          <cell r="B62">
            <v>53</v>
          </cell>
          <cell r="C62" t="str">
            <v>L24DL4</v>
          </cell>
          <cell r="D62" t="str">
            <v xml:space="preserve"> </v>
          </cell>
          <cell r="E62" t="str">
            <v>RELAMP LINEAR FLUORESCENT REDUCE LAMP QTY</v>
          </cell>
          <cell r="F62">
            <v>63</v>
          </cell>
          <cell r="I62" t="str">
            <v>X</v>
          </cell>
          <cell r="J62">
            <v>1</v>
          </cell>
          <cell r="K62" t="str">
            <v>4X32DL</v>
          </cell>
          <cell r="L62">
            <v>0</v>
          </cell>
          <cell r="M62" t="str">
            <v>N/A</v>
          </cell>
          <cell r="O62">
            <v>2</v>
          </cell>
          <cell r="P62" t="str">
            <v>FO28/ECO</v>
          </cell>
          <cell r="Q62">
            <v>0</v>
          </cell>
          <cell r="R62" t="str">
            <v>N/A</v>
          </cell>
          <cell r="S62">
            <v>0</v>
          </cell>
          <cell r="T62" t="str">
            <v>N/A</v>
          </cell>
          <cell r="U62" t="str">
            <v>-</v>
          </cell>
          <cell r="V62" t="str">
            <v>-</v>
          </cell>
          <cell r="W62" t="str">
            <v>-</v>
          </cell>
          <cell r="X62">
            <v>0.09</v>
          </cell>
          <cell r="Y62">
            <v>0.17499999999999999</v>
          </cell>
          <cell r="Z62">
            <v>59.734999999999999</v>
          </cell>
          <cell r="AA62">
            <v>10.453624999999999</v>
          </cell>
          <cell r="AB62">
            <v>2.13</v>
          </cell>
          <cell r="AC62">
            <v>0</v>
          </cell>
          <cell r="AF62">
            <v>4.26</v>
          </cell>
          <cell r="AG62">
            <v>14.713624999999999</v>
          </cell>
          <cell r="AH62">
            <v>2560</v>
          </cell>
          <cell r="AI62">
            <v>1.07</v>
          </cell>
          <cell r="AJ62">
            <v>5478.4000000000005</v>
          </cell>
          <cell r="AK62">
            <v>24000</v>
          </cell>
          <cell r="AL62">
            <v>2</v>
          </cell>
          <cell r="AM62">
            <v>2.6624999999999996</v>
          </cell>
          <cell r="AN62">
            <v>0.25</v>
          </cell>
          <cell r="AO62">
            <v>5</v>
          </cell>
          <cell r="AP62">
            <v>2.2187499999999996E-4</v>
          </cell>
          <cell r="AQ62">
            <v>4.1666666666666669E-4</v>
          </cell>
          <cell r="AR62">
            <v>60000</v>
          </cell>
          <cell r="AS62">
            <v>1</v>
          </cell>
          <cell r="AT62">
            <v>15.35</v>
          </cell>
          <cell r="AU62">
            <v>1</v>
          </cell>
          <cell r="AV62">
            <v>20</v>
          </cell>
          <cell r="AW62">
            <v>2.5583333333333334E-4</v>
          </cell>
          <cell r="AX62">
            <v>3.3333333333333332E-4</v>
          </cell>
          <cell r="AY62">
            <v>4.7770833333333329E-4</v>
          </cell>
          <cell r="AZ62">
            <v>7.5000000000000002E-4</v>
          </cell>
          <cell r="BA62">
            <v>53</v>
          </cell>
        </row>
        <row r="63">
          <cell r="B63">
            <v>54</v>
          </cell>
          <cell r="C63" t="str">
            <v>L34</v>
          </cell>
          <cell r="D63" t="str">
            <v xml:space="preserve"> </v>
          </cell>
          <cell r="E63" t="str">
            <v>RELAMP LINEAR FLUORESCENT</v>
          </cell>
          <cell r="F63">
            <v>77</v>
          </cell>
          <cell r="I63" t="str">
            <v>X</v>
          </cell>
          <cell r="J63">
            <v>1</v>
          </cell>
          <cell r="K63" t="str">
            <v>3X32</v>
          </cell>
          <cell r="L63">
            <v>0</v>
          </cell>
          <cell r="M63" t="str">
            <v>N/A</v>
          </cell>
          <cell r="O63">
            <v>3</v>
          </cell>
          <cell r="P63" t="str">
            <v>FO28/ECO</v>
          </cell>
          <cell r="Q63">
            <v>0</v>
          </cell>
          <cell r="R63" t="str">
            <v>N/A</v>
          </cell>
          <cell r="S63">
            <v>0</v>
          </cell>
          <cell r="T63" t="str">
            <v>N/A</v>
          </cell>
          <cell r="U63" t="str">
            <v>-</v>
          </cell>
          <cell r="V63" t="str">
            <v>-</v>
          </cell>
          <cell r="W63" t="str">
            <v>-</v>
          </cell>
          <cell r="X63">
            <v>7.4999999999999997E-2</v>
          </cell>
          <cell r="Y63">
            <v>0.15</v>
          </cell>
          <cell r="Z63">
            <v>59.734999999999999</v>
          </cell>
          <cell r="AA63">
            <v>8.9602500000000003</v>
          </cell>
          <cell r="AB63">
            <v>2.13</v>
          </cell>
          <cell r="AC63">
            <v>0</v>
          </cell>
          <cell r="AF63">
            <v>6.39</v>
          </cell>
          <cell r="AG63">
            <v>15.350249999999999</v>
          </cell>
          <cell r="AH63">
            <v>2560</v>
          </cell>
          <cell r="AI63">
            <v>0.88</v>
          </cell>
          <cell r="AJ63">
            <v>6758.4</v>
          </cell>
          <cell r="AK63">
            <v>24000</v>
          </cell>
          <cell r="AL63">
            <v>3</v>
          </cell>
          <cell r="AM63">
            <v>2.6624999999999996</v>
          </cell>
          <cell r="AN63">
            <v>0.25</v>
          </cell>
          <cell r="AO63">
            <v>5</v>
          </cell>
          <cell r="AP63">
            <v>3.3281249999999994E-4</v>
          </cell>
          <cell r="AQ63">
            <v>6.2500000000000001E-4</v>
          </cell>
          <cell r="AR63">
            <v>60000</v>
          </cell>
          <cell r="AS63">
            <v>1</v>
          </cell>
          <cell r="AT63">
            <v>14.25</v>
          </cell>
          <cell r="AU63">
            <v>1</v>
          </cell>
          <cell r="AV63">
            <v>20</v>
          </cell>
          <cell r="AW63">
            <v>2.375E-4</v>
          </cell>
          <cell r="AX63">
            <v>3.3333333333333332E-4</v>
          </cell>
          <cell r="AY63">
            <v>5.7031249999999996E-4</v>
          </cell>
          <cell r="AZ63">
            <v>9.5833333333333339E-4</v>
          </cell>
          <cell r="BA63">
            <v>54</v>
          </cell>
        </row>
        <row r="64">
          <cell r="B64">
            <v>55</v>
          </cell>
          <cell r="C64" t="str">
            <v>L44</v>
          </cell>
          <cell r="D64" t="str">
            <v xml:space="preserve"> </v>
          </cell>
          <cell r="E64" t="str">
            <v>RELAMP LINEAR FLUORESCENT</v>
          </cell>
          <cell r="F64">
            <v>100</v>
          </cell>
          <cell r="I64" t="str">
            <v>X</v>
          </cell>
          <cell r="J64">
            <v>1</v>
          </cell>
          <cell r="K64" t="str">
            <v>4X32</v>
          </cell>
          <cell r="L64">
            <v>0</v>
          </cell>
          <cell r="M64" t="str">
            <v>N/A</v>
          </cell>
          <cell r="O64">
            <v>4</v>
          </cell>
          <cell r="P64" t="str">
            <v>FO28/ECO</v>
          </cell>
          <cell r="Q64">
            <v>0</v>
          </cell>
          <cell r="R64" t="str">
            <v>N/A</v>
          </cell>
          <cell r="S64">
            <v>0</v>
          </cell>
          <cell r="T64" t="str">
            <v>N/A</v>
          </cell>
          <cell r="U64" t="str">
            <v>-</v>
          </cell>
          <cell r="V64" t="str">
            <v>-</v>
          </cell>
          <cell r="W64" t="str">
            <v>-</v>
          </cell>
          <cell r="X64">
            <v>7.4999999999999997E-2</v>
          </cell>
          <cell r="Y64">
            <v>0.15</v>
          </cell>
          <cell r="Z64">
            <v>59.734999999999999</v>
          </cell>
          <cell r="AA64">
            <v>8.9602500000000003</v>
          </cell>
          <cell r="AB64">
            <v>2.13</v>
          </cell>
          <cell r="AC64">
            <v>0</v>
          </cell>
          <cell r="AF64">
            <v>8.52</v>
          </cell>
          <cell r="AG64">
            <v>17.480249999999998</v>
          </cell>
          <cell r="AH64">
            <v>2560</v>
          </cell>
          <cell r="AI64">
            <v>0.88</v>
          </cell>
          <cell r="AJ64">
            <v>9011.2000000000007</v>
          </cell>
          <cell r="AK64">
            <v>24000</v>
          </cell>
          <cell r="AL64">
            <v>4</v>
          </cell>
          <cell r="AM64">
            <v>2.6624999999999996</v>
          </cell>
          <cell r="AN64">
            <v>0.25</v>
          </cell>
          <cell r="AO64">
            <v>5</v>
          </cell>
          <cell r="AP64">
            <v>4.4374999999999992E-4</v>
          </cell>
          <cell r="AQ64">
            <v>8.3333333333333339E-4</v>
          </cell>
          <cell r="AR64">
            <v>60000</v>
          </cell>
          <cell r="AS64">
            <v>1</v>
          </cell>
          <cell r="AT64">
            <v>15.35</v>
          </cell>
          <cell r="AU64">
            <v>1</v>
          </cell>
          <cell r="AV64">
            <v>20</v>
          </cell>
          <cell r="AW64">
            <v>2.5583333333333334E-4</v>
          </cell>
          <cell r="AX64">
            <v>3.3333333333333332E-4</v>
          </cell>
          <cell r="AY64">
            <v>6.9958333333333331E-4</v>
          </cell>
          <cell r="AZ64">
            <v>1.1666666666666668E-3</v>
          </cell>
          <cell r="BA64">
            <v>55</v>
          </cell>
        </row>
        <row r="65">
          <cell r="B65">
            <v>56</v>
          </cell>
          <cell r="C65" t="str">
            <v>L64</v>
          </cell>
          <cell r="D65" t="str">
            <v xml:space="preserve"> </v>
          </cell>
          <cell r="E65" t="str">
            <v>RELAMP LINEAR FLUORESCENT</v>
          </cell>
          <cell r="F65">
            <v>154</v>
          </cell>
          <cell r="I65" t="str">
            <v>X</v>
          </cell>
          <cell r="J65">
            <v>2</v>
          </cell>
          <cell r="K65" t="str">
            <v>3X32</v>
          </cell>
          <cell r="L65">
            <v>0</v>
          </cell>
          <cell r="M65" t="str">
            <v>N/A</v>
          </cell>
          <cell r="O65">
            <v>6</v>
          </cell>
          <cell r="P65" t="str">
            <v>FO28/ECO</v>
          </cell>
          <cell r="Q65">
            <v>0</v>
          </cell>
          <cell r="R65" t="str">
            <v>N/A</v>
          </cell>
          <cell r="S65">
            <v>0</v>
          </cell>
          <cell r="T65" t="str">
            <v>N/A</v>
          </cell>
          <cell r="U65" t="str">
            <v>-</v>
          </cell>
          <cell r="V65" t="str">
            <v>-</v>
          </cell>
          <cell r="W65" t="str">
            <v>-</v>
          </cell>
          <cell r="X65">
            <v>0.09</v>
          </cell>
          <cell r="Y65">
            <v>0.17499999999999999</v>
          </cell>
          <cell r="Z65">
            <v>59.734999999999999</v>
          </cell>
          <cell r="AA65">
            <v>10.453624999999999</v>
          </cell>
          <cell r="AB65">
            <v>2.13</v>
          </cell>
          <cell r="AC65">
            <v>0</v>
          </cell>
          <cell r="AF65">
            <v>12.78</v>
          </cell>
          <cell r="AG65">
            <v>23.233624999999996</v>
          </cell>
          <cell r="AH65">
            <v>2560</v>
          </cell>
          <cell r="AI65">
            <v>0.88</v>
          </cell>
          <cell r="AJ65">
            <v>13516.8</v>
          </cell>
          <cell r="AK65">
            <v>24000</v>
          </cell>
          <cell r="AL65">
            <v>6</v>
          </cell>
          <cell r="AM65">
            <v>2.6624999999999996</v>
          </cell>
          <cell r="AN65">
            <v>0.25</v>
          </cell>
          <cell r="AO65">
            <v>5</v>
          </cell>
          <cell r="AP65">
            <v>6.6562499999999988E-4</v>
          </cell>
          <cell r="AQ65">
            <v>1.25E-3</v>
          </cell>
          <cell r="AR65">
            <v>60000</v>
          </cell>
          <cell r="AS65">
            <v>2</v>
          </cell>
          <cell r="AT65">
            <v>14.25</v>
          </cell>
          <cell r="AU65">
            <v>1</v>
          </cell>
          <cell r="AV65">
            <v>20</v>
          </cell>
          <cell r="AW65">
            <v>4.75E-4</v>
          </cell>
          <cell r="AX65">
            <v>6.6666666666666664E-4</v>
          </cell>
          <cell r="AY65">
            <v>1.1406249999999999E-3</v>
          </cell>
          <cell r="AZ65">
            <v>1.9166666666666668E-3</v>
          </cell>
          <cell r="BA65">
            <v>56</v>
          </cell>
        </row>
        <row r="66">
          <cell r="B66">
            <v>57</v>
          </cell>
          <cell r="C66" t="str">
            <v>L84</v>
          </cell>
          <cell r="D66" t="str">
            <v xml:space="preserve"> </v>
          </cell>
          <cell r="E66" t="str">
            <v>RELAMP LINEAR FLUORESCENT</v>
          </cell>
          <cell r="F66">
            <v>200</v>
          </cell>
          <cell r="I66" t="str">
            <v>X</v>
          </cell>
          <cell r="J66">
            <v>2</v>
          </cell>
          <cell r="K66" t="str">
            <v>4X32</v>
          </cell>
          <cell r="L66">
            <v>0</v>
          </cell>
          <cell r="M66" t="str">
            <v>N/A</v>
          </cell>
          <cell r="O66">
            <v>8</v>
          </cell>
          <cell r="P66" t="str">
            <v>FO28/ECO</v>
          </cell>
          <cell r="Q66">
            <v>0</v>
          </cell>
          <cell r="R66" t="str">
            <v>N/A</v>
          </cell>
          <cell r="S66">
            <v>0</v>
          </cell>
          <cell r="T66" t="str">
            <v>N/A</v>
          </cell>
          <cell r="U66" t="str">
            <v>-</v>
          </cell>
          <cell r="V66" t="str">
            <v>-</v>
          </cell>
          <cell r="W66" t="str">
            <v>-</v>
          </cell>
          <cell r="X66">
            <v>0.09</v>
          </cell>
          <cell r="Y66">
            <v>0.17499999999999999</v>
          </cell>
          <cell r="Z66">
            <v>59.734999999999999</v>
          </cell>
          <cell r="AA66">
            <v>10.453624999999999</v>
          </cell>
          <cell r="AB66">
            <v>2.13</v>
          </cell>
          <cell r="AC66">
            <v>0</v>
          </cell>
          <cell r="AF66">
            <v>17.04</v>
          </cell>
          <cell r="AG66">
            <v>27.493624999999998</v>
          </cell>
          <cell r="AH66">
            <v>2560</v>
          </cell>
          <cell r="AI66">
            <v>0.88</v>
          </cell>
          <cell r="AJ66">
            <v>18022.400000000001</v>
          </cell>
          <cell r="AK66">
            <v>24000</v>
          </cell>
          <cell r="AL66">
            <v>8</v>
          </cell>
          <cell r="AM66">
            <v>2.6624999999999996</v>
          </cell>
          <cell r="AN66">
            <v>0.25</v>
          </cell>
          <cell r="AO66">
            <v>5</v>
          </cell>
          <cell r="AP66">
            <v>8.8749999999999983E-4</v>
          </cell>
          <cell r="AQ66">
            <v>1.6666666666666668E-3</v>
          </cell>
          <cell r="AR66">
            <v>60000</v>
          </cell>
          <cell r="AS66">
            <v>2</v>
          </cell>
          <cell r="AT66">
            <v>15.35</v>
          </cell>
          <cell r="AU66">
            <v>1</v>
          </cell>
          <cell r="AV66">
            <v>20</v>
          </cell>
          <cell r="AW66">
            <v>5.1166666666666667E-4</v>
          </cell>
          <cell r="AX66">
            <v>6.6666666666666664E-4</v>
          </cell>
          <cell r="AY66">
            <v>1.3991666666666666E-3</v>
          </cell>
          <cell r="AZ66">
            <v>2.3333333333333335E-3</v>
          </cell>
          <cell r="BA66">
            <v>57</v>
          </cell>
        </row>
        <row r="67">
          <cell r="B67">
            <v>58</v>
          </cell>
          <cell r="C67" t="str">
            <v>LB12</v>
          </cell>
          <cell r="D67" t="str">
            <v xml:space="preserve"> </v>
          </cell>
          <cell r="E67" t="str">
            <v>RELAMP REBALLAST LINEAR FLUORESCENT</v>
          </cell>
          <cell r="F67">
            <v>20</v>
          </cell>
          <cell r="J67">
            <v>1</v>
          </cell>
          <cell r="K67" t="str">
            <v>2X32HELP</v>
          </cell>
          <cell r="L67">
            <v>0</v>
          </cell>
          <cell r="M67" t="str">
            <v>N/A</v>
          </cell>
          <cell r="O67">
            <v>1</v>
          </cell>
          <cell r="P67" t="str">
            <v>FO17/ECO</v>
          </cell>
          <cell r="Q67">
            <v>0</v>
          </cell>
          <cell r="R67" t="str">
            <v>N/A</v>
          </cell>
          <cell r="S67">
            <v>0</v>
          </cell>
          <cell r="T67" t="str">
            <v>N/A</v>
          </cell>
          <cell r="U67" t="str">
            <v>-</v>
          </cell>
          <cell r="V67" t="str">
            <v>-</v>
          </cell>
          <cell r="W67" t="str">
            <v>-</v>
          </cell>
          <cell r="X67">
            <v>0.2</v>
          </cell>
          <cell r="Y67">
            <v>0.33</v>
          </cell>
          <cell r="Z67">
            <v>59.734999999999999</v>
          </cell>
          <cell r="AA67">
            <v>19.71255</v>
          </cell>
          <cell r="AB67">
            <v>2.2799999999999998</v>
          </cell>
          <cell r="AC67">
            <v>9.84</v>
          </cell>
          <cell r="AF67">
            <v>12.12</v>
          </cell>
          <cell r="AG67">
            <v>31.832549999999998</v>
          </cell>
          <cell r="AH67">
            <v>1305</v>
          </cell>
          <cell r="AI67">
            <v>0.78</v>
          </cell>
          <cell r="AJ67">
            <v>1017.9000000000001</v>
          </cell>
          <cell r="AK67">
            <v>24000</v>
          </cell>
          <cell r="AL67">
            <v>1</v>
          </cell>
          <cell r="AM67">
            <v>2.8499999999999996</v>
          </cell>
          <cell r="AN67">
            <v>0.25</v>
          </cell>
          <cell r="AO67">
            <v>5</v>
          </cell>
          <cell r="AP67">
            <v>1.1874999999999999E-4</v>
          </cell>
          <cell r="AQ67">
            <v>2.0833333333333335E-4</v>
          </cell>
          <cell r="AR67">
            <v>60000</v>
          </cell>
          <cell r="AS67">
            <v>1</v>
          </cell>
          <cell r="AT67">
            <v>12.3</v>
          </cell>
          <cell r="AU67">
            <v>1</v>
          </cell>
          <cell r="AV67">
            <v>20</v>
          </cell>
          <cell r="AW67">
            <v>2.0500000000000002E-4</v>
          </cell>
          <cell r="AX67">
            <v>3.3333333333333332E-4</v>
          </cell>
          <cell r="AY67">
            <v>3.2375000000000004E-4</v>
          </cell>
          <cell r="AZ67">
            <v>5.4166666666666664E-4</v>
          </cell>
          <cell r="BA67">
            <v>58</v>
          </cell>
        </row>
        <row r="68">
          <cell r="B68">
            <v>59</v>
          </cell>
          <cell r="C68" t="str">
            <v>LB13</v>
          </cell>
          <cell r="D68" t="str">
            <v xml:space="preserve"> </v>
          </cell>
          <cell r="E68" t="str">
            <v>RELAMP REBALLAST LINEAR FLUORESCENT</v>
          </cell>
          <cell r="F68">
            <v>27</v>
          </cell>
          <cell r="J68">
            <v>1</v>
          </cell>
          <cell r="K68" t="str">
            <v>2X32HELP</v>
          </cell>
          <cell r="L68">
            <v>0</v>
          </cell>
          <cell r="M68" t="str">
            <v>N/A</v>
          </cell>
          <cell r="O68">
            <v>1</v>
          </cell>
          <cell r="P68" t="str">
            <v>FO25/ECO</v>
          </cell>
          <cell r="Q68">
            <v>0</v>
          </cell>
          <cell r="R68" t="str">
            <v>N/A</v>
          </cell>
          <cell r="S68">
            <v>0</v>
          </cell>
          <cell r="T68" t="str">
            <v>N/A</v>
          </cell>
          <cell r="U68" t="str">
            <v>-</v>
          </cell>
          <cell r="V68" t="str">
            <v>-</v>
          </cell>
          <cell r="W68" t="str">
            <v>-</v>
          </cell>
          <cell r="X68">
            <v>0.2</v>
          </cell>
          <cell r="Y68">
            <v>0.33</v>
          </cell>
          <cell r="Z68">
            <v>59.734999999999999</v>
          </cell>
          <cell r="AA68">
            <v>19.71255</v>
          </cell>
          <cell r="AB68">
            <v>2.2799999999999998</v>
          </cell>
          <cell r="AC68">
            <v>9.84</v>
          </cell>
          <cell r="AF68">
            <v>12.12</v>
          </cell>
          <cell r="AG68">
            <v>31.832549999999998</v>
          </cell>
          <cell r="AH68">
            <v>2065</v>
          </cell>
          <cell r="AI68">
            <v>0.78</v>
          </cell>
          <cell r="AJ68">
            <v>1610.7</v>
          </cell>
          <cell r="AK68">
            <v>24000</v>
          </cell>
          <cell r="AL68">
            <v>1</v>
          </cell>
          <cell r="AM68">
            <v>2.8499999999999996</v>
          </cell>
          <cell r="AN68">
            <v>0.25</v>
          </cell>
          <cell r="AO68">
            <v>5</v>
          </cell>
          <cell r="AP68">
            <v>1.1874999999999999E-4</v>
          </cell>
          <cell r="AQ68">
            <v>2.0833333333333335E-4</v>
          </cell>
          <cell r="AR68">
            <v>60000</v>
          </cell>
          <cell r="AS68">
            <v>1</v>
          </cell>
          <cell r="AT68">
            <v>12.3</v>
          </cell>
          <cell r="AU68">
            <v>1</v>
          </cell>
          <cell r="AV68">
            <v>20</v>
          </cell>
          <cell r="AW68">
            <v>2.0500000000000002E-4</v>
          </cell>
          <cell r="AX68">
            <v>3.3333333333333332E-4</v>
          </cell>
          <cell r="AY68">
            <v>3.2375000000000004E-4</v>
          </cell>
          <cell r="AZ68">
            <v>5.4166666666666664E-4</v>
          </cell>
          <cell r="BA68">
            <v>59</v>
          </cell>
        </row>
        <row r="69">
          <cell r="B69">
            <v>60</v>
          </cell>
          <cell r="C69" t="str">
            <v>LB14</v>
          </cell>
          <cell r="D69" t="str">
            <v xml:space="preserve"> </v>
          </cell>
          <cell r="E69" t="str">
            <v>RELAMP REBALLAST LINEAR FLUORESCENT</v>
          </cell>
          <cell r="F69">
            <v>27</v>
          </cell>
          <cell r="J69">
            <v>1</v>
          </cell>
          <cell r="K69" t="str">
            <v>2X32HELPDL</v>
          </cell>
          <cell r="L69">
            <v>0</v>
          </cell>
          <cell r="M69" t="str">
            <v>N/A</v>
          </cell>
          <cell r="O69">
            <v>1</v>
          </cell>
          <cell r="P69" t="str">
            <v>FO28/ECO</v>
          </cell>
          <cell r="Q69">
            <v>0</v>
          </cell>
          <cell r="R69" t="str">
            <v>N/A</v>
          </cell>
          <cell r="S69">
            <v>0</v>
          </cell>
          <cell r="T69" t="str">
            <v>N/A</v>
          </cell>
          <cell r="U69" t="str">
            <v>-</v>
          </cell>
          <cell r="V69" t="str">
            <v>-</v>
          </cell>
          <cell r="W69" t="str">
            <v>-</v>
          </cell>
          <cell r="X69">
            <v>0.2</v>
          </cell>
          <cell r="Y69">
            <v>0.33</v>
          </cell>
          <cell r="Z69">
            <v>59.734999999999999</v>
          </cell>
          <cell r="AA69">
            <v>19.71255</v>
          </cell>
          <cell r="AB69">
            <v>2.13</v>
          </cell>
          <cell r="AC69">
            <v>9.84</v>
          </cell>
          <cell r="AF69">
            <v>11.969999999999999</v>
          </cell>
          <cell r="AG69">
            <v>31.682549999999999</v>
          </cell>
          <cell r="AH69">
            <v>2560</v>
          </cell>
          <cell r="AI69">
            <v>0.78</v>
          </cell>
          <cell r="AJ69">
            <v>1996.8000000000002</v>
          </cell>
          <cell r="AK69">
            <v>24000</v>
          </cell>
          <cell r="AL69">
            <v>1</v>
          </cell>
          <cell r="AM69">
            <v>2.6624999999999996</v>
          </cell>
          <cell r="AN69">
            <v>0.25</v>
          </cell>
          <cell r="AO69">
            <v>5</v>
          </cell>
          <cell r="AP69">
            <v>1.1093749999999998E-4</v>
          </cell>
          <cell r="AQ69">
            <v>2.0833333333333335E-4</v>
          </cell>
          <cell r="AR69">
            <v>60000</v>
          </cell>
          <cell r="AS69">
            <v>1</v>
          </cell>
          <cell r="AT69">
            <v>12.3</v>
          </cell>
          <cell r="AU69">
            <v>1</v>
          </cell>
          <cell r="AV69">
            <v>20</v>
          </cell>
          <cell r="AW69">
            <v>2.0500000000000002E-4</v>
          </cell>
          <cell r="AX69">
            <v>3.3333333333333332E-4</v>
          </cell>
          <cell r="AY69">
            <v>3.1593750000000003E-4</v>
          </cell>
          <cell r="AZ69">
            <v>5.4166666666666664E-4</v>
          </cell>
          <cell r="BA69">
            <v>60</v>
          </cell>
        </row>
        <row r="70">
          <cell r="B70">
            <v>61</v>
          </cell>
          <cell r="C70" t="str">
            <v>LB14DIM</v>
          </cell>
          <cell r="D70" t="str">
            <v xml:space="preserve"> </v>
          </cell>
          <cell r="E70" t="str">
            <v>RELAMP REBALLAST LINEAR FLUORESCENT</v>
          </cell>
          <cell r="F70">
            <v>30</v>
          </cell>
          <cell r="J70">
            <v>1</v>
          </cell>
          <cell r="K70" t="str">
            <v>1X32DIM</v>
          </cell>
          <cell r="L70">
            <v>0</v>
          </cell>
          <cell r="M70" t="str">
            <v>N/A</v>
          </cell>
          <cell r="O70">
            <v>1</v>
          </cell>
          <cell r="P70" t="str">
            <v>FO32/ECO</v>
          </cell>
          <cell r="Q70">
            <v>0</v>
          </cell>
          <cell r="R70" t="str">
            <v>N/A</v>
          </cell>
          <cell r="S70">
            <v>1</v>
          </cell>
          <cell r="T70" t="str">
            <v>LINE VOLTAGE DIMMER SWITCH</v>
          </cell>
          <cell r="U70" t="str">
            <v>LEVITON</v>
          </cell>
          <cell r="V70" t="str">
            <v>IPX12-*LX</v>
          </cell>
          <cell r="W70" t="str">
            <v>-</v>
          </cell>
          <cell r="X70">
            <v>0.4</v>
          </cell>
          <cell r="Y70">
            <v>0.75</v>
          </cell>
          <cell r="Z70">
            <v>59.734999999999999</v>
          </cell>
          <cell r="AA70">
            <v>44.801249999999996</v>
          </cell>
          <cell r="AB70">
            <v>1.8</v>
          </cell>
          <cell r="AC70">
            <v>37</v>
          </cell>
          <cell r="AD70">
            <v>37</v>
          </cell>
          <cell r="AF70">
            <v>75.8</v>
          </cell>
          <cell r="AG70">
            <v>120.60124999999999</v>
          </cell>
          <cell r="AH70">
            <v>2850</v>
          </cell>
          <cell r="AI70">
            <v>0.88</v>
          </cell>
          <cell r="AJ70">
            <v>2508</v>
          </cell>
          <cell r="AK70">
            <v>24000</v>
          </cell>
          <cell r="AL70">
            <v>1</v>
          </cell>
          <cell r="AM70">
            <v>2.25</v>
          </cell>
          <cell r="AN70">
            <v>0.25</v>
          </cell>
          <cell r="AO70">
            <v>5</v>
          </cell>
          <cell r="AP70">
            <v>9.3750000000000002E-5</v>
          </cell>
          <cell r="AQ70">
            <v>2.0833333333333335E-4</v>
          </cell>
          <cell r="AR70">
            <v>60000</v>
          </cell>
          <cell r="AS70">
            <v>1</v>
          </cell>
          <cell r="AT70">
            <v>46.25</v>
          </cell>
          <cell r="AU70">
            <v>1</v>
          </cell>
          <cell r="AV70">
            <v>20</v>
          </cell>
          <cell r="AW70">
            <v>7.7083333333333333E-4</v>
          </cell>
          <cell r="AX70">
            <v>3.3333333333333332E-4</v>
          </cell>
          <cell r="AY70">
            <v>8.6458333333333331E-4</v>
          </cell>
          <cell r="AZ70">
            <v>5.4166666666666664E-4</v>
          </cell>
          <cell r="BA70">
            <v>61</v>
          </cell>
        </row>
        <row r="71">
          <cell r="B71">
            <v>62</v>
          </cell>
          <cell r="C71" t="str">
            <v>LB14DL</v>
          </cell>
          <cell r="D71" t="str">
            <v xml:space="preserve"> </v>
          </cell>
          <cell r="E71" t="str">
            <v>RELAMP REBALLAST LINEAR FLUORESCENT REDUCE LAMP QTY</v>
          </cell>
          <cell r="F71">
            <v>25</v>
          </cell>
          <cell r="J71">
            <v>1</v>
          </cell>
          <cell r="K71" t="str">
            <v>1X32HE</v>
          </cell>
          <cell r="L71">
            <v>0</v>
          </cell>
          <cell r="M71" t="str">
            <v>N/A</v>
          </cell>
          <cell r="O71">
            <v>1</v>
          </cell>
          <cell r="P71" t="str">
            <v>FO28/ECO</v>
          </cell>
          <cell r="Q71">
            <v>0</v>
          </cell>
          <cell r="R71" t="str">
            <v>N/A</v>
          </cell>
          <cell r="S71">
            <v>0</v>
          </cell>
          <cell r="T71" t="str">
            <v>N/A</v>
          </cell>
          <cell r="U71" t="str">
            <v>-</v>
          </cell>
          <cell r="V71" t="str">
            <v>-</v>
          </cell>
          <cell r="W71" t="str">
            <v>-</v>
          </cell>
          <cell r="X71">
            <v>0.2</v>
          </cell>
          <cell r="Y71">
            <v>0.33</v>
          </cell>
          <cell r="Z71">
            <v>59.734999999999999</v>
          </cell>
          <cell r="AA71">
            <v>19.71255</v>
          </cell>
          <cell r="AB71">
            <v>2.13</v>
          </cell>
          <cell r="AC71">
            <v>10.17</v>
          </cell>
          <cell r="AF71">
            <v>12.3</v>
          </cell>
          <cell r="AG71">
            <v>32.012550000000005</v>
          </cell>
          <cell r="AH71">
            <v>2560</v>
          </cell>
          <cell r="AI71">
            <v>0.88</v>
          </cell>
          <cell r="AJ71">
            <v>2252.8000000000002</v>
          </cell>
          <cell r="AK71">
            <v>24000</v>
          </cell>
          <cell r="AL71">
            <v>1</v>
          </cell>
          <cell r="AM71">
            <v>2.6624999999999996</v>
          </cell>
          <cell r="AN71">
            <v>0.25</v>
          </cell>
          <cell r="AO71">
            <v>5</v>
          </cell>
          <cell r="AP71">
            <v>1.1093749999999998E-4</v>
          </cell>
          <cell r="AQ71">
            <v>2.0833333333333335E-4</v>
          </cell>
          <cell r="AR71">
            <v>60000</v>
          </cell>
          <cell r="AS71">
            <v>1</v>
          </cell>
          <cell r="AT71">
            <v>12.7125</v>
          </cell>
          <cell r="AU71">
            <v>1</v>
          </cell>
          <cell r="AV71">
            <v>20</v>
          </cell>
          <cell r="AW71">
            <v>2.1187500000000001E-4</v>
          </cell>
          <cell r="AX71">
            <v>3.3333333333333332E-4</v>
          </cell>
          <cell r="AY71">
            <v>3.2281249999999997E-4</v>
          </cell>
          <cell r="AZ71">
            <v>5.4166666666666664E-4</v>
          </cell>
          <cell r="BA71">
            <v>62</v>
          </cell>
        </row>
        <row r="72">
          <cell r="B72">
            <v>63</v>
          </cell>
          <cell r="C72" t="str">
            <v>LB14HPREF</v>
          </cell>
          <cell r="D72" t="str">
            <v xml:space="preserve"> </v>
          </cell>
          <cell r="E72" t="str">
            <v>RELAMP REBALLAST LINEAR FLUORESCENT</v>
          </cell>
          <cell r="F72">
            <v>33</v>
          </cell>
          <cell r="J72">
            <v>1</v>
          </cell>
          <cell r="K72" t="str">
            <v>1X32HEHP</v>
          </cell>
          <cell r="L72">
            <v>0</v>
          </cell>
          <cell r="M72" t="str">
            <v>N/A</v>
          </cell>
          <cell r="O72">
            <v>1</v>
          </cell>
          <cell r="P72" t="str">
            <v>FO28/ECO</v>
          </cell>
          <cell r="Q72">
            <v>0</v>
          </cell>
          <cell r="R72" t="str">
            <v>N/A</v>
          </cell>
          <cell r="S72">
            <v>1</v>
          </cell>
          <cell r="T72" t="str">
            <v>1X4 1-LAMP WHITE REFLECTOR KIT</v>
          </cell>
          <cell r="U72" t="str">
            <v>TRISTAR</v>
          </cell>
          <cell r="V72" t="str">
            <v>RFK-RT14-132-T8-WREF</v>
          </cell>
          <cell r="W72" t="str">
            <v>-</v>
          </cell>
          <cell r="X72">
            <v>0.2</v>
          </cell>
          <cell r="Y72">
            <v>0.5</v>
          </cell>
          <cell r="Z72">
            <v>59.734999999999999</v>
          </cell>
          <cell r="AA72">
            <v>29.8675</v>
          </cell>
          <cell r="AB72">
            <v>2.13</v>
          </cell>
          <cell r="AC72">
            <v>13.44</v>
          </cell>
          <cell r="AD72">
            <v>12</v>
          </cell>
          <cell r="AF72">
            <v>27.57</v>
          </cell>
          <cell r="AG72">
            <v>57.4375</v>
          </cell>
          <cell r="AH72">
            <v>2560</v>
          </cell>
          <cell r="AI72">
            <v>1.2</v>
          </cell>
          <cell r="AJ72">
            <v>3072</v>
          </cell>
          <cell r="AK72">
            <v>24000</v>
          </cell>
          <cell r="AL72">
            <v>1</v>
          </cell>
          <cell r="AM72">
            <v>2.6624999999999996</v>
          </cell>
          <cell r="AN72">
            <v>0.25</v>
          </cell>
          <cell r="AO72">
            <v>5</v>
          </cell>
          <cell r="AP72">
            <v>1.1093749999999998E-4</v>
          </cell>
          <cell r="AQ72">
            <v>2.0833333333333335E-4</v>
          </cell>
          <cell r="AR72">
            <v>60000</v>
          </cell>
          <cell r="AS72">
            <v>1</v>
          </cell>
          <cell r="AT72">
            <v>16.8</v>
          </cell>
          <cell r="AU72">
            <v>1</v>
          </cell>
          <cell r="AV72">
            <v>20</v>
          </cell>
          <cell r="AW72">
            <v>2.8000000000000003E-4</v>
          </cell>
          <cell r="AX72">
            <v>3.3333333333333332E-4</v>
          </cell>
          <cell r="AY72">
            <v>3.9093750000000001E-4</v>
          </cell>
          <cell r="AZ72">
            <v>5.4166666666666664E-4</v>
          </cell>
          <cell r="BA72">
            <v>63</v>
          </cell>
        </row>
        <row r="73">
          <cell r="B73">
            <v>64</v>
          </cell>
          <cell r="C73" t="str">
            <v>LB14LP</v>
          </cell>
          <cell r="D73" t="str">
            <v xml:space="preserve"> </v>
          </cell>
          <cell r="E73" t="str">
            <v>RELAMP REBALLAST LINEAR FLUORESCENT</v>
          </cell>
          <cell r="F73">
            <v>22</v>
          </cell>
          <cell r="J73">
            <v>1</v>
          </cell>
          <cell r="K73" t="str">
            <v>1X32HELP</v>
          </cell>
          <cell r="L73">
            <v>0</v>
          </cell>
          <cell r="M73" t="str">
            <v>N/A</v>
          </cell>
          <cell r="O73">
            <v>1</v>
          </cell>
          <cell r="P73" t="str">
            <v>FO28/ECO</v>
          </cell>
          <cell r="Q73">
            <v>0</v>
          </cell>
          <cell r="R73" t="str">
            <v>N/A</v>
          </cell>
          <cell r="S73">
            <v>0</v>
          </cell>
          <cell r="T73" t="str">
            <v>N/A</v>
          </cell>
          <cell r="U73" t="str">
            <v>-</v>
          </cell>
          <cell r="V73" t="str">
            <v>-</v>
          </cell>
          <cell r="W73" t="str">
            <v>-</v>
          </cell>
          <cell r="X73">
            <v>0.2</v>
          </cell>
          <cell r="Y73">
            <v>0.33</v>
          </cell>
          <cell r="Z73">
            <v>59.734999999999999</v>
          </cell>
          <cell r="AA73">
            <v>19.71255</v>
          </cell>
          <cell r="AB73">
            <v>2.13</v>
          </cell>
          <cell r="AC73">
            <v>10.17</v>
          </cell>
          <cell r="AF73">
            <v>12.3</v>
          </cell>
          <cell r="AG73">
            <v>32.012550000000005</v>
          </cell>
          <cell r="AH73">
            <v>2560</v>
          </cell>
          <cell r="AI73">
            <v>0.78</v>
          </cell>
          <cell r="AJ73">
            <v>1996.8000000000002</v>
          </cell>
          <cell r="AK73">
            <v>24000</v>
          </cell>
          <cell r="AL73">
            <v>1</v>
          </cell>
          <cell r="AM73">
            <v>2.6624999999999996</v>
          </cell>
          <cell r="AN73">
            <v>0.25</v>
          </cell>
          <cell r="AO73">
            <v>5</v>
          </cell>
          <cell r="AP73">
            <v>1.1093749999999998E-4</v>
          </cell>
          <cell r="AQ73">
            <v>2.0833333333333335E-4</v>
          </cell>
          <cell r="AR73">
            <v>60000</v>
          </cell>
          <cell r="AS73">
            <v>1</v>
          </cell>
          <cell r="AT73">
            <v>12.7125</v>
          </cell>
          <cell r="AU73">
            <v>1</v>
          </cell>
          <cell r="AV73">
            <v>20</v>
          </cell>
          <cell r="AW73">
            <v>2.1187500000000001E-4</v>
          </cell>
          <cell r="AX73">
            <v>3.3333333333333332E-4</v>
          </cell>
          <cell r="AY73">
            <v>3.2281249999999997E-4</v>
          </cell>
          <cell r="AZ73">
            <v>5.4166666666666664E-4</v>
          </cell>
          <cell r="BA73">
            <v>64</v>
          </cell>
        </row>
        <row r="74">
          <cell r="B74">
            <v>65</v>
          </cell>
          <cell r="C74" t="str">
            <v>LB14REF</v>
          </cell>
          <cell r="D74" t="str">
            <v xml:space="preserve"> </v>
          </cell>
          <cell r="E74" t="str">
            <v>RELAMP REBALLAST LINEAR FLUORESCENT</v>
          </cell>
          <cell r="F74">
            <v>25</v>
          </cell>
          <cell r="J74">
            <v>1</v>
          </cell>
          <cell r="K74" t="str">
            <v>1X32HE</v>
          </cell>
          <cell r="L74">
            <v>0</v>
          </cell>
          <cell r="M74" t="str">
            <v>N/A</v>
          </cell>
          <cell r="O74">
            <v>1</v>
          </cell>
          <cell r="P74" t="str">
            <v>FO28/ECO</v>
          </cell>
          <cell r="Q74">
            <v>0</v>
          </cell>
          <cell r="R74" t="str">
            <v>N/A</v>
          </cell>
          <cell r="S74">
            <v>1</v>
          </cell>
          <cell r="T74" t="str">
            <v>1X4 1-LAMP WHITE REFLECTOR KIT</v>
          </cell>
          <cell r="U74" t="str">
            <v>TRISTAR</v>
          </cell>
          <cell r="V74" t="str">
            <v>RFK-RT14-132-T8-WREF</v>
          </cell>
          <cell r="W74" t="str">
            <v>-</v>
          </cell>
          <cell r="X74">
            <v>0.2</v>
          </cell>
          <cell r="Y74">
            <v>0.5</v>
          </cell>
          <cell r="Z74">
            <v>59.734999999999999</v>
          </cell>
          <cell r="AA74">
            <v>29.8675</v>
          </cell>
          <cell r="AB74">
            <v>2.13</v>
          </cell>
          <cell r="AC74">
            <v>10.17</v>
          </cell>
          <cell r="AD74">
            <v>12</v>
          </cell>
          <cell r="AF74">
            <v>24.3</v>
          </cell>
          <cell r="AG74">
            <v>54.167500000000004</v>
          </cell>
          <cell r="AH74">
            <v>2560</v>
          </cell>
          <cell r="AI74">
            <v>0.88</v>
          </cell>
          <cell r="AJ74">
            <v>2252.8000000000002</v>
          </cell>
          <cell r="AK74">
            <v>24000</v>
          </cell>
          <cell r="AL74">
            <v>1</v>
          </cell>
          <cell r="AM74">
            <v>2.6624999999999996</v>
          </cell>
          <cell r="AN74">
            <v>0.25</v>
          </cell>
          <cell r="AO74">
            <v>5</v>
          </cell>
          <cell r="AP74">
            <v>1.1093749999999998E-4</v>
          </cell>
          <cell r="AQ74">
            <v>2.0833333333333335E-4</v>
          </cell>
          <cell r="AR74">
            <v>60000</v>
          </cell>
          <cell r="AS74">
            <v>1</v>
          </cell>
          <cell r="AT74">
            <v>12.7125</v>
          </cell>
          <cell r="AU74">
            <v>1</v>
          </cell>
          <cell r="AV74">
            <v>20</v>
          </cell>
          <cell r="AW74">
            <v>2.1187500000000001E-4</v>
          </cell>
          <cell r="AX74">
            <v>3.3333333333333332E-4</v>
          </cell>
          <cell r="AY74">
            <v>3.2281249999999997E-4</v>
          </cell>
          <cell r="AZ74">
            <v>5.4166666666666664E-4</v>
          </cell>
          <cell r="BA74">
            <v>65</v>
          </cell>
        </row>
        <row r="75">
          <cell r="B75">
            <v>66</v>
          </cell>
          <cell r="C75" t="str">
            <v>LB14SL</v>
          </cell>
          <cell r="D75" t="str">
            <v xml:space="preserve"> </v>
          </cell>
          <cell r="E75" t="str">
            <v>RELAMP REBALLAST LINEAR FLUORESCENT</v>
          </cell>
          <cell r="F75">
            <v>61</v>
          </cell>
          <cell r="J75">
            <v>1</v>
          </cell>
          <cell r="K75" t="str">
            <v>2X59</v>
          </cell>
          <cell r="L75">
            <v>0</v>
          </cell>
          <cell r="M75" t="str">
            <v>N/A</v>
          </cell>
          <cell r="O75">
            <v>1</v>
          </cell>
          <cell r="P75" t="str">
            <v>F48T12</v>
          </cell>
          <cell r="Q75">
            <v>0</v>
          </cell>
          <cell r="R75" t="str">
            <v>N/A</v>
          </cell>
          <cell r="S75">
            <v>0</v>
          </cell>
          <cell r="T75" t="str">
            <v>N/A</v>
          </cell>
          <cell r="U75" t="str">
            <v>-</v>
          </cell>
          <cell r="V75" t="str">
            <v>-</v>
          </cell>
          <cell r="W75" t="str">
            <v>-</v>
          </cell>
          <cell r="X75">
            <v>0.2</v>
          </cell>
          <cell r="Y75">
            <v>0.33</v>
          </cell>
          <cell r="Z75">
            <v>59.734999999999999</v>
          </cell>
          <cell r="AA75">
            <v>19.71255</v>
          </cell>
          <cell r="AB75">
            <v>4</v>
          </cell>
          <cell r="AC75">
            <v>30</v>
          </cell>
          <cell r="AF75">
            <v>34</v>
          </cell>
          <cell r="AG75">
            <v>53.71255</v>
          </cell>
          <cell r="AH75">
            <v>2369</v>
          </cell>
          <cell r="AI75">
            <v>0.88</v>
          </cell>
          <cell r="AJ75">
            <v>2084.7199999999998</v>
          </cell>
          <cell r="AK75">
            <v>20000</v>
          </cell>
          <cell r="AL75">
            <v>1</v>
          </cell>
          <cell r="AM75">
            <v>5</v>
          </cell>
          <cell r="AN75">
            <v>0.25</v>
          </cell>
          <cell r="AO75">
            <v>5</v>
          </cell>
          <cell r="AP75">
            <v>2.5000000000000001E-4</v>
          </cell>
          <cell r="AQ75">
            <v>2.5000000000000001E-4</v>
          </cell>
          <cell r="AR75">
            <v>60000</v>
          </cell>
          <cell r="AS75">
            <v>1</v>
          </cell>
          <cell r="AT75">
            <v>37.5</v>
          </cell>
          <cell r="AU75">
            <v>1</v>
          </cell>
          <cell r="AV75">
            <v>20</v>
          </cell>
          <cell r="AW75">
            <v>6.2500000000000001E-4</v>
          </cell>
          <cell r="AX75">
            <v>3.3333333333333332E-4</v>
          </cell>
          <cell r="AY75">
            <v>8.7500000000000002E-4</v>
          </cell>
          <cell r="AZ75">
            <v>5.8333333333333327E-4</v>
          </cell>
          <cell r="BA75">
            <v>66</v>
          </cell>
        </row>
        <row r="76">
          <cell r="B76">
            <v>67</v>
          </cell>
          <cell r="C76" t="str">
            <v>LB18HOT8</v>
          </cell>
          <cell r="D76" t="str">
            <v xml:space="preserve"> </v>
          </cell>
          <cell r="E76" t="str">
            <v>RELAMP REBALLAST LINEAR FLUORESCENT</v>
          </cell>
          <cell r="F76">
            <v>95</v>
          </cell>
          <cell r="J76">
            <v>1</v>
          </cell>
          <cell r="K76" t="str">
            <v>2X96HO</v>
          </cell>
          <cell r="L76">
            <v>0</v>
          </cell>
          <cell r="M76" t="str">
            <v>N/A</v>
          </cell>
          <cell r="O76">
            <v>1</v>
          </cell>
          <cell r="P76" t="str">
            <v>F96T8/HO</v>
          </cell>
          <cell r="Q76">
            <v>0</v>
          </cell>
          <cell r="R76" t="str">
            <v>N/A</v>
          </cell>
          <cell r="S76">
            <v>0</v>
          </cell>
          <cell r="T76" t="str">
            <v>N/A</v>
          </cell>
          <cell r="U76" t="str">
            <v>-</v>
          </cell>
          <cell r="V76" t="str">
            <v>-</v>
          </cell>
          <cell r="W76" t="str">
            <v>-</v>
          </cell>
          <cell r="X76">
            <v>0.2</v>
          </cell>
          <cell r="Y76">
            <v>0.33</v>
          </cell>
          <cell r="Z76">
            <v>59.734999999999999</v>
          </cell>
          <cell r="AA76">
            <v>19.71255</v>
          </cell>
          <cell r="AB76">
            <v>8.7200000000000006</v>
          </cell>
          <cell r="AC76">
            <v>40</v>
          </cell>
          <cell r="AF76">
            <v>48.72</v>
          </cell>
          <cell r="AG76">
            <v>68.432549999999992</v>
          </cell>
          <cell r="AH76">
            <v>7380</v>
          </cell>
          <cell r="AI76">
            <v>0.85</v>
          </cell>
          <cell r="AJ76">
            <v>6273</v>
          </cell>
          <cell r="AK76">
            <v>20000</v>
          </cell>
          <cell r="AL76">
            <v>1</v>
          </cell>
          <cell r="AM76">
            <v>10.9</v>
          </cell>
          <cell r="AN76">
            <v>0.25</v>
          </cell>
          <cell r="AO76">
            <v>5</v>
          </cell>
          <cell r="AP76">
            <v>5.4500000000000002E-4</v>
          </cell>
          <cell r="AQ76">
            <v>2.5000000000000001E-4</v>
          </cell>
          <cell r="AR76">
            <v>60000</v>
          </cell>
          <cell r="AS76">
            <v>1</v>
          </cell>
          <cell r="AT76">
            <v>50</v>
          </cell>
          <cell r="AU76">
            <v>1</v>
          </cell>
          <cell r="AV76">
            <v>20</v>
          </cell>
          <cell r="AW76">
            <v>8.3333333333333339E-4</v>
          </cell>
          <cell r="AX76">
            <v>3.3333333333333332E-4</v>
          </cell>
          <cell r="AY76">
            <v>1.3783333333333334E-3</v>
          </cell>
          <cell r="AZ76">
            <v>5.8333333333333327E-4</v>
          </cell>
          <cell r="BA76">
            <v>67</v>
          </cell>
        </row>
        <row r="77">
          <cell r="B77">
            <v>68</v>
          </cell>
          <cell r="C77" t="str">
            <v>LB18SL</v>
          </cell>
          <cell r="D77" t="str">
            <v xml:space="preserve"> </v>
          </cell>
          <cell r="E77" t="str">
            <v>RELAMP REBALLAST LINEAR FLUORESCENT</v>
          </cell>
          <cell r="F77">
            <v>70</v>
          </cell>
          <cell r="J77">
            <v>1</v>
          </cell>
          <cell r="K77" t="str">
            <v>2X59</v>
          </cell>
          <cell r="L77">
            <v>0</v>
          </cell>
          <cell r="M77" t="str">
            <v>N/A</v>
          </cell>
          <cell r="O77">
            <v>1</v>
          </cell>
          <cell r="P77" t="str">
            <v>F96T8</v>
          </cell>
          <cell r="Q77">
            <v>0</v>
          </cell>
          <cell r="R77" t="str">
            <v>N/A</v>
          </cell>
          <cell r="S77">
            <v>0</v>
          </cell>
          <cell r="T77" t="str">
            <v>N/A</v>
          </cell>
          <cell r="U77" t="str">
            <v>-</v>
          </cell>
          <cell r="V77" t="str">
            <v>-</v>
          </cell>
          <cell r="W77" t="str">
            <v>-</v>
          </cell>
          <cell r="X77">
            <v>0.2</v>
          </cell>
          <cell r="Y77">
            <v>0.33</v>
          </cell>
          <cell r="Z77">
            <v>59.734999999999999</v>
          </cell>
          <cell r="AA77">
            <v>19.71255</v>
          </cell>
          <cell r="AB77">
            <v>6</v>
          </cell>
          <cell r="AC77">
            <v>30</v>
          </cell>
          <cell r="AF77">
            <v>36</v>
          </cell>
          <cell r="AG77">
            <v>55.71255</v>
          </cell>
          <cell r="AH77">
            <v>5795</v>
          </cell>
          <cell r="AI77">
            <v>0.88</v>
          </cell>
          <cell r="AJ77">
            <v>5099.6000000000004</v>
          </cell>
          <cell r="AK77">
            <v>20000</v>
          </cell>
          <cell r="AL77">
            <v>1</v>
          </cell>
          <cell r="AM77">
            <v>7.5</v>
          </cell>
          <cell r="AN77">
            <v>0.25</v>
          </cell>
          <cell r="AO77">
            <v>5</v>
          </cell>
          <cell r="AP77">
            <v>3.7500000000000001E-4</v>
          </cell>
          <cell r="AQ77">
            <v>2.5000000000000001E-4</v>
          </cell>
          <cell r="AR77">
            <v>60000</v>
          </cell>
          <cell r="AS77">
            <v>1</v>
          </cell>
          <cell r="AT77">
            <v>37.5</v>
          </cell>
          <cell r="AU77">
            <v>1</v>
          </cell>
          <cell r="AV77">
            <v>20</v>
          </cell>
          <cell r="AW77">
            <v>6.2500000000000001E-4</v>
          </cell>
          <cell r="AX77">
            <v>3.3333333333333332E-4</v>
          </cell>
          <cell r="AY77">
            <v>1E-3</v>
          </cell>
          <cell r="AZ77">
            <v>5.8333333333333327E-4</v>
          </cell>
          <cell r="BA77">
            <v>68</v>
          </cell>
        </row>
        <row r="78">
          <cell r="B78">
            <v>69</v>
          </cell>
          <cell r="C78" t="str">
            <v>LB1U4</v>
          </cell>
          <cell r="D78" t="str">
            <v xml:space="preserve"> </v>
          </cell>
          <cell r="E78" t="str">
            <v>RELAMP REBALLAST LINEAR FLUORESCENT</v>
          </cell>
          <cell r="F78">
            <v>28</v>
          </cell>
          <cell r="J78">
            <v>1</v>
          </cell>
          <cell r="K78" t="str">
            <v>1X32HE</v>
          </cell>
          <cell r="L78">
            <v>0</v>
          </cell>
          <cell r="M78" t="str">
            <v>N/A</v>
          </cell>
          <cell r="O78">
            <v>1</v>
          </cell>
          <cell r="P78" t="str">
            <v>FBO32/6/ECO</v>
          </cell>
          <cell r="Q78">
            <v>0</v>
          </cell>
          <cell r="R78" t="str">
            <v>N/A</v>
          </cell>
          <cell r="S78">
            <v>0</v>
          </cell>
          <cell r="T78" t="str">
            <v>N/A</v>
          </cell>
          <cell r="U78" t="str">
            <v>-</v>
          </cell>
          <cell r="V78" t="str">
            <v>-</v>
          </cell>
          <cell r="W78" t="str">
            <v>-</v>
          </cell>
          <cell r="X78">
            <v>0.2</v>
          </cell>
          <cell r="Y78">
            <v>0.33</v>
          </cell>
          <cell r="Z78">
            <v>59.734999999999999</v>
          </cell>
          <cell r="AA78">
            <v>19.71255</v>
          </cell>
          <cell r="AB78">
            <v>6.77</v>
          </cell>
          <cell r="AC78">
            <v>10.17</v>
          </cell>
          <cell r="AF78">
            <v>16.939999999999998</v>
          </cell>
          <cell r="AG78">
            <v>36.652549999999998</v>
          </cell>
          <cell r="AH78">
            <v>2755</v>
          </cell>
          <cell r="AI78">
            <v>0.88</v>
          </cell>
          <cell r="AJ78">
            <v>2424.4</v>
          </cell>
          <cell r="AK78">
            <v>24000</v>
          </cell>
          <cell r="AL78">
            <v>1</v>
          </cell>
          <cell r="AM78">
            <v>8.4624999999999986</v>
          </cell>
          <cell r="AN78">
            <v>0.25</v>
          </cell>
          <cell r="AO78">
            <v>5</v>
          </cell>
          <cell r="AP78">
            <v>3.5260416666666659E-4</v>
          </cell>
          <cell r="AQ78">
            <v>2.0833333333333335E-4</v>
          </cell>
          <cell r="AR78">
            <v>60000</v>
          </cell>
          <cell r="AS78">
            <v>1</v>
          </cell>
          <cell r="AT78">
            <v>12.7125</v>
          </cell>
          <cell r="AU78">
            <v>1</v>
          </cell>
          <cell r="AV78">
            <v>20</v>
          </cell>
          <cell r="AW78">
            <v>2.1187500000000001E-4</v>
          </cell>
          <cell r="AX78">
            <v>3.3333333333333332E-4</v>
          </cell>
          <cell r="AY78">
            <v>5.6447916666666658E-4</v>
          </cell>
          <cell r="AZ78">
            <v>5.4166666666666664E-4</v>
          </cell>
          <cell r="BA78">
            <v>69</v>
          </cell>
        </row>
        <row r="79">
          <cell r="B79">
            <v>70</v>
          </cell>
          <cell r="C79" t="str">
            <v>LB22</v>
          </cell>
          <cell r="D79" t="str">
            <v xml:space="preserve"> </v>
          </cell>
          <cell r="E79" t="str">
            <v>RELAMP REBALLAST LINEAR FLUORESCENT</v>
          </cell>
          <cell r="F79">
            <v>30</v>
          </cell>
          <cell r="J79">
            <v>1</v>
          </cell>
          <cell r="K79" t="str">
            <v>2X32HE</v>
          </cell>
          <cell r="L79">
            <v>0</v>
          </cell>
          <cell r="M79" t="str">
            <v>N/A</v>
          </cell>
          <cell r="O79">
            <v>2</v>
          </cell>
          <cell r="P79" t="str">
            <v>FO17/ECO</v>
          </cell>
          <cell r="Q79">
            <v>0</v>
          </cell>
          <cell r="R79" t="str">
            <v>N/A</v>
          </cell>
          <cell r="S79">
            <v>0</v>
          </cell>
          <cell r="T79" t="str">
            <v>N/A</v>
          </cell>
          <cell r="U79" t="str">
            <v>-</v>
          </cell>
          <cell r="V79" t="str">
            <v>-</v>
          </cell>
          <cell r="W79" t="str">
            <v>-</v>
          </cell>
          <cell r="X79">
            <v>0.2</v>
          </cell>
          <cell r="Y79">
            <v>0.33</v>
          </cell>
          <cell r="Z79">
            <v>59.734999999999999</v>
          </cell>
          <cell r="AA79">
            <v>19.71255</v>
          </cell>
          <cell r="AB79">
            <v>2.2799999999999998</v>
          </cell>
          <cell r="AC79">
            <v>9.84</v>
          </cell>
          <cell r="AF79">
            <v>14.399999999999999</v>
          </cell>
          <cell r="AG79">
            <v>34.112549999999999</v>
          </cell>
          <cell r="AH79">
            <v>1305</v>
          </cell>
          <cell r="AI79">
            <v>0.88</v>
          </cell>
          <cell r="AJ79">
            <v>2296.8000000000002</v>
          </cell>
          <cell r="AK79">
            <v>24000</v>
          </cell>
          <cell r="AL79">
            <v>2</v>
          </cell>
          <cell r="AM79">
            <v>2.8499999999999996</v>
          </cell>
          <cell r="AN79">
            <v>0.25</v>
          </cell>
          <cell r="AO79">
            <v>5</v>
          </cell>
          <cell r="AP79">
            <v>2.3749999999999997E-4</v>
          </cell>
          <cell r="AQ79">
            <v>4.1666666666666669E-4</v>
          </cell>
          <cell r="AR79">
            <v>60000</v>
          </cell>
          <cell r="AS79">
            <v>1</v>
          </cell>
          <cell r="AT79">
            <v>12.3</v>
          </cell>
          <cell r="AU79">
            <v>1</v>
          </cell>
          <cell r="AV79">
            <v>20</v>
          </cell>
          <cell r="AW79">
            <v>2.0500000000000002E-4</v>
          </cell>
          <cell r="AX79">
            <v>3.3333333333333332E-4</v>
          </cell>
          <cell r="AY79">
            <v>4.4249999999999997E-4</v>
          </cell>
          <cell r="AZ79">
            <v>7.5000000000000002E-4</v>
          </cell>
          <cell r="BA79">
            <v>70</v>
          </cell>
        </row>
        <row r="80">
          <cell r="B80">
            <v>71</v>
          </cell>
          <cell r="C80" t="str">
            <v>LB22HP</v>
          </cell>
          <cell r="D80" t="str">
            <v xml:space="preserve"> </v>
          </cell>
          <cell r="E80" t="str">
            <v>RELAMP REBALLAST LINEAR FLUORESCENT</v>
          </cell>
          <cell r="F80">
            <v>37</v>
          </cell>
          <cell r="J80">
            <v>1</v>
          </cell>
          <cell r="K80" t="str">
            <v>4X32HE</v>
          </cell>
          <cell r="L80">
            <v>0</v>
          </cell>
          <cell r="M80" t="str">
            <v>N/A</v>
          </cell>
          <cell r="O80">
            <v>2</v>
          </cell>
          <cell r="P80" t="str">
            <v>FO17/ECO</v>
          </cell>
          <cell r="Q80">
            <v>0</v>
          </cell>
          <cell r="R80" t="str">
            <v>N/A</v>
          </cell>
          <cell r="S80">
            <v>0</v>
          </cell>
          <cell r="T80" t="str">
            <v>N/A</v>
          </cell>
          <cell r="U80" t="str">
            <v>-</v>
          </cell>
          <cell r="V80" t="str">
            <v>-</v>
          </cell>
          <cell r="W80" t="str">
            <v>-</v>
          </cell>
          <cell r="X80">
            <v>0.2</v>
          </cell>
          <cell r="Y80">
            <v>0.33</v>
          </cell>
          <cell r="Z80">
            <v>59.734999999999999</v>
          </cell>
          <cell r="AA80">
            <v>19.71255</v>
          </cell>
          <cell r="AB80">
            <v>2.2799999999999998</v>
          </cell>
          <cell r="AC80">
            <v>12.28</v>
          </cell>
          <cell r="AF80">
            <v>16.84</v>
          </cell>
          <cell r="AG80">
            <v>36.552549999999997</v>
          </cell>
          <cell r="AH80">
            <v>1305</v>
          </cell>
          <cell r="AI80">
            <v>0.88</v>
          </cell>
          <cell r="AJ80">
            <v>2296.8000000000002</v>
          </cell>
          <cell r="AK80">
            <v>24000</v>
          </cell>
          <cell r="AL80">
            <v>2</v>
          </cell>
          <cell r="AM80">
            <v>2.8499999999999996</v>
          </cell>
          <cell r="AN80">
            <v>0.25</v>
          </cell>
          <cell r="AO80">
            <v>5</v>
          </cell>
          <cell r="AP80">
            <v>2.3749999999999997E-4</v>
          </cell>
          <cell r="AQ80">
            <v>4.1666666666666669E-4</v>
          </cell>
          <cell r="AR80">
            <v>60000</v>
          </cell>
          <cell r="AS80">
            <v>1</v>
          </cell>
          <cell r="AT80">
            <v>15.35</v>
          </cell>
          <cell r="AU80">
            <v>1</v>
          </cell>
          <cell r="AV80">
            <v>20</v>
          </cell>
          <cell r="AW80">
            <v>2.5583333333333334E-4</v>
          </cell>
          <cell r="AX80">
            <v>3.3333333333333332E-4</v>
          </cell>
          <cell r="AY80">
            <v>4.9333333333333325E-4</v>
          </cell>
          <cell r="AZ80">
            <v>7.5000000000000002E-4</v>
          </cell>
          <cell r="BA80">
            <v>71</v>
          </cell>
        </row>
        <row r="81">
          <cell r="B81">
            <v>72</v>
          </cell>
          <cell r="C81" t="str">
            <v>LB22HPREF</v>
          </cell>
          <cell r="D81" t="str">
            <v xml:space="preserve"> </v>
          </cell>
          <cell r="E81" t="str">
            <v>RELAMP REBALLAST LINEAR FLUORESCENT</v>
          </cell>
          <cell r="F81">
            <v>37</v>
          </cell>
          <cell r="J81">
            <v>1</v>
          </cell>
          <cell r="K81" t="str">
            <v>4X32HE</v>
          </cell>
          <cell r="L81">
            <v>0</v>
          </cell>
          <cell r="M81" t="str">
            <v>N/A</v>
          </cell>
          <cell r="O81">
            <v>2</v>
          </cell>
          <cell r="P81" t="str">
            <v>FO17/ECO</v>
          </cell>
          <cell r="Q81">
            <v>0</v>
          </cell>
          <cell r="R81" t="str">
            <v>N/A</v>
          </cell>
          <cell r="S81">
            <v>1</v>
          </cell>
          <cell r="T81" t="str">
            <v>2X2 2-LAMP WHITE REFLECTOR KIT</v>
          </cell>
          <cell r="U81" t="str">
            <v>TRISTAR</v>
          </cell>
          <cell r="V81" t="str">
            <v>RFK-RT22-217-T8-WREF</v>
          </cell>
          <cell r="W81" t="str">
            <v>-</v>
          </cell>
          <cell r="X81">
            <v>0.2</v>
          </cell>
          <cell r="Y81">
            <v>0.5</v>
          </cell>
          <cell r="Z81">
            <v>59.734999999999999</v>
          </cell>
          <cell r="AA81">
            <v>29.8675</v>
          </cell>
          <cell r="AB81">
            <v>2.2799999999999998</v>
          </cell>
          <cell r="AC81">
            <v>12.28</v>
          </cell>
          <cell r="AD81">
            <v>12</v>
          </cell>
          <cell r="AF81">
            <v>28.84</v>
          </cell>
          <cell r="AG81">
            <v>58.707499999999996</v>
          </cell>
          <cell r="AH81">
            <v>1305</v>
          </cell>
          <cell r="AI81">
            <v>0.88</v>
          </cell>
          <cell r="AJ81">
            <v>2296.8000000000002</v>
          </cell>
          <cell r="AK81">
            <v>24000</v>
          </cell>
          <cell r="AL81">
            <v>2</v>
          </cell>
          <cell r="AM81">
            <v>2.8499999999999996</v>
          </cell>
          <cell r="AN81">
            <v>0.25</v>
          </cell>
          <cell r="AO81">
            <v>5</v>
          </cell>
          <cell r="AP81">
            <v>2.3749999999999997E-4</v>
          </cell>
          <cell r="AQ81">
            <v>4.1666666666666669E-4</v>
          </cell>
          <cell r="AR81">
            <v>60000</v>
          </cell>
          <cell r="AS81">
            <v>1</v>
          </cell>
          <cell r="AT81">
            <v>15.35</v>
          </cell>
          <cell r="AU81">
            <v>1</v>
          </cell>
          <cell r="AV81">
            <v>20</v>
          </cell>
          <cell r="AW81">
            <v>2.5583333333333334E-4</v>
          </cell>
          <cell r="AX81">
            <v>3.3333333333333332E-4</v>
          </cell>
          <cell r="AY81">
            <v>4.9333333333333325E-4</v>
          </cell>
          <cell r="AZ81">
            <v>7.5000000000000002E-4</v>
          </cell>
          <cell r="BA81">
            <v>72</v>
          </cell>
        </row>
        <row r="82">
          <cell r="B82">
            <v>73</v>
          </cell>
          <cell r="C82" t="str">
            <v>LB22LP</v>
          </cell>
          <cell r="D82" t="str">
            <v xml:space="preserve"> </v>
          </cell>
          <cell r="E82" t="str">
            <v>RELAMP REBALLAST LINEAR FLUORESCENT</v>
          </cell>
          <cell r="F82">
            <v>26</v>
          </cell>
          <cell r="J82">
            <v>1</v>
          </cell>
          <cell r="K82" t="str">
            <v>2X32HELP</v>
          </cell>
          <cell r="L82">
            <v>0</v>
          </cell>
          <cell r="M82" t="str">
            <v>N/A</v>
          </cell>
          <cell r="O82">
            <v>2</v>
          </cell>
          <cell r="P82" t="str">
            <v>FO17/ECO</v>
          </cell>
          <cell r="Q82">
            <v>0</v>
          </cell>
          <cell r="R82" t="str">
            <v>N/A</v>
          </cell>
          <cell r="S82">
            <v>0</v>
          </cell>
          <cell r="T82" t="str">
            <v>N/A</v>
          </cell>
          <cell r="U82" t="str">
            <v>-</v>
          </cell>
          <cell r="V82" t="str">
            <v>-</v>
          </cell>
          <cell r="W82" t="str">
            <v>-</v>
          </cell>
          <cell r="X82">
            <v>0.2</v>
          </cell>
          <cell r="Y82">
            <v>0.33</v>
          </cell>
          <cell r="Z82">
            <v>59.734999999999999</v>
          </cell>
          <cell r="AA82">
            <v>19.71255</v>
          </cell>
          <cell r="AB82">
            <v>2.2799999999999998</v>
          </cell>
          <cell r="AC82">
            <v>9.84</v>
          </cell>
          <cell r="AF82">
            <v>14.399999999999999</v>
          </cell>
          <cell r="AG82">
            <v>34.112549999999999</v>
          </cell>
          <cell r="AH82">
            <v>1305</v>
          </cell>
          <cell r="AI82">
            <v>0.78</v>
          </cell>
          <cell r="AJ82">
            <v>2035.8000000000002</v>
          </cell>
          <cell r="AK82">
            <v>24000</v>
          </cell>
          <cell r="AL82">
            <v>2</v>
          </cell>
          <cell r="AM82">
            <v>2.8499999999999996</v>
          </cell>
          <cell r="AN82">
            <v>0.25</v>
          </cell>
          <cell r="AO82">
            <v>5</v>
          </cell>
          <cell r="AP82">
            <v>2.3749999999999997E-4</v>
          </cell>
          <cell r="AQ82">
            <v>4.1666666666666669E-4</v>
          </cell>
          <cell r="AR82">
            <v>60000</v>
          </cell>
          <cell r="AS82">
            <v>1</v>
          </cell>
          <cell r="AT82">
            <v>12.3</v>
          </cell>
          <cell r="AU82">
            <v>1</v>
          </cell>
          <cell r="AV82">
            <v>20</v>
          </cell>
          <cell r="AW82">
            <v>2.0500000000000002E-4</v>
          </cell>
          <cell r="AX82">
            <v>3.3333333333333332E-4</v>
          </cell>
          <cell r="AY82">
            <v>4.4249999999999997E-4</v>
          </cell>
          <cell r="AZ82">
            <v>7.5000000000000002E-4</v>
          </cell>
          <cell r="BA82">
            <v>73</v>
          </cell>
        </row>
        <row r="83">
          <cell r="B83">
            <v>74</v>
          </cell>
          <cell r="C83" t="str">
            <v>LB22LPREF</v>
          </cell>
          <cell r="D83" t="str">
            <v xml:space="preserve"> </v>
          </cell>
          <cell r="E83" t="str">
            <v>RELAMP REBALLAST LINEAR FLUORESCENT</v>
          </cell>
          <cell r="F83">
            <v>26</v>
          </cell>
          <cell r="J83">
            <v>1</v>
          </cell>
          <cell r="K83" t="str">
            <v>2X32HELP</v>
          </cell>
          <cell r="L83">
            <v>0</v>
          </cell>
          <cell r="M83" t="str">
            <v>N/A</v>
          </cell>
          <cell r="O83">
            <v>2</v>
          </cell>
          <cell r="P83" t="str">
            <v>FO17/ECO</v>
          </cell>
          <cell r="Q83">
            <v>0</v>
          </cell>
          <cell r="R83" t="str">
            <v>N/A</v>
          </cell>
          <cell r="S83">
            <v>1</v>
          </cell>
          <cell r="T83" t="str">
            <v>2X2 2-LAMP WHITE REFLECTOR KIT</v>
          </cell>
          <cell r="U83" t="str">
            <v>TRISTAR</v>
          </cell>
          <cell r="V83" t="str">
            <v>RFK-RT22-217-T8-WREF</v>
          </cell>
          <cell r="W83" t="str">
            <v>-</v>
          </cell>
          <cell r="X83">
            <v>0.2</v>
          </cell>
          <cell r="Y83">
            <v>0.5</v>
          </cell>
          <cell r="Z83">
            <v>59.734999999999999</v>
          </cell>
          <cell r="AA83">
            <v>29.8675</v>
          </cell>
          <cell r="AB83">
            <v>2.2799999999999998</v>
          </cell>
          <cell r="AC83">
            <v>9.84</v>
          </cell>
          <cell r="AD83">
            <v>12</v>
          </cell>
          <cell r="AF83">
            <v>26.4</v>
          </cell>
          <cell r="AG83">
            <v>56.267499999999998</v>
          </cell>
          <cell r="AH83">
            <v>1305</v>
          </cell>
          <cell r="AI83">
            <v>0.78</v>
          </cell>
          <cell r="AJ83">
            <v>2035.8000000000002</v>
          </cell>
          <cell r="AK83">
            <v>24000</v>
          </cell>
          <cell r="AL83">
            <v>2</v>
          </cell>
          <cell r="AM83">
            <v>2.8499999999999996</v>
          </cell>
          <cell r="AN83">
            <v>0.25</v>
          </cell>
          <cell r="AO83">
            <v>5</v>
          </cell>
          <cell r="AP83">
            <v>2.3749999999999997E-4</v>
          </cell>
          <cell r="AQ83">
            <v>4.1666666666666669E-4</v>
          </cell>
          <cell r="AR83">
            <v>60000</v>
          </cell>
          <cell r="AS83">
            <v>1</v>
          </cell>
          <cell r="AT83">
            <v>12.3</v>
          </cell>
          <cell r="AU83">
            <v>1</v>
          </cell>
          <cell r="AV83">
            <v>20</v>
          </cell>
          <cell r="AW83">
            <v>2.0500000000000002E-4</v>
          </cell>
          <cell r="AX83">
            <v>3.3333333333333332E-4</v>
          </cell>
          <cell r="AY83">
            <v>4.4249999999999997E-4</v>
          </cell>
          <cell r="AZ83">
            <v>7.5000000000000002E-4</v>
          </cell>
          <cell r="BA83">
            <v>74</v>
          </cell>
        </row>
        <row r="84">
          <cell r="B84">
            <v>75</v>
          </cell>
          <cell r="C84" t="str">
            <v>LB22REF</v>
          </cell>
          <cell r="D84" t="str">
            <v xml:space="preserve"> </v>
          </cell>
          <cell r="E84" t="str">
            <v>RELAMP REBALLAST LINEAR FLUORESCENT</v>
          </cell>
          <cell r="F84">
            <v>30</v>
          </cell>
          <cell r="J84">
            <v>1</v>
          </cell>
          <cell r="K84" t="str">
            <v>2X32HE</v>
          </cell>
          <cell r="L84">
            <v>0</v>
          </cell>
          <cell r="M84" t="str">
            <v>N/A</v>
          </cell>
          <cell r="O84">
            <v>2</v>
          </cell>
          <cell r="P84" t="str">
            <v>FO17/ECO</v>
          </cell>
          <cell r="Q84">
            <v>0</v>
          </cell>
          <cell r="R84" t="str">
            <v>N/A</v>
          </cell>
          <cell r="S84">
            <v>1</v>
          </cell>
          <cell r="T84" t="str">
            <v>2X2 2-LAMP WHITE REFLECTOR KIT</v>
          </cell>
          <cell r="U84" t="str">
            <v>TRISTAR</v>
          </cell>
          <cell r="V84" t="str">
            <v>RFK-RT22-217-T8-WREF</v>
          </cell>
          <cell r="W84" t="str">
            <v>-</v>
          </cell>
          <cell r="X84">
            <v>0.2</v>
          </cell>
          <cell r="Y84">
            <v>0.5</v>
          </cell>
          <cell r="Z84">
            <v>59.734999999999999</v>
          </cell>
          <cell r="AA84">
            <v>29.8675</v>
          </cell>
          <cell r="AB84">
            <v>2.2799999999999998</v>
          </cell>
          <cell r="AC84">
            <v>9.84</v>
          </cell>
          <cell r="AD84">
            <v>12</v>
          </cell>
          <cell r="AF84">
            <v>26.4</v>
          </cell>
          <cell r="AG84">
            <v>56.267499999999998</v>
          </cell>
          <cell r="AH84">
            <v>1305</v>
          </cell>
          <cell r="AI84">
            <v>0.88</v>
          </cell>
          <cell r="AJ84">
            <v>2296.8000000000002</v>
          </cell>
          <cell r="AK84">
            <v>24000</v>
          </cell>
          <cell r="AL84">
            <v>2</v>
          </cell>
          <cell r="AM84">
            <v>2.8499999999999996</v>
          </cell>
          <cell r="AN84">
            <v>0.25</v>
          </cell>
          <cell r="AO84">
            <v>5</v>
          </cell>
          <cell r="AP84">
            <v>2.3749999999999997E-4</v>
          </cell>
          <cell r="AQ84">
            <v>4.1666666666666669E-4</v>
          </cell>
          <cell r="AR84">
            <v>60000</v>
          </cell>
          <cell r="AS84">
            <v>1</v>
          </cell>
          <cell r="AT84">
            <v>12.3</v>
          </cell>
          <cell r="AU84">
            <v>1</v>
          </cell>
          <cell r="AV84">
            <v>20</v>
          </cell>
          <cell r="AW84">
            <v>2.0500000000000002E-4</v>
          </cell>
          <cell r="AX84">
            <v>3.3333333333333332E-4</v>
          </cell>
          <cell r="AY84">
            <v>4.4249999999999997E-4</v>
          </cell>
          <cell r="AZ84">
            <v>7.5000000000000002E-4</v>
          </cell>
          <cell r="BA84">
            <v>75</v>
          </cell>
        </row>
        <row r="85">
          <cell r="B85">
            <v>76</v>
          </cell>
          <cell r="C85" t="str">
            <v>LB23</v>
          </cell>
          <cell r="D85" t="str">
            <v xml:space="preserve"> </v>
          </cell>
          <cell r="E85" t="str">
            <v>RELAMP REBALLAST LINEAR FLUORESCENT</v>
          </cell>
          <cell r="F85">
            <v>42</v>
          </cell>
          <cell r="J85">
            <v>1</v>
          </cell>
          <cell r="K85" t="str">
            <v>2X32HE</v>
          </cell>
          <cell r="L85">
            <v>0</v>
          </cell>
          <cell r="M85" t="str">
            <v>N/A</v>
          </cell>
          <cell r="O85">
            <v>2</v>
          </cell>
          <cell r="P85" t="str">
            <v>FO25/ECO</v>
          </cell>
          <cell r="Q85">
            <v>0</v>
          </cell>
          <cell r="R85" t="str">
            <v>N/A</v>
          </cell>
          <cell r="S85">
            <v>0</v>
          </cell>
          <cell r="T85" t="str">
            <v>N/A</v>
          </cell>
          <cell r="U85" t="str">
            <v>-</v>
          </cell>
          <cell r="V85" t="str">
            <v>-</v>
          </cell>
          <cell r="W85" t="str">
            <v>-</v>
          </cell>
          <cell r="X85">
            <v>0.2</v>
          </cell>
          <cell r="Y85">
            <v>0.33</v>
          </cell>
          <cell r="Z85">
            <v>59.734999999999999</v>
          </cell>
          <cell r="AA85">
            <v>19.71255</v>
          </cell>
          <cell r="AB85">
            <v>2.2799999999999998</v>
          </cell>
          <cell r="AC85">
            <v>9.84</v>
          </cell>
          <cell r="AF85">
            <v>14.399999999999999</v>
          </cell>
          <cell r="AG85">
            <v>34.112549999999999</v>
          </cell>
          <cell r="AH85">
            <v>2065</v>
          </cell>
          <cell r="AI85">
            <v>0.88</v>
          </cell>
          <cell r="AJ85">
            <v>3634.4</v>
          </cell>
          <cell r="AK85">
            <v>24000</v>
          </cell>
          <cell r="AL85">
            <v>2</v>
          </cell>
          <cell r="AM85">
            <v>2.8499999999999996</v>
          </cell>
          <cell r="AN85">
            <v>0.25</v>
          </cell>
          <cell r="AO85">
            <v>5</v>
          </cell>
          <cell r="AP85">
            <v>2.3749999999999997E-4</v>
          </cell>
          <cell r="AQ85">
            <v>4.1666666666666669E-4</v>
          </cell>
          <cell r="AR85">
            <v>60000</v>
          </cell>
          <cell r="AS85">
            <v>1</v>
          </cell>
          <cell r="AT85">
            <v>12.3</v>
          </cell>
          <cell r="AU85">
            <v>1</v>
          </cell>
          <cell r="AV85">
            <v>20</v>
          </cell>
          <cell r="AW85">
            <v>2.0500000000000002E-4</v>
          </cell>
          <cell r="AX85">
            <v>3.3333333333333332E-4</v>
          </cell>
          <cell r="AY85">
            <v>4.4249999999999997E-4</v>
          </cell>
          <cell r="AZ85">
            <v>7.5000000000000002E-4</v>
          </cell>
          <cell r="BA85">
            <v>76</v>
          </cell>
        </row>
        <row r="86">
          <cell r="B86">
            <v>77</v>
          </cell>
          <cell r="C86" t="str">
            <v>LB23LP</v>
          </cell>
          <cell r="D86" t="str">
            <v xml:space="preserve"> </v>
          </cell>
          <cell r="E86" t="str">
            <v>RELAMP REBALLAST LINEAR FLUORESCENT</v>
          </cell>
          <cell r="F86">
            <v>36</v>
          </cell>
          <cell r="J86">
            <v>1</v>
          </cell>
          <cell r="K86" t="str">
            <v>2X32HELP</v>
          </cell>
          <cell r="L86">
            <v>0</v>
          </cell>
          <cell r="M86" t="str">
            <v>N/A</v>
          </cell>
          <cell r="O86">
            <v>2</v>
          </cell>
          <cell r="P86" t="str">
            <v>FO25/ECO</v>
          </cell>
          <cell r="Q86">
            <v>0</v>
          </cell>
          <cell r="R86" t="str">
            <v>N/A</v>
          </cell>
          <cell r="S86">
            <v>0</v>
          </cell>
          <cell r="T86" t="str">
            <v>N/A</v>
          </cell>
          <cell r="U86" t="str">
            <v>-</v>
          </cell>
          <cell r="V86" t="str">
            <v>-</v>
          </cell>
          <cell r="W86" t="str">
            <v>-</v>
          </cell>
          <cell r="X86">
            <v>0.2</v>
          </cell>
          <cell r="Y86">
            <v>0.33</v>
          </cell>
          <cell r="Z86">
            <v>59.734999999999999</v>
          </cell>
          <cell r="AA86">
            <v>19.71255</v>
          </cell>
          <cell r="AB86">
            <v>2.2799999999999998</v>
          </cell>
          <cell r="AC86">
            <v>9.84</v>
          </cell>
          <cell r="AF86">
            <v>14.399999999999999</v>
          </cell>
          <cell r="AG86">
            <v>34.112549999999999</v>
          </cell>
          <cell r="AH86">
            <v>2065</v>
          </cell>
          <cell r="AI86">
            <v>0.78</v>
          </cell>
          <cell r="AJ86">
            <v>3221.4</v>
          </cell>
          <cell r="AK86">
            <v>24000</v>
          </cell>
          <cell r="AL86">
            <v>2</v>
          </cell>
          <cell r="AM86">
            <v>2.8499999999999996</v>
          </cell>
          <cell r="AN86">
            <v>0.25</v>
          </cell>
          <cell r="AO86">
            <v>5</v>
          </cell>
          <cell r="AP86">
            <v>2.3749999999999997E-4</v>
          </cell>
          <cell r="AQ86">
            <v>4.1666666666666669E-4</v>
          </cell>
          <cell r="AR86">
            <v>60000</v>
          </cell>
          <cell r="AS86">
            <v>1</v>
          </cell>
          <cell r="AT86">
            <v>12.3</v>
          </cell>
          <cell r="AU86">
            <v>1</v>
          </cell>
          <cell r="AV86">
            <v>20</v>
          </cell>
          <cell r="AW86">
            <v>2.0500000000000002E-4</v>
          </cell>
          <cell r="AX86">
            <v>3.3333333333333332E-4</v>
          </cell>
          <cell r="AY86">
            <v>4.4249999999999997E-4</v>
          </cell>
          <cell r="AZ86">
            <v>7.5000000000000002E-4</v>
          </cell>
          <cell r="BA86">
            <v>77</v>
          </cell>
        </row>
        <row r="87">
          <cell r="B87">
            <v>78</v>
          </cell>
          <cell r="C87" t="str">
            <v>LB24</v>
          </cell>
          <cell r="D87" t="str">
            <v xml:space="preserve"> </v>
          </cell>
          <cell r="E87" t="str">
            <v>RELAMP REBALLAST LINEAR FLUORESCENT</v>
          </cell>
          <cell r="F87">
            <v>48</v>
          </cell>
          <cell r="J87">
            <v>1</v>
          </cell>
          <cell r="K87" t="str">
            <v>2X32HE</v>
          </cell>
          <cell r="L87">
            <v>0</v>
          </cell>
          <cell r="M87" t="str">
            <v>N/A</v>
          </cell>
          <cell r="O87">
            <v>2</v>
          </cell>
          <cell r="P87" t="str">
            <v>FO28/ECO</v>
          </cell>
          <cell r="Q87">
            <v>0</v>
          </cell>
          <cell r="R87" t="str">
            <v>N/A</v>
          </cell>
          <cell r="S87">
            <v>0</v>
          </cell>
          <cell r="T87" t="str">
            <v>N/A</v>
          </cell>
          <cell r="U87" t="str">
            <v>-</v>
          </cell>
          <cell r="V87" t="str">
            <v>-</v>
          </cell>
          <cell r="W87" t="str">
            <v>-</v>
          </cell>
          <cell r="X87">
            <v>0.2</v>
          </cell>
          <cell r="Y87">
            <v>0.33</v>
          </cell>
          <cell r="Z87">
            <v>59.734999999999999</v>
          </cell>
          <cell r="AA87">
            <v>19.71255</v>
          </cell>
          <cell r="AB87">
            <v>2.13</v>
          </cell>
          <cell r="AC87">
            <v>9.84</v>
          </cell>
          <cell r="AF87">
            <v>14.1</v>
          </cell>
          <cell r="AG87">
            <v>33.812550000000002</v>
          </cell>
          <cell r="AH87">
            <v>2560</v>
          </cell>
          <cell r="AI87">
            <v>0.88</v>
          </cell>
          <cell r="AJ87">
            <v>4505.6000000000004</v>
          </cell>
          <cell r="AK87">
            <v>24000</v>
          </cell>
          <cell r="AL87">
            <v>2</v>
          </cell>
          <cell r="AM87">
            <v>2.6624999999999996</v>
          </cell>
          <cell r="AN87">
            <v>0.25</v>
          </cell>
          <cell r="AO87">
            <v>5</v>
          </cell>
          <cell r="AP87">
            <v>2.2187499999999996E-4</v>
          </cell>
          <cell r="AQ87">
            <v>4.1666666666666669E-4</v>
          </cell>
          <cell r="AR87">
            <v>60000</v>
          </cell>
          <cell r="AS87">
            <v>1</v>
          </cell>
          <cell r="AT87">
            <v>12.3</v>
          </cell>
          <cell r="AU87">
            <v>1</v>
          </cell>
          <cell r="AV87">
            <v>20</v>
          </cell>
          <cell r="AW87">
            <v>2.0500000000000002E-4</v>
          </cell>
          <cell r="AX87">
            <v>3.3333333333333332E-4</v>
          </cell>
          <cell r="AY87">
            <v>4.2687499999999995E-4</v>
          </cell>
          <cell r="AZ87">
            <v>7.5000000000000002E-4</v>
          </cell>
          <cell r="BA87">
            <v>78</v>
          </cell>
        </row>
        <row r="88">
          <cell r="B88">
            <v>79</v>
          </cell>
          <cell r="C88" t="str">
            <v>LB24DIM</v>
          </cell>
          <cell r="D88" t="str">
            <v xml:space="preserve"> </v>
          </cell>
          <cell r="E88" t="str">
            <v>RELAMP REBALLAST LINEAR FLUORESCENT</v>
          </cell>
          <cell r="F88">
            <v>60</v>
          </cell>
          <cell r="J88">
            <v>1</v>
          </cell>
          <cell r="K88" t="str">
            <v>2X32DIM</v>
          </cell>
          <cell r="L88">
            <v>0</v>
          </cell>
          <cell r="M88" t="str">
            <v>N/A</v>
          </cell>
          <cell r="O88">
            <v>2</v>
          </cell>
          <cell r="P88" t="str">
            <v>FO32/ECO</v>
          </cell>
          <cell r="Q88">
            <v>0</v>
          </cell>
          <cell r="R88" t="str">
            <v>N/A</v>
          </cell>
          <cell r="S88">
            <v>1</v>
          </cell>
          <cell r="T88" t="str">
            <v>LINE VOLTAGE DIMMER SWITCH</v>
          </cell>
          <cell r="U88" t="str">
            <v>LEVITON</v>
          </cell>
          <cell r="V88" t="str">
            <v>IPX12-*LX</v>
          </cell>
          <cell r="W88" t="str">
            <v>-</v>
          </cell>
          <cell r="X88">
            <v>0.4</v>
          </cell>
          <cell r="Y88">
            <v>0.75</v>
          </cell>
          <cell r="Z88">
            <v>59.734999999999999</v>
          </cell>
          <cell r="AA88">
            <v>44.801249999999996</v>
          </cell>
          <cell r="AB88">
            <v>1.8</v>
          </cell>
          <cell r="AC88">
            <v>37</v>
          </cell>
          <cell r="AD88">
            <v>37</v>
          </cell>
          <cell r="AF88">
            <v>77.599999999999994</v>
          </cell>
          <cell r="AG88">
            <v>122.40124999999999</v>
          </cell>
          <cell r="AH88">
            <v>2850</v>
          </cell>
          <cell r="AI88">
            <v>0.88</v>
          </cell>
          <cell r="AJ88">
            <v>5016</v>
          </cell>
          <cell r="AK88">
            <v>24000</v>
          </cell>
          <cell r="AL88">
            <v>2</v>
          </cell>
          <cell r="AM88">
            <v>2.25</v>
          </cell>
          <cell r="AN88">
            <v>0.25</v>
          </cell>
          <cell r="AO88">
            <v>5</v>
          </cell>
          <cell r="AP88">
            <v>1.875E-4</v>
          </cell>
          <cell r="AQ88">
            <v>4.1666666666666669E-4</v>
          </cell>
          <cell r="AR88">
            <v>60000</v>
          </cell>
          <cell r="AS88">
            <v>1</v>
          </cell>
          <cell r="AT88">
            <v>46.25</v>
          </cell>
          <cell r="AU88">
            <v>1</v>
          </cell>
          <cell r="AV88">
            <v>20</v>
          </cell>
          <cell r="AW88">
            <v>7.7083333333333333E-4</v>
          </cell>
          <cell r="AX88">
            <v>3.3333333333333332E-4</v>
          </cell>
          <cell r="AY88">
            <v>9.5833333333333339E-4</v>
          </cell>
          <cell r="AZ88">
            <v>7.5000000000000002E-4</v>
          </cell>
          <cell r="BA88">
            <v>79</v>
          </cell>
        </row>
        <row r="89">
          <cell r="B89">
            <v>80</v>
          </cell>
          <cell r="C89" t="str">
            <v>LB24DL</v>
          </cell>
          <cell r="D89" t="str">
            <v xml:space="preserve"> </v>
          </cell>
          <cell r="E89" t="str">
            <v>RELAMP REBALLAST LINEAR FLUORESCENT REDUCE LAMP QTY</v>
          </cell>
          <cell r="F89">
            <v>48</v>
          </cell>
          <cell r="J89">
            <v>1</v>
          </cell>
          <cell r="K89" t="str">
            <v>2X32HE</v>
          </cell>
          <cell r="L89">
            <v>0</v>
          </cell>
          <cell r="M89" t="str">
            <v>N/A</v>
          </cell>
          <cell r="O89">
            <v>2</v>
          </cell>
          <cell r="P89" t="str">
            <v>FO28/ECO</v>
          </cell>
          <cell r="Q89">
            <v>0</v>
          </cell>
          <cell r="R89" t="str">
            <v>N/A</v>
          </cell>
          <cell r="S89">
            <v>0</v>
          </cell>
          <cell r="T89" t="str">
            <v>N/A</v>
          </cell>
          <cell r="U89" t="str">
            <v>-</v>
          </cell>
          <cell r="V89" t="str">
            <v>-</v>
          </cell>
          <cell r="W89" t="str">
            <v>-</v>
          </cell>
          <cell r="X89">
            <v>0.2</v>
          </cell>
          <cell r="Y89">
            <v>0.33</v>
          </cell>
          <cell r="Z89">
            <v>59.734999999999999</v>
          </cell>
          <cell r="AA89">
            <v>19.71255</v>
          </cell>
          <cell r="AB89">
            <v>2.13</v>
          </cell>
          <cell r="AC89">
            <v>9.84</v>
          </cell>
          <cell r="AF89">
            <v>14.1</v>
          </cell>
          <cell r="AG89">
            <v>33.812550000000002</v>
          </cell>
          <cell r="AH89">
            <v>2560</v>
          </cell>
          <cell r="AI89">
            <v>0.88</v>
          </cell>
          <cell r="AJ89">
            <v>4505.6000000000004</v>
          </cell>
          <cell r="AK89">
            <v>24000</v>
          </cell>
          <cell r="AL89">
            <v>2</v>
          </cell>
          <cell r="AM89">
            <v>2.6624999999999996</v>
          </cell>
          <cell r="AN89">
            <v>0.25</v>
          </cell>
          <cell r="AO89">
            <v>5</v>
          </cell>
          <cell r="AP89">
            <v>2.2187499999999996E-4</v>
          </cell>
          <cell r="AQ89">
            <v>4.1666666666666669E-4</v>
          </cell>
          <cell r="AR89">
            <v>60000</v>
          </cell>
          <cell r="AS89">
            <v>1</v>
          </cell>
          <cell r="AT89">
            <v>12.3</v>
          </cell>
          <cell r="AU89">
            <v>1</v>
          </cell>
          <cell r="AV89">
            <v>20</v>
          </cell>
          <cell r="AW89">
            <v>2.0500000000000002E-4</v>
          </cell>
          <cell r="AX89">
            <v>3.3333333333333332E-4</v>
          </cell>
          <cell r="AY89">
            <v>4.2687499999999995E-4</v>
          </cell>
          <cell r="AZ89">
            <v>7.5000000000000002E-4</v>
          </cell>
          <cell r="BA89">
            <v>80</v>
          </cell>
        </row>
        <row r="90">
          <cell r="B90">
            <v>81</v>
          </cell>
          <cell r="C90" t="str">
            <v>LB24HO</v>
          </cell>
          <cell r="D90" t="str">
            <v xml:space="preserve"> </v>
          </cell>
          <cell r="E90" t="str">
            <v>RELAMP REBALLAST LINEAR FLUORESCENT</v>
          </cell>
          <cell r="F90">
            <v>138</v>
          </cell>
          <cell r="J90">
            <v>1</v>
          </cell>
          <cell r="K90" t="str">
            <v>2X96HO</v>
          </cell>
          <cell r="L90">
            <v>0</v>
          </cell>
          <cell r="M90" t="str">
            <v>N/A</v>
          </cell>
          <cell r="O90">
            <v>2</v>
          </cell>
          <cell r="P90" t="str">
            <v>F48T12/HO</v>
          </cell>
          <cell r="Q90">
            <v>0</v>
          </cell>
          <cell r="R90" t="str">
            <v>N/A</v>
          </cell>
          <cell r="S90">
            <v>0</v>
          </cell>
          <cell r="T90" t="str">
            <v>N/A</v>
          </cell>
          <cell r="U90" t="str">
            <v>-</v>
          </cell>
          <cell r="V90" t="str">
            <v>-</v>
          </cell>
          <cell r="W90" t="str">
            <v>-</v>
          </cell>
          <cell r="X90">
            <v>0.2</v>
          </cell>
          <cell r="Y90">
            <v>0.33</v>
          </cell>
          <cell r="Z90">
            <v>59.734999999999999</v>
          </cell>
          <cell r="AA90">
            <v>19.71255</v>
          </cell>
          <cell r="AB90">
            <v>5.55</v>
          </cell>
          <cell r="AC90">
            <v>40</v>
          </cell>
          <cell r="AF90">
            <v>51.1</v>
          </cell>
          <cell r="AG90">
            <v>70.812550000000002</v>
          </cell>
          <cell r="AH90">
            <v>3443</v>
          </cell>
          <cell r="AI90">
            <v>0.85</v>
          </cell>
          <cell r="AJ90">
            <v>5853.0999999999995</v>
          </cell>
          <cell r="AK90">
            <v>12000</v>
          </cell>
          <cell r="AL90">
            <v>2</v>
          </cell>
          <cell r="AM90">
            <v>6.9375</v>
          </cell>
          <cell r="AN90">
            <v>0.25</v>
          </cell>
          <cell r="AO90">
            <v>5</v>
          </cell>
          <cell r="AP90">
            <v>1.1562499999999999E-3</v>
          </cell>
          <cell r="AQ90">
            <v>8.3333333333333339E-4</v>
          </cell>
          <cell r="AR90">
            <v>60000</v>
          </cell>
          <cell r="AS90">
            <v>1</v>
          </cell>
          <cell r="AT90">
            <v>50</v>
          </cell>
          <cell r="AU90">
            <v>1</v>
          </cell>
          <cell r="AV90">
            <v>20</v>
          </cell>
          <cell r="AW90">
            <v>8.3333333333333339E-4</v>
          </cell>
          <cell r="AX90">
            <v>3.3333333333333332E-4</v>
          </cell>
          <cell r="AY90">
            <v>1.9895833333333332E-3</v>
          </cell>
          <cell r="AZ90">
            <v>1.1666666666666668E-3</v>
          </cell>
          <cell r="BA90">
            <v>81</v>
          </cell>
        </row>
        <row r="91">
          <cell r="B91">
            <v>82</v>
          </cell>
          <cell r="C91" t="str">
            <v>LB24HP</v>
          </cell>
          <cell r="D91" t="str">
            <v xml:space="preserve"> </v>
          </cell>
          <cell r="E91" t="str">
            <v>RELAMP REBALLAST LINEAR FLUORESCENT</v>
          </cell>
          <cell r="F91">
            <v>65</v>
          </cell>
          <cell r="J91">
            <v>1</v>
          </cell>
          <cell r="K91" t="str">
            <v>2X32HEHP</v>
          </cell>
          <cell r="L91">
            <v>0</v>
          </cell>
          <cell r="M91" t="str">
            <v>N/A</v>
          </cell>
          <cell r="O91">
            <v>2</v>
          </cell>
          <cell r="P91" t="str">
            <v>FO28/ECO</v>
          </cell>
          <cell r="Q91">
            <v>0</v>
          </cell>
          <cell r="R91" t="str">
            <v>N/A</v>
          </cell>
          <cell r="S91">
            <v>0</v>
          </cell>
          <cell r="T91" t="str">
            <v>N/A</v>
          </cell>
          <cell r="U91" t="str">
            <v>-</v>
          </cell>
          <cell r="V91" t="str">
            <v>-</v>
          </cell>
          <cell r="W91" t="str">
            <v>-</v>
          </cell>
          <cell r="X91">
            <v>0.2</v>
          </cell>
          <cell r="Y91">
            <v>0.33</v>
          </cell>
          <cell r="Z91">
            <v>59.734999999999999</v>
          </cell>
          <cell r="AA91">
            <v>19.71255</v>
          </cell>
          <cell r="AB91">
            <v>2.13</v>
          </cell>
          <cell r="AC91">
            <v>13.33</v>
          </cell>
          <cell r="AF91">
            <v>17.59</v>
          </cell>
          <cell r="AG91">
            <v>37.302549999999997</v>
          </cell>
          <cell r="AH91">
            <v>2560</v>
          </cell>
          <cell r="AI91">
            <v>1.2</v>
          </cell>
          <cell r="AJ91">
            <v>6144</v>
          </cell>
          <cell r="AK91">
            <v>24000</v>
          </cell>
          <cell r="AL91">
            <v>2</v>
          </cell>
          <cell r="AM91">
            <v>2.6624999999999996</v>
          </cell>
          <cell r="AN91">
            <v>0.25</v>
          </cell>
          <cell r="AO91">
            <v>5</v>
          </cell>
          <cell r="AP91">
            <v>2.2187499999999996E-4</v>
          </cell>
          <cell r="AQ91">
            <v>4.1666666666666669E-4</v>
          </cell>
          <cell r="AR91">
            <v>60000</v>
          </cell>
          <cell r="AS91">
            <v>1</v>
          </cell>
          <cell r="AT91">
            <v>16.662500000000001</v>
          </cell>
          <cell r="AU91">
            <v>1</v>
          </cell>
          <cell r="AV91">
            <v>20</v>
          </cell>
          <cell r="AW91">
            <v>2.7770833333333337E-4</v>
          </cell>
          <cell r="AX91">
            <v>3.3333333333333332E-4</v>
          </cell>
          <cell r="AY91">
            <v>4.9958333333333332E-4</v>
          </cell>
          <cell r="AZ91">
            <v>7.5000000000000002E-4</v>
          </cell>
          <cell r="BA91">
            <v>82</v>
          </cell>
        </row>
        <row r="92">
          <cell r="B92">
            <v>83</v>
          </cell>
          <cell r="C92" t="str">
            <v>LB24HPDL</v>
          </cell>
          <cell r="D92" t="str">
            <v xml:space="preserve"> </v>
          </cell>
          <cell r="E92" t="str">
            <v>RELAMP REBALLAST LINEAR FLUORESCENT REDUCE LAMP QTY</v>
          </cell>
          <cell r="F92">
            <v>65</v>
          </cell>
          <cell r="J92">
            <v>1</v>
          </cell>
          <cell r="K92" t="str">
            <v>2X32HEHP</v>
          </cell>
          <cell r="L92">
            <v>0</v>
          </cell>
          <cell r="M92" t="str">
            <v>N/A</v>
          </cell>
          <cell r="O92">
            <v>2</v>
          </cell>
          <cell r="P92" t="str">
            <v>FO28/ECO</v>
          </cell>
          <cell r="Q92">
            <v>0</v>
          </cell>
          <cell r="R92" t="str">
            <v>N/A</v>
          </cell>
          <cell r="S92">
            <v>0</v>
          </cell>
          <cell r="T92" t="str">
            <v>N/A</v>
          </cell>
          <cell r="U92" t="str">
            <v>-</v>
          </cell>
          <cell r="V92" t="str">
            <v>-</v>
          </cell>
          <cell r="W92" t="str">
            <v>-</v>
          </cell>
          <cell r="X92">
            <v>0.2</v>
          </cell>
          <cell r="Y92">
            <v>0.33</v>
          </cell>
          <cell r="Z92">
            <v>59.734999999999999</v>
          </cell>
          <cell r="AA92">
            <v>19.71255</v>
          </cell>
          <cell r="AB92">
            <v>2.13</v>
          </cell>
          <cell r="AC92">
            <v>13.33</v>
          </cell>
          <cell r="AF92">
            <v>17.59</v>
          </cell>
          <cell r="AG92">
            <v>37.302549999999997</v>
          </cell>
          <cell r="AH92">
            <v>2560</v>
          </cell>
          <cell r="AI92">
            <v>1.2</v>
          </cell>
          <cell r="AJ92">
            <v>6144</v>
          </cell>
          <cell r="AK92">
            <v>24000</v>
          </cell>
          <cell r="AL92">
            <v>2</v>
          </cell>
          <cell r="AM92">
            <v>2.6624999999999996</v>
          </cell>
          <cell r="AN92">
            <v>0.25</v>
          </cell>
          <cell r="AO92">
            <v>5</v>
          </cell>
          <cell r="AP92">
            <v>2.2187499999999996E-4</v>
          </cell>
          <cell r="AQ92">
            <v>4.1666666666666669E-4</v>
          </cell>
          <cell r="AR92">
            <v>60000</v>
          </cell>
          <cell r="AS92">
            <v>1</v>
          </cell>
          <cell r="AT92">
            <v>16.662500000000001</v>
          </cell>
          <cell r="AU92">
            <v>1</v>
          </cell>
          <cell r="AV92">
            <v>20</v>
          </cell>
          <cell r="AW92">
            <v>2.7770833333333337E-4</v>
          </cell>
          <cell r="AX92">
            <v>3.3333333333333332E-4</v>
          </cell>
          <cell r="AY92">
            <v>4.9958333333333332E-4</v>
          </cell>
          <cell r="AZ92">
            <v>7.5000000000000002E-4</v>
          </cell>
          <cell r="BA92">
            <v>83</v>
          </cell>
        </row>
        <row r="93">
          <cell r="B93">
            <v>84</v>
          </cell>
          <cell r="C93" t="str">
            <v>LB24HPREF</v>
          </cell>
          <cell r="D93" t="str">
            <v xml:space="preserve"> </v>
          </cell>
          <cell r="E93" t="str">
            <v>RELAMP REBALLAST LINEAR FLUORESCENT</v>
          </cell>
          <cell r="F93">
            <v>65</v>
          </cell>
          <cell r="J93">
            <v>1</v>
          </cell>
          <cell r="K93" t="str">
            <v>2X32HEHP</v>
          </cell>
          <cell r="L93">
            <v>0</v>
          </cell>
          <cell r="M93" t="str">
            <v>N/A</v>
          </cell>
          <cell r="O93">
            <v>2</v>
          </cell>
          <cell r="P93" t="str">
            <v>FO28/ECO</v>
          </cell>
          <cell r="Q93">
            <v>0</v>
          </cell>
          <cell r="R93" t="str">
            <v>N/A</v>
          </cell>
          <cell r="S93">
            <v>1</v>
          </cell>
          <cell r="T93" t="str">
            <v>2X4 2-LAMP WHITE REFLECTOR KIT</v>
          </cell>
          <cell r="U93" t="str">
            <v>TRISTAR</v>
          </cell>
          <cell r="V93" t="str">
            <v>RFK-RT24-232-T8-WREF</v>
          </cell>
          <cell r="W93" t="str">
            <v>-</v>
          </cell>
          <cell r="X93">
            <v>0.2</v>
          </cell>
          <cell r="Y93">
            <v>0.5</v>
          </cell>
          <cell r="Z93">
            <v>59.734999999999999</v>
          </cell>
          <cell r="AA93">
            <v>29.8675</v>
          </cell>
          <cell r="AB93">
            <v>2.13</v>
          </cell>
          <cell r="AC93">
            <v>13.33</v>
          </cell>
          <cell r="AD93">
            <v>12</v>
          </cell>
          <cell r="AF93">
            <v>29.59</v>
          </cell>
          <cell r="AG93">
            <v>59.457499999999996</v>
          </cell>
          <cell r="AH93">
            <v>2560</v>
          </cell>
          <cell r="AI93">
            <v>1.2</v>
          </cell>
          <cell r="AJ93">
            <v>6144</v>
          </cell>
          <cell r="AK93">
            <v>24000</v>
          </cell>
          <cell r="AL93">
            <v>2</v>
          </cell>
          <cell r="AM93">
            <v>2.6624999999999996</v>
          </cell>
          <cell r="AN93">
            <v>0.25</v>
          </cell>
          <cell r="AO93">
            <v>5</v>
          </cell>
          <cell r="AP93">
            <v>2.2187499999999996E-4</v>
          </cell>
          <cell r="AQ93">
            <v>4.1666666666666669E-4</v>
          </cell>
          <cell r="AR93">
            <v>60000</v>
          </cell>
          <cell r="AS93">
            <v>1</v>
          </cell>
          <cell r="AT93">
            <v>16.662500000000001</v>
          </cell>
          <cell r="AU93">
            <v>1</v>
          </cell>
          <cell r="AV93">
            <v>20</v>
          </cell>
          <cell r="AW93">
            <v>2.7770833333333337E-4</v>
          </cell>
          <cell r="AX93">
            <v>3.3333333333333332E-4</v>
          </cell>
          <cell r="AY93">
            <v>4.9958333333333332E-4</v>
          </cell>
          <cell r="AZ93">
            <v>7.5000000000000002E-4</v>
          </cell>
          <cell r="BA93">
            <v>84</v>
          </cell>
        </row>
        <row r="94">
          <cell r="B94">
            <v>85</v>
          </cell>
          <cell r="C94" t="str">
            <v>LB24HPREFTW</v>
          </cell>
          <cell r="D94" t="str">
            <v xml:space="preserve"> </v>
          </cell>
          <cell r="E94" t="str">
            <v>RELAMP REBALLAST LINEAR FLUORESCENT</v>
          </cell>
          <cell r="F94">
            <v>65</v>
          </cell>
          <cell r="J94">
            <v>1</v>
          </cell>
          <cell r="K94" t="str">
            <v>2X32HEHP</v>
          </cell>
          <cell r="L94">
            <v>0</v>
          </cell>
          <cell r="M94" t="str">
            <v>N/A</v>
          </cell>
          <cell r="O94">
            <v>2</v>
          </cell>
          <cell r="P94" t="str">
            <v>FO28/ECO</v>
          </cell>
          <cell r="Q94">
            <v>0</v>
          </cell>
          <cell r="R94" t="str">
            <v>N/A</v>
          </cell>
          <cell r="S94">
            <v>2</v>
          </cell>
          <cell r="T94" t="str">
            <v>1X4 1-LAMP WHITE REFLECTOR KIT</v>
          </cell>
          <cell r="U94" t="str">
            <v>TRISTAR</v>
          </cell>
          <cell r="V94" t="str">
            <v>RFK-RT14-132-T8-WREF</v>
          </cell>
          <cell r="W94" t="str">
            <v>-</v>
          </cell>
          <cell r="X94">
            <v>0.4</v>
          </cell>
          <cell r="Y94">
            <v>1</v>
          </cell>
          <cell r="Z94">
            <v>59.734999999999999</v>
          </cell>
          <cell r="AA94">
            <v>59.734999999999999</v>
          </cell>
          <cell r="AB94">
            <v>2.13</v>
          </cell>
          <cell r="AC94">
            <v>13.33</v>
          </cell>
          <cell r="AD94">
            <v>12</v>
          </cell>
          <cell r="AF94">
            <v>41.59</v>
          </cell>
          <cell r="AG94">
            <v>101.325</v>
          </cell>
          <cell r="AH94">
            <v>2560</v>
          </cell>
          <cell r="AI94">
            <v>1.2</v>
          </cell>
          <cell r="AJ94">
            <v>6144</v>
          </cell>
          <cell r="AK94">
            <v>24000</v>
          </cell>
          <cell r="AL94">
            <v>2</v>
          </cell>
          <cell r="AM94">
            <v>2.6624999999999996</v>
          </cell>
          <cell r="AN94">
            <v>0.25</v>
          </cell>
          <cell r="AO94">
            <v>5</v>
          </cell>
          <cell r="AP94">
            <v>2.2187499999999996E-4</v>
          </cell>
          <cell r="AQ94">
            <v>4.1666666666666669E-4</v>
          </cell>
          <cell r="AR94">
            <v>60000</v>
          </cell>
          <cell r="AS94">
            <v>1</v>
          </cell>
          <cell r="AT94">
            <v>16.662500000000001</v>
          </cell>
          <cell r="AU94">
            <v>1</v>
          </cell>
          <cell r="AV94">
            <v>20</v>
          </cell>
          <cell r="AW94">
            <v>2.7770833333333337E-4</v>
          </cell>
          <cell r="AX94">
            <v>3.3333333333333332E-4</v>
          </cell>
          <cell r="AY94">
            <v>4.9958333333333332E-4</v>
          </cell>
          <cell r="AZ94">
            <v>7.5000000000000002E-4</v>
          </cell>
          <cell r="BA94">
            <v>85</v>
          </cell>
        </row>
        <row r="95">
          <cell r="B95">
            <v>86</v>
          </cell>
          <cell r="C95" t="str">
            <v>LB24LP</v>
          </cell>
          <cell r="D95" t="str">
            <v>X</v>
          </cell>
          <cell r="E95" t="str">
            <v>RELAMP REBALLAST LINEAR FLUORESCENT</v>
          </cell>
          <cell r="F95">
            <v>42</v>
          </cell>
          <cell r="J95">
            <v>1</v>
          </cell>
          <cell r="K95" t="str">
            <v>2X32HELP</v>
          </cell>
          <cell r="L95">
            <v>0</v>
          </cell>
          <cell r="M95" t="str">
            <v>N/A</v>
          </cell>
          <cell r="O95">
            <v>2</v>
          </cell>
          <cell r="P95" t="str">
            <v>FO28/ECO</v>
          </cell>
          <cell r="Q95">
            <v>0</v>
          </cell>
          <cell r="R95" t="str">
            <v>N/A</v>
          </cell>
          <cell r="S95">
            <v>0</v>
          </cell>
          <cell r="T95" t="str">
            <v>N/A</v>
          </cell>
          <cell r="U95" t="str">
            <v>-</v>
          </cell>
          <cell r="V95" t="str">
            <v>-</v>
          </cell>
          <cell r="W95" t="str">
            <v>-</v>
          </cell>
          <cell r="X95">
            <v>0.2</v>
          </cell>
          <cell r="Y95">
            <v>0.33</v>
          </cell>
          <cell r="Z95">
            <v>59.734999999999999</v>
          </cell>
          <cell r="AA95">
            <v>19.71255</v>
          </cell>
          <cell r="AB95">
            <v>2.13</v>
          </cell>
          <cell r="AC95">
            <v>9.84</v>
          </cell>
          <cell r="AF95">
            <v>14.1</v>
          </cell>
          <cell r="AG95">
            <v>33.812550000000002</v>
          </cell>
          <cell r="AH95">
            <v>2560</v>
          </cell>
          <cell r="AI95">
            <v>0.78</v>
          </cell>
          <cell r="AJ95">
            <v>3993.6000000000004</v>
          </cell>
          <cell r="AK95">
            <v>24000</v>
          </cell>
          <cell r="AL95">
            <v>2</v>
          </cell>
          <cell r="AM95">
            <v>2.6624999999999996</v>
          </cell>
          <cell r="AN95">
            <v>0.25</v>
          </cell>
          <cell r="AO95">
            <v>5</v>
          </cell>
          <cell r="AP95">
            <v>2.2187499999999996E-4</v>
          </cell>
          <cell r="AQ95">
            <v>4.1666666666666669E-4</v>
          </cell>
          <cell r="AR95">
            <v>60000</v>
          </cell>
          <cell r="AS95">
            <v>1</v>
          </cell>
          <cell r="AT95">
            <v>12.3</v>
          </cell>
          <cell r="AU95">
            <v>1</v>
          </cell>
          <cell r="AV95">
            <v>20</v>
          </cell>
          <cell r="AW95">
            <v>2.0500000000000002E-4</v>
          </cell>
          <cell r="AX95">
            <v>3.3333333333333332E-4</v>
          </cell>
          <cell r="AY95">
            <v>4.2687499999999995E-4</v>
          </cell>
          <cell r="AZ95">
            <v>7.5000000000000002E-4</v>
          </cell>
          <cell r="BA95">
            <v>86</v>
          </cell>
        </row>
        <row r="96">
          <cell r="B96">
            <v>87</v>
          </cell>
          <cell r="C96" t="str">
            <v>LB24LPDL</v>
          </cell>
          <cell r="D96" t="str">
            <v xml:space="preserve"> </v>
          </cell>
          <cell r="E96" t="str">
            <v>RELAMP REBALLAST LINEAR FLUORESCENT REDUCE LAMP QTY</v>
          </cell>
          <cell r="F96">
            <v>42</v>
          </cell>
          <cell r="J96">
            <v>1</v>
          </cell>
          <cell r="K96" t="str">
            <v>2X32HELP</v>
          </cell>
          <cell r="L96">
            <v>0</v>
          </cell>
          <cell r="M96" t="str">
            <v>N/A</v>
          </cell>
          <cell r="O96">
            <v>2</v>
          </cell>
          <cell r="P96" t="str">
            <v>FO28/ECO</v>
          </cell>
          <cell r="Q96">
            <v>0</v>
          </cell>
          <cell r="R96" t="str">
            <v>N/A</v>
          </cell>
          <cell r="S96">
            <v>0</v>
          </cell>
          <cell r="T96" t="str">
            <v>N/A</v>
          </cell>
          <cell r="U96" t="str">
            <v>-</v>
          </cell>
          <cell r="V96" t="str">
            <v>-</v>
          </cell>
          <cell r="W96" t="str">
            <v>-</v>
          </cell>
          <cell r="X96">
            <v>0.2</v>
          </cell>
          <cell r="Y96">
            <v>0.33</v>
          </cell>
          <cell r="Z96">
            <v>59.734999999999999</v>
          </cell>
          <cell r="AA96">
            <v>19.71255</v>
          </cell>
          <cell r="AB96">
            <v>2.13</v>
          </cell>
          <cell r="AC96">
            <v>9.84</v>
          </cell>
          <cell r="AF96">
            <v>14.1</v>
          </cell>
          <cell r="AG96">
            <v>33.812550000000002</v>
          </cell>
          <cell r="AH96">
            <v>2560</v>
          </cell>
          <cell r="AI96">
            <v>0.78</v>
          </cell>
          <cell r="AJ96">
            <v>3993.6000000000004</v>
          </cell>
          <cell r="AK96">
            <v>24000</v>
          </cell>
          <cell r="AL96">
            <v>2</v>
          </cell>
          <cell r="AM96">
            <v>2.6624999999999996</v>
          </cell>
          <cell r="AN96">
            <v>0.25</v>
          </cell>
          <cell r="AO96">
            <v>5</v>
          </cell>
          <cell r="AP96">
            <v>2.2187499999999996E-4</v>
          </cell>
          <cell r="AQ96">
            <v>4.1666666666666669E-4</v>
          </cell>
          <cell r="AR96">
            <v>60000</v>
          </cell>
          <cell r="AS96">
            <v>1</v>
          </cell>
          <cell r="AT96">
            <v>12.3</v>
          </cell>
          <cell r="AU96">
            <v>1</v>
          </cell>
          <cell r="AV96">
            <v>20</v>
          </cell>
          <cell r="AW96">
            <v>2.0500000000000002E-4</v>
          </cell>
          <cell r="AX96">
            <v>3.3333333333333332E-4</v>
          </cell>
          <cell r="AY96">
            <v>4.2687499999999995E-4</v>
          </cell>
          <cell r="AZ96">
            <v>7.5000000000000002E-4</v>
          </cell>
          <cell r="BA96">
            <v>87</v>
          </cell>
        </row>
        <row r="97">
          <cell r="B97">
            <v>88</v>
          </cell>
          <cell r="C97" t="str">
            <v>LB24LPREF</v>
          </cell>
          <cell r="D97" t="str">
            <v xml:space="preserve"> </v>
          </cell>
          <cell r="E97" t="str">
            <v>RELAMP REBALLAST LINEAR FLUORESCENT</v>
          </cell>
          <cell r="F97">
            <v>42</v>
          </cell>
          <cell r="J97">
            <v>1</v>
          </cell>
          <cell r="K97" t="str">
            <v>2X32HELP</v>
          </cell>
          <cell r="L97">
            <v>0</v>
          </cell>
          <cell r="M97" t="str">
            <v>N/A</v>
          </cell>
          <cell r="O97">
            <v>2</v>
          </cell>
          <cell r="P97" t="str">
            <v>FO28/ECO</v>
          </cell>
          <cell r="Q97">
            <v>0</v>
          </cell>
          <cell r="R97" t="str">
            <v>N/A</v>
          </cell>
          <cell r="S97">
            <v>1</v>
          </cell>
          <cell r="T97" t="str">
            <v>2X4 2-LAMP WHITE REFLECTOR KIT</v>
          </cell>
          <cell r="U97" t="str">
            <v>TRISTAR</v>
          </cell>
          <cell r="V97" t="str">
            <v>RFK-RT24-232-T8-WREF</v>
          </cell>
          <cell r="W97" t="str">
            <v>-</v>
          </cell>
          <cell r="X97">
            <v>0.2</v>
          </cell>
          <cell r="Y97">
            <v>0.5</v>
          </cell>
          <cell r="Z97">
            <v>59.734999999999999</v>
          </cell>
          <cell r="AA97">
            <v>29.8675</v>
          </cell>
          <cell r="AB97">
            <v>2.13</v>
          </cell>
          <cell r="AC97">
            <v>9.84</v>
          </cell>
          <cell r="AD97">
            <v>12</v>
          </cell>
          <cell r="AF97">
            <v>26.1</v>
          </cell>
          <cell r="AG97">
            <v>55.967500000000001</v>
          </cell>
          <cell r="AH97">
            <v>2560</v>
          </cell>
          <cell r="AI97">
            <v>0.78</v>
          </cell>
          <cell r="AJ97">
            <v>3993.6000000000004</v>
          </cell>
          <cell r="AK97">
            <v>24000</v>
          </cell>
          <cell r="AL97">
            <v>2</v>
          </cell>
          <cell r="AM97">
            <v>2.6624999999999996</v>
          </cell>
          <cell r="AN97">
            <v>0.25</v>
          </cell>
          <cell r="AO97">
            <v>5</v>
          </cell>
          <cell r="AP97">
            <v>2.2187499999999996E-4</v>
          </cell>
          <cell r="AQ97">
            <v>4.1666666666666669E-4</v>
          </cell>
          <cell r="AR97">
            <v>60000</v>
          </cell>
          <cell r="AS97">
            <v>1</v>
          </cell>
          <cell r="AT97">
            <v>12.3</v>
          </cell>
          <cell r="AU97">
            <v>1</v>
          </cell>
          <cell r="AV97">
            <v>20</v>
          </cell>
          <cell r="AW97">
            <v>2.0500000000000002E-4</v>
          </cell>
          <cell r="AX97">
            <v>3.3333333333333332E-4</v>
          </cell>
          <cell r="AY97">
            <v>4.2687499999999995E-4</v>
          </cell>
          <cell r="AZ97">
            <v>7.5000000000000002E-4</v>
          </cell>
          <cell r="BA97">
            <v>88</v>
          </cell>
        </row>
        <row r="98">
          <cell r="B98">
            <v>89</v>
          </cell>
          <cell r="C98" t="str">
            <v>LB24LPTW</v>
          </cell>
          <cell r="D98" t="str">
            <v xml:space="preserve"> </v>
          </cell>
          <cell r="E98" t="str">
            <v>RELAMP REBALLAST LINEAR FLUORESCENT</v>
          </cell>
          <cell r="F98">
            <v>42</v>
          </cell>
          <cell r="J98">
            <v>1</v>
          </cell>
          <cell r="K98" t="str">
            <v>2X32HELP</v>
          </cell>
          <cell r="L98">
            <v>0</v>
          </cell>
          <cell r="M98" t="str">
            <v>N/A</v>
          </cell>
          <cell r="O98">
            <v>2</v>
          </cell>
          <cell r="P98" t="str">
            <v>FO28/ECO</v>
          </cell>
          <cell r="Q98">
            <v>0</v>
          </cell>
          <cell r="R98" t="str">
            <v>N/A</v>
          </cell>
          <cell r="S98">
            <v>0</v>
          </cell>
          <cell r="T98" t="str">
            <v>N/A</v>
          </cell>
          <cell r="U98" t="str">
            <v>-</v>
          </cell>
          <cell r="V98" t="str">
            <v>-</v>
          </cell>
          <cell r="W98" t="str">
            <v>-</v>
          </cell>
          <cell r="X98">
            <v>0.4</v>
          </cell>
          <cell r="Y98">
            <v>0.66</v>
          </cell>
          <cell r="Z98">
            <v>59.734999999999999</v>
          </cell>
          <cell r="AA98">
            <v>39.4251</v>
          </cell>
          <cell r="AB98">
            <v>2.13</v>
          </cell>
          <cell r="AC98">
            <v>9.84</v>
          </cell>
          <cell r="AF98">
            <v>14.1</v>
          </cell>
          <cell r="AG98">
            <v>53.525100000000002</v>
          </cell>
          <cell r="AH98">
            <v>2560</v>
          </cell>
          <cell r="AI98">
            <v>0.78</v>
          </cell>
          <cell r="AJ98">
            <v>3993.6000000000004</v>
          </cell>
          <cell r="AK98">
            <v>24000</v>
          </cell>
          <cell r="AL98">
            <v>2</v>
          </cell>
          <cell r="AM98">
            <v>2.6624999999999996</v>
          </cell>
          <cell r="AN98">
            <v>0.25</v>
          </cell>
          <cell r="AO98">
            <v>5</v>
          </cell>
          <cell r="AP98">
            <v>2.2187499999999996E-4</v>
          </cell>
          <cell r="AQ98">
            <v>4.1666666666666669E-4</v>
          </cell>
          <cell r="AR98">
            <v>60000</v>
          </cell>
          <cell r="AS98">
            <v>1</v>
          </cell>
          <cell r="AT98">
            <v>12.3</v>
          </cell>
          <cell r="AU98">
            <v>1</v>
          </cell>
          <cell r="AV98">
            <v>20</v>
          </cell>
          <cell r="AW98">
            <v>2.0500000000000002E-4</v>
          </cell>
          <cell r="AX98">
            <v>3.3333333333333332E-4</v>
          </cell>
          <cell r="AY98">
            <v>4.2687499999999995E-4</v>
          </cell>
          <cell r="AZ98">
            <v>7.5000000000000002E-4</v>
          </cell>
          <cell r="BA98">
            <v>89</v>
          </cell>
        </row>
        <row r="99">
          <cell r="B99">
            <v>90</v>
          </cell>
          <cell r="C99" t="str">
            <v>LB24REF</v>
          </cell>
          <cell r="D99" t="str">
            <v xml:space="preserve"> </v>
          </cell>
          <cell r="E99" t="str">
            <v>RELAMP REBALLAST LINEAR FLUORESCENT</v>
          </cell>
          <cell r="F99">
            <v>48</v>
          </cell>
          <cell r="J99">
            <v>1</v>
          </cell>
          <cell r="K99" t="str">
            <v>2X32HE</v>
          </cell>
          <cell r="L99">
            <v>0</v>
          </cell>
          <cell r="M99" t="str">
            <v>N/A</v>
          </cell>
          <cell r="O99">
            <v>2</v>
          </cell>
          <cell r="P99" t="str">
            <v>FO28/ECO</v>
          </cell>
          <cell r="Q99">
            <v>0</v>
          </cell>
          <cell r="R99" t="str">
            <v>N/A</v>
          </cell>
          <cell r="S99">
            <v>1</v>
          </cell>
          <cell r="T99" t="str">
            <v>2X4 2-LAMP WHITE REFLECTOR KIT</v>
          </cell>
          <cell r="U99" t="str">
            <v>TRISTAR</v>
          </cell>
          <cell r="V99" t="str">
            <v>RFK-RT24-232-T8-WREF</v>
          </cell>
          <cell r="W99" t="str">
            <v>-</v>
          </cell>
          <cell r="X99">
            <v>0.2</v>
          </cell>
          <cell r="Y99">
            <v>0.5</v>
          </cell>
          <cell r="Z99">
            <v>59.734999999999999</v>
          </cell>
          <cell r="AA99">
            <v>29.8675</v>
          </cell>
          <cell r="AB99">
            <v>2.13</v>
          </cell>
          <cell r="AC99">
            <v>9.84</v>
          </cell>
          <cell r="AD99">
            <v>12</v>
          </cell>
          <cell r="AF99">
            <v>26.1</v>
          </cell>
          <cell r="AG99">
            <v>55.967500000000001</v>
          </cell>
          <cell r="AH99">
            <v>2560</v>
          </cell>
          <cell r="AI99">
            <v>0.88</v>
          </cell>
          <cell r="AJ99">
            <v>4505.6000000000004</v>
          </cell>
          <cell r="AK99">
            <v>24000</v>
          </cell>
          <cell r="AL99">
            <v>2</v>
          </cell>
          <cell r="AM99">
            <v>2.6624999999999996</v>
          </cell>
          <cell r="AN99">
            <v>0.25</v>
          </cell>
          <cell r="AO99">
            <v>5</v>
          </cell>
          <cell r="AP99">
            <v>2.2187499999999996E-4</v>
          </cell>
          <cell r="AQ99">
            <v>4.1666666666666669E-4</v>
          </cell>
          <cell r="AR99">
            <v>60000</v>
          </cell>
          <cell r="AS99">
            <v>1</v>
          </cell>
          <cell r="AT99">
            <v>12.3</v>
          </cell>
          <cell r="AU99">
            <v>1</v>
          </cell>
          <cell r="AV99">
            <v>20</v>
          </cell>
          <cell r="AW99">
            <v>2.0500000000000002E-4</v>
          </cell>
          <cell r="AX99">
            <v>3.3333333333333332E-4</v>
          </cell>
          <cell r="AY99">
            <v>4.2687499999999995E-4</v>
          </cell>
          <cell r="AZ99">
            <v>7.5000000000000002E-4</v>
          </cell>
          <cell r="BA99">
            <v>90</v>
          </cell>
        </row>
        <row r="100">
          <cell r="B100">
            <v>91</v>
          </cell>
          <cell r="C100" t="str">
            <v>LB24TW</v>
          </cell>
          <cell r="D100" t="str">
            <v xml:space="preserve"> </v>
          </cell>
          <cell r="E100" t="str">
            <v>RELAMP REBALLAST LINEAR FLUORESCENT</v>
          </cell>
          <cell r="F100">
            <v>48</v>
          </cell>
          <cell r="J100">
            <v>1</v>
          </cell>
          <cell r="K100" t="str">
            <v>2X32HE</v>
          </cell>
          <cell r="L100">
            <v>0</v>
          </cell>
          <cell r="M100" t="str">
            <v>N/A</v>
          </cell>
          <cell r="O100">
            <v>2</v>
          </cell>
          <cell r="P100" t="str">
            <v>FO28/ECO</v>
          </cell>
          <cell r="Q100">
            <v>0</v>
          </cell>
          <cell r="R100" t="str">
            <v>N/A</v>
          </cell>
          <cell r="S100">
            <v>0</v>
          </cell>
          <cell r="T100" t="str">
            <v>N/A</v>
          </cell>
          <cell r="U100" t="str">
            <v>-</v>
          </cell>
          <cell r="V100" t="str">
            <v>-</v>
          </cell>
          <cell r="W100" t="str">
            <v>-</v>
          </cell>
          <cell r="X100">
            <v>0.4</v>
          </cell>
          <cell r="Y100">
            <v>0.66</v>
          </cell>
          <cell r="Z100">
            <v>59.734999999999999</v>
          </cell>
          <cell r="AA100">
            <v>39.4251</v>
          </cell>
          <cell r="AB100">
            <v>2.13</v>
          </cell>
          <cell r="AC100">
            <v>9.84</v>
          </cell>
          <cell r="AF100">
            <v>14.1</v>
          </cell>
          <cell r="AG100">
            <v>53.525100000000002</v>
          </cell>
          <cell r="AH100">
            <v>2560</v>
          </cell>
          <cell r="AI100">
            <v>0.88</v>
          </cell>
          <cell r="AJ100">
            <v>4505.6000000000004</v>
          </cell>
          <cell r="AK100">
            <v>24000</v>
          </cell>
          <cell r="AL100">
            <v>2</v>
          </cell>
          <cell r="AM100">
            <v>2.6624999999999996</v>
          </cell>
          <cell r="AN100">
            <v>0.25</v>
          </cell>
          <cell r="AO100">
            <v>5</v>
          </cell>
          <cell r="AP100">
            <v>2.2187499999999996E-4</v>
          </cell>
          <cell r="AQ100">
            <v>4.1666666666666669E-4</v>
          </cell>
          <cell r="AR100">
            <v>60000</v>
          </cell>
          <cell r="AS100">
            <v>1</v>
          </cell>
          <cell r="AT100">
            <v>12.3</v>
          </cell>
          <cell r="AU100">
            <v>1</v>
          </cell>
          <cell r="AV100">
            <v>20</v>
          </cell>
          <cell r="AW100">
            <v>2.0500000000000002E-4</v>
          </cell>
          <cell r="AX100">
            <v>3.3333333333333332E-4</v>
          </cell>
          <cell r="AY100">
            <v>4.2687499999999995E-4</v>
          </cell>
          <cell r="AZ100">
            <v>7.5000000000000002E-4</v>
          </cell>
          <cell r="BA100">
            <v>91</v>
          </cell>
        </row>
        <row r="101">
          <cell r="B101">
            <v>92</v>
          </cell>
          <cell r="C101" t="str">
            <v>LB25HOT12</v>
          </cell>
          <cell r="D101" t="str">
            <v xml:space="preserve"> </v>
          </cell>
          <cell r="E101" t="str">
            <v>RELAMP REBALLAST LINEAR FLUORESCENT</v>
          </cell>
          <cell r="F101">
            <v>150</v>
          </cell>
          <cell r="J101">
            <v>1</v>
          </cell>
          <cell r="K101" t="str">
            <v>2X96HO</v>
          </cell>
          <cell r="L101">
            <v>0</v>
          </cell>
          <cell r="M101" t="str">
            <v>N/A</v>
          </cell>
          <cell r="O101">
            <v>2</v>
          </cell>
          <cell r="P101" t="str">
            <v>F60T12/HO</v>
          </cell>
          <cell r="Q101">
            <v>0</v>
          </cell>
          <cell r="R101" t="str">
            <v>N/A</v>
          </cell>
          <cell r="S101">
            <v>0</v>
          </cell>
          <cell r="T101" t="str">
            <v>N/A</v>
          </cell>
          <cell r="U101" t="str">
            <v>-</v>
          </cell>
          <cell r="V101" t="str">
            <v>-</v>
          </cell>
          <cell r="W101" t="str">
            <v>-</v>
          </cell>
          <cell r="X101">
            <v>0.2</v>
          </cell>
          <cell r="Y101">
            <v>0.5</v>
          </cell>
          <cell r="Z101">
            <v>59.734999999999999</v>
          </cell>
          <cell r="AA101">
            <v>29.8675</v>
          </cell>
          <cell r="AB101">
            <v>6.4</v>
          </cell>
          <cell r="AC101">
            <v>40</v>
          </cell>
          <cell r="AF101">
            <v>52.8</v>
          </cell>
          <cell r="AG101">
            <v>82.66749999999999</v>
          </cell>
          <cell r="AH101">
            <v>4212</v>
          </cell>
          <cell r="AI101">
            <v>0.85</v>
          </cell>
          <cell r="AJ101">
            <v>7160.4</v>
          </cell>
          <cell r="AK101">
            <v>12000</v>
          </cell>
          <cell r="AL101">
            <v>2</v>
          </cell>
          <cell r="AM101">
            <v>8</v>
          </cell>
          <cell r="AN101">
            <v>0.25</v>
          </cell>
          <cell r="AO101">
            <v>5</v>
          </cell>
          <cell r="AP101">
            <v>1.3333333333333333E-3</v>
          </cell>
          <cell r="AQ101">
            <v>8.3333333333333339E-4</v>
          </cell>
          <cell r="AR101">
            <v>60000</v>
          </cell>
          <cell r="AS101">
            <v>1</v>
          </cell>
          <cell r="AT101">
            <v>50</v>
          </cell>
          <cell r="AU101">
            <v>1</v>
          </cell>
          <cell r="AV101">
            <v>20</v>
          </cell>
          <cell r="AW101">
            <v>8.3333333333333339E-4</v>
          </cell>
          <cell r="AX101">
            <v>3.3333333333333332E-4</v>
          </cell>
          <cell r="AY101">
            <v>2.1666666666666666E-3</v>
          </cell>
          <cell r="AZ101">
            <v>1.1666666666666668E-3</v>
          </cell>
          <cell r="BA101">
            <v>92</v>
          </cell>
        </row>
        <row r="102">
          <cell r="B102">
            <v>93</v>
          </cell>
          <cell r="C102" t="str">
            <v>LB28HOT12</v>
          </cell>
          <cell r="D102" t="str">
            <v xml:space="preserve"> </v>
          </cell>
          <cell r="E102" t="str">
            <v>RELAMP REBALLAST LINEAR FLUORESCENT</v>
          </cell>
          <cell r="F102">
            <v>180</v>
          </cell>
          <cell r="J102">
            <v>1</v>
          </cell>
          <cell r="K102" t="str">
            <v>2X96HO</v>
          </cell>
          <cell r="L102">
            <v>0</v>
          </cell>
          <cell r="M102" t="str">
            <v>N/A</v>
          </cell>
          <cell r="O102">
            <v>2</v>
          </cell>
          <cell r="P102" t="str">
            <v>F96T12/HO/SS</v>
          </cell>
          <cell r="Q102">
            <v>0</v>
          </cell>
          <cell r="R102" t="str">
            <v>N/A</v>
          </cell>
          <cell r="S102">
            <v>0</v>
          </cell>
          <cell r="T102" t="str">
            <v>N/A</v>
          </cell>
          <cell r="U102" t="str">
            <v>-</v>
          </cell>
          <cell r="V102" t="str">
            <v>-</v>
          </cell>
          <cell r="W102" t="str">
            <v>-</v>
          </cell>
          <cell r="X102">
            <v>0.2</v>
          </cell>
          <cell r="Y102">
            <v>0.33</v>
          </cell>
          <cell r="Z102">
            <v>59.734999999999999</v>
          </cell>
          <cell r="AA102">
            <v>19.71255</v>
          </cell>
          <cell r="AB102">
            <v>6.4</v>
          </cell>
          <cell r="AC102">
            <v>40</v>
          </cell>
          <cell r="AF102">
            <v>52.8</v>
          </cell>
          <cell r="AG102">
            <v>72.512550000000005</v>
          </cell>
          <cell r="AH102">
            <v>7515</v>
          </cell>
          <cell r="AI102">
            <v>0.85</v>
          </cell>
          <cell r="AJ102">
            <v>12775.5</v>
          </cell>
          <cell r="AK102">
            <v>12000</v>
          </cell>
          <cell r="AL102">
            <v>2</v>
          </cell>
          <cell r="AM102">
            <v>8</v>
          </cell>
          <cell r="AN102">
            <v>0.25</v>
          </cell>
          <cell r="AO102">
            <v>5</v>
          </cell>
          <cell r="AP102">
            <v>1.3333333333333333E-3</v>
          </cell>
          <cell r="AQ102">
            <v>8.3333333333333339E-4</v>
          </cell>
          <cell r="AR102">
            <v>60000</v>
          </cell>
          <cell r="AS102">
            <v>1</v>
          </cell>
          <cell r="AT102">
            <v>50</v>
          </cell>
          <cell r="AU102">
            <v>1</v>
          </cell>
          <cell r="AV102">
            <v>20</v>
          </cell>
          <cell r="AW102">
            <v>8.3333333333333339E-4</v>
          </cell>
          <cell r="AX102">
            <v>3.3333333333333332E-4</v>
          </cell>
          <cell r="AY102">
            <v>2.1666666666666666E-3</v>
          </cell>
          <cell r="AZ102">
            <v>1.1666666666666668E-3</v>
          </cell>
          <cell r="BA102">
            <v>93</v>
          </cell>
        </row>
        <row r="103">
          <cell r="B103">
            <v>94</v>
          </cell>
          <cell r="C103" t="str">
            <v>LB28HOT8</v>
          </cell>
          <cell r="D103" t="str">
            <v xml:space="preserve"> </v>
          </cell>
          <cell r="E103" t="str">
            <v>RELAMP REBALLAST LINEAR FLUORESCENT</v>
          </cell>
          <cell r="F103">
            <v>185</v>
          </cell>
          <cell r="J103">
            <v>1</v>
          </cell>
          <cell r="K103" t="str">
            <v>2X96HOT8</v>
          </cell>
          <cell r="L103">
            <v>0</v>
          </cell>
          <cell r="M103" t="str">
            <v>N/A</v>
          </cell>
          <cell r="O103">
            <v>2</v>
          </cell>
          <cell r="P103" t="str">
            <v>F96T8/HO</v>
          </cell>
          <cell r="Q103">
            <v>0</v>
          </cell>
          <cell r="R103" t="str">
            <v>N/A</v>
          </cell>
          <cell r="S103">
            <v>0</v>
          </cell>
          <cell r="T103" t="str">
            <v>N/A</v>
          </cell>
          <cell r="U103" t="str">
            <v>-</v>
          </cell>
          <cell r="V103" t="str">
            <v>-</v>
          </cell>
          <cell r="W103" t="str">
            <v>-</v>
          </cell>
          <cell r="X103">
            <v>0.2</v>
          </cell>
          <cell r="Y103">
            <v>0.33</v>
          </cell>
          <cell r="Z103">
            <v>59.734999999999999</v>
          </cell>
          <cell r="AA103">
            <v>19.71255</v>
          </cell>
          <cell r="AB103">
            <v>8.7200000000000006</v>
          </cell>
          <cell r="AC103">
            <v>40</v>
          </cell>
          <cell r="AF103">
            <v>57.44</v>
          </cell>
          <cell r="AG103">
            <v>77.152549999999991</v>
          </cell>
          <cell r="AH103">
            <v>7380</v>
          </cell>
          <cell r="AI103">
            <v>0.95</v>
          </cell>
          <cell r="AJ103">
            <v>14022</v>
          </cell>
          <cell r="AK103">
            <v>20000</v>
          </cell>
          <cell r="AL103">
            <v>2</v>
          </cell>
          <cell r="AM103">
            <v>10.9</v>
          </cell>
          <cell r="AN103">
            <v>0.25</v>
          </cell>
          <cell r="AO103">
            <v>5</v>
          </cell>
          <cell r="AP103">
            <v>1.09E-3</v>
          </cell>
          <cell r="AQ103">
            <v>5.0000000000000001E-4</v>
          </cell>
          <cell r="AR103">
            <v>60000</v>
          </cell>
          <cell r="AS103">
            <v>1</v>
          </cell>
          <cell r="AT103">
            <v>50</v>
          </cell>
          <cell r="AU103">
            <v>1</v>
          </cell>
          <cell r="AV103">
            <v>20</v>
          </cell>
          <cell r="AW103">
            <v>8.3333333333333339E-4</v>
          </cell>
          <cell r="AX103">
            <v>3.3333333333333332E-4</v>
          </cell>
          <cell r="AY103">
            <v>1.9233333333333333E-3</v>
          </cell>
          <cell r="AZ103">
            <v>8.3333333333333328E-4</v>
          </cell>
          <cell r="BA103">
            <v>94</v>
          </cell>
        </row>
        <row r="104">
          <cell r="B104">
            <v>95</v>
          </cell>
          <cell r="C104" t="str">
            <v>LB28SL</v>
          </cell>
          <cell r="D104" t="str">
            <v xml:space="preserve"> </v>
          </cell>
          <cell r="E104" t="str">
            <v>RELAMP REBALLAST LINEAR FLUORESCENT</v>
          </cell>
          <cell r="F104">
            <v>110</v>
          </cell>
          <cell r="J104">
            <v>1</v>
          </cell>
          <cell r="K104" t="str">
            <v>2X59</v>
          </cell>
          <cell r="L104">
            <v>0</v>
          </cell>
          <cell r="M104" t="str">
            <v>N/A</v>
          </cell>
          <cell r="O104">
            <v>2</v>
          </cell>
          <cell r="P104" t="str">
            <v>F96T8</v>
          </cell>
          <cell r="Q104">
            <v>0</v>
          </cell>
          <cell r="R104" t="str">
            <v>N/A</v>
          </cell>
          <cell r="S104">
            <v>0</v>
          </cell>
          <cell r="T104" t="str">
            <v>N/A</v>
          </cell>
          <cell r="U104" t="str">
            <v>-</v>
          </cell>
          <cell r="V104" t="str">
            <v>-</v>
          </cell>
          <cell r="W104" t="str">
            <v>-</v>
          </cell>
          <cell r="X104">
            <v>0.2</v>
          </cell>
          <cell r="Y104">
            <v>0.33</v>
          </cell>
          <cell r="Z104">
            <v>59.734999999999999</v>
          </cell>
          <cell r="AA104">
            <v>19.71255</v>
          </cell>
          <cell r="AB104">
            <v>6</v>
          </cell>
          <cell r="AC104">
            <v>30</v>
          </cell>
          <cell r="AF104">
            <v>42</v>
          </cell>
          <cell r="AG104">
            <v>61.71255</v>
          </cell>
          <cell r="AH104">
            <v>5795</v>
          </cell>
          <cell r="AI104">
            <v>0.88</v>
          </cell>
          <cell r="AJ104">
            <v>10199.200000000001</v>
          </cell>
          <cell r="AK104">
            <v>20000</v>
          </cell>
          <cell r="AL104">
            <v>2</v>
          </cell>
          <cell r="AM104">
            <v>7.5</v>
          </cell>
          <cell r="AN104">
            <v>0.25</v>
          </cell>
          <cell r="AO104">
            <v>5</v>
          </cell>
          <cell r="AP104">
            <v>7.5000000000000002E-4</v>
          </cell>
          <cell r="AQ104">
            <v>5.0000000000000001E-4</v>
          </cell>
          <cell r="AR104">
            <v>60000</v>
          </cell>
          <cell r="AS104">
            <v>1</v>
          </cell>
          <cell r="AT104">
            <v>37.5</v>
          </cell>
          <cell r="AU104">
            <v>1</v>
          </cell>
          <cell r="AV104">
            <v>20</v>
          </cell>
          <cell r="AW104">
            <v>6.2500000000000001E-4</v>
          </cell>
          <cell r="AX104">
            <v>3.3333333333333332E-4</v>
          </cell>
          <cell r="AY104">
            <v>1.3749999999999999E-3</v>
          </cell>
          <cell r="AZ104">
            <v>8.3333333333333328E-4</v>
          </cell>
          <cell r="BA104">
            <v>95</v>
          </cell>
        </row>
        <row r="105">
          <cell r="B105">
            <v>96</v>
          </cell>
          <cell r="C105" t="str">
            <v>LB2U4</v>
          </cell>
          <cell r="D105" t="str">
            <v xml:space="preserve"> </v>
          </cell>
          <cell r="E105" t="str">
            <v>RELAMP REBALLAST LINEAR FLUORESCENT</v>
          </cell>
          <cell r="F105">
            <v>55</v>
          </cell>
          <cell r="J105">
            <v>1</v>
          </cell>
          <cell r="K105" t="str">
            <v>2X32HE</v>
          </cell>
          <cell r="L105">
            <v>0</v>
          </cell>
          <cell r="M105" t="str">
            <v>N/A</v>
          </cell>
          <cell r="O105">
            <v>2</v>
          </cell>
          <cell r="P105" t="str">
            <v>FBO32/6/ECO</v>
          </cell>
          <cell r="Q105">
            <v>0</v>
          </cell>
          <cell r="R105" t="str">
            <v>N/A</v>
          </cell>
          <cell r="S105">
            <v>0</v>
          </cell>
          <cell r="T105" t="str">
            <v>N/A</v>
          </cell>
          <cell r="U105" t="str">
            <v>-</v>
          </cell>
          <cell r="V105" t="str">
            <v>-</v>
          </cell>
          <cell r="W105" t="str">
            <v>-</v>
          </cell>
          <cell r="X105">
            <v>0.2</v>
          </cell>
          <cell r="Y105">
            <v>0.33</v>
          </cell>
          <cell r="Z105">
            <v>59.734999999999999</v>
          </cell>
          <cell r="AA105">
            <v>19.71255</v>
          </cell>
          <cell r="AB105">
            <v>6.77</v>
          </cell>
          <cell r="AC105">
            <v>9.84</v>
          </cell>
          <cell r="AF105">
            <v>23.38</v>
          </cell>
          <cell r="AG105">
            <v>43.092550000000003</v>
          </cell>
          <cell r="AH105">
            <v>2755</v>
          </cell>
          <cell r="AI105">
            <v>0.88</v>
          </cell>
          <cell r="AJ105">
            <v>4848.8</v>
          </cell>
          <cell r="AK105">
            <v>24000</v>
          </cell>
          <cell r="AL105">
            <v>2</v>
          </cell>
          <cell r="AM105">
            <v>8.4624999999999986</v>
          </cell>
          <cell r="AN105">
            <v>0.25</v>
          </cell>
          <cell r="AO105">
            <v>5</v>
          </cell>
          <cell r="AP105">
            <v>7.0520833333333319E-4</v>
          </cell>
          <cell r="AQ105">
            <v>4.1666666666666669E-4</v>
          </cell>
          <cell r="AR105">
            <v>60000</v>
          </cell>
          <cell r="AS105">
            <v>1</v>
          </cell>
          <cell r="AT105">
            <v>12.3</v>
          </cell>
          <cell r="AU105">
            <v>1</v>
          </cell>
          <cell r="AV105">
            <v>20</v>
          </cell>
          <cell r="AW105">
            <v>2.0500000000000002E-4</v>
          </cell>
          <cell r="AX105">
            <v>3.3333333333333332E-4</v>
          </cell>
          <cell r="AY105">
            <v>9.1020833333333318E-4</v>
          </cell>
          <cell r="AZ105">
            <v>7.5000000000000002E-4</v>
          </cell>
          <cell r="BA105">
            <v>96</v>
          </cell>
        </row>
        <row r="106">
          <cell r="B106">
            <v>97</v>
          </cell>
          <cell r="C106" t="str">
            <v>LB2U4LP</v>
          </cell>
          <cell r="D106" t="str">
            <v xml:space="preserve"> </v>
          </cell>
          <cell r="E106" t="str">
            <v>RELAMP REBALLAST LINEAR FLUORESCENT</v>
          </cell>
          <cell r="F106">
            <v>48</v>
          </cell>
          <cell r="J106">
            <v>1</v>
          </cell>
          <cell r="K106" t="str">
            <v>2X32HELP</v>
          </cell>
          <cell r="L106">
            <v>0</v>
          </cell>
          <cell r="M106" t="str">
            <v>N/A</v>
          </cell>
          <cell r="O106">
            <v>2</v>
          </cell>
          <cell r="P106" t="str">
            <v>FBO32/6/ECO</v>
          </cell>
          <cell r="Q106">
            <v>0</v>
          </cell>
          <cell r="R106" t="str">
            <v>N/A</v>
          </cell>
          <cell r="S106">
            <v>0</v>
          </cell>
          <cell r="T106" t="str">
            <v>N/A</v>
          </cell>
          <cell r="U106" t="str">
            <v>-</v>
          </cell>
          <cell r="V106" t="str">
            <v>-</v>
          </cell>
          <cell r="W106" t="str">
            <v>-</v>
          </cell>
          <cell r="X106">
            <v>0.2</v>
          </cell>
          <cell r="Y106">
            <v>0.33</v>
          </cell>
          <cell r="Z106">
            <v>59.734999999999999</v>
          </cell>
          <cell r="AA106">
            <v>19.71255</v>
          </cell>
          <cell r="AB106">
            <v>6.77</v>
          </cell>
          <cell r="AC106">
            <v>9.84</v>
          </cell>
          <cell r="AF106">
            <v>23.38</v>
          </cell>
          <cell r="AG106">
            <v>43.092550000000003</v>
          </cell>
          <cell r="AH106">
            <v>2755</v>
          </cell>
          <cell r="AI106">
            <v>0.78</v>
          </cell>
          <cell r="AJ106">
            <v>4297.8</v>
          </cell>
          <cell r="AK106">
            <v>24000</v>
          </cell>
          <cell r="AL106">
            <v>2</v>
          </cell>
          <cell r="AM106">
            <v>8.4624999999999986</v>
          </cell>
          <cell r="AN106">
            <v>0.25</v>
          </cell>
          <cell r="AO106">
            <v>5</v>
          </cell>
          <cell r="AP106">
            <v>7.0520833333333319E-4</v>
          </cell>
          <cell r="AQ106">
            <v>4.1666666666666669E-4</v>
          </cell>
          <cell r="AR106">
            <v>60000</v>
          </cell>
          <cell r="AS106">
            <v>1</v>
          </cell>
          <cell r="AT106">
            <v>12.3</v>
          </cell>
          <cell r="AU106">
            <v>1</v>
          </cell>
          <cell r="AV106">
            <v>20</v>
          </cell>
          <cell r="AW106">
            <v>2.0500000000000002E-4</v>
          </cell>
          <cell r="AX106">
            <v>3.3333333333333332E-4</v>
          </cell>
          <cell r="AY106">
            <v>9.1020833333333318E-4</v>
          </cell>
          <cell r="AZ106">
            <v>7.5000000000000002E-4</v>
          </cell>
          <cell r="BA106">
            <v>97</v>
          </cell>
        </row>
        <row r="107">
          <cell r="B107">
            <v>98</v>
          </cell>
          <cell r="C107" t="str">
            <v>LB33</v>
          </cell>
          <cell r="D107" t="str">
            <v xml:space="preserve"> </v>
          </cell>
          <cell r="E107" t="str">
            <v>RELAMP REBALLAST LINEAR FLUORESCENT</v>
          </cell>
          <cell r="F107">
            <v>69</v>
          </cell>
          <cell r="J107">
            <v>1</v>
          </cell>
          <cell r="K107" t="str">
            <v>3X32HE</v>
          </cell>
          <cell r="L107">
            <v>0</v>
          </cell>
          <cell r="M107" t="str">
            <v>N/A</v>
          </cell>
          <cell r="O107">
            <v>3</v>
          </cell>
          <cell r="P107" t="str">
            <v>FO25/ECO</v>
          </cell>
          <cell r="Q107">
            <v>0</v>
          </cell>
          <cell r="R107" t="str">
            <v>N/A</v>
          </cell>
          <cell r="S107">
            <v>0</v>
          </cell>
          <cell r="T107" t="str">
            <v>N/A</v>
          </cell>
          <cell r="U107" t="str">
            <v>-</v>
          </cell>
          <cell r="V107" t="str">
            <v>-</v>
          </cell>
          <cell r="W107" t="str">
            <v>-</v>
          </cell>
          <cell r="X107">
            <v>0.2</v>
          </cell>
          <cell r="Y107">
            <v>0.33</v>
          </cell>
          <cell r="Z107">
            <v>59.734999999999999</v>
          </cell>
          <cell r="AA107">
            <v>19.71255</v>
          </cell>
          <cell r="AB107">
            <v>2.2799999999999998</v>
          </cell>
          <cell r="AC107">
            <v>11.4</v>
          </cell>
          <cell r="AF107">
            <v>18.240000000000002</v>
          </cell>
          <cell r="AG107">
            <v>37.952550000000002</v>
          </cell>
          <cell r="AH107">
            <v>2065</v>
          </cell>
          <cell r="AI107">
            <v>0.88</v>
          </cell>
          <cell r="AJ107">
            <v>5451.6</v>
          </cell>
          <cell r="AK107">
            <v>24000</v>
          </cell>
          <cell r="AL107">
            <v>3</v>
          </cell>
          <cell r="AM107">
            <v>2.8499999999999996</v>
          </cell>
          <cell r="AN107">
            <v>0.25</v>
          </cell>
          <cell r="AO107">
            <v>5</v>
          </cell>
          <cell r="AP107">
            <v>3.5624999999999996E-4</v>
          </cell>
          <cell r="AQ107">
            <v>6.2500000000000001E-4</v>
          </cell>
          <cell r="AR107">
            <v>60000</v>
          </cell>
          <cell r="AS107">
            <v>1</v>
          </cell>
          <cell r="AT107">
            <v>14.25</v>
          </cell>
          <cell r="AU107">
            <v>1</v>
          </cell>
          <cell r="AV107">
            <v>20</v>
          </cell>
          <cell r="AW107">
            <v>2.375E-4</v>
          </cell>
          <cell r="AX107">
            <v>3.3333333333333332E-4</v>
          </cell>
          <cell r="AY107">
            <v>5.9374999999999999E-4</v>
          </cell>
          <cell r="AZ107">
            <v>9.5833333333333339E-4</v>
          </cell>
          <cell r="BA107">
            <v>98</v>
          </cell>
        </row>
        <row r="108">
          <cell r="B108">
            <v>99</v>
          </cell>
          <cell r="C108" t="str">
            <v>LB33 BED</v>
          </cell>
          <cell r="D108" t="str">
            <v xml:space="preserve"> </v>
          </cell>
          <cell r="E108" t="str">
            <v>RELAMP REBALLAST LINEAR FLUORESCENT</v>
          </cell>
          <cell r="F108">
            <v>69</v>
          </cell>
          <cell r="J108">
            <v>2</v>
          </cell>
          <cell r="K108" t="str">
            <v>2X32HE</v>
          </cell>
          <cell r="L108">
            <v>0</v>
          </cell>
          <cell r="M108" t="str">
            <v>N/A</v>
          </cell>
          <cell r="O108">
            <v>3</v>
          </cell>
          <cell r="P108" t="str">
            <v>FO25/ECO</v>
          </cell>
          <cell r="Q108">
            <v>0</v>
          </cell>
          <cell r="R108" t="str">
            <v>N/A</v>
          </cell>
          <cell r="S108">
            <v>0</v>
          </cell>
          <cell r="T108" t="str">
            <v>N/A</v>
          </cell>
          <cell r="U108" t="str">
            <v>-</v>
          </cell>
          <cell r="V108" t="str">
            <v>-</v>
          </cell>
          <cell r="W108" t="str">
            <v>-</v>
          </cell>
          <cell r="X108">
            <v>0.4</v>
          </cell>
          <cell r="Y108">
            <v>0.5</v>
          </cell>
          <cell r="Z108">
            <v>59.734999999999999</v>
          </cell>
          <cell r="AA108">
            <v>29.8675</v>
          </cell>
          <cell r="AB108">
            <v>2.2799999999999998</v>
          </cell>
          <cell r="AC108">
            <v>9.84</v>
          </cell>
          <cell r="AF108">
            <v>26.52</v>
          </cell>
          <cell r="AG108">
            <v>56.387500000000003</v>
          </cell>
          <cell r="AH108">
            <v>2065</v>
          </cell>
          <cell r="AI108">
            <v>0.88</v>
          </cell>
          <cell r="AJ108">
            <v>5451.6</v>
          </cell>
          <cell r="AK108">
            <v>24000</v>
          </cell>
          <cell r="AL108">
            <v>3</v>
          </cell>
          <cell r="AM108">
            <v>2.8499999999999996</v>
          </cell>
          <cell r="AN108">
            <v>0.25</v>
          </cell>
          <cell r="AO108">
            <v>5</v>
          </cell>
          <cell r="AP108">
            <v>3.5624999999999996E-4</v>
          </cell>
          <cell r="AQ108">
            <v>6.2500000000000001E-4</v>
          </cell>
          <cell r="AR108">
            <v>60000</v>
          </cell>
          <cell r="AS108">
            <v>2</v>
          </cell>
          <cell r="AT108">
            <v>12.3</v>
          </cell>
          <cell r="AU108">
            <v>1</v>
          </cell>
          <cell r="AV108">
            <v>20</v>
          </cell>
          <cell r="AW108">
            <v>4.1000000000000005E-4</v>
          </cell>
          <cell r="AX108">
            <v>6.6666666666666664E-4</v>
          </cell>
          <cell r="AY108">
            <v>7.6625E-4</v>
          </cell>
          <cell r="AZ108">
            <v>1.2916666666666667E-3</v>
          </cell>
          <cell r="BA108">
            <v>99</v>
          </cell>
        </row>
        <row r="109">
          <cell r="B109">
            <v>100</v>
          </cell>
          <cell r="C109" t="str">
            <v>LB33 I/O</v>
          </cell>
          <cell r="D109" t="str">
            <v xml:space="preserve"> </v>
          </cell>
          <cell r="E109" t="str">
            <v>RELAMP REBALLAST LINEAR FLUORESCENT</v>
          </cell>
          <cell r="F109">
            <v>69</v>
          </cell>
          <cell r="J109">
            <v>2</v>
          </cell>
          <cell r="K109" t="str">
            <v>2X32HE</v>
          </cell>
          <cell r="L109">
            <v>0</v>
          </cell>
          <cell r="M109" t="str">
            <v>N/A</v>
          </cell>
          <cell r="O109">
            <v>3</v>
          </cell>
          <cell r="P109" t="str">
            <v>FO25/ECO</v>
          </cell>
          <cell r="Q109">
            <v>0</v>
          </cell>
          <cell r="R109" t="str">
            <v>N/A</v>
          </cell>
          <cell r="S109">
            <v>0</v>
          </cell>
          <cell r="T109" t="str">
            <v>N/A</v>
          </cell>
          <cell r="U109" t="str">
            <v>-</v>
          </cell>
          <cell r="V109" t="str">
            <v>-</v>
          </cell>
          <cell r="W109" t="str">
            <v>-</v>
          </cell>
          <cell r="X109">
            <v>0.25</v>
          </cell>
          <cell r="Y109">
            <v>0.41249999999999998</v>
          </cell>
          <cell r="Z109">
            <v>59.734999999999999</v>
          </cell>
          <cell r="AA109">
            <v>24.640687499999999</v>
          </cell>
          <cell r="AB109">
            <v>2.2799999999999998</v>
          </cell>
          <cell r="AC109">
            <v>9.84</v>
          </cell>
          <cell r="AF109">
            <v>26.52</v>
          </cell>
          <cell r="AG109">
            <v>51.160687499999995</v>
          </cell>
          <cell r="AH109">
            <v>2065</v>
          </cell>
          <cell r="AI109">
            <v>0.88</v>
          </cell>
          <cell r="AJ109">
            <v>5451.6</v>
          </cell>
          <cell r="AK109">
            <v>24000</v>
          </cell>
          <cell r="AL109">
            <v>3</v>
          </cell>
          <cell r="AM109">
            <v>2.8499999999999996</v>
          </cell>
          <cell r="AN109">
            <v>0.25</v>
          </cell>
          <cell r="AO109">
            <v>5</v>
          </cell>
          <cell r="AP109">
            <v>3.5624999999999996E-4</v>
          </cell>
          <cell r="AQ109">
            <v>6.2500000000000001E-4</v>
          </cell>
          <cell r="AR109">
            <v>60000</v>
          </cell>
          <cell r="AS109">
            <v>2</v>
          </cell>
          <cell r="AT109">
            <v>12.3</v>
          </cell>
          <cell r="AU109">
            <v>1</v>
          </cell>
          <cell r="AV109">
            <v>20</v>
          </cell>
          <cell r="AW109">
            <v>4.1000000000000005E-4</v>
          </cell>
          <cell r="AX109">
            <v>6.6666666666666664E-4</v>
          </cell>
          <cell r="AY109">
            <v>7.6625E-4</v>
          </cell>
          <cell r="AZ109">
            <v>1.2916666666666667E-3</v>
          </cell>
          <cell r="BA109">
            <v>100</v>
          </cell>
        </row>
        <row r="110">
          <cell r="B110">
            <v>101</v>
          </cell>
          <cell r="C110" t="str">
            <v>LB33LP</v>
          </cell>
          <cell r="D110" t="str">
            <v xml:space="preserve"> </v>
          </cell>
          <cell r="E110" t="str">
            <v>RELAMP REBALLAST LINEAR FLUORESCENT</v>
          </cell>
          <cell r="F110">
            <v>61</v>
          </cell>
          <cell r="J110">
            <v>1</v>
          </cell>
          <cell r="K110" t="str">
            <v>3X32HELP</v>
          </cell>
          <cell r="L110">
            <v>0</v>
          </cell>
          <cell r="M110" t="str">
            <v>N/A</v>
          </cell>
          <cell r="O110">
            <v>3</v>
          </cell>
          <cell r="P110" t="str">
            <v>FO25/ECO</v>
          </cell>
          <cell r="Q110">
            <v>0</v>
          </cell>
          <cell r="R110" t="str">
            <v>N/A</v>
          </cell>
          <cell r="S110">
            <v>0</v>
          </cell>
          <cell r="T110" t="str">
            <v>N/A</v>
          </cell>
          <cell r="U110" t="str">
            <v>-</v>
          </cell>
          <cell r="V110" t="str">
            <v>-</v>
          </cell>
          <cell r="W110" t="str">
            <v>-</v>
          </cell>
          <cell r="X110">
            <v>0.2</v>
          </cell>
          <cell r="Y110">
            <v>0.33</v>
          </cell>
          <cell r="Z110">
            <v>59.734999999999999</v>
          </cell>
          <cell r="AA110">
            <v>19.71255</v>
          </cell>
          <cell r="AB110">
            <v>2.2799999999999998</v>
          </cell>
          <cell r="AC110">
            <v>11.4</v>
          </cell>
          <cell r="AF110">
            <v>18.240000000000002</v>
          </cell>
          <cell r="AG110">
            <v>37.952550000000002</v>
          </cell>
          <cell r="AH110">
            <v>2065</v>
          </cell>
          <cell r="AI110">
            <v>0.78</v>
          </cell>
          <cell r="AJ110">
            <v>4832.1000000000004</v>
          </cell>
          <cell r="AK110">
            <v>24000</v>
          </cell>
          <cell r="AL110">
            <v>3</v>
          </cell>
          <cell r="AM110">
            <v>2.8499999999999996</v>
          </cell>
          <cell r="AN110">
            <v>0.25</v>
          </cell>
          <cell r="AO110">
            <v>5</v>
          </cell>
          <cell r="AP110">
            <v>3.5624999999999996E-4</v>
          </cell>
          <cell r="AQ110">
            <v>6.2500000000000001E-4</v>
          </cell>
          <cell r="AR110">
            <v>60000</v>
          </cell>
          <cell r="AS110">
            <v>1</v>
          </cell>
          <cell r="AT110">
            <v>14.25</v>
          </cell>
          <cell r="AU110">
            <v>1</v>
          </cell>
          <cell r="AV110">
            <v>20</v>
          </cell>
          <cell r="AW110">
            <v>2.375E-4</v>
          </cell>
          <cell r="AX110">
            <v>3.3333333333333332E-4</v>
          </cell>
          <cell r="AY110">
            <v>5.9374999999999999E-4</v>
          </cell>
          <cell r="AZ110">
            <v>9.5833333333333339E-4</v>
          </cell>
          <cell r="BA110">
            <v>101</v>
          </cell>
        </row>
        <row r="111">
          <cell r="B111">
            <v>102</v>
          </cell>
          <cell r="C111" t="str">
            <v>LB33LP BED</v>
          </cell>
          <cell r="D111" t="str">
            <v xml:space="preserve"> </v>
          </cell>
          <cell r="E111" t="str">
            <v>RELAMP REBALLAST LINEAR FLUORESCENT</v>
          </cell>
          <cell r="F111">
            <v>59</v>
          </cell>
          <cell r="J111">
            <v>2</v>
          </cell>
          <cell r="K111" t="str">
            <v>2X32HELP</v>
          </cell>
          <cell r="L111">
            <v>0</v>
          </cell>
          <cell r="M111" t="str">
            <v>N/A</v>
          </cell>
          <cell r="O111">
            <v>3</v>
          </cell>
          <cell r="P111" t="str">
            <v>FO25/ECO</v>
          </cell>
          <cell r="Q111">
            <v>0</v>
          </cell>
          <cell r="R111" t="str">
            <v>N/A</v>
          </cell>
          <cell r="S111">
            <v>0</v>
          </cell>
          <cell r="T111" t="str">
            <v>N/A</v>
          </cell>
          <cell r="U111" t="str">
            <v>-</v>
          </cell>
          <cell r="V111" t="str">
            <v>-</v>
          </cell>
          <cell r="W111" t="str">
            <v>-</v>
          </cell>
          <cell r="X111">
            <v>0.4</v>
          </cell>
          <cell r="Y111">
            <v>0.5</v>
          </cell>
          <cell r="Z111">
            <v>59.734999999999999</v>
          </cell>
          <cell r="AA111">
            <v>29.8675</v>
          </cell>
          <cell r="AB111">
            <v>2.2799999999999998</v>
          </cell>
          <cell r="AC111">
            <v>9.84</v>
          </cell>
          <cell r="AF111">
            <v>26.52</v>
          </cell>
          <cell r="AG111">
            <v>56.387500000000003</v>
          </cell>
          <cell r="AH111">
            <v>2065</v>
          </cell>
          <cell r="AI111">
            <v>0.78</v>
          </cell>
          <cell r="AJ111">
            <v>4832.1000000000004</v>
          </cell>
          <cell r="AK111">
            <v>24000</v>
          </cell>
          <cell r="AL111">
            <v>3</v>
          </cell>
          <cell r="AM111">
            <v>2.8499999999999996</v>
          </cell>
          <cell r="AN111">
            <v>0.25</v>
          </cell>
          <cell r="AO111">
            <v>5</v>
          </cell>
          <cell r="AP111">
            <v>3.5624999999999996E-4</v>
          </cell>
          <cell r="AQ111">
            <v>6.2500000000000001E-4</v>
          </cell>
          <cell r="AR111">
            <v>60000</v>
          </cell>
          <cell r="AS111">
            <v>2</v>
          </cell>
          <cell r="AT111">
            <v>12.3</v>
          </cell>
          <cell r="AU111">
            <v>1</v>
          </cell>
          <cell r="AV111">
            <v>20</v>
          </cell>
          <cell r="AW111">
            <v>4.1000000000000005E-4</v>
          </cell>
          <cell r="AX111">
            <v>6.6666666666666664E-4</v>
          </cell>
          <cell r="AY111">
            <v>7.6625E-4</v>
          </cell>
          <cell r="AZ111">
            <v>1.2916666666666667E-3</v>
          </cell>
          <cell r="BA111">
            <v>102</v>
          </cell>
        </row>
        <row r="112">
          <cell r="B112">
            <v>103</v>
          </cell>
          <cell r="C112" t="str">
            <v>LB33LP I/O</v>
          </cell>
          <cell r="D112" t="str">
            <v xml:space="preserve"> </v>
          </cell>
          <cell r="E112" t="str">
            <v>RELAMP REBALLAST LINEAR FLUORESCENT</v>
          </cell>
          <cell r="F112">
            <v>59</v>
          </cell>
          <cell r="J112">
            <v>2</v>
          </cell>
          <cell r="K112" t="str">
            <v>2X32HELP</v>
          </cell>
          <cell r="L112">
            <v>0</v>
          </cell>
          <cell r="M112" t="str">
            <v>N/A</v>
          </cell>
          <cell r="O112">
            <v>3</v>
          </cell>
          <cell r="P112" t="str">
            <v>FO25/ECO</v>
          </cell>
          <cell r="Q112">
            <v>0</v>
          </cell>
          <cell r="R112" t="str">
            <v>N/A</v>
          </cell>
          <cell r="S112">
            <v>0</v>
          </cell>
          <cell r="T112" t="str">
            <v>N/A</v>
          </cell>
          <cell r="U112" t="str">
            <v>-</v>
          </cell>
          <cell r="V112" t="str">
            <v>-</v>
          </cell>
          <cell r="W112" t="str">
            <v>-</v>
          </cell>
          <cell r="X112">
            <v>0.25</v>
          </cell>
          <cell r="Y112">
            <v>0.41249999999999998</v>
          </cell>
          <cell r="Z112">
            <v>59.734999999999999</v>
          </cell>
          <cell r="AA112">
            <v>24.640687499999999</v>
          </cell>
          <cell r="AB112">
            <v>2.2799999999999998</v>
          </cell>
          <cell r="AC112">
            <v>9.84</v>
          </cell>
          <cell r="AF112">
            <v>26.52</v>
          </cell>
          <cell r="AG112">
            <v>51.160687499999995</v>
          </cell>
          <cell r="AH112">
            <v>2065</v>
          </cell>
          <cell r="AI112">
            <v>0.78</v>
          </cell>
          <cell r="AJ112">
            <v>4832.1000000000004</v>
          </cell>
          <cell r="AK112">
            <v>24000</v>
          </cell>
          <cell r="AL112">
            <v>3</v>
          </cell>
          <cell r="AM112">
            <v>2.8499999999999996</v>
          </cell>
          <cell r="AN112">
            <v>0.25</v>
          </cell>
          <cell r="AO112">
            <v>5</v>
          </cell>
          <cell r="AP112">
            <v>3.5624999999999996E-4</v>
          </cell>
          <cell r="AQ112">
            <v>6.2500000000000001E-4</v>
          </cell>
          <cell r="AR112">
            <v>60000</v>
          </cell>
          <cell r="AS112">
            <v>2</v>
          </cell>
          <cell r="AT112">
            <v>12.3</v>
          </cell>
          <cell r="AU112">
            <v>1</v>
          </cell>
          <cell r="AV112">
            <v>20</v>
          </cell>
          <cell r="AW112">
            <v>4.1000000000000005E-4</v>
          </cell>
          <cell r="AX112">
            <v>6.6666666666666664E-4</v>
          </cell>
          <cell r="AY112">
            <v>7.6625E-4</v>
          </cell>
          <cell r="AZ112">
            <v>1.2916666666666667E-3</v>
          </cell>
          <cell r="BA112">
            <v>103</v>
          </cell>
        </row>
        <row r="113">
          <cell r="B113">
            <v>104</v>
          </cell>
          <cell r="C113" t="str">
            <v>LB34</v>
          </cell>
          <cell r="D113" t="str">
            <v xml:space="preserve"> </v>
          </cell>
          <cell r="E113" t="str">
            <v>RELAMP REBALLAST LINEAR FLUORESCENT</v>
          </cell>
          <cell r="F113">
            <v>72</v>
          </cell>
          <cell r="J113">
            <v>1</v>
          </cell>
          <cell r="K113" t="str">
            <v>3X32HE</v>
          </cell>
          <cell r="L113">
            <v>0</v>
          </cell>
          <cell r="M113" t="str">
            <v>N/A</v>
          </cell>
          <cell r="O113">
            <v>3</v>
          </cell>
          <cell r="P113" t="str">
            <v>FO28/ECO</v>
          </cell>
          <cell r="Q113">
            <v>0</v>
          </cell>
          <cell r="R113" t="str">
            <v>N/A</v>
          </cell>
          <cell r="S113">
            <v>0</v>
          </cell>
          <cell r="T113" t="str">
            <v>N/A</v>
          </cell>
          <cell r="U113" t="str">
            <v>-</v>
          </cell>
          <cell r="V113" t="str">
            <v>-</v>
          </cell>
          <cell r="W113" t="str">
            <v>-</v>
          </cell>
          <cell r="X113">
            <v>0.2</v>
          </cell>
          <cell r="Y113">
            <v>0.33</v>
          </cell>
          <cell r="Z113">
            <v>59.734999999999999</v>
          </cell>
          <cell r="AA113">
            <v>19.71255</v>
          </cell>
          <cell r="AB113">
            <v>2.13</v>
          </cell>
          <cell r="AC113">
            <v>11.4</v>
          </cell>
          <cell r="AF113">
            <v>17.79</v>
          </cell>
          <cell r="AG113">
            <v>37.502549999999999</v>
          </cell>
          <cell r="AH113">
            <v>2560</v>
          </cell>
          <cell r="AI113">
            <v>0.88</v>
          </cell>
          <cell r="AJ113">
            <v>6758.4</v>
          </cell>
          <cell r="AK113">
            <v>24000</v>
          </cell>
          <cell r="AL113">
            <v>3</v>
          </cell>
          <cell r="AM113">
            <v>2.6624999999999996</v>
          </cell>
          <cell r="AN113">
            <v>0.25</v>
          </cell>
          <cell r="AO113">
            <v>5</v>
          </cell>
          <cell r="AP113">
            <v>3.3281249999999994E-4</v>
          </cell>
          <cell r="AQ113">
            <v>6.2500000000000001E-4</v>
          </cell>
          <cell r="AR113">
            <v>60000</v>
          </cell>
          <cell r="AS113">
            <v>1</v>
          </cell>
          <cell r="AT113">
            <v>14.25</v>
          </cell>
          <cell r="AU113">
            <v>1</v>
          </cell>
          <cell r="AV113">
            <v>20</v>
          </cell>
          <cell r="AW113">
            <v>2.375E-4</v>
          </cell>
          <cell r="AX113">
            <v>3.3333333333333332E-4</v>
          </cell>
          <cell r="AY113">
            <v>5.7031249999999996E-4</v>
          </cell>
          <cell r="AZ113">
            <v>9.5833333333333339E-4</v>
          </cell>
          <cell r="BA113">
            <v>104</v>
          </cell>
        </row>
        <row r="114">
          <cell r="B114">
            <v>105</v>
          </cell>
          <cell r="C114" t="str">
            <v>LB34 BED</v>
          </cell>
          <cell r="D114" t="str">
            <v xml:space="preserve"> </v>
          </cell>
          <cell r="E114" t="str">
            <v>RELAMP REBALLAST LINEAR FLUORESCENT</v>
          </cell>
          <cell r="F114">
            <v>96</v>
          </cell>
          <cell r="J114">
            <v>2</v>
          </cell>
          <cell r="K114" t="str">
            <v>2X32HE</v>
          </cell>
          <cell r="L114">
            <v>0</v>
          </cell>
          <cell r="M114" t="str">
            <v>N/A</v>
          </cell>
          <cell r="O114">
            <v>3</v>
          </cell>
          <cell r="P114" t="str">
            <v>FO28/ECO</v>
          </cell>
          <cell r="Q114">
            <v>0</v>
          </cell>
          <cell r="R114" t="str">
            <v>N/A</v>
          </cell>
          <cell r="S114">
            <v>0</v>
          </cell>
          <cell r="T114" t="str">
            <v>N/A</v>
          </cell>
          <cell r="U114" t="str">
            <v>-</v>
          </cell>
          <cell r="V114" t="str">
            <v>-</v>
          </cell>
          <cell r="W114" t="str">
            <v>-</v>
          </cell>
          <cell r="X114">
            <v>0.4</v>
          </cell>
          <cell r="Y114">
            <v>0.5</v>
          </cell>
          <cell r="Z114">
            <v>59.734999999999999</v>
          </cell>
          <cell r="AA114">
            <v>29.8675</v>
          </cell>
          <cell r="AB114">
            <v>2.13</v>
          </cell>
          <cell r="AC114">
            <v>9.84</v>
          </cell>
          <cell r="AF114">
            <v>26.07</v>
          </cell>
          <cell r="AG114">
            <v>55.9375</v>
          </cell>
          <cell r="AH114">
            <v>2560</v>
          </cell>
          <cell r="AI114">
            <v>0.88</v>
          </cell>
          <cell r="AJ114">
            <v>6758.4</v>
          </cell>
          <cell r="AK114">
            <v>24000</v>
          </cell>
          <cell r="AL114">
            <v>3</v>
          </cell>
          <cell r="AM114">
            <v>2.6624999999999996</v>
          </cell>
          <cell r="AN114">
            <v>0.25</v>
          </cell>
          <cell r="AO114">
            <v>5</v>
          </cell>
          <cell r="AP114">
            <v>3.3281249999999994E-4</v>
          </cell>
          <cell r="AQ114">
            <v>6.2500000000000001E-4</v>
          </cell>
          <cell r="AR114">
            <v>60000</v>
          </cell>
          <cell r="AS114">
            <v>2</v>
          </cell>
          <cell r="AT114">
            <v>12.3</v>
          </cell>
          <cell r="AU114">
            <v>1</v>
          </cell>
          <cell r="AV114">
            <v>20</v>
          </cell>
          <cell r="AW114">
            <v>4.1000000000000005E-4</v>
          </cell>
          <cell r="AX114">
            <v>6.6666666666666664E-4</v>
          </cell>
          <cell r="AY114">
            <v>7.4281249999999998E-4</v>
          </cell>
          <cell r="AZ114">
            <v>1.2916666666666667E-3</v>
          </cell>
          <cell r="BA114">
            <v>105</v>
          </cell>
        </row>
        <row r="115">
          <cell r="B115">
            <v>106</v>
          </cell>
          <cell r="C115" t="str">
            <v>LB34 I/O</v>
          </cell>
          <cell r="D115" t="str">
            <v xml:space="preserve"> </v>
          </cell>
          <cell r="E115" t="str">
            <v>RELAMP REBALLAST LINEAR FLUORESCENT</v>
          </cell>
          <cell r="F115">
            <v>96</v>
          </cell>
          <cell r="J115">
            <v>2</v>
          </cell>
          <cell r="K115" t="str">
            <v>2X32HE</v>
          </cell>
          <cell r="L115">
            <v>0</v>
          </cell>
          <cell r="M115" t="str">
            <v>N/A</v>
          </cell>
          <cell r="O115">
            <v>3</v>
          </cell>
          <cell r="P115" t="str">
            <v>FO28/ECO</v>
          </cell>
          <cell r="Q115">
            <v>0</v>
          </cell>
          <cell r="R115" t="str">
            <v>N/A</v>
          </cell>
          <cell r="S115">
            <v>0</v>
          </cell>
          <cell r="T115" t="str">
            <v>N/A</v>
          </cell>
          <cell r="U115" t="str">
            <v>-</v>
          </cell>
          <cell r="V115" t="str">
            <v>-</v>
          </cell>
          <cell r="W115" t="str">
            <v>-</v>
          </cell>
          <cell r="X115">
            <v>0.25</v>
          </cell>
          <cell r="Y115">
            <v>0.41249999999999998</v>
          </cell>
          <cell r="Z115">
            <v>59.734999999999999</v>
          </cell>
          <cell r="AA115">
            <v>24.640687499999999</v>
          </cell>
          <cell r="AB115">
            <v>2.13</v>
          </cell>
          <cell r="AC115">
            <v>9.84</v>
          </cell>
          <cell r="AF115">
            <v>26.07</v>
          </cell>
          <cell r="AG115">
            <v>50.710687499999999</v>
          </cell>
          <cell r="AH115">
            <v>2560</v>
          </cell>
          <cell r="AI115">
            <v>0.88</v>
          </cell>
          <cell r="AJ115">
            <v>6758.4</v>
          </cell>
          <cell r="AK115">
            <v>24000</v>
          </cell>
          <cell r="AL115">
            <v>3</v>
          </cell>
          <cell r="AM115">
            <v>2.6624999999999996</v>
          </cell>
          <cell r="AN115">
            <v>0.25</v>
          </cell>
          <cell r="AO115">
            <v>5</v>
          </cell>
          <cell r="AP115">
            <v>3.3281249999999994E-4</v>
          </cell>
          <cell r="AQ115">
            <v>6.2500000000000001E-4</v>
          </cell>
          <cell r="AR115">
            <v>60000</v>
          </cell>
          <cell r="AS115">
            <v>2</v>
          </cell>
          <cell r="AT115">
            <v>12.3</v>
          </cell>
          <cell r="AU115">
            <v>1</v>
          </cell>
          <cell r="AV115">
            <v>20</v>
          </cell>
          <cell r="AW115">
            <v>4.1000000000000005E-4</v>
          </cell>
          <cell r="AX115">
            <v>6.6666666666666664E-4</v>
          </cell>
          <cell r="AY115">
            <v>7.4281249999999998E-4</v>
          </cell>
          <cell r="AZ115">
            <v>1.2916666666666667E-3</v>
          </cell>
          <cell r="BA115">
            <v>106</v>
          </cell>
        </row>
        <row r="116">
          <cell r="B116">
            <v>107</v>
          </cell>
          <cell r="C116" t="str">
            <v>LB34DIM</v>
          </cell>
          <cell r="D116" t="str">
            <v xml:space="preserve"> </v>
          </cell>
          <cell r="E116" t="str">
            <v>RELAMP REBALLAST LINEAR FLUORESCENT</v>
          </cell>
          <cell r="F116">
            <v>87</v>
          </cell>
          <cell r="J116">
            <v>1</v>
          </cell>
          <cell r="K116" t="str">
            <v>3X32DIM</v>
          </cell>
          <cell r="L116">
            <v>0</v>
          </cell>
          <cell r="M116" t="str">
            <v>N/A</v>
          </cell>
          <cell r="O116">
            <v>3</v>
          </cell>
          <cell r="P116" t="str">
            <v>FO32/ECO</v>
          </cell>
          <cell r="Q116">
            <v>0</v>
          </cell>
          <cell r="R116" t="str">
            <v>N/A</v>
          </cell>
          <cell r="S116">
            <v>1</v>
          </cell>
          <cell r="T116" t="str">
            <v>LINE VOLTAGE DIMMER SWITCH</v>
          </cell>
          <cell r="U116" t="str">
            <v>LEVITON</v>
          </cell>
          <cell r="V116" t="str">
            <v>IPX12-*LX</v>
          </cell>
          <cell r="W116" t="str">
            <v>-</v>
          </cell>
          <cell r="X116">
            <v>0.4</v>
          </cell>
          <cell r="Y116">
            <v>0.75</v>
          </cell>
          <cell r="Z116">
            <v>59.734999999999999</v>
          </cell>
          <cell r="AA116">
            <v>44.801249999999996</v>
          </cell>
          <cell r="AB116">
            <v>1.8</v>
          </cell>
          <cell r="AC116">
            <v>47</v>
          </cell>
          <cell r="AD116">
            <v>37</v>
          </cell>
          <cell r="AF116">
            <v>89.4</v>
          </cell>
          <cell r="AG116">
            <v>134.20125000000002</v>
          </cell>
          <cell r="AH116">
            <v>2850</v>
          </cell>
          <cell r="AI116">
            <v>0.88</v>
          </cell>
          <cell r="AJ116">
            <v>7524</v>
          </cell>
          <cell r="AK116">
            <v>24000</v>
          </cell>
          <cell r="AL116">
            <v>3</v>
          </cell>
          <cell r="AM116">
            <v>2.25</v>
          </cell>
          <cell r="AN116">
            <v>0.25</v>
          </cell>
          <cell r="AO116">
            <v>5</v>
          </cell>
          <cell r="AP116">
            <v>2.8125000000000003E-4</v>
          </cell>
          <cell r="AQ116">
            <v>6.2500000000000001E-4</v>
          </cell>
          <cell r="AR116">
            <v>60000</v>
          </cell>
          <cell r="AS116">
            <v>1</v>
          </cell>
          <cell r="AT116">
            <v>58.75</v>
          </cell>
          <cell r="AU116">
            <v>1</v>
          </cell>
          <cell r="AV116">
            <v>20</v>
          </cell>
          <cell r="AW116">
            <v>9.791666666666666E-4</v>
          </cell>
          <cell r="AX116">
            <v>3.3333333333333332E-4</v>
          </cell>
          <cell r="AY116">
            <v>1.2604166666666666E-3</v>
          </cell>
          <cell r="AZ116">
            <v>9.5833333333333339E-4</v>
          </cell>
          <cell r="BA116">
            <v>107</v>
          </cell>
        </row>
        <row r="117">
          <cell r="B117">
            <v>108</v>
          </cell>
          <cell r="C117" t="str">
            <v>LB34HP</v>
          </cell>
          <cell r="D117" t="str">
            <v xml:space="preserve"> </v>
          </cell>
          <cell r="E117" t="str">
            <v>RELAMP REBALLAST LINEAR FLUORESCENT</v>
          </cell>
          <cell r="F117">
            <v>98</v>
          </cell>
          <cell r="J117">
            <v>1</v>
          </cell>
          <cell r="K117" t="str">
            <v>3X32HEHP</v>
          </cell>
          <cell r="L117">
            <v>0</v>
          </cell>
          <cell r="M117" t="str">
            <v>N/A</v>
          </cell>
          <cell r="O117">
            <v>3</v>
          </cell>
          <cell r="P117" t="str">
            <v>FO28/ECO</v>
          </cell>
          <cell r="Q117">
            <v>0</v>
          </cell>
          <cell r="R117" t="str">
            <v>N/A</v>
          </cell>
          <cell r="S117">
            <v>0</v>
          </cell>
          <cell r="T117" t="str">
            <v>N/A</v>
          </cell>
          <cell r="U117" t="str">
            <v>-</v>
          </cell>
          <cell r="V117" t="str">
            <v>-</v>
          </cell>
          <cell r="W117" t="str">
            <v>-</v>
          </cell>
          <cell r="X117">
            <v>0.2</v>
          </cell>
          <cell r="Y117">
            <v>0.33</v>
          </cell>
          <cell r="Z117">
            <v>59.734999999999999</v>
          </cell>
          <cell r="AA117">
            <v>19.71255</v>
          </cell>
          <cell r="AB117">
            <v>2.13</v>
          </cell>
          <cell r="AC117">
            <v>14.56</v>
          </cell>
          <cell r="AF117">
            <v>20.95</v>
          </cell>
          <cell r="AG117">
            <v>40.662549999999996</v>
          </cell>
          <cell r="AH117">
            <v>2560</v>
          </cell>
          <cell r="AI117">
            <v>1.18</v>
          </cell>
          <cell r="AJ117">
            <v>9062.4</v>
          </cell>
          <cell r="AK117">
            <v>24000</v>
          </cell>
          <cell r="AL117">
            <v>3</v>
          </cell>
          <cell r="AM117">
            <v>2.6624999999999996</v>
          </cell>
          <cell r="AN117">
            <v>0.25</v>
          </cell>
          <cell r="AO117">
            <v>5</v>
          </cell>
          <cell r="AP117">
            <v>3.3281249999999994E-4</v>
          </cell>
          <cell r="AQ117">
            <v>6.2500000000000001E-4</v>
          </cell>
          <cell r="AR117">
            <v>60000</v>
          </cell>
          <cell r="AS117">
            <v>1</v>
          </cell>
          <cell r="AT117">
            <v>18.2</v>
          </cell>
          <cell r="AU117">
            <v>1</v>
          </cell>
          <cell r="AV117">
            <v>20</v>
          </cell>
          <cell r="AW117">
            <v>3.033333333333333E-4</v>
          </cell>
          <cell r="AX117">
            <v>3.3333333333333332E-4</v>
          </cell>
          <cell r="AY117">
            <v>6.3614583333333318E-4</v>
          </cell>
          <cell r="AZ117">
            <v>9.5833333333333339E-4</v>
          </cell>
          <cell r="BA117">
            <v>108</v>
          </cell>
        </row>
        <row r="118">
          <cell r="B118">
            <v>109</v>
          </cell>
          <cell r="C118" t="str">
            <v>LB34LP</v>
          </cell>
          <cell r="D118" t="str">
            <v xml:space="preserve"> </v>
          </cell>
          <cell r="E118" t="str">
            <v>RELAMP REBALLAST LINEAR FLUORESCENT</v>
          </cell>
          <cell r="F118">
            <v>63</v>
          </cell>
          <cell r="J118">
            <v>1</v>
          </cell>
          <cell r="K118" t="str">
            <v>3X32HELP</v>
          </cell>
          <cell r="L118">
            <v>0</v>
          </cell>
          <cell r="M118" t="str">
            <v>N/A</v>
          </cell>
          <cell r="O118">
            <v>3</v>
          </cell>
          <cell r="P118" t="str">
            <v>FO28/ECO</v>
          </cell>
          <cell r="Q118">
            <v>0</v>
          </cell>
          <cell r="R118" t="str">
            <v>N/A</v>
          </cell>
          <cell r="S118">
            <v>0</v>
          </cell>
          <cell r="T118" t="str">
            <v>N/A</v>
          </cell>
          <cell r="U118" t="str">
            <v>-</v>
          </cell>
          <cell r="V118" t="str">
            <v>-</v>
          </cell>
          <cell r="W118" t="str">
            <v>-</v>
          </cell>
          <cell r="X118">
            <v>0.2</v>
          </cell>
          <cell r="Y118">
            <v>0.33</v>
          </cell>
          <cell r="Z118">
            <v>59.734999999999999</v>
          </cell>
          <cell r="AA118">
            <v>19.71255</v>
          </cell>
          <cell r="AB118">
            <v>2.13</v>
          </cell>
          <cell r="AC118">
            <v>11.4</v>
          </cell>
          <cell r="AF118">
            <v>17.79</v>
          </cell>
          <cell r="AG118">
            <v>37.502549999999999</v>
          </cell>
          <cell r="AH118">
            <v>2560</v>
          </cell>
          <cell r="AI118">
            <v>0.78</v>
          </cell>
          <cell r="AJ118">
            <v>5990.4000000000005</v>
          </cell>
          <cell r="AK118">
            <v>24000</v>
          </cell>
          <cell r="AL118">
            <v>3</v>
          </cell>
          <cell r="AM118">
            <v>2.6624999999999996</v>
          </cell>
          <cell r="AN118">
            <v>0.25</v>
          </cell>
          <cell r="AO118">
            <v>5</v>
          </cell>
          <cell r="AP118">
            <v>3.3281249999999994E-4</v>
          </cell>
          <cell r="AQ118">
            <v>6.2500000000000001E-4</v>
          </cell>
          <cell r="AR118">
            <v>60000</v>
          </cell>
          <cell r="AS118">
            <v>1</v>
          </cell>
          <cell r="AT118">
            <v>14.25</v>
          </cell>
          <cell r="AU118">
            <v>1</v>
          </cell>
          <cell r="AV118">
            <v>20</v>
          </cell>
          <cell r="AW118">
            <v>2.375E-4</v>
          </cell>
          <cell r="AX118">
            <v>3.3333333333333332E-4</v>
          </cell>
          <cell r="AY118">
            <v>5.7031249999999996E-4</v>
          </cell>
          <cell r="AZ118">
            <v>9.5833333333333339E-4</v>
          </cell>
          <cell r="BA118">
            <v>109</v>
          </cell>
        </row>
        <row r="119">
          <cell r="B119">
            <v>110</v>
          </cell>
          <cell r="C119" t="str">
            <v>LB34LPTW</v>
          </cell>
          <cell r="D119" t="str">
            <v xml:space="preserve"> </v>
          </cell>
          <cell r="E119" t="str">
            <v>RELAMP REBALLAST LINEAR FLUORESCENT</v>
          </cell>
          <cell r="F119">
            <v>63</v>
          </cell>
          <cell r="J119">
            <v>1</v>
          </cell>
          <cell r="K119" t="str">
            <v>3X32HELP</v>
          </cell>
          <cell r="L119">
            <v>0</v>
          </cell>
          <cell r="M119" t="str">
            <v>N/A</v>
          </cell>
          <cell r="O119">
            <v>3</v>
          </cell>
          <cell r="P119" t="str">
            <v>FO28/ECO</v>
          </cell>
          <cell r="Q119">
            <v>0</v>
          </cell>
          <cell r="R119" t="str">
            <v>N/A</v>
          </cell>
          <cell r="S119">
            <v>0</v>
          </cell>
          <cell r="T119" t="str">
            <v>N/A</v>
          </cell>
          <cell r="U119" t="str">
            <v>-</v>
          </cell>
          <cell r="V119" t="str">
            <v>-</v>
          </cell>
          <cell r="W119" t="str">
            <v>-</v>
          </cell>
          <cell r="X119">
            <v>0.4</v>
          </cell>
          <cell r="Y119">
            <v>0.66</v>
          </cell>
          <cell r="Z119">
            <v>59.734999999999999</v>
          </cell>
          <cell r="AA119">
            <v>39.4251</v>
          </cell>
          <cell r="AB119">
            <v>2.13</v>
          </cell>
          <cell r="AC119">
            <v>11.4</v>
          </cell>
          <cell r="AF119">
            <v>17.79</v>
          </cell>
          <cell r="AG119">
            <v>57.2151</v>
          </cell>
          <cell r="AH119">
            <v>2560</v>
          </cell>
          <cell r="AI119">
            <v>0.78</v>
          </cell>
          <cell r="AJ119">
            <v>5990.4000000000005</v>
          </cell>
          <cell r="AK119">
            <v>24000</v>
          </cell>
          <cell r="AL119">
            <v>3</v>
          </cell>
          <cell r="AM119">
            <v>2.6624999999999996</v>
          </cell>
          <cell r="AN119">
            <v>0.25</v>
          </cell>
          <cell r="AO119">
            <v>5</v>
          </cell>
          <cell r="AP119">
            <v>3.3281249999999994E-4</v>
          </cell>
          <cell r="AQ119">
            <v>6.2500000000000001E-4</v>
          </cell>
          <cell r="AR119">
            <v>60000</v>
          </cell>
          <cell r="AS119">
            <v>1</v>
          </cell>
          <cell r="AT119">
            <v>14.25</v>
          </cell>
          <cell r="AU119">
            <v>1</v>
          </cell>
          <cell r="AV119">
            <v>20</v>
          </cell>
          <cell r="AW119">
            <v>2.375E-4</v>
          </cell>
          <cell r="AX119">
            <v>3.3333333333333332E-4</v>
          </cell>
          <cell r="AY119">
            <v>5.7031249999999996E-4</v>
          </cell>
          <cell r="AZ119">
            <v>9.5833333333333339E-4</v>
          </cell>
          <cell r="BA119">
            <v>110</v>
          </cell>
        </row>
        <row r="120">
          <cell r="B120">
            <v>111</v>
          </cell>
          <cell r="C120" t="str">
            <v>LB34LPTW-3</v>
          </cell>
          <cell r="D120" t="str">
            <v xml:space="preserve"> </v>
          </cell>
          <cell r="E120" t="str">
            <v>RELAMP REBALLAST LINEAR FLUORESCENT</v>
          </cell>
          <cell r="F120">
            <v>63</v>
          </cell>
          <cell r="J120">
            <v>1</v>
          </cell>
          <cell r="K120" t="str">
            <v>3X32HELP</v>
          </cell>
          <cell r="L120">
            <v>0</v>
          </cell>
          <cell r="M120" t="str">
            <v>N/A</v>
          </cell>
          <cell r="O120">
            <v>3</v>
          </cell>
          <cell r="P120" t="str">
            <v>FO28/ECO</v>
          </cell>
          <cell r="Q120">
            <v>0</v>
          </cell>
          <cell r="R120" t="str">
            <v>N/A</v>
          </cell>
          <cell r="S120">
            <v>0</v>
          </cell>
          <cell r="T120" t="str">
            <v>N/A</v>
          </cell>
          <cell r="U120" t="str">
            <v>-</v>
          </cell>
          <cell r="V120" t="str">
            <v>-</v>
          </cell>
          <cell r="W120" t="str">
            <v>-</v>
          </cell>
          <cell r="X120">
            <v>0.6</v>
          </cell>
          <cell r="Y120">
            <v>0.99</v>
          </cell>
          <cell r="Z120">
            <v>59.734999999999999</v>
          </cell>
          <cell r="AA120">
            <v>59.137650000000001</v>
          </cell>
          <cell r="AB120">
            <v>2.13</v>
          </cell>
          <cell r="AC120">
            <v>11.4</v>
          </cell>
          <cell r="AF120">
            <v>17.79</v>
          </cell>
          <cell r="AG120">
            <v>76.92765</v>
          </cell>
          <cell r="AH120">
            <v>2560</v>
          </cell>
          <cell r="AI120">
            <v>0.78</v>
          </cell>
          <cell r="AJ120">
            <v>5990.4000000000005</v>
          </cell>
          <cell r="AK120">
            <v>24000</v>
          </cell>
          <cell r="AL120">
            <v>3</v>
          </cell>
          <cell r="AM120">
            <v>2.6624999999999996</v>
          </cell>
          <cell r="AN120">
            <v>0.25</v>
          </cell>
          <cell r="AO120">
            <v>5</v>
          </cell>
          <cell r="AP120">
            <v>3.3281249999999994E-4</v>
          </cell>
          <cell r="AQ120">
            <v>6.2500000000000001E-4</v>
          </cell>
          <cell r="AR120">
            <v>60000</v>
          </cell>
          <cell r="AS120">
            <v>1</v>
          </cell>
          <cell r="AT120">
            <v>14.25</v>
          </cell>
          <cell r="AU120">
            <v>1</v>
          </cell>
          <cell r="AV120">
            <v>20</v>
          </cell>
          <cell r="AW120">
            <v>2.375E-4</v>
          </cell>
          <cell r="AX120">
            <v>3.3333333333333332E-4</v>
          </cell>
          <cell r="AY120">
            <v>5.7031249999999996E-4</v>
          </cell>
          <cell r="AZ120">
            <v>9.5833333333333339E-4</v>
          </cell>
          <cell r="BA120">
            <v>111</v>
          </cell>
        </row>
        <row r="121">
          <cell r="B121">
            <v>112</v>
          </cell>
          <cell r="C121" t="str">
            <v>LB34LP BED</v>
          </cell>
          <cell r="D121" t="str">
            <v xml:space="preserve"> </v>
          </cell>
          <cell r="E121" t="str">
            <v>RELAMP REBALLAST LINEAR FLUORESCENT</v>
          </cell>
          <cell r="F121">
            <v>84</v>
          </cell>
          <cell r="J121">
            <v>2</v>
          </cell>
          <cell r="K121" t="str">
            <v>2X32HELP</v>
          </cell>
          <cell r="L121">
            <v>0</v>
          </cell>
          <cell r="M121" t="str">
            <v>N/A</v>
          </cell>
          <cell r="O121">
            <v>3</v>
          </cell>
          <cell r="P121" t="str">
            <v>FO28/ECO</v>
          </cell>
          <cell r="Q121">
            <v>0</v>
          </cell>
          <cell r="R121" t="str">
            <v>N/A</v>
          </cell>
          <cell r="S121">
            <v>0</v>
          </cell>
          <cell r="T121" t="str">
            <v>N/A</v>
          </cell>
          <cell r="U121" t="str">
            <v>-</v>
          </cell>
          <cell r="V121" t="str">
            <v>-</v>
          </cell>
          <cell r="W121" t="str">
            <v>-</v>
          </cell>
          <cell r="X121">
            <v>0.4</v>
          </cell>
          <cell r="Y121">
            <v>0.5</v>
          </cell>
          <cell r="Z121">
            <v>59.734999999999999</v>
          </cell>
          <cell r="AA121">
            <v>29.8675</v>
          </cell>
          <cell r="AB121">
            <v>2.13</v>
          </cell>
          <cell r="AC121">
            <v>9.84</v>
          </cell>
          <cell r="AF121">
            <v>26.07</v>
          </cell>
          <cell r="AG121">
            <v>55.9375</v>
          </cell>
          <cell r="AH121">
            <v>2560</v>
          </cell>
          <cell r="AI121">
            <v>0.78</v>
          </cell>
          <cell r="AJ121">
            <v>5990.4000000000005</v>
          </cell>
          <cell r="AK121">
            <v>24000</v>
          </cell>
          <cell r="AL121">
            <v>3</v>
          </cell>
          <cell r="AM121">
            <v>2.6624999999999996</v>
          </cell>
          <cell r="AN121">
            <v>0.25</v>
          </cell>
          <cell r="AO121">
            <v>5</v>
          </cell>
          <cell r="AP121">
            <v>3.3281249999999994E-4</v>
          </cell>
          <cell r="AQ121">
            <v>6.2500000000000001E-4</v>
          </cell>
          <cell r="AR121">
            <v>60000</v>
          </cell>
          <cell r="AS121">
            <v>2</v>
          </cell>
          <cell r="AT121">
            <v>12.3</v>
          </cell>
          <cell r="AU121">
            <v>1</v>
          </cell>
          <cell r="AV121">
            <v>20</v>
          </cell>
          <cell r="AW121">
            <v>4.1000000000000005E-4</v>
          </cell>
          <cell r="AX121">
            <v>6.6666666666666664E-4</v>
          </cell>
          <cell r="AY121">
            <v>7.4281249999999998E-4</v>
          </cell>
          <cell r="AZ121">
            <v>1.2916666666666667E-3</v>
          </cell>
          <cell r="BA121">
            <v>112</v>
          </cell>
        </row>
        <row r="122">
          <cell r="B122">
            <v>113</v>
          </cell>
          <cell r="C122" t="str">
            <v>LB34LP I/O</v>
          </cell>
          <cell r="D122" t="str">
            <v xml:space="preserve"> </v>
          </cell>
          <cell r="E122" t="str">
            <v>RELAMP REBALLAST LINEAR FLUORESCENT</v>
          </cell>
          <cell r="F122">
            <v>84</v>
          </cell>
          <cell r="J122">
            <v>2</v>
          </cell>
          <cell r="K122" t="str">
            <v>2X32HELP</v>
          </cell>
          <cell r="L122">
            <v>0</v>
          </cell>
          <cell r="M122" t="str">
            <v>N/A</v>
          </cell>
          <cell r="O122">
            <v>3</v>
          </cell>
          <cell r="P122" t="str">
            <v>FO28/ECO</v>
          </cell>
          <cell r="Q122">
            <v>0</v>
          </cell>
          <cell r="R122" t="str">
            <v>N/A</v>
          </cell>
          <cell r="S122">
            <v>0</v>
          </cell>
          <cell r="T122" t="str">
            <v>N/A</v>
          </cell>
          <cell r="U122" t="str">
            <v>-</v>
          </cell>
          <cell r="V122" t="str">
            <v>-</v>
          </cell>
          <cell r="W122" t="str">
            <v>-</v>
          </cell>
          <cell r="X122">
            <v>0.25</v>
          </cell>
          <cell r="Y122">
            <v>0.41249999999999998</v>
          </cell>
          <cell r="Z122">
            <v>59.734999999999999</v>
          </cell>
          <cell r="AA122">
            <v>24.640687499999999</v>
          </cell>
          <cell r="AB122">
            <v>2.13</v>
          </cell>
          <cell r="AC122">
            <v>9.84</v>
          </cell>
          <cell r="AF122">
            <v>26.07</v>
          </cell>
          <cell r="AG122">
            <v>50.710687499999999</v>
          </cell>
          <cell r="AH122">
            <v>2560</v>
          </cell>
          <cell r="AI122">
            <v>0.78</v>
          </cell>
          <cell r="AJ122">
            <v>5990.4000000000005</v>
          </cell>
          <cell r="AK122">
            <v>24000</v>
          </cell>
          <cell r="AL122">
            <v>3</v>
          </cell>
          <cell r="AM122">
            <v>2.6624999999999996</v>
          </cell>
          <cell r="AN122">
            <v>0.25</v>
          </cell>
          <cell r="AO122">
            <v>5</v>
          </cell>
          <cell r="AP122">
            <v>3.3281249999999994E-4</v>
          </cell>
          <cell r="AQ122">
            <v>6.2500000000000001E-4</v>
          </cell>
          <cell r="AR122">
            <v>60000</v>
          </cell>
          <cell r="AS122">
            <v>2</v>
          </cell>
          <cell r="AT122">
            <v>12.3</v>
          </cell>
          <cell r="AU122">
            <v>1</v>
          </cell>
          <cell r="AV122">
            <v>20</v>
          </cell>
          <cell r="AW122">
            <v>4.1000000000000005E-4</v>
          </cell>
          <cell r="AX122">
            <v>6.6666666666666664E-4</v>
          </cell>
          <cell r="AY122">
            <v>7.4281249999999998E-4</v>
          </cell>
          <cell r="AZ122">
            <v>1.2916666666666667E-3</v>
          </cell>
          <cell r="BA122">
            <v>113</v>
          </cell>
        </row>
        <row r="123">
          <cell r="B123">
            <v>114</v>
          </cell>
          <cell r="C123" t="str">
            <v>LB34TW</v>
          </cell>
          <cell r="D123" t="str">
            <v xml:space="preserve"> </v>
          </cell>
          <cell r="E123" t="str">
            <v>RELAMP REBALLAST LINEAR FLUORESCENT</v>
          </cell>
          <cell r="F123">
            <v>72</v>
          </cell>
          <cell r="J123">
            <v>1</v>
          </cell>
          <cell r="K123" t="str">
            <v>3X32HE</v>
          </cell>
          <cell r="L123">
            <v>0</v>
          </cell>
          <cell r="M123" t="str">
            <v>N/A</v>
          </cell>
          <cell r="O123">
            <v>3</v>
          </cell>
          <cell r="P123" t="str">
            <v>FO28/ECO</v>
          </cell>
          <cell r="Q123">
            <v>0</v>
          </cell>
          <cell r="R123" t="str">
            <v>N/A</v>
          </cell>
          <cell r="S123">
            <v>0</v>
          </cell>
          <cell r="T123" t="str">
            <v>N/A</v>
          </cell>
          <cell r="U123" t="str">
            <v>-</v>
          </cell>
          <cell r="V123" t="str">
            <v>-</v>
          </cell>
          <cell r="W123" t="str">
            <v>-</v>
          </cell>
          <cell r="X123">
            <v>0.4</v>
          </cell>
          <cell r="Y123">
            <v>0.66</v>
          </cell>
          <cell r="Z123">
            <v>59.734999999999999</v>
          </cell>
          <cell r="AA123">
            <v>39.4251</v>
          </cell>
          <cell r="AB123">
            <v>2.13</v>
          </cell>
          <cell r="AC123">
            <v>11.4</v>
          </cell>
          <cell r="AF123">
            <v>17.79</v>
          </cell>
          <cell r="AG123">
            <v>57.2151</v>
          </cell>
          <cell r="AH123">
            <v>2560</v>
          </cell>
          <cell r="AI123">
            <v>0.88</v>
          </cell>
          <cell r="AJ123">
            <v>6758.4</v>
          </cell>
          <cell r="AK123">
            <v>24000</v>
          </cell>
          <cell r="AL123">
            <v>3</v>
          </cell>
          <cell r="AM123">
            <v>2.6624999999999996</v>
          </cell>
          <cell r="AN123">
            <v>0.25</v>
          </cell>
          <cell r="AO123">
            <v>5</v>
          </cell>
          <cell r="AP123">
            <v>3.3281249999999994E-4</v>
          </cell>
          <cell r="AQ123">
            <v>6.2500000000000001E-4</v>
          </cell>
          <cell r="AR123">
            <v>60000</v>
          </cell>
          <cell r="AS123">
            <v>1</v>
          </cell>
          <cell r="AT123">
            <v>14.25</v>
          </cell>
          <cell r="AU123">
            <v>1</v>
          </cell>
          <cell r="AV123">
            <v>20</v>
          </cell>
          <cell r="AW123">
            <v>2.375E-4</v>
          </cell>
          <cell r="AX123">
            <v>3.3333333333333332E-4</v>
          </cell>
          <cell r="AY123">
            <v>5.7031249999999996E-4</v>
          </cell>
          <cell r="AZ123">
            <v>9.5833333333333339E-4</v>
          </cell>
          <cell r="BA123">
            <v>114</v>
          </cell>
        </row>
        <row r="124">
          <cell r="B124">
            <v>115</v>
          </cell>
          <cell r="C124" t="str">
            <v>LB34TW-3</v>
          </cell>
          <cell r="D124" t="str">
            <v xml:space="preserve"> </v>
          </cell>
          <cell r="E124" t="str">
            <v>RELAMP REBALLAST LINEAR FLUORESCENT</v>
          </cell>
          <cell r="F124">
            <v>72</v>
          </cell>
          <cell r="J124">
            <v>1</v>
          </cell>
          <cell r="K124" t="str">
            <v>3X32HE</v>
          </cell>
          <cell r="L124">
            <v>0</v>
          </cell>
          <cell r="M124" t="str">
            <v>N/A</v>
          </cell>
          <cell r="O124">
            <v>3</v>
          </cell>
          <cell r="P124" t="str">
            <v>FO28/ECO</v>
          </cell>
          <cell r="Q124">
            <v>0</v>
          </cell>
          <cell r="R124" t="str">
            <v>N/A</v>
          </cell>
          <cell r="S124">
            <v>0</v>
          </cell>
          <cell r="T124" t="str">
            <v>N/A</v>
          </cell>
          <cell r="U124" t="str">
            <v>-</v>
          </cell>
          <cell r="V124" t="str">
            <v>-</v>
          </cell>
          <cell r="W124" t="str">
            <v>-</v>
          </cell>
          <cell r="X124">
            <v>0.6</v>
          </cell>
          <cell r="Y124">
            <v>0.99</v>
          </cell>
          <cell r="Z124">
            <v>59.734999999999999</v>
          </cell>
          <cell r="AA124">
            <v>59.137650000000001</v>
          </cell>
          <cell r="AB124">
            <v>2.13</v>
          </cell>
          <cell r="AC124">
            <v>11.4</v>
          </cell>
          <cell r="AF124">
            <v>17.79</v>
          </cell>
          <cell r="AG124">
            <v>76.92765</v>
          </cell>
          <cell r="AH124">
            <v>2560</v>
          </cell>
          <cell r="AI124">
            <v>0.88</v>
          </cell>
          <cell r="AJ124">
            <v>6758.4</v>
          </cell>
          <cell r="AK124">
            <v>24000</v>
          </cell>
          <cell r="AL124">
            <v>3</v>
          </cell>
          <cell r="AM124">
            <v>2.6624999999999996</v>
          </cell>
          <cell r="AN124">
            <v>0.25</v>
          </cell>
          <cell r="AO124">
            <v>5</v>
          </cell>
          <cell r="AP124">
            <v>3.3281249999999994E-4</v>
          </cell>
          <cell r="AQ124">
            <v>6.2500000000000001E-4</v>
          </cell>
          <cell r="AR124">
            <v>60000</v>
          </cell>
          <cell r="AS124">
            <v>1</v>
          </cell>
          <cell r="AT124">
            <v>14.25</v>
          </cell>
          <cell r="AU124">
            <v>1</v>
          </cell>
          <cell r="AV124">
            <v>20</v>
          </cell>
          <cell r="AW124">
            <v>2.375E-4</v>
          </cell>
          <cell r="AX124">
            <v>3.3333333333333332E-4</v>
          </cell>
          <cell r="AY124">
            <v>5.7031249999999996E-4</v>
          </cell>
          <cell r="AZ124">
            <v>9.5833333333333339E-4</v>
          </cell>
          <cell r="BA124">
            <v>115</v>
          </cell>
        </row>
        <row r="125">
          <cell r="B125">
            <v>116</v>
          </cell>
          <cell r="C125" t="str">
            <v>LB42</v>
          </cell>
          <cell r="D125" t="str">
            <v xml:space="preserve"> </v>
          </cell>
          <cell r="E125" t="str">
            <v>RELAMP REBALLAST LINEAR FLUORESCENT</v>
          </cell>
          <cell r="F125">
            <v>56</v>
          </cell>
          <cell r="J125">
            <v>1</v>
          </cell>
          <cell r="K125" t="str">
            <v>4X32HE</v>
          </cell>
          <cell r="L125">
            <v>0</v>
          </cell>
          <cell r="M125" t="str">
            <v>N/A</v>
          </cell>
          <cell r="O125">
            <v>4</v>
          </cell>
          <cell r="P125" t="str">
            <v>FO17/ECO</v>
          </cell>
          <cell r="Q125">
            <v>0</v>
          </cell>
          <cell r="R125" t="str">
            <v>N/A</v>
          </cell>
          <cell r="S125">
            <v>0</v>
          </cell>
          <cell r="T125" t="str">
            <v>N/A</v>
          </cell>
          <cell r="U125" t="str">
            <v>-</v>
          </cell>
          <cell r="V125" t="str">
            <v>-</v>
          </cell>
          <cell r="W125" t="str">
            <v>-</v>
          </cell>
          <cell r="X125">
            <v>0.2</v>
          </cell>
          <cell r="Y125">
            <v>0.33</v>
          </cell>
          <cell r="Z125">
            <v>59.734999999999999</v>
          </cell>
          <cell r="AA125">
            <v>19.71255</v>
          </cell>
          <cell r="AB125">
            <v>2.2799999999999998</v>
          </cell>
          <cell r="AC125">
            <v>12.28</v>
          </cell>
          <cell r="AF125">
            <v>21.4</v>
          </cell>
          <cell r="AG125">
            <v>41.112549999999999</v>
          </cell>
          <cell r="AH125">
            <v>1305</v>
          </cell>
          <cell r="AI125">
            <v>0.88</v>
          </cell>
          <cell r="AJ125">
            <v>4593.6000000000004</v>
          </cell>
          <cell r="AK125">
            <v>24000</v>
          </cell>
          <cell r="AL125">
            <v>4</v>
          </cell>
          <cell r="AM125">
            <v>2.8499999999999996</v>
          </cell>
          <cell r="AN125">
            <v>0.25</v>
          </cell>
          <cell r="AO125">
            <v>5</v>
          </cell>
          <cell r="AP125">
            <v>4.7499999999999994E-4</v>
          </cell>
          <cell r="AQ125">
            <v>8.3333333333333339E-4</v>
          </cell>
          <cell r="AR125">
            <v>60000</v>
          </cell>
          <cell r="AS125">
            <v>1</v>
          </cell>
          <cell r="AT125">
            <v>15.35</v>
          </cell>
          <cell r="AU125">
            <v>1</v>
          </cell>
          <cell r="AV125">
            <v>20</v>
          </cell>
          <cell r="AW125">
            <v>2.5583333333333334E-4</v>
          </cell>
          <cell r="AX125">
            <v>3.3333333333333332E-4</v>
          </cell>
          <cell r="AY125">
            <v>7.3083333333333333E-4</v>
          </cell>
          <cell r="AZ125">
            <v>1.1666666666666668E-3</v>
          </cell>
          <cell r="BA125">
            <v>116</v>
          </cell>
        </row>
        <row r="126">
          <cell r="B126">
            <v>117</v>
          </cell>
          <cell r="C126" t="str">
            <v>LB42HPREF</v>
          </cell>
          <cell r="D126" t="str">
            <v xml:space="preserve"> </v>
          </cell>
          <cell r="E126" t="str">
            <v>RELAMP REBALLAST LINEAR FLUORESCENT</v>
          </cell>
          <cell r="F126">
            <v>74</v>
          </cell>
          <cell r="J126">
            <v>2</v>
          </cell>
          <cell r="K126" t="str">
            <v>4X32HE</v>
          </cell>
          <cell r="L126">
            <v>0</v>
          </cell>
          <cell r="M126" t="str">
            <v>N/A</v>
          </cell>
          <cell r="O126">
            <v>4</v>
          </cell>
          <cell r="P126" t="str">
            <v>FO17/ECO</v>
          </cell>
          <cell r="Q126">
            <v>0</v>
          </cell>
          <cell r="R126" t="str">
            <v>N/A</v>
          </cell>
          <cell r="S126">
            <v>1</v>
          </cell>
          <cell r="T126" t="str">
            <v>2X2 4-LAMP WHITE REFLECTOR KIT</v>
          </cell>
          <cell r="U126" t="str">
            <v>TRISTAR</v>
          </cell>
          <cell r="V126" t="str">
            <v>RFK-RT22-417-T8-WREF</v>
          </cell>
          <cell r="W126" t="str">
            <v>-</v>
          </cell>
          <cell r="X126">
            <v>0.2</v>
          </cell>
          <cell r="Y126">
            <v>0.5</v>
          </cell>
          <cell r="Z126">
            <v>59.734999999999999</v>
          </cell>
          <cell r="AA126">
            <v>29.8675</v>
          </cell>
          <cell r="AB126">
            <v>2.2799999999999998</v>
          </cell>
          <cell r="AC126">
            <v>12.28</v>
          </cell>
          <cell r="AD126">
            <v>20</v>
          </cell>
          <cell r="AF126">
            <v>53.68</v>
          </cell>
          <cell r="AG126">
            <v>83.547499999999999</v>
          </cell>
          <cell r="AH126">
            <v>1305</v>
          </cell>
          <cell r="AI126">
            <v>0.88</v>
          </cell>
          <cell r="AJ126">
            <v>4593.6000000000004</v>
          </cell>
          <cell r="AK126">
            <v>24000</v>
          </cell>
          <cell r="AL126">
            <v>4</v>
          </cell>
          <cell r="AM126">
            <v>2.8499999999999996</v>
          </cell>
          <cell r="AN126">
            <v>0.25</v>
          </cell>
          <cell r="AO126">
            <v>5</v>
          </cell>
          <cell r="AP126">
            <v>4.7499999999999994E-4</v>
          </cell>
          <cell r="AQ126">
            <v>8.3333333333333339E-4</v>
          </cell>
          <cell r="AR126">
            <v>60000</v>
          </cell>
          <cell r="AS126">
            <v>2</v>
          </cell>
          <cell r="AT126">
            <v>15.35</v>
          </cell>
          <cell r="AU126">
            <v>1</v>
          </cell>
          <cell r="AV126">
            <v>20</v>
          </cell>
          <cell r="AW126">
            <v>5.1166666666666667E-4</v>
          </cell>
          <cell r="AX126">
            <v>6.6666666666666664E-4</v>
          </cell>
          <cell r="AY126">
            <v>9.8666666666666651E-4</v>
          </cell>
          <cell r="AZ126">
            <v>1.5E-3</v>
          </cell>
          <cell r="BA126">
            <v>117</v>
          </cell>
        </row>
        <row r="127">
          <cell r="B127">
            <v>118</v>
          </cell>
          <cell r="C127" t="str">
            <v>LB42LP</v>
          </cell>
          <cell r="D127" t="str">
            <v xml:space="preserve"> </v>
          </cell>
          <cell r="E127" t="str">
            <v>RELAMP REBALLAST LINEAR FLUORESCENT</v>
          </cell>
          <cell r="F127">
            <v>49</v>
          </cell>
          <cell r="J127">
            <v>1</v>
          </cell>
          <cell r="K127" t="str">
            <v>4X32HELP</v>
          </cell>
          <cell r="L127">
            <v>0</v>
          </cell>
          <cell r="M127" t="str">
            <v>N/A</v>
          </cell>
          <cell r="O127">
            <v>4</v>
          </cell>
          <cell r="P127" t="str">
            <v>FO17/ECO</v>
          </cell>
          <cell r="Q127">
            <v>0</v>
          </cell>
          <cell r="R127" t="str">
            <v>N/A</v>
          </cell>
          <cell r="S127">
            <v>0</v>
          </cell>
          <cell r="T127" t="str">
            <v>N/A</v>
          </cell>
          <cell r="U127" t="str">
            <v>-</v>
          </cell>
          <cell r="V127" t="str">
            <v>-</v>
          </cell>
          <cell r="W127" t="str">
            <v>-</v>
          </cell>
          <cell r="X127">
            <v>0.2</v>
          </cell>
          <cell r="Y127">
            <v>0.33</v>
          </cell>
          <cell r="Z127">
            <v>59.734999999999999</v>
          </cell>
          <cell r="AA127">
            <v>19.71255</v>
          </cell>
          <cell r="AB127">
            <v>2.2799999999999998</v>
          </cell>
          <cell r="AC127">
            <v>12.28</v>
          </cell>
          <cell r="AF127">
            <v>21.4</v>
          </cell>
          <cell r="AG127">
            <v>41.112549999999999</v>
          </cell>
          <cell r="AH127">
            <v>1305</v>
          </cell>
          <cell r="AI127">
            <v>0.78</v>
          </cell>
          <cell r="AJ127">
            <v>4071.6000000000004</v>
          </cell>
          <cell r="AK127">
            <v>24000</v>
          </cell>
          <cell r="AL127">
            <v>4</v>
          </cell>
          <cell r="AM127">
            <v>2.8499999999999996</v>
          </cell>
          <cell r="AN127">
            <v>0.25</v>
          </cell>
          <cell r="AO127">
            <v>5</v>
          </cell>
          <cell r="AP127">
            <v>4.7499999999999994E-4</v>
          </cell>
          <cell r="AQ127">
            <v>8.3333333333333339E-4</v>
          </cell>
          <cell r="AR127">
            <v>60000</v>
          </cell>
          <cell r="AS127">
            <v>1</v>
          </cell>
          <cell r="AT127">
            <v>15.35</v>
          </cell>
          <cell r="AU127">
            <v>1</v>
          </cell>
          <cell r="AV127">
            <v>20</v>
          </cell>
          <cell r="AW127">
            <v>2.5583333333333334E-4</v>
          </cell>
          <cell r="AX127">
            <v>3.3333333333333332E-4</v>
          </cell>
          <cell r="AY127">
            <v>7.3083333333333333E-4</v>
          </cell>
          <cell r="AZ127">
            <v>1.1666666666666668E-3</v>
          </cell>
          <cell r="BA127">
            <v>118</v>
          </cell>
        </row>
        <row r="128">
          <cell r="B128">
            <v>119</v>
          </cell>
          <cell r="C128" t="str">
            <v>LB42LPTW</v>
          </cell>
          <cell r="D128" t="str">
            <v xml:space="preserve"> </v>
          </cell>
          <cell r="E128" t="str">
            <v>RELAMP REBALLAST LINEAR FLUORESCENT</v>
          </cell>
          <cell r="F128">
            <v>49</v>
          </cell>
          <cell r="J128">
            <v>1</v>
          </cell>
          <cell r="K128" t="str">
            <v>4X32HELP</v>
          </cell>
          <cell r="L128">
            <v>0</v>
          </cell>
          <cell r="M128" t="str">
            <v>N/A</v>
          </cell>
          <cell r="O128">
            <v>4</v>
          </cell>
          <cell r="P128" t="str">
            <v>FO17/ECO</v>
          </cell>
          <cell r="Q128">
            <v>0</v>
          </cell>
          <cell r="R128" t="str">
            <v>N/A</v>
          </cell>
          <cell r="S128">
            <v>0</v>
          </cell>
          <cell r="T128" t="str">
            <v>N/A</v>
          </cell>
          <cell r="U128" t="str">
            <v>-</v>
          </cell>
          <cell r="V128" t="str">
            <v>-</v>
          </cell>
          <cell r="W128" t="str">
            <v>-</v>
          </cell>
          <cell r="X128">
            <v>0.4</v>
          </cell>
          <cell r="Y128">
            <v>0.66</v>
          </cell>
          <cell r="Z128">
            <v>59.734999999999999</v>
          </cell>
          <cell r="AA128">
            <v>39.4251</v>
          </cell>
          <cell r="AB128">
            <v>2.2799999999999998</v>
          </cell>
          <cell r="AC128">
            <v>12.28</v>
          </cell>
          <cell r="AF128">
            <v>21.4</v>
          </cell>
          <cell r="AG128">
            <v>60.825099999999999</v>
          </cell>
          <cell r="AH128">
            <v>1305</v>
          </cell>
          <cell r="AI128">
            <v>0.78</v>
          </cell>
          <cell r="AJ128">
            <v>4071.6000000000004</v>
          </cell>
          <cell r="AK128">
            <v>24000</v>
          </cell>
          <cell r="AL128">
            <v>4</v>
          </cell>
          <cell r="AM128">
            <v>2.8499999999999996</v>
          </cell>
          <cell r="AN128">
            <v>0.25</v>
          </cell>
          <cell r="AO128">
            <v>5</v>
          </cell>
          <cell r="AP128">
            <v>4.7499999999999994E-4</v>
          </cell>
          <cell r="AQ128">
            <v>8.3333333333333339E-4</v>
          </cell>
          <cell r="AR128">
            <v>60000</v>
          </cell>
          <cell r="AS128">
            <v>1</v>
          </cell>
          <cell r="AT128">
            <v>15.35</v>
          </cell>
          <cell r="AU128">
            <v>1</v>
          </cell>
          <cell r="AV128">
            <v>20</v>
          </cell>
          <cell r="AW128">
            <v>2.5583333333333334E-4</v>
          </cell>
          <cell r="AX128">
            <v>3.3333333333333332E-4</v>
          </cell>
          <cell r="AY128">
            <v>7.3083333333333333E-4</v>
          </cell>
          <cell r="AZ128">
            <v>1.1666666666666668E-3</v>
          </cell>
          <cell r="BA128">
            <v>119</v>
          </cell>
        </row>
        <row r="129">
          <cell r="B129">
            <v>120</v>
          </cell>
          <cell r="C129" t="str">
            <v>LB42LPREF</v>
          </cell>
          <cell r="D129" t="str">
            <v xml:space="preserve"> </v>
          </cell>
          <cell r="E129" t="str">
            <v>RELAMP REBALLAST LINEAR FLUORESCENT</v>
          </cell>
          <cell r="F129">
            <v>49</v>
          </cell>
          <cell r="J129">
            <v>1</v>
          </cell>
          <cell r="K129" t="str">
            <v>4X32HELP</v>
          </cell>
          <cell r="L129">
            <v>0</v>
          </cell>
          <cell r="M129" t="str">
            <v>N/A</v>
          </cell>
          <cell r="O129">
            <v>4</v>
          </cell>
          <cell r="P129" t="str">
            <v>FO17/ECO</v>
          </cell>
          <cell r="Q129">
            <v>0</v>
          </cell>
          <cell r="R129" t="str">
            <v>N/A</v>
          </cell>
          <cell r="S129">
            <v>1</v>
          </cell>
          <cell r="T129" t="str">
            <v>2X2 4-LAMP WHITE REFLECTOR KIT</v>
          </cell>
          <cell r="U129" t="str">
            <v>TRISTAR</v>
          </cell>
          <cell r="V129" t="str">
            <v>RFK-RT22-417-T8-WREF</v>
          </cell>
          <cell r="W129" t="str">
            <v>-</v>
          </cell>
          <cell r="X129">
            <v>0.2</v>
          </cell>
          <cell r="Y129">
            <v>0.5</v>
          </cell>
          <cell r="Z129">
            <v>59.734999999999999</v>
          </cell>
          <cell r="AA129">
            <v>29.8675</v>
          </cell>
          <cell r="AB129">
            <v>2.2799999999999998</v>
          </cell>
          <cell r="AC129">
            <v>12.28</v>
          </cell>
          <cell r="AD129">
            <v>12</v>
          </cell>
          <cell r="AF129">
            <v>33.4</v>
          </cell>
          <cell r="AG129">
            <v>63.267499999999998</v>
          </cell>
          <cell r="AH129">
            <v>1305</v>
          </cell>
          <cell r="AI129">
            <v>0.78</v>
          </cell>
          <cell r="AJ129">
            <v>4071.6000000000004</v>
          </cell>
          <cell r="AK129">
            <v>24000</v>
          </cell>
          <cell r="AL129">
            <v>4</v>
          </cell>
          <cell r="AM129">
            <v>2.8499999999999996</v>
          </cell>
          <cell r="AN129">
            <v>0.25</v>
          </cell>
          <cell r="AO129">
            <v>5</v>
          </cell>
          <cell r="AP129">
            <v>4.7499999999999994E-4</v>
          </cell>
          <cell r="AQ129">
            <v>8.3333333333333339E-4</v>
          </cell>
          <cell r="AR129">
            <v>60000</v>
          </cell>
          <cell r="AS129">
            <v>1</v>
          </cell>
          <cell r="AT129">
            <v>15.35</v>
          </cell>
          <cell r="AU129">
            <v>1</v>
          </cell>
          <cell r="AV129">
            <v>20</v>
          </cell>
          <cell r="AW129">
            <v>2.5583333333333334E-4</v>
          </cell>
          <cell r="AX129">
            <v>3.3333333333333332E-4</v>
          </cell>
          <cell r="AY129">
            <v>7.3083333333333333E-4</v>
          </cell>
          <cell r="AZ129">
            <v>1.1666666666666668E-3</v>
          </cell>
          <cell r="BA129">
            <v>120</v>
          </cell>
        </row>
        <row r="130">
          <cell r="B130">
            <v>121</v>
          </cell>
          <cell r="C130" t="str">
            <v>LB42REF</v>
          </cell>
          <cell r="D130" t="str">
            <v xml:space="preserve"> </v>
          </cell>
          <cell r="E130" t="str">
            <v>RELAMP REBALLAST LINEAR FLUORESCENT</v>
          </cell>
          <cell r="F130">
            <v>56</v>
          </cell>
          <cell r="J130">
            <v>1</v>
          </cell>
          <cell r="K130" t="str">
            <v>4X32HE</v>
          </cell>
          <cell r="L130">
            <v>0</v>
          </cell>
          <cell r="M130" t="str">
            <v>N/A</v>
          </cell>
          <cell r="O130">
            <v>4</v>
          </cell>
          <cell r="P130" t="str">
            <v>FO17/ECO</v>
          </cell>
          <cell r="Q130">
            <v>0</v>
          </cell>
          <cell r="R130" t="str">
            <v>N/A</v>
          </cell>
          <cell r="S130">
            <v>1</v>
          </cell>
          <cell r="T130" t="str">
            <v>2X2 4-LAMP WHITE REFLECTOR KIT</v>
          </cell>
          <cell r="U130" t="str">
            <v>TRISTAR</v>
          </cell>
          <cell r="V130" t="str">
            <v>RFK-RT22-417-T8-WREF</v>
          </cell>
          <cell r="W130" t="str">
            <v>-</v>
          </cell>
          <cell r="X130">
            <v>0.2</v>
          </cell>
          <cell r="Y130">
            <v>0.5</v>
          </cell>
          <cell r="Z130">
            <v>59.734999999999999</v>
          </cell>
          <cell r="AA130">
            <v>29.8675</v>
          </cell>
          <cell r="AB130">
            <v>2.2799999999999998</v>
          </cell>
          <cell r="AC130">
            <v>12.28</v>
          </cell>
          <cell r="AD130">
            <v>12</v>
          </cell>
          <cell r="AF130">
            <v>33.4</v>
          </cell>
          <cell r="AG130">
            <v>63.267499999999998</v>
          </cell>
          <cell r="AH130">
            <v>1305</v>
          </cell>
          <cell r="AI130">
            <v>0.88</v>
          </cell>
          <cell r="AJ130">
            <v>4593.6000000000004</v>
          </cell>
          <cell r="AK130">
            <v>24000</v>
          </cell>
          <cell r="AL130">
            <v>4</v>
          </cell>
          <cell r="AM130">
            <v>2.8499999999999996</v>
          </cell>
          <cell r="AN130">
            <v>0.25</v>
          </cell>
          <cell r="AO130">
            <v>5</v>
          </cell>
          <cell r="AP130">
            <v>4.7499999999999994E-4</v>
          </cell>
          <cell r="AQ130">
            <v>8.3333333333333339E-4</v>
          </cell>
          <cell r="AR130">
            <v>60000</v>
          </cell>
          <cell r="AS130">
            <v>1</v>
          </cell>
          <cell r="AT130">
            <v>15.35</v>
          </cell>
          <cell r="AU130">
            <v>1</v>
          </cell>
          <cell r="AV130">
            <v>20</v>
          </cell>
          <cell r="AW130">
            <v>2.5583333333333334E-4</v>
          </cell>
          <cell r="AX130">
            <v>3.3333333333333332E-4</v>
          </cell>
          <cell r="AY130">
            <v>7.3083333333333333E-4</v>
          </cell>
          <cell r="AZ130">
            <v>1.1666666666666668E-3</v>
          </cell>
          <cell r="BA130">
            <v>121</v>
          </cell>
        </row>
        <row r="131">
          <cell r="B131">
            <v>122</v>
          </cell>
          <cell r="C131" t="str">
            <v>LB43</v>
          </cell>
          <cell r="D131" t="str">
            <v xml:space="preserve"> </v>
          </cell>
          <cell r="E131" t="str">
            <v>RELAMP REBALLAST LINEAR FLUORESCENT</v>
          </cell>
          <cell r="F131">
            <v>84</v>
          </cell>
          <cell r="J131">
            <v>1</v>
          </cell>
          <cell r="K131" t="str">
            <v>4X32HE</v>
          </cell>
          <cell r="L131">
            <v>0</v>
          </cell>
          <cell r="M131" t="str">
            <v>N/A</v>
          </cell>
          <cell r="O131">
            <v>4</v>
          </cell>
          <cell r="P131" t="str">
            <v>FO25/ECO</v>
          </cell>
          <cell r="Q131">
            <v>0</v>
          </cell>
          <cell r="R131" t="str">
            <v>N/A</v>
          </cell>
          <cell r="S131">
            <v>0</v>
          </cell>
          <cell r="T131" t="str">
            <v>N/A</v>
          </cell>
          <cell r="U131" t="str">
            <v>-</v>
          </cell>
          <cell r="V131" t="str">
            <v>-</v>
          </cell>
          <cell r="W131" t="str">
            <v>-</v>
          </cell>
          <cell r="X131">
            <v>0.2</v>
          </cell>
          <cell r="Y131">
            <v>0.33</v>
          </cell>
          <cell r="Z131">
            <v>59.734999999999999</v>
          </cell>
          <cell r="AA131">
            <v>19.71255</v>
          </cell>
          <cell r="AB131">
            <v>2.2799999999999998</v>
          </cell>
          <cell r="AC131">
            <v>12.28</v>
          </cell>
          <cell r="AF131">
            <v>21.4</v>
          </cell>
          <cell r="AG131">
            <v>41.112549999999999</v>
          </cell>
          <cell r="AH131">
            <v>2065</v>
          </cell>
          <cell r="AI131">
            <v>0.88</v>
          </cell>
          <cell r="AJ131">
            <v>7268.8</v>
          </cell>
          <cell r="AK131">
            <v>24000</v>
          </cell>
          <cell r="AL131">
            <v>4</v>
          </cell>
          <cell r="AM131">
            <v>2.8499999999999996</v>
          </cell>
          <cell r="AN131">
            <v>0.25</v>
          </cell>
          <cell r="AO131">
            <v>5</v>
          </cell>
          <cell r="AP131">
            <v>4.7499999999999994E-4</v>
          </cell>
          <cell r="AQ131">
            <v>8.3333333333333339E-4</v>
          </cell>
          <cell r="AR131">
            <v>60000</v>
          </cell>
          <cell r="AS131">
            <v>1</v>
          </cell>
          <cell r="AT131">
            <v>15.35</v>
          </cell>
          <cell r="AU131">
            <v>1</v>
          </cell>
          <cell r="AV131">
            <v>20</v>
          </cell>
          <cell r="AW131">
            <v>2.5583333333333334E-4</v>
          </cell>
          <cell r="AX131">
            <v>3.3333333333333332E-4</v>
          </cell>
          <cell r="AY131">
            <v>7.3083333333333333E-4</v>
          </cell>
          <cell r="AZ131">
            <v>1.1666666666666668E-3</v>
          </cell>
          <cell r="BA131">
            <v>122</v>
          </cell>
        </row>
        <row r="132">
          <cell r="B132">
            <v>123</v>
          </cell>
          <cell r="C132" t="str">
            <v>LB43LP</v>
          </cell>
          <cell r="D132" t="str">
            <v xml:space="preserve"> </v>
          </cell>
          <cell r="E132" t="str">
            <v>RELAMP REBALLAST LINEAR FLUORESCENT</v>
          </cell>
          <cell r="F132">
            <v>74</v>
          </cell>
          <cell r="J132">
            <v>1</v>
          </cell>
          <cell r="K132" t="str">
            <v>4X32HELP</v>
          </cell>
          <cell r="L132">
            <v>0</v>
          </cell>
          <cell r="M132" t="str">
            <v>N/A</v>
          </cell>
          <cell r="O132">
            <v>4</v>
          </cell>
          <cell r="P132" t="str">
            <v>FO25/ECO</v>
          </cell>
          <cell r="Q132">
            <v>0</v>
          </cell>
          <cell r="R132" t="str">
            <v>N/A</v>
          </cell>
          <cell r="S132">
            <v>0</v>
          </cell>
          <cell r="T132" t="str">
            <v>N/A</v>
          </cell>
          <cell r="U132" t="str">
            <v>-</v>
          </cell>
          <cell r="V132" t="str">
            <v>-</v>
          </cell>
          <cell r="W132" t="str">
            <v>-</v>
          </cell>
          <cell r="X132">
            <v>0.2</v>
          </cell>
          <cell r="Y132">
            <v>0.33</v>
          </cell>
          <cell r="Z132">
            <v>59.734999999999999</v>
          </cell>
          <cell r="AA132">
            <v>19.71255</v>
          </cell>
          <cell r="AB132">
            <v>2.2799999999999998</v>
          </cell>
          <cell r="AC132">
            <v>12.28</v>
          </cell>
          <cell r="AF132">
            <v>21.4</v>
          </cell>
          <cell r="AG132">
            <v>41.112549999999999</v>
          </cell>
          <cell r="AH132">
            <v>2065</v>
          </cell>
          <cell r="AI132">
            <v>0.78</v>
          </cell>
          <cell r="AJ132">
            <v>6442.8</v>
          </cell>
          <cell r="AK132">
            <v>24000</v>
          </cell>
          <cell r="AL132">
            <v>4</v>
          </cell>
          <cell r="AM132">
            <v>2.8499999999999996</v>
          </cell>
          <cell r="AN132">
            <v>0.25</v>
          </cell>
          <cell r="AO132">
            <v>5</v>
          </cell>
          <cell r="AP132">
            <v>4.7499999999999994E-4</v>
          </cell>
          <cell r="AQ132">
            <v>8.3333333333333339E-4</v>
          </cell>
          <cell r="AR132">
            <v>60000</v>
          </cell>
          <cell r="AS132">
            <v>1</v>
          </cell>
          <cell r="AT132">
            <v>15.35</v>
          </cell>
          <cell r="AU132">
            <v>1</v>
          </cell>
          <cell r="AV132">
            <v>20</v>
          </cell>
          <cell r="AW132">
            <v>2.5583333333333334E-4</v>
          </cell>
          <cell r="AX132">
            <v>3.3333333333333332E-4</v>
          </cell>
          <cell r="AY132">
            <v>7.3083333333333333E-4</v>
          </cell>
          <cell r="AZ132">
            <v>1.1666666666666668E-3</v>
          </cell>
          <cell r="BA132">
            <v>123</v>
          </cell>
        </row>
        <row r="133">
          <cell r="B133">
            <v>124</v>
          </cell>
          <cell r="C133" t="str">
            <v>LB44</v>
          </cell>
          <cell r="D133" t="str">
            <v xml:space="preserve"> </v>
          </cell>
          <cell r="E133" t="str">
            <v>RELAMP REBALLAST LINEAR FLUORESCENT</v>
          </cell>
          <cell r="F133">
            <v>95</v>
          </cell>
          <cell r="J133">
            <v>1</v>
          </cell>
          <cell r="K133" t="str">
            <v>4X32HE</v>
          </cell>
          <cell r="L133">
            <v>0</v>
          </cell>
          <cell r="M133" t="str">
            <v>N/A</v>
          </cell>
          <cell r="O133">
            <v>4</v>
          </cell>
          <cell r="P133" t="str">
            <v>FO28/ECO</v>
          </cell>
          <cell r="Q133">
            <v>0</v>
          </cell>
          <cell r="R133" t="str">
            <v>N/A</v>
          </cell>
          <cell r="S133">
            <v>0</v>
          </cell>
          <cell r="T133" t="str">
            <v>N/A</v>
          </cell>
          <cell r="U133" t="str">
            <v>-</v>
          </cell>
          <cell r="V133" t="str">
            <v>-</v>
          </cell>
          <cell r="W133" t="str">
            <v>-</v>
          </cell>
          <cell r="X133">
            <v>0.2</v>
          </cell>
          <cell r="Y133">
            <v>0.33</v>
          </cell>
          <cell r="Z133">
            <v>59.734999999999999</v>
          </cell>
          <cell r="AA133">
            <v>19.71255</v>
          </cell>
          <cell r="AB133">
            <v>2.13</v>
          </cell>
          <cell r="AC133">
            <v>12.28</v>
          </cell>
          <cell r="AF133">
            <v>20.799999999999997</v>
          </cell>
          <cell r="AG133">
            <v>40.512549999999997</v>
          </cell>
          <cell r="AH133">
            <v>2560</v>
          </cell>
          <cell r="AI133">
            <v>0.88</v>
          </cell>
          <cell r="AJ133">
            <v>9011.2000000000007</v>
          </cell>
          <cell r="AK133">
            <v>24000</v>
          </cell>
          <cell r="AL133">
            <v>4</v>
          </cell>
          <cell r="AM133">
            <v>2.6624999999999996</v>
          </cell>
          <cell r="AN133">
            <v>0.25</v>
          </cell>
          <cell r="AO133">
            <v>5</v>
          </cell>
          <cell r="AP133">
            <v>4.4374999999999992E-4</v>
          </cell>
          <cell r="AQ133">
            <v>8.3333333333333339E-4</v>
          </cell>
          <cell r="AR133">
            <v>60000</v>
          </cell>
          <cell r="AS133">
            <v>1</v>
          </cell>
          <cell r="AT133">
            <v>15.35</v>
          </cell>
          <cell r="AU133">
            <v>1</v>
          </cell>
          <cell r="AV133">
            <v>20</v>
          </cell>
          <cell r="AW133">
            <v>2.5583333333333334E-4</v>
          </cell>
          <cell r="AX133">
            <v>3.3333333333333332E-4</v>
          </cell>
          <cell r="AY133">
            <v>6.9958333333333331E-4</v>
          </cell>
          <cell r="AZ133">
            <v>1.1666666666666668E-3</v>
          </cell>
          <cell r="BA133">
            <v>124</v>
          </cell>
        </row>
        <row r="134">
          <cell r="B134">
            <v>125</v>
          </cell>
          <cell r="C134" t="str">
            <v>LB44 I/O</v>
          </cell>
          <cell r="D134" t="str">
            <v xml:space="preserve"> </v>
          </cell>
          <cell r="E134" t="str">
            <v>RELAMP REBALLAST LINEAR FLUORESCENT</v>
          </cell>
          <cell r="F134">
            <v>96</v>
          </cell>
          <cell r="J134">
            <v>2</v>
          </cell>
          <cell r="K134" t="str">
            <v>2X32HE</v>
          </cell>
          <cell r="L134">
            <v>0</v>
          </cell>
          <cell r="M134" t="str">
            <v>N/A</v>
          </cell>
          <cell r="O134">
            <v>4</v>
          </cell>
          <cell r="P134" t="str">
            <v>FO28/ECO</v>
          </cell>
          <cell r="Q134">
            <v>0</v>
          </cell>
          <cell r="R134" t="str">
            <v>N/A</v>
          </cell>
          <cell r="S134">
            <v>0</v>
          </cell>
          <cell r="T134" t="str">
            <v>N/A</v>
          </cell>
          <cell r="U134" t="str">
            <v>-</v>
          </cell>
          <cell r="V134" t="str">
            <v>-</v>
          </cell>
          <cell r="W134" t="str">
            <v>-</v>
          </cell>
          <cell r="X134">
            <v>0.25</v>
          </cell>
          <cell r="Y134">
            <v>0.41249999999999998</v>
          </cell>
          <cell r="Z134">
            <v>59.734999999999999</v>
          </cell>
          <cell r="AA134">
            <v>24.640687499999999</v>
          </cell>
          <cell r="AB134">
            <v>2.13</v>
          </cell>
          <cell r="AC134">
            <v>9.84</v>
          </cell>
          <cell r="AF134">
            <v>28.2</v>
          </cell>
          <cell r="AG134">
            <v>52.840687500000001</v>
          </cell>
          <cell r="AH134">
            <v>2560</v>
          </cell>
          <cell r="AI134">
            <v>0.88</v>
          </cell>
          <cell r="AJ134">
            <v>9011.2000000000007</v>
          </cell>
          <cell r="AK134">
            <v>24000</v>
          </cell>
          <cell r="AL134">
            <v>4</v>
          </cell>
          <cell r="AM134">
            <v>2.6624999999999996</v>
          </cell>
          <cell r="AN134">
            <v>0.25</v>
          </cell>
          <cell r="AO134">
            <v>5</v>
          </cell>
          <cell r="AP134">
            <v>4.4374999999999992E-4</v>
          </cell>
          <cell r="AQ134">
            <v>8.3333333333333339E-4</v>
          </cell>
          <cell r="AR134">
            <v>60000</v>
          </cell>
          <cell r="AS134">
            <v>2</v>
          </cell>
          <cell r="AT134">
            <v>12.3</v>
          </cell>
          <cell r="AU134">
            <v>1</v>
          </cell>
          <cell r="AV134">
            <v>20</v>
          </cell>
          <cell r="AW134">
            <v>4.1000000000000005E-4</v>
          </cell>
          <cell r="AX134">
            <v>6.6666666666666664E-4</v>
          </cell>
          <cell r="AY134">
            <v>8.5374999999999991E-4</v>
          </cell>
          <cell r="AZ134">
            <v>1.5E-3</v>
          </cell>
          <cell r="BA134">
            <v>125</v>
          </cell>
        </row>
        <row r="135">
          <cell r="B135">
            <v>126</v>
          </cell>
          <cell r="C135" t="str">
            <v>LB44-STP</v>
          </cell>
          <cell r="D135" t="str">
            <v xml:space="preserve"> </v>
          </cell>
          <cell r="E135" t="str">
            <v>RELAMP REBALLAST LINEAR FLUORESCENT</v>
          </cell>
          <cell r="F135">
            <v>95</v>
          </cell>
          <cell r="J135">
            <v>1</v>
          </cell>
          <cell r="K135" t="str">
            <v>4X32HE</v>
          </cell>
          <cell r="L135">
            <v>0</v>
          </cell>
          <cell r="M135" t="str">
            <v>N/A</v>
          </cell>
          <cell r="O135">
            <v>4</v>
          </cell>
          <cell r="P135" t="str">
            <v>FO28/ECO</v>
          </cell>
          <cell r="Q135">
            <v>0</v>
          </cell>
          <cell r="R135" t="str">
            <v>N/A</v>
          </cell>
          <cell r="S135">
            <v>1</v>
          </cell>
          <cell r="T135" t="str">
            <v xml:space="preserve">8' 4-LAMP STRIP RETROFIT  </v>
          </cell>
          <cell r="U135" t="str">
            <v>ENERGY PLANNING</v>
          </cell>
          <cell r="V135" t="str">
            <v>3084-N-CS-T8-TL7</v>
          </cell>
          <cell r="W135" t="str">
            <v>-</v>
          </cell>
          <cell r="X135">
            <v>0.2</v>
          </cell>
          <cell r="Y135">
            <v>0.75</v>
          </cell>
          <cell r="Z135">
            <v>59.734999999999999</v>
          </cell>
          <cell r="AA135">
            <v>44.801249999999996</v>
          </cell>
          <cell r="AB135">
            <v>2.13</v>
          </cell>
          <cell r="AC135">
            <v>12.28</v>
          </cell>
          <cell r="AD135">
            <v>11</v>
          </cell>
          <cell r="AF135">
            <v>31.799999999999997</v>
          </cell>
          <cell r="AG135">
            <v>76.601249999999993</v>
          </cell>
          <cell r="AH135">
            <v>2560</v>
          </cell>
          <cell r="AI135">
            <v>0.88</v>
          </cell>
          <cell r="AJ135">
            <v>9011.2000000000007</v>
          </cell>
          <cell r="AK135">
            <v>24000</v>
          </cell>
          <cell r="AL135">
            <v>4</v>
          </cell>
          <cell r="AM135">
            <v>2.6624999999999996</v>
          </cell>
          <cell r="AN135">
            <v>0.25</v>
          </cell>
          <cell r="AO135">
            <v>5</v>
          </cell>
          <cell r="AP135">
            <v>4.4374999999999992E-4</v>
          </cell>
          <cell r="AQ135">
            <v>8.3333333333333339E-4</v>
          </cell>
          <cell r="AR135">
            <v>60000</v>
          </cell>
          <cell r="AS135">
            <v>1</v>
          </cell>
          <cell r="AT135">
            <v>15.35</v>
          </cell>
          <cell r="AU135">
            <v>1</v>
          </cell>
          <cell r="AV135">
            <v>20</v>
          </cell>
          <cell r="AW135">
            <v>2.5583333333333334E-4</v>
          </cell>
          <cell r="AX135">
            <v>3.3333333333333332E-4</v>
          </cell>
          <cell r="AY135">
            <v>6.9958333333333331E-4</v>
          </cell>
          <cell r="AZ135">
            <v>1.1666666666666668E-3</v>
          </cell>
          <cell r="BA135">
            <v>126</v>
          </cell>
        </row>
        <row r="136">
          <cell r="B136">
            <v>127</v>
          </cell>
          <cell r="C136" t="str">
            <v>LB44-STP-REF</v>
          </cell>
          <cell r="D136" t="str">
            <v xml:space="preserve"> </v>
          </cell>
          <cell r="E136" t="str">
            <v>RELAMP REBALLAST LINEAR FLUORESCENT</v>
          </cell>
          <cell r="F136">
            <v>95</v>
          </cell>
          <cell r="J136">
            <v>1</v>
          </cell>
          <cell r="K136" t="str">
            <v>4X32HE</v>
          </cell>
          <cell r="L136">
            <v>0</v>
          </cell>
          <cell r="M136" t="str">
            <v>N/A</v>
          </cell>
          <cell r="O136">
            <v>4</v>
          </cell>
          <cell r="P136" t="str">
            <v>FO28/ECO</v>
          </cell>
          <cell r="Q136">
            <v>0</v>
          </cell>
          <cell r="R136" t="str">
            <v>N/A</v>
          </cell>
          <cell r="S136">
            <v>1</v>
          </cell>
          <cell r="T136" t="str">
            <v>8' 4-LAMP STRIP RETROFIT WITH WHITE REFLECTOR</v>
          </cell>
          <cell r="U136" t="str">
            <v>ENERGY PLANNING</v>
          </cell>
          <cell r="V136" t="str">
            <v>1084-W-CS-T8-TL7</v>
          </cell>
          <cell r="W136" t="str">
            <v>-</v>
          </cell>
          <cell r="X136">
            <v>0.4</v>
          </cell>
          <cell r="Y136">
            <v>0.75</v>
          </cell>
          <cell r="Z136">
            <v>59.734999999999999</v>
          </cell>
          <cell r="AA136">
            <v>44.801249999999996</v>
          </cell>
          <cell r="AB136">
            <v>2.13</v>
          </cell>
          <cell r="AC136">
            <v>12.28</v>
          </cell>
          <cell r="AD136">
            <v>19</v>
          </cell>
          <cell r="AF136">
            <v>39.799999999999997</v>
          </cell>
          <cell r="AG136">
            <v>84.601249999999993</v>
          </cell>
          <cell r="AH136">
            <v>2560</v>
          </cell>
          <cell r="AI136">
            <v>0.88</v>
          </cell>
          <cell r="AJ136">
            <v>9011.2000000000007</v>
          </cell>
          <cell r="AK136">
            <v>24000</v>
          </cell>
          <cell r="AL136">
            <v>4</v>
          </cell>
          <cell r="AM136">
            <v>2.6624999999999996</v>
          </cell>
          <cell r="AN136">
            <v>0.25</v>
          </cell>
          <cell r="AO136">
            <v>5</v>
          </cell>
          <cell r="AP136">
            <v>4.4374999999999992E-4</v>
          </cell>
          <cell r="AQ136">
            <v>8.3333333333333339E-4</v>
          </cell>
          <cell r="AR136">
            <v>60000</v>
          </cell>
          <cell r="AS136">
            <v>1</v>
          </cell>
          <cell r="AT136">
            <v>15.35</v>
          </cell>
          <cell r="AU136">
            <v>1</v>
          </cell>
          <cell r="AV136">
            <v>20</v>
          </cell>
          <cell r="AW136">
            <v>2.5583333333333334E-4</v>
          </cell>
          <cell r="AX136">
            <v>3.3333333333333332E-4</v>
          </cell>
          <cell r="AY136">
            <v>6.9958333333333331E-4</v>
          </cell>
          <cell r="AZ136">
            <v>1.1666666666666668E-3</v>
          </cell>
          <cell r="BA136">
            <v>127</v>
          </cell>
        </row>
        <row r="137">
          <cell r="B137">
            <v>128</v>
          </cell>
          <cell r="C137" t="str">
            <v>LB44DIM</v>
          </cell>
          <cell r="D137" t="str">
            <v xml:space="preserve"> </v>
          </cell>
          <cell r="E137" t="str">
            <v>RELAMP REBALLAST LINEAR FLUORESCENT</v>
          </cell>
          <cell r="F137">
            <v>114</v>
          </cell>
          <cell r="J137">
            <v>1</v>
          </cell>
          <cell r="K137" t="str">
            <v>4X32DIM</v>
          </cell>
          <cell r="L137">
            <v>0</v>
          </cell>
          <cell r="M137" t="str">
            <v>N/A</v>
          </cell>
          <cell r="O137">
            <v>4</v>
          </cell>
          <cell r="P137" t="str">
            <v>FO32/ECO</v>
          </cell>
          <cell r="Q137">
            <v>0</v>
          </cell>
          <cell r="R137" t="str">
            <v>N/A</v>
          </cell>
          <cell r="S137">
            <v>1</v>
          </cell>
          <cell r="T137" t="str">
            <v>LINE VOLTAGE DIMMER SWITCH</v>
          </cell>
          <cell r="U137" t="str">
            <v>LEVITON</v>
          </cell>
          <cell r="V137" t="str">
            <v>IPX12-*LX</v>
          </cell>
          <cell r="W137" t="str">
            <v>-</v>
          </cell>
          <cell r="X137">
            <v>0.4</v>
          </cell>
          <cell r="Y137">
            <v>0.75</v>
          </cell>
          <cell r="Z137">
            <v>59.734999999999999</v>
          </cell>
          <cell r="AA137">
            <v>44.801249999999996</v>
          </cell>
          <cell r="AB137">
            <v>1.8</v>
          </cell>
          <cell r="AC137">
            <v>52</v>
          </cell>
          <cell r="AD137">
            <v>37</v>
          </cell>
          <cell r="AF137">
            <v>96.2</v>
          </cell>
          <cell r="AG137">
            <v>141.00125</v>
          </cell>
          <cell r="AH137">
            <v>2850</v>
          </cell>
          <cell r="AI137">
            <v>0.88</v>
          </cell>
          <cell r="AJ137">
            <v>10032</v>
          </cell>
          <cell r="AK137">
            <v>24000</v>
          </cell>
          <cell r="AL137">
            <v>4</v>
          </cell>
          <cell r="AM137">
            <v>2.25</v>
          </cell>
          <cell r="AN137">
            <v>0.25</v>
          </cell>
          <cell r="AO137">
            <v>5</v>
          </cell>
          <cell r="AP137">
            <v>3.7500000000000001E-4</v>
          </cell>
          <cell r="AQ137">
            <v>8.3333333333333339E-4</v>
          </cell>
          <cell r="AR137">
            <v>60000</v>
          </cell>
          <cell r="AS137">
            <v>1</v>
          </cell>
          <cell r="AT137">
            <v>65</v>
          </cell>
          <cell r="AU137">
            <v>1</v>
          </cell>
          <cell r="AV137">
            <v>20</v>
          </cell>
          <cell r="AW137">
            <v>1.0833333333333333E-3</v>
          </cell>
          <cell r="AX137">
            <v>3.3333333333333332E-4</v>
          </cell>
          <cell r="AY137">
            <v>1.4583333333333332E-3</v>
          </cell>
          <cell r="AZ137">
            <v>1.1666666666666668E-3</v>
          </cell>
          <cell r="BA137">
            <v>128</v>
          </cell>
        </row>
        <row r="138">
          <cell r="B138">
            <v>129</v>
          </cell>
          <cell r="C138" t="str">
            <v>LB44HP</v>
          </cell>
          <cell r="D138" t="str">
            <v xml:space="preserve"> </v>
          </cell>
          <cell r="E138" t="str">
            <v>RELAMP REBALLAST LINEAR FLUORESCENT</v>
          </cell>
          <cell r="F138">
            <v>127</v>
          </cell>
          <cell r="J138">
            <v>1</v>
          </cell>
          <cell r="K138" t="str">
            <v>4X32HEHP</v>
          </cell>
          <cell r="L138">
            <v>0</v>
          </cell>
          <cell r="M138" t="str">
            <v>N/A</v>
          </cell>
          <cell r="O138">
            <v>4</v>
          </cell>
          <cell r="P138" t="str">
            <v>FO28/ECO</v>
          </cell>
          <cell r="Q138">
            <v>0</v>
          </cell>
          <cell r="R138" t="str">
            <v>N/A</v>
          </cell>
          <cell r="S138">
            <v>0</v>
          </cell>
          <cell r="T138" t="str">
            <v>N/A</v>
          </cell>
          <cell r="U138" t="str">
            <v>-</v>
          </cell>
          <cell r="V138" t="str">
            <v>-</v>
          </cell>
          <cell r="W138" t="str">
            <v>-</v>
          </cell>
          <cell r="X138">
            <v>0.2</v>
          </cell>
          <cell r="Y138">
            <v>0.33</v>
          </cell>
          <cell r="Z138">
            <v>59.734999999999999</v>
          </cell>
          <cell r="AA138">
            <v>19.71255</v>
          </cell>
          <cell r="AB138">
            <v>2.13</v>
          </cell>
          <cell r="AC138">
            <v>16.11</v>
          </cell>
          <cell r="AF138">
            <v>24.63</v>
          </cell>
          <cell r="AG138">
            <v>44.342550000000003</v>
          </cell>
          <cell r="AH138">
            <v>2560</v>
          </cell>
          <cell r="AI138">
            <v>1.1499999999999999</v>
          </cell>
          <cell r="AJ138">
            <v>11776</v>
          </cell>
          <cell r="AK138">
            <v>24000</v>
          </cell>
          <cell r="AL138">
            <v>4</v>
          </cell>
          <cell r="AM138">
            <v>2.6624999999999996</v>
          </cell>
          <cell r="AN138">
            <v>0.25</v>
          </cell>
          <cell r="AO138">
            <v>5</v>
          </cell>
          <cell r="AP138">
            <v>4.4374999999999992E-4</v>
          </cell>
          <cell r="AQ138">
            <v>8.3333333333333339E-4</v>
          </cell>
          <cell r="AR138">
            <v>60000</v>
          </cell>
          <cell r="AS138">
            <v>1</v>
          </cell>
          <cell r="AT138">
            <v>20.137499999999999</v>
          </cell>
          <cell r="AU138">
            <v>1</v>
          </cell>
          <cell r="AV138">
            <v>20</v>
          </cell>
          <cell r="AW138">
            <v>3.3562499999999999E-4</v>
          </cell>
          <cell r="AX138">
            <v>3.3333333333333332E-4</v>
          </cell>
          <cell r="AY138">
            <v>7.793749999999999E-4</v>
          </cell>
          <cell r="AZ138">
            <v>1.1666666666666668E-3</v>
          </cell>
          <cell r="BA138">
            <v>129</v>
          </cell>
        </row>
        <row r="139">
          <cell r="B139">
            <v>130</v>
          </cell>
          <cell r="C139" t="str">
            <v>LB44HPTW-4</v>
          </cell>
          <cell r="D139" t="str">
            <v xml:space="preserve"> </v>
          </cell>
          <cell r="E139" t="str">
            <v>RELAMP REBALLAST LINEAR FLUORESCENT</v>
          </cell>
          <cell r="F139">
            <v>127</v>
          </cell>
          <cell r="J139">
            <v>1</v>
          </cell>
          <cell r="K139" t="str">
            <v>4X32HEHP</v>
          </cell>
          <cell r="L139">
            <v>0</v>
          </cell>
          <cell r="M139" t="str">
            <v>N/A</v>
          </cell>
          <cell r="O139">
            <v>4</v>
          </cell>
          <cell r="P139" t="str">
            <v>FO28/ECO</v>
          </cell>
          <cell r="Q139">
            <v>0</v>
          </cell>
          <cell r="R139" t="str">
            <v>N/A</v>
          </cell>
          <cell r="S139">
            <v>0</v>
          </cell>
          <cell r="T139" t="str">
            <v>N/A</v>
          </cell>
          <cell r="U139" t="str">
            <v>-</v>
          </cell>
          <cell r="V139" t="str">
            <v>-</v>
          </cell>
          <cell r="W139" t="str">
            <v>-</v>
          </cell>
          <cell r="X139">
            <v>0.8</v>
          </cell>
          <cell r="Y139">
            <v>1.32</v>
          </cell>
          <cell r="Z139">
            <v>59.734999999999999</v>
          </cell>
          <cell r="AA139">
            <v>78.850200000000001</v>
          </cell>
          <cell r="AB139">
            <v>2.13</v>
          </cell>
          <cell r="AC139">
            <v>16.11</v>
          </cell>
          <cell r="AF139">
            <v>24.63</v>
          </cell>
          <cell r="AG139">
            <v>103.4802</v>
          </cell>
          <cell r="AH139">
            <v>2560</v>
          </cell>
          <cell r="AI139">
            <v>1.1499999999999999</v>
          </cell>
          <cell r="AJ139">
            <v>11776</v>
          </cell>
          <cell r="AK139">
            <v>24000</v>
          </cell>
          <cell r="AL139">
            <v>4</v>
          </cell>
          <cell r="AM139">
            <v>2.6624999999999996</v>
          </cell>
          <cell r="AN139">
            <v>0.25</v>
          </cell>
          <cell r="AO139">
            <v>5</v>
          </cell>
          <cell r="AP139">
            <v>4.4374999999999992E-4</v>
          </cell>
          <cell r="AQ139">
            <v>8.3333333333333339E-4</v>
          </cell>
          <cell r="AR139">
            <v>60000</v>
          </cell>
          <cell r="AS139">
            <v>1</v>
          </cell>
          <cell r="AT139">
            <v>20.137499999999999</v>
          </cell>
          <cell r="AU139">
            <v>1</v>
          </cell>
          <cell r="AV139">
            <v>20</v>
          </cell>
          <cell r="AW139">
            <v>3.3562499999999999E-4</v>
          </cell>
          <cell r="AX139">
            <v>3.3333333333333332E-4</v>
          </cell>
          <cell r="AY139">
            <v>7.793749999999999E-4</v>
          </cell>
          <cell r="AZ139">
            <v>1.1666666666666668E-3</v>
          </cell>
          <cell r="BA139">
            <v>130</v>
          </cell>
        </row>
        <row r="140">
          <cell r="B140">
            <v>131</v>
          </cell>
          <cell r="C140" t="str">
            <v>LB44HP-STP</v>
          </cell>
          <cell r="D140" t="str">
            <v xml:space="preserve"> </v>
          </cell>
          <cell r="E140" t="str">
            <v>RELAMP REBALLAST LINEAR FLUORESCENT</v>
          </cell>
          <cell r="F140">
            <v>127</v>
          </cell>
          <cell r="J140">
            <v>1</v>
          </cell>
          <cell r="K140" t="str">
            <v>4X32HEHP</v>
          </cell>
          <cell r="L140">
            <v>0</v>
          </cell>
          <cell r="M140" t="str">
            <v>N/A</v>
          </cell>
          <cell r="O140">
            <v>4</v>
          </cell>
          <cell r="P140" t="str">
            <v>FO28/ECO</v>
          </cell>
          <cell r="Q140">
            <v>0</v>
          </cell>
          <cell r="R140" t="str">
            <v>N/A</v>
          </cell>
          <cell r="S140">
            <v>1</v>
          </cell>
          <cell r="T140" t="str">
            <v xml:space="preserve">8' 4-LAMP STRIP RETROFIT  </v>
          </cell>
          <cell r="U140" t="str">
            <v>ENERGY PLANNING</v>
          </cell>
          <cell r="V140" t="str">
            <v>3084-N-CS-T8-TL7</v>
          </cell>
          <cell r="W140" t="str">
            <v>-</v>
          </cell>
          <cell r="X140">
            <v>0.2</v>
          </cell>
          <cell r="Y140">
            <v>0.75</v>
          </cell>
          <cell r="Z140">
            <v>59.734999999999999</v>
          </cell>
          <cell r="AA140">
            <v>44.801249999999996</v>
          </cell>
          <cell r="AB140">
            <v>2.13</v>
          </cell>
          <cell r="AC140">
            <v>16.11</v>
          </cell>
          <cell r="AD140">
            <v>11</v>
          </cell>
          <cell r="AF140">
            <v>35.629999999999995</v>
          </cell>
          <cell r="AG140">
            <v>80.431249999999991</v>
          </cell>
          <cell r="AH140">
            <v>2560</v>
          </cell>
          <cell r="AI140">
            <v>1.1499999999999999</v>
          </cell>
          <cell r="AJ140">
            <v>11776</v>
          </cell>
          <cell r="AK140">
            <v>24000</v>
          </cell>
          <cell r="AL140">
            <v>4</v>
          </cell>
          <cell r="AM140">
            <v>2.6624999999999996</v>
          </cell>
          <cell r="AN140">
            <v>0.25</v>
          </cell>
          <cell r="AO140">
            <v>5</v>
          </cell>
          <cell r="AP140">
            <v>4.4374999999999992E-4</v>
          </cell>
          <cell r="AQ140">
            <v>8.3333333333333339E-4</v>
          </cell>
          <cell r="AR140">
            <v>60000</v>
          </cell>
          <cell r="AS140">
            <v>1</v>
          </cell>
          <cell r="AT140">
            <v>20.137499999999999</v>
          </cell>
          <cell r="AU140">
            <v>1</v>
          </cell>
          <cell r="AV140">
            <v>20</v>
          </cell>
          <cell r="AW140">
            <v>3.3562499999999999E-4</v>
          </cell>
          <cell r="AX140">
            <v>3.3333333333333332E-4</v>
          </cell>
          <cell r="AY140">
            <v>7.793749999999999E-4</v>
          </cell>
          <cell r="AZ140">
            <v>1.1666666666666668E-3</v>
          </cell>
          <cell r="BA140">
            <v>131</v>
          </cell>
        </row>
        <row r="141">
          <cell r="B141">
            <v>132</v>
          </cell>
          <cell r="C141" t="str">
            <v>LB44HP-STP-REF</v>
          </cell>
          <cell r="D141" t="str">
            <v xml:space="preserve"> </v>
          </cell>
          <cell r="E141" t="str">
            <v>RELAMP REBALLAST LINEAR FLUORESCENT</v>
          </cell>
          <cell r="F141">
            <v>127</v>
          </cell>
          <cell r="J141">
            <v>1</v>
          </cell>
          <cell r="K141" t="str">
            <v>4X32HEHP</v>
          </cell>
          <cell r="L141">
            <v>0</v>
          </cell>
          <cell r="M141" t="str">
            <v>N/A</v>
          </cell>
          <cell r="O141">
            <v>4</v>
          </cell>
          <cell r="P141" t="str">
            <v>FO28/ECO</v>
          </cell>
          <cell r="Q141">
            <v>0</v>
          </cell>
          <cell r="R141" t="str">
            <v>N/A</v>
          </cell>
          <cell r="S141">
            <v>1</v>
          </cell>
          <cell r="T141" t="str">
            <v>8' 4-LAMP STRIP RETROFIT WITH WHITE REFLECTOR</v>
          </cell>
          <cell r="U141" t="str">
            <v>ENERGY PLANNING</v>
          </cell>
          <cell r="V141" t="str">
            <v>1084-W-CS-T8-TL7</v>
          </cell>
          <cell r="W141" t="str">
            <v>-</v>
          </cell>
          <cell r="X141">
            <v>0.2</v>
          </cell>
          <cell r="Y141">
            <v>0.75</v>
          </cell>
          <cell r="Z141">
            <v>59.734999999999999</v>
          </cell>
          <cell r="AA141">
            <v>44.801249999999996</v>
          </cell>
          <cell r="AB141">
            <v>2.13</v>
          </cell>
          <cell r="AC141">
            <v>16.11</v>
          </cell>
          <cell r="AD141">
            <v>19</v>
          </cell>
          <cell r="AF141">
            <v>43.629999999999995</v>
          </cell>
          <cell r="AG141">
            <v>88.431249999999991</v>
          </cell>
          <cell r="AH141">
            <v>2560</v>
          </cell>
          <cell r="AI141">
            <v>1.1499999999999999</v>
          </cell>
          <cell r="AJ141">
            <v>11776</v>
          </cell>
          <cell r="AK141">
            <v>24000</v>
          </cell>
          <cell r="AL141">
            <v>4</v>
          </cell>
          <cell r="AM141">
            <v>2.6624999999999996</v>
          </cell>
          <cell r="AN141">
            <v>0.25</v>
          </cell>
          <cell r="AO141">
            <v>5</v>
          </cell>
          <cell r="AP141">
            <v>4.4374999999999992E-4</v>
          </cell>
          <cell r="AQ141">
            <v>8.3333333333333339E-4</v>
          </cell>
          <cell r="AR141">
            <v>60000</v>
          </cell>
          <cell r="AS141">
            <v>1</v>
          </cell>
          <cell r="AT141">
            <v>20.137499999999999</v>
          </cell>
          <cell r="AU141">
            <v>1</v>
          </cell>
          <cell r="AV141">
            <v>20</v>
          </cell>
          <cell r="AW141">
            <v>3.3562499999999999E-4</v>
          </cell>
          <cell r="AX141">
            <v>3.3333333333333332E-4</v>
          </cell>
          <cell r="AY141">
            <v>7.793749999999999E-4</v>
          </cell>
          <cell r="AZ141">
            <v>1.1666666666666668E-3</v>
          </cell>
          <cell r="BA141">
            <v>132</v>
          </cell>
        </row>
        <row r="142">
          <cell r="B142">
            <v>133</v>
          </cell>
          <cell r="C142" t="str">
            <v>LB44LP</v>
          </cell>
          <cell r="D142" t="str">
            <v xml:space="preserve"> </v>
          </cell>
          <cell r="E142" t="str">
            <v>RELAMP REBALLAST LINEAR FLUORESCENT</v>
          </cell>
          <cell r="F142">
            <v>84</v>
          </cell>
          <cell r="J142">
            <v>1</v>
          </cell>
          <cell r="K142" t="str">
            <v>4X32HELP</v>
          </cell>
          <cell r="L142">
            <v>0</v>
          </cell>
          <cell r="M142" t="str">
            <v>N/A</v>
          </cell>
          <cell r="O142">
            <v>4</v>
          </cell>
          <cell r="P142" t="str">
            <v>FO28/ECO</v>
          </cell>
          <cell r="Q142">
            <v>0</v>
          </cell>
          <cell r="R142" t="str">
            <v>N/A</v>
          </cell>
          <cell r="S142">
            <v>0</v>
          </cell>
          <cell r="T142" t="str">
            <v>N/A</v>
          </cell>
          <cell r="U142" t="str">
            <v>-</v>
          </cell>
          <cell r="V142" t="str">
            <v>-</v>
          </cell>
          <cell r="W142" t="str">
            <v>-</v>
          </cell>
          <cell r="X142">
            <v>0.2</v>
          </cell>
          <cell r="Y142">
            <v>0.33</v>
          </cell>
          <cell r="Z142">
            <v>59.734999999999999</v>
          </cell>
          <cell r="AA142">
            <v>19.71255</v>
          </cell>
          <cell r="AB142">
            <v>2.13</v>
          </cell>
          <cell r="AC142">
            <v>12.28</v>
          </cell>
          <cell r="AF142">
            <v>20.799999999999997</v>
          </cell>
          <cell r="AG142">
            <v>40.512549999999997</v>
          </cell>
          <cell r="AH142">
            <v>2560</v>
          </cell>
          <cell r="AI142">
            <v>0.78</v>
          </cell>
          <cell r="AJ142">
            <v>7987.2000000000007</v>
          </cell>
          <cell r="AK142">
            <v>24000</v>
          </cell>
          <cell r="AL142">
            <v>4</v>
          </cell>
          <cell r="AM142">
            <v>2.6624999999999996</v>
          </cell>
          <cell r="AN142">
            <v>0.25</v>
          </cell>
          <cell r="AO142">
            <v>5</v>
          </cell>
          <cell r="AP142">
            <v>4.4374999999999992E-4</v>
          </cell>
          <cell r="AQ142">
            <v>8.3333333333333339E-4</v>
          </cell>
          <cell r="AR142">
            <v>60000</v>
          </cell>
          <cell r="AS142">
            <v>1</v>
          </cell>
          <cell r="AT142">
            <v>15.35</v>
          </cell>
          <cell r="AU142">
            <v>1</v>
          </cell>
          <cell r="AV142">
            <v>20</v>
          </cell>
          <cell r="AW142">
            <v>2.5583333333333334E-4</v>
          </cell>
          <cell r="AX142">
            <v>3.3333333333333332E-4</v>
          </cell>
          <cell r="AY142">
            <v>6.9958333333333331E-4</v>
          </cell>
          <cell r="AZ142">
            <v>1.1666666666666668E-3</v>
          </cell>
          <cell r="BA142">
            <v>133</v>
          </cell>
        </row>
        <row r="143">
          <cell r="B143">
            <v>134</v>
          </cell>
          <cell r="C143" t="str">
            <v>LB44LPTW</v>
          </cell>
          <cell r="D143" t="str">
            <v xml:space="preserve"> </v>
          </cell>
          <cell r="E143" t="str">
            <v>RELAMP REBALLAST LINEAR FLUORESCENT</v>
          </cell>
          <cell r="F143">
            <v>84</v>
          </cell>
          <cell r="J143">
            <v>1</v>
          </cell>
          <cell r="K143" t="str">
            <v>4X32HELP</v>
          </cell>
          <cell r="L143">
            <v>0</v>
          </cell>
          <cell r="M143" t="str">
            <v>N/A</v>
          </cell>
          <cell r="O143">
            <v>4</v>
          </cell>
          <cell r="P143" t="str">
            <v>FO28/ECO</v>
          </cell>
          <cell r="Q143">
            <v>0</v>
          </cell>
          <cell r="R143" t="str">
            <v>N/A</v>
          </cell>
          <cell r="S143">
            <v>0</v>
          </cell>
          <cell r="T143" t="str">
            <v>N/A</v>
          </cell>
          <cell r="U143" t="str">
            <v>-</v>
          </cell>
          <cell r="V143" t="str">
            <v>-</v>
          </cell>
          <cell r="W143" t="str">
            <v>-</v>
          </cell>
          <cell r="X143">
            <v>0.4</v>
          </cell>
          <cell r="Y143">
            <v>0.66</v>
          </cell>
          <cell r="Z143">
            <v>59.734999999999999</v>
          </cell>
          <cell r="AA143">
            <v>39.4251</v>
          </cell>
          <cell r="AB143">
            <v>2.13</v>
          </cell>
          <cell r="AC143">
            <v>12.28</v>
          </cell>
          <cell r="AF143">
            <v>20.799999999999997</v>
          </cell>
          <cell r="AG143">
            <v>60.225099999999998</v>
          </cell>
          <cell r="AH143">
            <v>2560</v>
          </cell>
          <cell r="AI143">
            <v>0.78</v>
          </cell>
          <cell r="AJ143">
            <v>7987.2000000000007</v>
          </cell>
          <cell r="AK143">
            <v>24000</v>
          </cell>
          <cell r="AL143">
            <v>4</v>
          </cell>
          <cell r="AM143">
            <v>2.6624999999999996</v>
          </cell>
          <cell r="AN143">
            <v>0.25</v>
          </cell>
          <cell r="AO143">
            <v>5</v>
          </cell>
          <cell r="AP143">
            <v>4.4374999999999992E-4</v>
          </cell>
          <cell r="AQ143">
            <v>8.3333333333333339E-4</v>
          </cell>
          <cell r="AR143">
            <v>60000</v>
          </cell>
          <cell r="AS143">
            <v>1</v>
          </cell>
          <cell r="AT143">
            <v>15.35</v>
          </cell>
          <cell r="AU143">
            <v>1</v>
          </cell>
          <cell r="AV143">
            <v>20</v>
          </cell>
          <cell r="AW143">
            <v>2.5583333333333334E-4</v>
          </cell>
          <cell r="AX143">
            <v>3.3333333333333332E-4</v>
          </cell>
          <cell r="AY143">
            <v>6.9958333333333331E-4</v>
          </cell>
          <cell r="AZ143">
            <v>1.1666666666666668E-3</v>
          </cell>
          <cell r="BA143">
            <v>134</v>
          </cell>
        </row>
        <row r="144">
          <cell r="B144">
            <v>135</v>
          </cell>
          <cell r="C144" t="str">
            <v>LB44LPTW-4</v>
          </cell>
          <cell r="D144" t="str">
            <v xml:space="preserve"> </v>
          </cell>
          <cell r="E144" t="str">
            <v>RELAMP REBALLAST LINEAR FLUORESCENT</v>
          </cell>
          <cell r="F144">
            <v>84</v>
          </cell>
          <cell r="J144">
            <v>1</v>
          </cell>
          <cell r="K144" t="str">
            <v>4X32HELP</v>
          </cell>
          <cell r="L144">
            <v>0</v>
          </cell>
          <cell r="M144" t="str">
            <v>N/A</v>
          </cell>
          <cell r="O144">
            <v>4</v>
          </cell>
          <cell r="P144" t="str">
            <v>FO28/ECO</v>
          </cell>
          <cell r="Q144">
            <v>0</v>
          </cell>
          <cell r="R144" t="str">
            <v>N/A</v>
          </cell>
          <cell r="S144">
            <v>0</v>
          </cell>
          <cell r="T144" t="str">
            <v>N/A</v>
          </cell>
          <cell r="U144" t="str">
            <v>-</v>
          </cell>
          <cell r="V144" t="str">
            <v>-</v>
          </cell>
          <cell r="W144" t="str">
            <v>-</v>
          </cell>
          <cell r="X144">
            <v>0.8</v>
          </cell>
          <cell r="Y144">
            <v>1.32</v>
          </cell>
          <cell r="Z144">
            <v>59.734999999999999</v>
          </cell>
          <cell r="AA144">
            <v>78.850200000000001</v>
          </cell>
          <cell r="AB144">
            <v>2.13</v>
          </cell>
          <cell r="AC144">
            <v>12.28</v>
          </cell>
          <cell r="AF144">
            <v>20.799999999999997</v>
          </cell>
          <cell r="AG144">
            <v>99.650199999999998</v>
          </cell>
          <cell r="AH144">
            <v>2560</v>
          </cell>
          <cell r="AI144">
            <v>0.78</v>
          </cell>
          <cell r="AJ144">
            <v>7987.2000000000007</v>
          </cell>
          <cell r="AK144">
            <v>24000</v>
          </cell>
          <cell r="AL144">
            <v>4</v>
          </cell>
          <cell r="AM144">
            <v>2.6624999999999996</v>
          </cell>
          <cell r="AN144">
            <v>0.25</v>
          </cell>
          <cell r="AO144">
            <v>5</v>
          </cell>
          <cell r="AP144">
            <v>4.4374999999999992E-4</v>
          </cell>
          <cell r="AQ144">
            <v>8.3333333333333339E-4</v>
          </cell>
          <cell r="AR144">
            <v>60000</v>
          </cell>
          <cell r="AS144">
            <v>1</v>
          </cell>
          <cell r="AT144">
            <v>15.35</v>
          </cell>
          <cell r="AU144">
            <v>1</v>
          </cell>
          <cell r="AV144">
            <v>20</v>
          </cell>
          <cell r="AW144">
            <v>2.5583333333333334E-4</v>
          </cell>
          <cell r="AX144">
            <v>3.3333333333333332E-4</v>
          </cell>
          <cell r="AY144">
            <v>6.9958333333333331E-4</v>
          </cell>
          <cell r="AZ144">
            <v>1.1666666666666668E-3</v>
          </cell>
          <cell r="BA144">
            <v>135</v>
          </cell>
        </row>
        <row r="145">
          <cell r="B145">
            <v>136</v>
          </cell>
          <cell r="C145" t="str">
            <v>LB44LP I/O</v>
          </cell>
          <cell r="D145" t="str">
            <v>X</v>
          </cell>
          <cell r="E145" t="str">
            <v>RELAMP REBALLAST LINEAR FLUORESCENT</v>
          </cell>
          <cell r="F145">
            <v>84</v>
          </cell>
          <cell r="J145">
            <v>2</v>
          </cell>
          <cell r="K145" t="str">
            <v>2X32HELP</v>
          </cell>
          <cell r="L145">
            <v>0</v>
          </cell>
          <cell r="M145" t="str">
            <v>N/A</v>
          </cell>
          <cell r="O145">
            <v>4</v>
          </cell>
          <cell r="P145" t="str">
            <v>FO28/ECO</v>
          </cell>
          <cell r="Q145">
            <v>0</v>
          </cell>
          <cell r="R145" t="str">
            <v>N/A</v>
          </cell>
          <cell r="S145">
            <v>0</v>
          </cell>
          <cell r="T145" t="str">
            <v>N/A</v>
          </cell>
          <cell r="U145" t="str">
            <v>-</v>
          </cell>
          <cell r="V145" t="str">
            <v>-</v>
          </cell>
          <cell r="W145" t="str">
            <v>-</v>
          </cell>
          <cell r="X145">
            <v>0.25</v>
          </cell>
          <cell r="Y145">
            <v>0.41249999999999998</v>
          </cell>
          <cell r="Z145">
            <v>59.734999999999999</v>
          </cell>
          <cell r="AA145">
            <v>24.640687499999999</v>
          </cell>
          <cell r="AB145">
            <v>2.13</v>
          </cell>
          <cell r="AC145">
            <v>9.84</v>
          </cell>
          <cell r="AF145">
            <v>28.2</v>
          </cell>
          <cell r="AG145">
            <v>52.840687500000001</v>
          </cell>
          <cell r="AH145">
            <v>2560</v>
          </cell>
          <cell r="AI145">
            <v>0.78</v>
          </cell>
          <cell r="AJ145">
            <v>7987.2000000000007</v>
          </cell>
          <cell r="AK145">
            <v>24000</v>
          </cell>
          <cell r="AL145">
            <v>4</v>
          </cell>
          <cell r="AM145">
            <v>2.6624999999999996</v>
          </cell>
          <cell r="AN145">
            <v>0.25</v>
          </cell>
          <cell r="AO145">
            <v>5</v>
          </cell>
          <cell r="AP145">
            <v>4.4374999999999992E-4</v>
          </cell>
          <cell r="AQ145">
            <v>8.3333333333333339E-4</v>
          </cell>
          <cell r="AR145">
            <v>60000</v>
          </cell>
          <cell r="AS145">
            <v>2</v>
          </cell>
          <cell r="AT145">
            <v>12.3</v>
          </cell>
          <cell r="AU145">
            <v>1</v>
          </cell>
          <cell r="AV145">
            <v>20</v>
          </cell>
          <cell r="AW145">
            <v>4.1000000000000005E-4</v>
          </cell>
          <cell r="AX145">
            <v>6.6666666666666664E-4</v>
          </cell>
          <cell r="AY145">
            <v>8.5374999999999991E-4</v>
          </cell>
          <cell r="AZ145">
            <v>1.5E-3</v>
          </cell>
          <cell r="BA145">
            <v>136</v>
          </cell>
        </row>
        <row r="146">
          <cell r="B146">
            <v>137</v>
          </cell>
          <cell r="C146" t="str">
            <v>LB44LP-STP</v>
          </cell>
          <cell r="D146" t="str">
            <v xml:space="preserve"> </v>
          </cell>
          <cell r="E146" t="str">
            <v>RELAMP REBALLAST LINEAR FLUORESCENT</v>
          </cell>
          <cell r="F146">
            <v>84</v>
          </cell>
          <cell r="J146">
            <v>1</v>
          </cell>
          <cell r="K146" t="str">
            <v>4X32HELP</v>
          </cell>
          <cell r="L146">
            <v>0</v>
          </cell>
          <cell r="M146" t="str">
            <v>N/A</v>
          </cell>
          <cell r="O146">
            <v>4</v>
          </cell>
          <cell r="P146" t="str">
            <v>FO28/ECO</v>
          </cell>
          <cell r="Q146">
            <v>0</v>
          </cell>
          <cell r="R146" t="str">
            <v>N/A</v>
          </cell>
          <cell r="S146">
            <v>1</v>
          </cell>
          <cell r="T146" t="str">
            <v xml:space="preserve">8' 4-LAMP STRIP RETROFIT  </v>
          </cell>
          <cell r="U146" t="str">
            <v>ENERGY PLANNING</v>
          </cell>
          <cell r="V146" t="str">
            <v>3084-N-CS-T8-TL7</v>
          </cell>
          <cell r="W146" t="str">
            <v>-</v>
          </cell>
          <cell r="X146">
            <v>0.2</v>
          </cell>
          <cell r="Y146">
            <v>0.75</v>
          </cell>
          <cell r="Z146">
            <v>59.734999999999999</v>
          </cell>
          <cell r="AA146">
            <v>44.801249999999996</v>
          </cell>
          <cell r="AB146">
            <v>2.13</v>
          </cell>
          <cell r="AC146">
            <v>12.28</v>
          </cell>
          <cell r="AD146">
            <v>11</v>
          </cell>
          <cell r="AF146">
            <v>31.799999999999997</v>
          </cell>
          <cell r="AG146">
            <v>76.601249999999993</v>
          </cell>
          <cell r="AH146">
            <v>2560</v>
          </cell>
          <cell r="AI146">
            <v>0.78</v>
          </cell>
          <cell r="AJ146">
            <v>7987.2000000000007</v>
          </cell>
          <cell r="AK146">
            <v>24000</v>
          </cell>
          <cell r="AL146">
            <v>4</v>
          </cell>
          <cell r="AM146">
            <v>2.6624999999999996</v>
          </cell>
          <cell r="AN146">
            <v>0.25</v>
          </cell>
          <cell r="AO146">
            <v>5</v>
          </cell>
          <cell r="AP146">
            <v>4.4374999999999992E-4</v>
          </cell>
          <cell r="AQ146">
            <v>8.3333333333333339E-4</v>
          </cell>
          <cell r="AR146">
            <v>60000</v>
          </cell>
          <cell r="AS146">
            <v>1</v>
          </cell>
          <cell r="AT146">
            <v>15.35</v>
          </cell>
          <cell r="AU146">
            <v>1</v>
          </cell>
          <cell r="AV146">
            <v>20</v>
          </cell>
          <cell r="AW146">
            <v>2.5583333333333334E-4</v>
          </cell>
          <cell r="AX146">
            <v>3.3333333333333332E-4</v>
          </cell>
          <cell r="AY146">
            <v>6.9958333333333331E-4</v>
          </cell>
          <cell r="AZ146">
            <v>1.1666666666666668E-3</v>
          </cell>
          <cell r="BA146">
            <v>137</v>
          </cell>
        </row>
        <row r="147">
          <cell r="B147">
            <v>138</v>
          </cell>
          <cell r="C147" t="str">
            <v>LB44LP-STP-REF</v>
          </cell>
          <cell r="D147" t="str">
            <v xml:space="preserve"> </v>
          </cell>
          <cell r="E147" t="str">
            <v>RELAMP REBALLAST LINEAR FLUORESCENT</v>
          </cell>
          <cell r="F147">
            <v>84</v>
          </cell>
          <cell r="J147">
            <v>1</v>
          </cell>
          <cell r="K147" t="str">
            <v>4X32HELP</v>
          </cell>
          <cell r="L147">
            <v>0</v>
          </cell>
          <cell r="M147" t="str">
            <v>N/A</v>
          </cell>
          <cell r="O147">
            <v>4</v>
          </cell>
          <cell r="P147" t="str">
            <v>FO28/ECO</v>
          </cell>
          <cell r="Q147">
            <v>0</v>
          </cell>
          <cell r="R147" t="str">
            <v>N/A</v>
          </cell>
          <cell r="S147">
            <v>1</v>
          </cell>
          <cell r="T147" t="str">
            <v>8' 4-LAMP STRIP RETROFIT WITH WHITE REFLECTOR</v>
          </cell>
          <cell r="U147" t="str">
            <v>ENERGY PLANNING</v>
          </cell>
          <cell r="V147" t="str">
            <v>1084-W-CS-T8-TL7</v>
          </cell>
          <cell r="W147" t="str">
            <v>-</v>
          </cell>
          <cell r="X147">
            <v>0.2</v>
          </cell>
          <cell r="Y147">
            <v>0.75</v>
          </cell>
          <cell r="Z147">
            <v>59.734999999999999</v>
          </cell>
          <cell r="AA147">
            <v>44.801249999999996</v>
          </cell>
          <cell r="AB147">
            <v>2.13</v>
          </cell>
          <cell r="AC147">
            <v>12.28</v>
          </cell>
          <cell r="AD147">
            <v>19</v>
          </cell>
          <cell r="AF147">
            <v>39.799999999999997</v>
          </cell>
          <cell r="AG147">
            <v>84.601249999999993</v>
          </cell>
          <cell r="AH147">
            <v>2560</v>
          </cell>
          <cell r="AI147">
            <v>0.78</v>
          </cell>
          <cell r="AJ147">
            <v>7987.2000000000007</v>
          </cell>
          <cell r="AK147">
            <v>24000</v>
          </cell>
          <cell r="AL147">
            <v>4</v>
          </cell>
          <cell r="AM147">
            <v>2.6624999999999996</v>
          </cell>
          <cell r="AN147">
            <v>0.25</v>
          </cell>
          <cell r="AO147">
            <v>5</v>
          </cell>
          <cell r="AP147">
            <v>4.4374999999999992E-4</v>
          </cell>
          <cell r="AQ147">
            <v>8.3333333333333339E-4</v>
          </cell>
          <cell r="AR147">
            <v>60000</v>
          </cell>
          <cell r="AS147">
            <v>1</v>
          </cell>
          <cell r="AT147">
            <v>15.35</v>
          </cell>
          <cell r="AU147">
            <v>1</v>
          </cell>
          <cell r="AV147">
            <v>20</v>
          </cell>
          <cell r="AW147">
            <v>2.5583333333333334E-4</v>
          </cell>
          <cell r="AX147">
            <v>3.3333333333333332E-4</v>
          </cell>
          <cell r="AY147">
            <v>6.9958333333333331E-4</v>
          </cell>
          <cell r="AZ147">
            <v>1.1666666666666668E-3</v>
          </cell>
          <cell r="BA147">
            <v>138</v>
          </cell>
        </row>
        <row r="148">
          <cell r="B148">
            <v>139</v>
          </cell>
          <cell r="C148" t="str">
            <v>LB44TW</v>
          </cell>
          <cell r="D148" t="str">
            <v xml:space="preserve"> </v>
          </cell>
          <cell r="E148" t="str">
            <v>RELAMP REBALLAST LINEAR FLUORESCENT</v>
          </cell>
          <cell r="F148">
            <v>95</v>
          </cell>
          <cell r="J148">
            <v>1</v>
          </cell>
          <cell r="K148" t="str">
            <v>4X32HE</v>
          </cell>
          <cell r="L148">
            <v>0</v>
          </cell>
          <cell r="M148" t="str">
            <v>N/A</v>
          </cell>
          <cell r="O148">
            <v>4</v>
          </cell>
          <cell r="P148" t="str">
            <v>FO28/ECO</v>
          </cell>
          <cell r="Q148">
            <v>0</v>
          </cell>
          <cell r="R148" t="str">
            <v>N/A</v>
          </cell>
          <cell r="S148">
            <v>0</v>
          </cell>
          <cell r="T148" t="str">
            <v>N/A</v>
          </cell>
          <cell r="U148" t="str">
            <v>-</v>
          </cell>
          <cell r="V148" t="str">
            <v>-</v>
          </cell>
          <cell r="W148" t="str">
            <v>-</v>
          </cell>
          <cell r="X148">
            <v>0.4</v>
          </cell>
          <cell r="Y148">
            <v>0.66</v>
          </cell>
          <cell r="Z148">
            <v>59.734999999999999</v>
          </cell>
          <cell r="AA148">
            <v>39.4251</v>
          </cell>
          <cell r="AB148">
            <v>2.13</v>
          </cell>
          <cell r="AC148">
            <v>12.28</v>
          </cell>
          <cell r="AF148">
            <v>20.799999999999997</v>
          </cell>
          <cell r="AG148">
            <v>60.225099999999998</v>
          </cell>
          <cell r="AH148">
            <v>2560</v>
          </cell>
          <cell r="AI148">
            <v>0.88</v>
          </cell>
          <cell r="AJ148">
            <v>9011.2000000000007</v>
          </cell>
          <cell r="AK148">
            <v>24000</v>
          </cell>
          <cell r="AL148">
            <v>4</v>
          </cell>
          <cell r="AM148">
            <v>2.6624999999999996</v>
          </cell>
          <cell r="AN148">
            <v>0.25</v>
          </cell>
          <cell r="AO148">
            <v>5</v>
          </cell>
          <cell r="AP148">
            <v>4.4374999999999992E-4</v>
          </cell>
          <cell r="AQ148">
            <v>8.3333333333333339E-4</v>
          </cell>
          <cell r="AR148">
            <v>60000</v>
          </cell>
          <cell r="AS148">
            <v>1</v>
          </cell>
          <cell r="AT148">
            <v>15.35</v>
          </cell>
          <cell r="AU148">
            <v>1</v>
          </cell>
          <cell r="AV148">
            <v>20</v>
          </cell>
          <cell r="AW148">
            <v>2.5583333333333334E-4</v>
          </cell>
          <cell r="AX148">
            <v>3.3333333333333332E-4</v>
          </cell>
          <cell r="AY148">
            <v>6.9958333333333331E-4</v>
          </cell>
          <cell r="AZ148">
            <v>1.1666666666666668E-3</v>
          </cell>
          <cell r="BA148">
            <v>139</v>
          </cell>
        </row>
        <row r="149">
          <cell r="B149">
            <v>140</v>
          </cell>
          <cell r="C149" t="str">
            <v>LB44TW-4</v>
          </cell>
          <cell r="D149" t="str">
            <v xml:space="preserve"> </v>
          </cell>
          <cell r="E149" t="str">
            <v>RELAMP REBALLAST LINEAR FLUORESCENT</v>
          </cell>
          <cell r="F149">
            <v>95</v>
          </cell>
          <cell r="J149">
            <v>1</v>
          </cell>
          <cell r="K149" t="str">
            <v>4X32HE</v>
          </cell>
          <cell r="L149">
            <v>0</v>
          </cell>
          <cell r="M149" t="str">
            <v>N/A</v>
          </cell>
          <cell r="O149">
            <v>4</v>
          </cell>
          <cell r="P149" t="str">
            <v>FO28/ECO</v>
          </cell>
          <cell r="Q149">
            <v>0</v>
          </cell>
          <cell r="R149" t="str">
            <v>N/A</v>
          </cell>
          <cell r="S149">
            <v>0</v>
          </cell>
          <cell r="T149" t="str">
            <v>N/A</v>
          </cell>
          <cell r="U149" t="str">
            <v>-</v>
          </cell>
          <cell r="V149" t="str">
            <v>-</v>
          </cell>
          <cell r="W149" t="str">
            <v>-</v>
          </cell>
          <cell r="X149">
            <v>0.8</v>
          </cell>
          <cell r="Y149">
            <v>1.32</v>
          </cell>
          <cell r="Z149">
            <v>59.734999999999999</v>
          </cell>
          <cell r="AA149">
            <v>78.850200000000001</v>
          </cell>
          <cell r="AB149">
            <v>2.13</v>
          </cell>
          <cell r="AC149">
            <v>12.28</v>
          </cell>
          <cell r="AF149">
            <v>20.799999999999997</v>
          </cell>
          <cell r="AG149">
            <v>99.650199999999998</v>
          </cell>
          <cell r="AH149">
            <v>2560</v>
          </cell>
          <cell r="AI149">
            <v>0.88</v>
          </cell>
          <cell r="AJ149">
            <v>9011.2000000000007</v>
          </cell>
          <cell r="AK149">
            <v>24000</v>
          </cell>
          <cell r="AL149">
            <v>4</v>
          </cell>
          <cell r="AM149">
            <v>2.6624999999999996</v>
          </cell>
          <cell r="AN149">
            <v>0.25</v>
          </cell>
          <cell r="AO149">
            <v>5</v>
          </cell>
          <cell r="AP149">
            <v>4.4374999999999992E-4</v>
          </cell>
          <cell r="AQ149">
            <v>8.3333333333333339E-4</v>
          </cell>
          <cell r="AR149">
            <v>60000</v>
          </cell>
          <cell r="AS149">
            <v>1</v>
          </cell>
          <cell r="AT149">
            <v>15.35</v>
          </cell>
          <cell r="AU149">
            <v>1</v>
          </cell>
          <cell r="AV149">
            <v>20</v>
          </cell>
          <cell r="AW149">
            <v>2.5583333333333334E-4</v>
          </cell>
          <cell r="AX149">
            <v>3.3333333333333332E-4</v>
          </cell>
          <cell r="AY149">
            <v>6.9958333333333331E-4</v>
          </cell>
          <cell r="AZ149">
            <v>1.1666666666666668E-3</v>
          </cell>
          <cell r="BA149">
            <v>140</v>
          </cell>
        </row>
        <row r="150">
          <cell r="B150">
            <v>141</v>
          </cell>
          <cell r="C150" t="str">
            <v>LB63LP</v>
          </cell>
          <cell r="D150" t="str">
            <v xml:space="preserve"> </v>
          </cell>
          <cell r="E150" t="str">
            <v>RELAMP REBALLAST LINEAR FLUORESCENT</v>
          </cell>
          <cell r="F150">
            <v>120</v>
          </cell>
          <cell r="J150">
            <v>2</v>
          </cell>
          <cell r="K150" t="str">
            <v>3X32HELP</v>
          </cell>
          <cell r="L150">
            <v>0</v>
          </cell>
          <cell r="M150" t="str">
            <v>N/A</v>
          </cell>
          <cell r="O150">
            <v>6</v>
          </cell>
          <cell r="P150" t="str">
            <v>FO25/ECO</v>
          </cell>
          <cell r="Q150">
            <v>0</v>
          </cell>
          <cell r="R150" t="str">
            <v>N/A</v>
          </cell>
          <cell r="S150">
            <v>0</v>
          </cell>
          <cell r="T150" t="str">
            <v>N/A</v>
          </cell>
          <cell r="U150" t="str">
            <v>-</v>
          </cell>
          <cell r="V150" t="str">
            <v>-</v>
          </cell>
          <cell r="W150" t="str">
            <v>-</v>
          </cell>
          <cell r="X150">
            <v>0.4</v>
          </cell>
          <cell r="Y150">
            <v>0.5</v>
          </cell>
          <cell r="Z150">
            <v>59.734999999999999</v>
          </cell>
          <cell r="AA150">
            <v>29.8675</v>
          </cell>
          <cell r="AB150">
            <v>2.2799999999999998</v>
          </cell>
          <cell r="AC150">
            <v>11.4</v>
          </cell>
          <cell r="AF150">
            <v>36.480000000000004</v>
          </cell>
          <cell r="AG150">
            <v>66.347499999999997</v>
          </cell>
          <cell r="AH150">
            <v>2065</v>
          </cell>
          <cell r="AI150">
            <v>0.78</v>
          </cell>
          <cell r="AJ150">
            <v>9664.2000000000007</v>
          </cell>
          <cell r="AK150">
            <v>24000</v>
          </cell>
          <cell r="AL150">
            <v>6</v>
          </cell>
          <cell r="AM150">
            <v>2.8499999999999996</v>
          </cell>
          <cell r="AN150">
            <v>0.25</v>
          </cell>
          <cell r="AO150">
            <v>5</v>
          </cell>
          <cell r="AP150">
            <v>7.1249999999999992E-4</v>
          </cell>
          <cell r="AQ150">
            <v>1.25E-3</v>
          </cell>
          <cell r="AR150">
            <v>60000</v>
          </cell>
          <cell r="AS150">
            <v>2</v>
          </cell>
          <cell r="AT150">
            <v>14.25</v>
          </cell>
          <cell r="AU150">
            <v>1</v>
          </cell>
          <cell r="AV150">
            <v>20</v>
          </cell>
          <cell r="AW150">
            <v>4.75E-4</v>
          </cell>
          <cell r="AX150">
            <v>6.6666666666666664E-4</v>
          </cell>
          <cell r="AY150">
            <v>1.1875E-3</v>
          </cell>
          <cell r="AZ150">
            <v>1.9166666666666668E-3</v>
          </cell>
          <cell r="BA150">
            <v>141</v>
          </cell>
        </row>
        <row r="151">
          <cell r="B151">
            <v>142</v>
          </cell>
          <cell r="C151" t="str">
            <v>LB64LP</v>
          </cell>
          <cell r="D151" t="str">
            <v xml:space="preserve"> </v>
          </cell>
          <cell r="E151" t="str">
            <v>RELAMP REBALLAST LINEAR FLUORESCENT</v>
          </cell>
          <cell r="F151">
            <v>126</v>
          </cell>
          <cell r="J151">
            <v>2</v>
          </cell>
          <cell r="K151" t="str">
            <v>3X32HELP</v>
          </cell>
          <cell r="L151">
            <v>0</v>
          </cell>
          <cell r="M151" t="str">
            <v>N/A</v>
          </cell>
          <cell r="O151">
            <v>6</v>
          </cell>
          <cell r="P151" t="str">
            <v>FO28/ECO</v>
          </cell>
          <cell r="Q151">
            <v>0</v>
          </cell>
          <cell r="R151" t="str">
            <v>N/A</v>
          </cell>
          <cell r="S151">
            <v>0</v>
          </cell>
          <cell r="T151" t="str">
            <v>N/A</v>
          </cell>
          <cell r="U151" t="str">
            <v>-</v>
          </cell>
          <cell r="V151" t="str">
            <v>-</v>
          </cell>
          <cell r="W151" t="str">
            <v>-</v>
          </cell>
          <cell r="X151">
            <v>0.4</v>
          </cell>
          <cell r="Y151">
            <v>0.5</v>
          </cell>
          <cell r="Z151">
            <v>59.734999999999999</v>
          </cell>
          <cell r="AA151">
            <v>29.8675</v>
          </cell>
          <cell r="AB151">
            <v>2.13</v>
          </cell>
          <cell r="AC151">
            <v>11.4</v>
          </cell>
          <cell r="AF151">
            <v>35.58</v>
          </cell>
          <cell r="AG151">
            <v>65.447499999999991</v>
          </cell>
          <cell r="AH151">
            <v>2560</v>
          </cell>
          <cell r="AI151">
            <v>0.78</v>
          </cell>
          <cell r="AJ151">
            <v>11980.800000000001</v>
          </cell>
          <cell r="AK151">
            <v>24000</v>
          </cell>
          <cell r="AL151">
            <v>6</v>
          </cell>
          <cell r="AM151">
            <v>2.6624999999999996</v>
          </cell>
          <cell r="AN151">
            <v>0.25</v>
          </cell>
          <cell r="AO151">
            <v>5</v>
          </cell>
          <cell r="AP151">
            <v>6.6562499999999988E-4</v>
          </cell>
          <cell r="AQ151">
            <v>1.25E-3</v>
          </cell>
          <cell r="AR151">
            <v>60000</v>
          </cell>
          <cell r="AS151">
            <v>2</v>
          </cell>
          <cell r="AT151">
            <v>14.25</v>
          </cell>
          <cell r="AU151">
            <v>1</v>
          </cell>
          <cell r="AV151">
            <v>20</v>
          </cell>
          <cell r="AW151">
            <v>4.75E-4</v>
          </cell>
          <cell r="AX151">
            <v>6.6666666666666664E-4</v>
          </cell>
          <cell r="AY151">
            <v>1.1406249999999999E-3</v>
          </cell>
          <cell r="AZ151">
            <v>1.9166666666666668E-3</v>
          </cell>
          <cell r="BA151">
            <v>142</v>
          </cell>
        </row>
        <row r="152">
          <cell r="B152">
            <v>143</v>
          </cell>
          <cell r="C152" t="str">
            <v>LB64LPTW</v>
          </cell>
          <cell r="D152" t="str">
            <v xml:space="preserve"> </v>
          </cell>
          <cell r="E152" t="str">
            <v>RELAMP REBALLAST LINEAR FLUORESCENT</v>
          </cell>
          <cell r="F152">
            <v>126</v>
          </cell>
          <cell r="J152">
            <v>2</v>
          </cell>
          <cell r="K152" t="str">
            <v>3X32HELP</v>
          </cell>
          <cell r="L152">
            <v>0</v>
          </cell>
          <cell r="M152" t="str">
            <v>N/A</v>
          </cell>
          <cell r="O152">
            <v>6</v>
          </cell>
          <cell r="P152" t="str">
            <v>FO28/ECO</v>
          </cell>
          <cell r="Q152">
            <v>0</v>
          </cell>
          <cell r="R152" t="str">
            <v>N/A</v>
          </cell>
          <cell r="S152">
            <v>0</v>
          </cell>
          <cell r="T152" t="str">
            <v>N/A</v>
          </cell>
          <cell r="U152" t="str">
            <v>-</v>
          </cell>
          <cell r="V152" t="str">
            <v>-</v>
          </cell>
          <cell r="W152" t="str">
            <v>-</v>
          </cell>
          <cell r="X152">
            <v>0.8</v>
          </cell>
          <cell r="Y152">
            <v>1</v>
          </cell>
          <cell r="Z152">
            <v>59.734999999999999</v>
          </cell>
          <cell r="AA152">
            <v>59.734999999999999</v>
          </cell>
          <cell r="AB152">
            <v>2.13</v>
          </cell>
          <cell r="AC152">
            <v>11.4</v>
          </cell>
          <cell r="AF152">
            <v>35.58</v>
          </cell>
          <cell r="AG152">
            <v>95.314999999999998</v>
          </cell>
          <cell r="AH152">
            <v>2560</v>
          </cell>
          <cell r="AI152">
            <v>0.78</v>
          </cell>
          <cell r="AJ152">
            <v>11980.800000000001</v>
          </cell>
          <cell r="AK152">
            <v>24000</v>
          </cell>
          <cell r="AL152">
            <v>6</v>
          </cell>
          <cell r="AM152">
            <v>2.6624999999999996</v>
          </cell>
          <cell r="AN152">
            <v>0.25</v>
          </cell>
          <cell r="AO152">
            <v>5</v>
          </cell>
          <cell r="AP152">
            <v>6.6562499999999988E-4</v>
          </cell>
          <cell r="AQ152">
            <v>1.25E-3</v>
          </cell>
          <cell r="AR152">
            <v>60000</v>
          </cell>
          <cell r="AS152">
            <v>2</v>
          </cell>
          <cell r="AT152">
            <v>14.25</v>
          </cell>
          <cell r="AU152">
            <v>1</v>
          </cell>
          <cell r="AV152">
            <v>20</v>
          </cell>
          <cell r="AW152">
            <v>4.75E-4</v>
          </cell>
          <cell r="AX152">
            <v>6.6666666666666664E-4</v>
          </cell>
          <cell r="AY152">
            <v>1.1406249999999999E-3</v>
          </cell>
          <cell r="AZ152">
            <v>1.9166666666666668E-3</v>
          </cell>
          <cell r="BA152">
            <v>143</v>
          </cell>
        </row>
        <row r="153">
          <cell r="B153">
            <v>144</v>
          </cell>
          <cell r="C153" t="str">
            <v>LB84LP</v>
          </cell>
          <cell r="D153" t="str">
            <v xml:space="preserve"> </v>
          </cell>
          <cell r="E153" t="str">
            <v>RELAMP REBALLAST LINEAR FLUORESCENT</v>
          </cell>
          <cell r="F153">
            <v>168</v>
          </cell>
          <cell r="J153">
            <v>2</v>
          </cell>
          <cell r="K153" t="str">
            <v>4X32HELP</v>
          </cell>
          <cell r="L153">
            <v>0</v>
          </cell>
          <cell r="M153" t="str">
            <v>N/A</v>
          </cell>
          <cell r="O153">
            <v>8</v>
          </cell>
          <cell r="P153" t="str">
            <v>FO28/ECO</v>
          </cell>
          <cell r="Q153">
            <v>0</v>
          </cell>
          <cell r="R153" t="str">
            <v>N/A</v>
          </cell>
          <cell r="S153">
            <v>0</v>
          </cell>
          <cell r="T153" t="str">
            <v>N/A</v>
          </cell>
          <cell r="U153" t="str">
            <v>-</v>
          </cell>
          <cell r="V153" t="str">
            <v>-</v>
          </cell>
          <cell r="W153" t="str">
            <v>-</v>
          </cell>
          <cell r="X153">
            <v>0.4</v>
          </cell>
          <cell r="Y153">
            <v>0.75</v>
          </cell>
          <cell r="Z153">
            <v>59.734999999999999</v>
          </cell>
          <cell r="AA153">
            <v>44.801249999999996</v>
          </cell>
          <cell r="AB153">
            <v>2.13</v>
          </cell>
          <cell r="AC153">
            <v>12.28</v>
          </cell>
          <cell r="AF153">
            <v>41.599999999999994</v>
          </cell>
          <cell r="AG153">
            <v>86.40124999999999</v>
          </cell>
          <cell r="AH153">
            <v>2560</v>
          </cell>
          <cell r="AI153">
            <v>0.78</v>
          </cell>
          <cell r="AJ153">
            <v>15974.400000000001</v>
          </cell>
          <cell r="AK153">
            <v>24000</v>
          </cell>
          <cell r="AL153">
            <v>8</v>
          </cell>
          <cell r="AM153">
            <v>2.6624999999999996</v>
          </cell>
          <cell r="AN153">
            <v>0.25</v>
          </cell>
          <cell r="AO153">
            <v>5</v>
          </cell>
          <cell r="AP153">
            <v>8.8749999999999983E-4</v>
          </cell>
          <cell r="AQ153">
            <v>1.6666666666666668E-3</v>
          </cell>
          <cell r="AR153">
            <v>60000</v>
          </cell>
          <cell r="AS153">
            <v>2</v>
          </cell>
          <cell r="AT153">
            <v>15.35</v>
          </cell>
          <cell r="AU153">
            <v>1</v>
          </cell>
          <cell r="AV153">
            <v>20</v>
          </cell>
          <cell r="AW153">
            <v>5.1166666666666667E-4</v>
          </cell>
          <cell r="AX153">
            <v>6.6666666666666664E-4</v>
          </cell>
          <cell r="AY153">
            <v>1.3991666666666666E-3</v>
          </cell>
          <cell r="AZ153">
            <v>2.3333333333333335E-3</v>
          </cell>
          <cell r="BA153">
            <v>144</v>
          </cell>
        </row>
        <row r="154">
          <cell r="B154">
            <v>145</v>
          </cell>
          <cell r="C154" t="str">
            <v>LB84LPTW</v>
          </cell>
          <cell r="D154" t="str">
            <v xml:space="preserve"> </v>
          </cell>
          <cell r="E154" t="str">
            <v>RELAMP REBALLAST LINEAR FLUORESCENT</v>
          </cell>
          <cell r="F154">
            <v>168</v>
          </cell>
          <cell r="J154">
            <v>2</v>
          </cell>
          <cell r="K154" t="str">
            <v>4X32HELP</v>
          </cell>
          <cell r="L154">
            <v>0</v>
          </cell>
          <cell r="M154" t="str">
            <v>N/A</v>
          </cell>
          <cell r="O154">
            <v>8</v>
          </cell>
          <cell r="P154" t="str">
            <v>FO28/ECO</v>
          </cell>
          <cell r="Q154">
            <v>0</v>
          </cell>
          <cell r="R154" t="str">
            <v>N/A</v>
          </cell>
          <cell r="S154">
            <v>0</v>
          </cell>
          <cell r="T154" t="str">
            <v>N/A</v>
          </cell>
          <cell r="U154" t="str">
            <v>-</v>
          </cell>
          <cell r="V154" t="str">
            <v>-</v>
          </cell>
          <cell r="W154" t="str">
            <v>-</v>
          </cell>
          <cell r="X154">
            <v>0.8</v>
          </cell>
          <cell r="Y154">
            <v>1.5</v>
          </cell>
          <cell r="Z154">
            <v>59.734999999999999</v>
          </cell>
          <cell r="AA154">
            <v>89.602499999999992</v>
          </cell>
          <cell r="AB154">
            <v>2.13</v>
          </cell>
          <cell r="AC154">
            <v>12.28</v>
          </cell>
          <cell r="AF154">
            <v>41.599999999999994</v>
          </cell>
          <cell r="AG154">
            <v>131.20249999999999</v>
          </cell>
          <cell r="AH154">
            <v>2560</v>
          </cell>
          <cell r="AI154">
            <v>0.78</v>
          </cell>
          <cell r="AJ154">
            <v>15974.400000000001</v>
          </cell>
          <cell r="AK154">
            <v>24000</v>
          </cell>
          <cell r="AL154">
            <v>8</v>
          </cell>
          <cell r="AM154">
            <v>2.6624999999999996</v>
          </cell>
          <cell r="AN154">
            <v>0.25</v>
          </cell>
          <cell r="AO154">
            <v>5</v>
          </cell>
          <cell r="AP154">
            <v>8.8749999999999983E-4</v>
          </cell>
          <cell r="AQ154">
            <v>1.6666666666666668E-3</v>
          </cell>
          <cell r="AR154">
            <v>60000</v>
          </cell>
          <cell r="AS154">
            <v>2</v>
          </cell>
          <cell r="AT154">
            <v>15.35</v>
          </cell>
          <cell r="AU154">
            <v>1</v>
          </cell>
          <cell r="AV154">
            <v>20</v>
          </cell>
          <cell r="AW154">
            <v>5.1166666666666667E-4</v>
          </cell>
          <cell r="AX154">
            <v>6.6666666666666664E-4</v>
          </cell>
          <cell r="AY154">
            <v>1.3991666666666666E-3</v>
          </cell>
          <cell r="AZ154">
            <v>2.3333333333333335E-3</v>
          </cell>
          <cell r="BA154">
            <v>145</v>
          </cell>
        </row>
        <row r="155">
          <cell r="B155">
            <v>146</v>
          </cell>
          <cell r="C155" t="str">
            <v>LB104LP</v>
          </cell>
          <cell r="D155" t="str">
            <v xml:space="preserve"> </v>
          </cell>
          <cell r="E155" t="str">
            <v>RELAMP REBALLAST LINEAR FLUORESCENT</v>
          </cell>
          <cell r="F155">
            <v>210</v>
          </cell>
          <cell r="J155">
            <v>5</v>
          </cell>
          <cell r="K155" t="str">
            <v>2X32HELP</v>
          </cell>
          <cell r="L155">
            <v>0</v>
          </cell>
          <cell r="M155" t="str">
            <v>N/A</v>
          </cell>
          <cell r="O155">
            <v>10</v>
          </cell>
          <cell r="P155" t="str">
            <v>FO28/ECO</v>
          </cell>
          <cell r="Q155">
            <v>0</v>
          </cell>
          <cell r="R155" t="str">
            <v>N/A</v>
          </cell>
          <cell r="S155">
            <v>0</v>
          </cell>
          <cell r="T155" t="str">
            <v>N/A</v>
          </cell>
          <cell r="U155" t="str">
            <v>-</v>
          </cell>
          <cell r="V155" t="str">
            <v>-</v>
          </cell>
          <cell r="W155" t="str">
            <v>-</v>
          </cell>
          <cell r="X155">
            <v>0.4</v>
          </cell>
          <cell r="Y155">
            <v>1</v>
          </cell>
          <cell r="Z155">
            <v>59.734999999999999</v>
          </cell>
          <cell r="AA155">
            <v>59.734999999999999</v>
          </cell>
          <cell r="AB155">
            <v>2.13</v>
          </cell>
          <cell r="AC155">
            <v>9.84</v>
          </cell>
          <cell r="AF155">
            <v>70.5</v>
          </cell>
          <cell r="AG155">
            <v>130.23500000000001</v>
          </cell>
          <cell r="AH155">
            <v>2560</v>
          </cell>
          <cell r="AI155">
            <v>0.78</v>
          </cell>
          <cell r="AJ155">
            <v>19968</v>
          </cell>
          <cell r="AK155">
            <v>24000</v>
          </cell>
          <cell r="AL155">
            <v>10</v>
          </cell>
          <cell r="AM155">
            <v>2.6624999999999996</v>
          </cell>
          <cell r="AN155">
            <v>0.25</v>
          </cell>
          <cell r="AO155">
            <v>5</v>
          </cell>
          <cell r="AP155">
            <v>1.1093749999999997E-3</v>
          </cell>
          <cell r="AQ155">
            <v>2.0833333333333333E-3</v>
          </cell>
          <cell r="AR155">
            <v>60000</v>
          </cell>
          <cell r="AS155">
            <v>5</v>
          </cell>
          <cell r="AT155">
            <v>12.3</v>
          </cell>
          <cell r="AU155">
            <v>1</v>
          </cell>
          <cell r="AV155">
            <v>20</v>
          </cell>
          <cell r="AW155">
            <v>1.0250000000000001E-3</v>
          </cell>
          <cell r="AX155">
            <v>1.6666666666666666E-3</v>
          </cell>
          <cell r="AY155">
            <v>2.134375E-3</v>
          </cell>
          <cell r="AZ155">
            <v>3.7499999999999999E-3</v>
          </cell>
          <cell r="BA155">
            <v>146</v>
          </cell>
        </row>
        <row r="156">
          <cell r="B156">
            <v>147</v>
          </cell>
          <cell r="C156" t="str">
            <v>HL150</v>
          </cell>
          <cell r="D156" t="str">
            <v xml:space="preserve"> </v>
          </cell>
          <cell r="E156" t="str">
            <v>RELAMP HID</v>
          </cell>
          <cell r="F156">
            <v>185</v>
          </cell>
          <cell r="I156" t="str">
            <v>X</v>
          </cell>
          <cell r="J156">
            <v>1</v>
          </cell>
          <cell r="K156" t="str">
            <v>STD HID-MEDIUM</v>
          </cell>
          <cell r="L156">
            <v>0</v>
          </cell>
          <cell r="M156" t="str">
            <v>N/A</v>
          </cell>
          <cell r="O156">
            <v>1</v>
          </cell>
          <cell r="P156" t="str">
            <v>MH150/SS/U</v>
          </cell>
          <cell r="Q156">
            <v>0</v>
          </cell>
          <cell r="R156" t="str">
            <v>N/A</v>
          </cell>
          <cell r="S156">
            <v>0</v>
          </cell>
          <cell r="T156" t="str">
            <v>N/A</v>
          </cell>
          <cell r="U156" t="str">
            <v>-</v>
          </cell>
          <cell r="V156" t="str">
            <v>-</v>
          </cell>
          <cell r="W156" t="str">
            <v>-</v>
          </cell>
          <cell r="X156">
            <v>0.2</v>
          </cell>
          <cell r="Y156">
            <v>1.5</v>
          </cell>
          <cell r="Z156">
            <v>59.734999999999999</v>
          </cell>
          <cell r="AA156">
            <v>89.602499999999992</v>
          </cell>
          <cell r="AB156">
            <v>19.100000000000001</v>
          </cell>
          <cell r="AC156">
            <v>0</v>
          </cell>
          <cell r="AF156">
            <v>19.100000000000001</v>
          </cell>
          <cell r="AG156">
            <v>108.70249999999999</v>
          </cell>
          <cell r="AH156">
            <v>7500</v>
          </cell>
          <cell r="AI156">
            <v>0.9</v>
          </cell>
          <cell r="AJ156">
            <v>6750</v>
          </cell>
          <cell r="AK156">
            <v>10000</v>
          </cell>
          <cell r="AL156">
            <v>1</v>
          </cell>
          <cell r="AM156">
            <v>23.875</v>
          </cell>
          <cell r="AN156">
            <v>1</v>
          </cell>
          <cell r="AO156">
            <v>20</v>
          </cell>
          <cell r="AP156">
            <v>2.3874999999999999E-3</v>
          </cell>
          <cell r="AQ156">
            <v>2E-3</v>
          </cell>
          <cell r="AR156">
            <v>60000</v>
          </cell>
          <cell r="AS156">
            <v>1</v>
          </cell>
          <cell r="AT156">
            <v>65</v>
          </cell>
          <cell r="AU156">
            <v>2</v>
          </cell>
          <cell r="AV156">
            <v>40</v>
          </cell>
          <cell r="AW156">
            <v>1.0833333333333333E-3</v>
          </cell>
          <cell r="AX156">
            <v>6.6666666666666664E-4</v>
          </cell>
          <cell r="AY156">
            <v>3.4708333333333331E-3</v>
          </cell>
          <cell r="AZ156">
            <v>2.6666666666666666E-3</v>
          </cell>
          <cell r="BA156">
            <v>147</v>
          </cell>
        </row>
        <row r="157">
          <cell r="B157">
            <v>148</v>
          </cell>
          <cell r="C157" t="str">
            <v>HL360</v>
          </cell>
          <cell r="D157" t="str">
            <v xml:space="preserve"> </v>
          </cell>
          <cell r="E157" t="str">
            <v>RELAMP HID</v>
          </cell>
          <cell r="F157">
            <v>420</v>
          </cell>
          <cell r="I157" t="str">
            <v>X</v>
          </cell>
          <cell r="J157">
            <v>1</v>
          </cell>
          <cell r="K157" t="str">
            <v>STD HID-MEDIUM</v>
          </cell>
          <cell r="L157">
            <v>0</v>
          </cell>
          <cell r="M157" t="str">
            <v>N/A</v>
          </cell>
          <cell r="O157">
            <v>1</v>
          </cell>
          <cell r="P157" t="str">
            <v>MH360/SS/BU-HOR</v>
          </cell>
          <cell r="Q157">
            <v>0</v>
          </cell>
          <cell r="R157" t="str">
            <v>N/A</v>
          </cell>
          <cell r="S157">
            <v>0</v>
          </cell>
          <cell r="T157" t="str">
            <v>N/A</v>
          </cell>
          <cell r="U157" t="str">
            <v>-</v>
          </cell>
          <cell r="V157" t="str">
            <v>-</v>
          </cell>
          <cell r="W157" t="str">
            <v>-</v>
          </cell>
          <cell r="X157">
            <v>0.2</v>
          </cell>
          <cell r="Y157">
            <v>1.5</v>
          </cell>
          <cell r="Z157">
            <v>59.734999999999999</v>
          </cell>
          <cell r="AA157">
            <v>89.602499999999992</v>
          </cell>
          <cell r="AB157">
            <v>16.25</v>
          </cell>
          <cell r="AC157">
            <v>0</v>
          </cell>
          <cell r="AF157">
            <v>16.25</v>
          </cell>
          <cell r="AG157">
            <v>105.85249999999999</v>
          </cell>
          <cell r="AH157">
            <v>23500</v>
          </cell>
          <cell r="AI157">
            <v>0.9</v>
          </cell>
          <cell r="AJ157">
            <v>21150</v>
          </cell>
          <cell r="AK157">
            <v>20000</v>
          </cell>
          <cell r="AL157">
            <v>1</v>
          </cell>
          <cell r="AM157">
            <v>20.3125</v>
          </cell>
          <cell r="AN157">
            <v>1</v>
          </cell>
          <cell r="AO157">
            <v>20</v>
          </cell>
          <cell r="AP157">
            <v>1.015625E-3</v>
          </cell>
          <cell r="AQ157">
            <v>1E-3</v>
          </cell>
          <cell r="AR157">
            <v>60000</v>
          </cell>
          <cell r="AS157">
            <v>1</v>
          </cell>
          <cell r="AT157">
            <v>65</v>
          </cell>
          <cell r="AU157">
            <v>2</v>
          </cell>
          <cell r="AV157">
            <v>40</v>
          </cell>
          <cell r="AW157">
            <v>1.0833333333333333E-3</v>
          </cell>
          <cell r="AX157">
            <v>6.6666666666666664E-4</v>
          </cell>
          <cell r="AY157">
            <v>2.0989583333333333E-3</v>
          </cell>
          <cell r="AZ157">
            <v>1.6666666666666666E-3</v>
          </cell>
          <cell r="BA157">
            <v>148</v>
          </cell>
        </row>
        <row r="158">
          <cell r="B158">
            <v>149</v>
          </cell>
          <cell r="C158" t="str">
            <v>HLB175PS</v>
          </cell>
          <cell r="D158" t="str">
            <v xml:space="preserve"> </v>
          </cell>
          <cell r="E158" t="str">
            <v>RELAMP REBALLAST HID</v>
          </cell>
          <cell r="F158">
            <v>208</v>
          </cell>
          <cell r="J158">
            <v>1</v>
          </cell>
          <cell r="K158" t="str">
            <v>MH175PS QUADTAP MAG M137/M152</v>
          </cell>
          <cell r="L158">
            <v>0</v>
          </cell>
          <cell r="M158" t="str">
            <v>N/A</v>
          </cell>
          <cell r="O158">
            <v>1</v>
          </cell>
          <cell r="P158" t="str">
            <v>MH175/PS/BU-ONLY</v>
          </cell>
          <cell r="Q158">
            <v>0</v>
          </cell>
          <cell r="R158" t="str">
            <v>N/A</v>
          </cell>
          <cell r="S158">
            <v>0</v>
          </cell>
          <cell r="T158" t="str">
            <v>N/A</v>
          </cell>
          <cell r="U158" t="str">
            <v>-</v>
          </cell>
          <cell r="V158" t="str">
            <v>-</v>
          </cell>
          <cell r="W158" t="str">
            <v>-</v>
          </cell>
          <cell r="X158">
            <v>0.6</v>
          </cell>
          <cell r="Y158">
            <v>2.75</v>
          </cell>
          <cell r="Z158">
            <v>59.734999999999999</v>
          </cell>
          <cell r="AA158">
            <v>164.27125000000001</v>
          </cell>
          <cell r="AB158">
            <v>20.75</v>
          </cell>
          <cell r="AC158">
            <v>65</v>
          </cell>
          <cell r="AF158">
            <v>85.75</v>
          </cell>
          <cell r="AG158">
            <v>250.02125000000001</v>
          </cell>
          <cell r="AH158">
            <v>12800</v>
          </cell>
          <cell r="AI158">
            <v>0.9</v>
          </cell>
          <cell r="AJ158">
            <v>11520</v>
          </cell>
          <cell r="AK158">
            <v>20000</v>
          </cell>
          <cell r="AL158">
            <v>1</v>
          </cell>
          <cell r="AM158">
            <v>25.9375</v>
          </cell>
          <cell r="AN158">
            <v>1</v>
          </cell>
          <cell r="AO158">
            <v>20</v>
          </cell>
          <cell r="AP158">
            <v>1.2968750000000001E-3</v>
          </cell>
          <cell r="AQ158">
            <v>1E-3</v>
          </cell>
          <cell r="AR158">
            <v>60000</v>
          </cell>
          <cell r="AS158">
            <v>1</v>
          </cell>
          <cell r="AT158">
            <v>81.25</v>
          </cell>
          <cell r="AU158">
            <v>2</v>
          </cell>
          <cell r="AV158">
            <v>40</v>
          </cell>
          <cell r="AW158">
            <v>1.3541666666666667E-3</v>
          </cell>
          <cell r="AX158">
            <v>6.6666666666666664E-4</v>
          </cell>
          <cell r="AY158">
            <v>2.651041666666667E-3</v>
          </cell>
          <cell r="AZ158">
            <v>1.6666666666666666E-3</v>
          </cell>
          <cell r="BA158">
            <v>149</v>
          </cell>
        </row>
        <row r="159">
          <cell r="B159">
            <v>150</v>
          </cell>
          <cell r="C159" t="str">
            <v>HLB175PS-F-CAN</v>
          </cell>
          <cell r="D159" t="str">
            <v xml:space="preserve"> </v>
          </cell>
          <cell r="E159" t="str">
            <v>RELAMP REBALLAST HID</v>
          </cell>
          <cell r="F159">
            <v>210</v>
          </cell>
          <cell r="J159">
            <v>1</v>
          </cell>
          <cell r="K159" t="str">
            <v>MH175PS BITAP MAG F-CAN M137/M152</v>
          </cell>
          <cell r="L159">
            <v>0</v>
          </cell>
          <cell r="M159" t="str">
            <v>N/A</v>
          </cell>
          <cell r="O159">
            <v>1</v>
          </cell>
          <cell r="P159" t="str">
            <v>MH175/PS/BU-ONLY</v>
          </cell>
          <cell r="Q159">
            <v>0</v>
          </cell>
          <cell r="R159" t="str">
            <v>N/A</v>
          </cell>
          <cell r="S159">
            <v>0</v>
          </cell>
          <cell r="T159" t="str">
            <v>N/A</v>
          </cell>
          <cell r="U159" t="str">
            <v>-</v>
          </cell>
          <cell r="V159" t="str">
            <v>-</v>
          </cell>
          <cell r="W159" t="str">
            <v>-</v>
          </cell>
          <cell r="X159">
            <v>0.6</v>
          </cell>
          <cell r="Y159">
            <v>2.75</v>
          </cell>
          <cell r="Z159">
            <v>59.734999999999999</v>
          </cell>
          <cell r="AA159">
            <v>164.27125000000001</v>
          </cell>
          <cell r="AB159">
            <v>20.75</v>
          </cell>
          <cell r="AC159">
            <v>81</v>
          </cell>
          <cell r="AF159">
            <v>101.75</v>
          </cell>
          <cell r="AG159">
            <v>266.02125000000001</v>
          </cell>
          <cell r="AH159">
            <v>12800</v>
          </cell>
          <cell r="AI159">
            <v>0.9</v>
          </cell>
          <cell r="AJ159">
            <v>11520</v>
          </cell>
          <cell r="AK159">
            <v>20000</v>
          </cell>
          <cell r="AL159">
            <v>1</v>
          </cell>
          <cell r="AM159">
            <v>25.9375</v>
          </cell>
          <cell r="AN159">
            <v>1</v>
          </cell>
          <cell r="AO159">
            <v>20</v>
          </cell>
          <cell r="AP159">
            <v>1.2968750000000001E-3</v>
          </cell>
          <cell r="AQ159">
            <v>1E-3</v>
          </cell>
          <cell r="AR159">
            <v>60000</v>
          </cell>
          <cell r="AS159">
            <v>1</v>
          </cell>
          <cell r="AT159">
            <v>101.25</v>
          </cell>
          <cell r="AU159">
            <v>2</v>
          </cell>
          <cell r="AV159">
            <v>40</v>
          </cell>
          <cell r="AW159">
            <v>1.6875E-3</v>
          </cell>
          <cell r="AX159">
            <v>6.6666666666666664E-4</v>
          </cell>
          <cell r="AY159">
            <v>2.984375E-3</v>
          </cell>
          <cell r="AZ159">
            <v>1.6666666666666666E-3</v>
          </cell>
          <cell r="BA159">
            <v>150</v>
          </cell>
        </row>
        <row r="160">
          <cell r="B160">
            <v>151</v>
          </cell>
          <cell r="C160" t="str">
            <v>HLB250PS</v>
          </cell>
          <cell r="D160" t="str">
            <v xml:space="preserve"> </v>
          </cell>
          <cell r="E160" t="str">
            <v>RELAMP REBALLAST HID</v>
          </cell>
          <cell r="F160">
            <v>291</v>
          </cell>
          <cell r="J160">
            <v>1</v>
          </cell>
          <cell r="K160" t="str">
            <v>MH250PS QUADTAP MAG M138/M153</v>
          </cell>
          <cell r="L160">
            <v>0</v>
          </cell>
          <cell r="M160" t="str">
            <v>N/A</v>
          </cell>
          <cell r="O160">
            <v>1</v>
          </cell>
          <cell r="P160" t="str">
            <v>MH250/PS/BU-ONLY</v>
          </cell>
          <cell r="Q160">
            <v>0</v>
          </cell>
          <cell r="R160" t="str">
            <v>N/A</v>
          </cell>
          <cell r="S160">
            <v>0</v>
          </cell>
          <cell r="T160" t="str">
            <v>N/A</v>
          </cell>
          <cell r="U160" t="str">
            <v>-</v>
          </cell>
          <cell r="V160" t="str">
            <v>-</v>
          </cell>
          <cell r="W160" t="str">
            <v>-</v>
          </cell>
          <cell r="X160">
            <v>0.6</v>
          </cell>
          <cell r="Y160">
            <v>2.75</v>
          </cell>
          <cell r="Z160">
            <v>59.734999999999999</v>
          </cell>
          <cell r="AA160">
            <v>164.27125000000001</v>
          </cell>
          <cell r="AB160">
            <v>20.75</v>
          </cell>
          <cell r="AC160">
            <v>65</v>
          </cell>
          <cell r="AF160">
            <v>85.75</v>
          </cell>
          <cell r="AG160">
            <v>250.02125000000001</v>
          </cell>
          <cell r="AH160">
            <v>19000</v>
          </cell>
          <cell r="AI160">
            <v>0.9</v>
          </cell>
          <cell r="AJ160">
            <v>17100</v>
          </cell>
          <cell r="AK160">
            <v>20000</v>
          </cell>
          <cell r="AL160">
            <v>1</v>
          </cell>
          <cell r="AM160">
            <v>25.9375</v>
          </cell>
          <cell r="AN160">
            <v>1</v>
          </cell>
          <cell r="AO160">
            <v>20</v>
          </cell>
          <cell r="AP160">
            <v>1.2968750000000001E-3</v>
          </cell>
          <cell r="AQ160">
            <v>1E-3</v>
          </cell>
          <cell r="AR160">
            <v>60000</v>
          </cell>
          <cell r="AS160">
            <v>1</v>
          </cell>
          <cell r="AT160">
            <v>81.25</v>
          </cell>
          <cell r="AU160">
            <v>2</v>
          </cell>
          <cell r="AV160">
            <v>40</v>
          </cell>
          <cell r="AW160">
            <v>1.3541666666666667E-3</v>
          </cell>
          <cell r="AX160">
            <v>6.6666666666666664E-4</v>
          </cell>
          <cell r="AY160">
            <v>2.651041666666667E-3</v>
          </cell>
          <cell r="AZ160">
            <v>1.6666666666666666E-3</v>
          </cell>
          <cell r="BA160">
            <v>151</v>
          </cell>
        </row>
        <row r="161">
          <cell r="B161">
            <v>152</v>
          </cell>
          <cell r="C161" t="str">
            <v>HLB250PS-F-CAN</v>
          </cell>
          <cell r="D161" t="str">
            <v xml:space="preserve"> </v>
          </cell>
          <cell r="E161" t="str">
            <v>RELAMP REBALLAST HID</v>
          </cell>
          <cell r="F161">
            <v>295</v>
          </cell>
          <cell r="J161">
            <v>1</v>
          </cell>
          <cell r="K161" t="str">
            <v>MH250PS BITAP MAG F-CAN M138/M153</v>
          </cell>
          <cell r="L161">
            <v>0</v>
          </cell>
          <cell r="M161" t="str">
            <v>N/A</v>
          </cell>
          <cell r="O161">
            <v>1</v>
          </cell>
          <cell r="P161" t="str">
            <v>MH250/PS/BU-ONLY</v>
          </cell>
          <cell r="Q161">
            <v>0</v>
          </cell>
          <cell r="R161" t="str">
            <v>N/A</v>
          </cell>
          <cell r="S161">
            <v>0</v>
          </cell>
          <cell r="T161" t="str">
            <v>N/A</v>
          </cell>
          <cell r="U161" t="str">
            <v>-</v>
          </cell>
          <cell r="V161" t="str">
            <v>-</v>
          </cell>
          <cell r="W161" t="str">
            <v>-</v>
          </cell>
          <cell r="X161">
            <v>0.6</v>
          </cell>
          <cell r="Y161">
            <v>2.75</v>
          </cell>
          <cell r="Z161">
            <v>59.734999999999999</v>
          </cell>
          <cell r="AA161">
            <v>164.27125000000001</v>
          </cell>
          <cell r="AB161">
            <v>20.75</v>
          </cell>
          <cell r="AC161">
            <v>81</v>
          </cell>
          <cell r="AF161">
            <v>101.75</v>
          </cell>
          <cell r="AG161">
            <v>266.02125000000001</v>
          </cell>
          <cell r="AH161">
            <v>19000</v>
          </cell>
          <cell r="AI161">
            <v>0.9</v>
          </cell>
          <cell r="AJ161">
            <v>17100</v>
          </cell>
          <cell r="AK161">
            <v>20000</v>
          </cell>
          <cell r="AL161">
            <v>1</v>
          </cell>
          <cell r="AM161">
            <v>25.9375</v>
          </cell>
          <cell r="AN161">
            <v>1</v>
          </cell>
          <cell r="AO161">
            <v>20</v>
          </cell>
          <cell r="AP161">
            <v>1.2968750000000001E-3</v>
          </cell>
          <cell r="AQ161">
            <v>1E-3</v>
          </cell>
          <cell r="AR161">
            <v>60000</v>
          </cell>
          <cell r="AS161">
            <v>1</v>
          </cell>
          <cell r="AT161">
            <v>101.25</v>
          </cell>
          <cell r="AU161">
            <v>2</v>
          </cell>
          <cell r="AV161">
            <v>40</v>
          </cell>
          <cell r="AW161">
            <v>1.6875E-3</v>
          </cell>
          <cell r="AX161">
            <v>6.6666666666666664E-4</v>
          </cell>
          <cell r="AY161">
            <v>2.984375E-3</v>
          </cell>
          <cell r="AZ161">
            <v>1.6666666666666666E-3</v>
          </cell>
          <cell r="BA161">
            <v>152</v>
          </cell>
        </row>
        <row r="162">
          <cell r="B162">
            <v>153</v>
          </cell>
          <cell r="C162" t="str">
            <v>HLB320PS</v>
          </cell>
          <cell r="D162" t="str">
            <v xml:space="preserve"> </v>
          </cell>
          <cell r="E162" t="str">
            <v>RELAMP REBALLAST HID</v>
          </cell>
          <cell r="F162">
            <v>368</v>
          </cell>
          <cell r="J162">
            <v>1</v>
          </cell>
          <cell r="K162" t="str">
            <v>MH320PS QUADTAP MAG M132/M154</v>
          </cell>
          <cell r="L162">
            <v>0</v>
          </cell>
          <cell r="M162" t="str">
            <v>N/A</v>
          </cell>
          <cell r="N162" t="str">
            <v xml:space="preserve"> </v>
          </cell>
          <cell r="O162">
            <v>1</v>
          </cell>
          <cell r="P162" t="str">
            <v>MH320/PS/BU-HOR</v>
          </cell>
          <cell r="Q162">
            <v>0</v>
          </cell>
          <cell r="R162" t="str">
            <v>N/A</v>
          </cell>
          <cell r="S162">
            <v>0</v>
          </cell>
          <cell r="T162" t="str">
            <v>N/A</v>
          </cell>
          <cell r="U162" t="str">
            <v>-</v>
          </cell>
          <cell r="V162" t="str">
            <v>-</v>
          </cell>
          <cell r="W162" t="str">
            <v>-</v>
          </cell>
          <cell r="X162">
            <v>0.6</v>
          </cell>
          <cell r="Y162">
            <v>2.75</v>
          </cell>
          <cell r="Z162">
            <v>59.734999999999999</v>
          </cell>
          <cell r="AA162">
            <v>164.27125000000001</v>
          </cell>
          <cell r="AB162">
            <v>20.010000000000002</v>
          </cell>
          <cell r="AC162">
            <v>65</v>
          </cell>
          <cell r="AF162">
            <v>85.01</v>
          </cell>
          <cell r="AG162">
            <v>249.28125</v>
          </cell>
          <cell r="AH162">
            <v>21000</v>
          </cell>
          <cell r="AI162">
            <v>0.9</v>
          </cell>
          <cell r="AJ162">
            <v>18900</v>
          </cell>
          <cell r="AK162">
            <v>20000</v>
          </cell>
          <cell r="AL162">
            <v>1</v>
          </cell>
          <cell r="AM162">
            <v>25.012500000000003</v>
          </cell>
          <cell r="AN162">
            <v>1</v>
          </cell>
          <cell r="AO162">
            <v>20</v>
          </cell>
          <cell r="AP162">
            <v>1.2506250000000002E-3</v>
          </cell>
          <cell r="AQ162">
            <v>1E-3</v>
          </cell>
          <cell r="AR162">
            <v>60000</v>
          </cell>
          <cell r="AS162">
            <v>1</v>
          </cell>
          <cell r="AT162">
            <v>81.25</v>
          </cell>
          <cell r="AU162">
            <v>2</v>
          </cell>
          <cell r="AV162">
            <v>40</v>
          </cell>
          <cell r="AW162">
            <v>1.3541666666666667E-3</v>
          </cell>
          <cell r="AX162">
            <v>6.6666666666666664E-4</v>
          </cell>
          <cell r="AY162">
            <v>2.6047916666666667E-3</v>
          </cell>
          <cell r="AZ162">
            <v>1.6666666666666666E-3</v>
          </cell>
          <cell r="BA162">
            <v>153</v>
          </cell>
        </row>
        <row r="163">
          <cell r="B163">
            <v>154</v>
          </cell>
          <cell r="C163" t="str">
            <v>HLB320PS-F-CAN</v>
          </cell>
          <cell r="D163" t="str">
            <v xml:space="preserve"> </v>
          </cell>
          <cell r="E163" t="str">
            <v>RELAMP REBALLAST HID</v>
          </cell>
          <cell r="F163">
            <v>375</v>
          </cell>
          <cell r="J163">
            <v>1</v>
          </cell>
          <cell r="K163" t="str">
            <v>MH320PS BITAP MAG F-CAN M132/M154</v>
          </cell>
          <cell r="L163">
            <v>0</v>
          </cell>
          <cell r="M163" t="str">
            <v>N/A</v>
          </cell>
          <cell r="N163" t="str">
            <v xml:space="preserve"> </v>
          </cell>
          <cell r="O163">
            <v>1</v>
          </cell>
          <cell r="P163" t="str">
            <v>MH320/PS/BU-HOR</v>
          </cell>
          <cell r="Q163">
            <v>0</v>
          </cell>
          <cell r="R163" t="str">
            <v>N/A</v>
          </cell>
          <cell r="S163">
            <v>0</v>
          </cell>
          <cell r="T163" t="str">
            <v>N/A</v>
          </cell>
          <cell r="U163" t="str">
            <v>-</v>
          </cell>
          <cell r="V163" t="str">
            <v>-</v>
          </cell>
          <cell r="W163" t="str">
            <v>-</v>
          </cell>
          <cell r="X163">
            <v>0.6</v>
          </cell>
          <cell r="Y163">
            <v>2.75</v>
          </cell>
          <cell r="Z163">
            <v>59.734999999999999</v>
          </cell>
          <cell r="AA163">
            <v>164.27125000000001</v>
          </cell>
          <cell r="AB163">
            <v>20.010000000000002</v>
          </cell>
          <cell r="AC163">
            <v>81</v>
          </cell>
          <cell r="AF163">
            <v>101.01</v>
          </cell>
          <cell r="AG163">
            <v>265.28125</v>
          </cell>
          <cell r="AH163">
            <v>21000</v>
          </cell>
          <cell r="AI163">
            <v>0.9</v>
          </cell>
          <cell r="AJ163">
            <v>18900</v>
          </cell>
          <cell r="AK163">
            <v>20000</v>
          </cell>
          <cell r="AL163">
            <v>1</v>
          </cell>
          <cell r="AM163">
            <v>25.012500000000003</v>
          </cell>
          <cell r="AN163">
            <v>1</v>
          </cell>
          <cell r="AO163">
            <v>20</v>
          </cell>
          <cell r="AP163">
            <v>1.2506250000000002E-3</v>
          </cell>
          <cell r="AQ163">
            <v>1E-3</v>
          </cell>
          <cell r="AR163">
            <v>60000</v>
          </cell>
          <cell r="AS163">
            <v>1</v>
          </cell>
          <cell r="AT163">
            <v>101.25</v>
          </cell>
          <cell r="AU163">
            <v>2</v>
          </cell>
          <cell r="AV163">
            <v>40</v>
          </cell>
          <cell r="AW163">
            <v>1.6875E-3</v>
          </cell>
          <cell r="AX163">
            <v>6.6666666666666664E-4</v>
          </cell>
          <cell r="AY163">
            <v>2.9381250000000002E-3</v>
          </cell>
          <cell r="AZ163">
            <v>1.6666666666666666E-3</v>
          </cell>
          <cell r="BA163">
            <v>154</v>
          </cell>
        </row>
        <row r="164">
          <cell r="B164">
            <v>155</v>
          </cell>
          <cell r="C164" t="str">
            <v>HLB400PS</v>
          </cell>
          <cell r="D164" t="str">
            <v xml:space="preserve"> </v>
          </cell>
          <cell r="E164" t="str">
            <v>RELAMP REBALLAST HID</v>
          </cell>
          <cell r="F164">
            <v>452</v>
          </cell>
          <cell r="J164">
            <v>1</v>
          </cell>
          <cell r="K164" t="str">
            <v>MH400PS QUADTAP MAG M135/M155</v>
          </cell>
          <cell r="L164">
            <v>0</v>
          </cell>
          <cell r="M164" t="str">
            <v>N/A</v>
          </cell>
          <cell r="O164">
            <v>1</v>
          </cell>
          <cell r="P164" t="str">
            <v>MH400/PS/BU-ONLY</v>
          </cell>
          <cell r="Q164">
            <v>0</v>
          </cell>
          <cell r="R164" t="str">
            <v>N/A</v>
          </cell>
          <cell r="S164">
            <v>0</v>
          </cell>
          <cell r="T164" t="str">
            <v>N/A</v>
          </cell>
          <cell r="U164" t="str">
            <v>-</v>
          </cell>
          <cell r="V164" t="str">
            <v>-</v>
          </cell>
          <cell r="W164" t="str">
            <v>-</v>
          </cell>
          <cell r="X164">
            <v>0.6</v>
          </cell>
          <cell r="Y164">
            <v>2.75</v>
          </cell>
          <cell r="Z164">
            <v>59.734999999999999</v>
          </cell>
          <cell r="AA164">
            <v>164.27125000000001</v>
          </cell>
          <cell r="AB164">
            <v>20.75</v>
          </cell>
          <cell r="AC164">
            <v>65</v>
          </cell>
          <cell r="AF164">
            <v>85.75</v>
          </cell>
          <cell r="AG164">
            <v>250.02125000000001</v>
          </cell>
          <cell r="AH164">
            <v>31000</v>
          </cell>
          <cell r="AI164">
            <v>0.9</v>
          </cell>
          <cell r="AJ164">
            <v>27900</v>
          </cell>
          <cell r="AK164">
            <v>20000</v>
          </cell>
          <cell r="AL164">
            <v>1</v>
          </cell>
          <cell r="AM164">
            <v>25.9375</v>
          </cell>
          <cell r="AN164">
            <v>1</v>
          </cell>
          <cell r="AO164">
            <v>20</v>
          </cell>
          <cell r="AP164">
            <v>1.2968750000000001E-3</v>
          </cell>
          <cell r="AQ164">
            <v>1E-3</v>
          </cell>
          <cell r="AR164">
            <v>60000</v>
          </cell>
          <cell r="AS164">
            <v>1</v>
          </cell>
          <cell r="AT164">
            <v>81.25</v>
          </cell>
          <cell r="AU164">
            <v>2</v>
          </cell>
          <cell r="AV164">
            <v>40</v>
          </cell>
          <cell r="AW164">
            <v>1.3541666666666667E-3</v>
          </cell>
          <cell r="AX164">
            <v>6.6666666666666664E-4</v>
          </cell>
          <cell r="AY164">
            <v>2.651041666666667E-3</v>
          </cell>
          <cell r="AZ164">
            <v>1.6666666666666666E-3</v>
          </cell>
          <cell r="BA164">
            <v>155</v>
          </cell>
        </row>
        <row r="165">
          <cell r="B165">
            <v>156</v>
          </cell>
          <cell r="C165" t="str">
            <v>HLB400PS-F-CAN</v>
          </cell>
          <cell r="D165" t="str">
            <v xml:space="preserve"> </v>
          </cell>
          <cell r="E165" t="str">
            <v>RELAMP REBALLAST HID</v>
          </cell>
          <cell r="F165">
            <v>465</v>
          </cell>
          <cell r="J165">
            <v>1</v>
          </cell>
          <cell r="K165" t="str">
            <v>MH400PS BITAP MAG F-CAN M135/M155</v>
          </cell>
          <cell r="L165">
            <v>0</v>
          </cell>
          <cell r="M165" t="str">
            <v>N/A</v>
          </cell>
          <cell r="O165">
            <v>1</v>
          </cell>
          <cell r="P165" t="str">
            <v>MH400/PS/BU-ONLY</v>
          </cell>
          <cell r="Q165">
            <v>0</v>
          </cell>
          <cell r="R165" t="str">
            <v>N/A</v>
          </cell>
          <cell r="S165">
            <v>0</v>
          </cell>
          <cell r="T165" t="str">
            <v>N/A</v>
          </cell>
          <cell r="U165" t="str">
            <v>-</v>
          </cell>
          <cell r="V165" t="str">
            <v>-</v>
          </cell>
          <cell r="W165" t="str">
            <v>-</v>
          </cell>
          <cell r="X165">
            <v>0.6</v>
          </cell>
          <cell r="Y165">
            <v>2.75</v>
          </cell>
          <cell r="Z165">
            <v>59.734999999999999</v>
          </cell>
          <cell r="AA165">
            <v>164.27125000000001</v>
          </cell>
          <cell r="AB165">
            <v>20.75</v>
          </cell>
          <cell r="AC165">
            <v>100</v>
          </cell>
          <cell r="AF165">
            <v>120.75</v>
          </cell>
          <cell r="AG165">
            <v>285.02125000000001</v>
          </cell>
          <cell r="AH165">
            <v>31000</v>
          </cell>
          <cell r="AI165">
            <v>0.9</v>
          </cell>
          <cell r="AJ165">
            <v>27900</v>
          </cell>
          <cell r="AK165">
            <v>20000</v>
          </cell>
          <cell r="AL165">
            <v>1</v>
          </cell>
          <cell r="AM165">
            <v>25.9375</v>
          </cell>
          <cell r="AN165">
            <v>1</v>
          </cell>
          <cell r="AO165">
            <v>20</v>
          </cell>
          <cell r="AP165">
            <v>1.2968750000000001E-3</v>
          </cell>
          <cell r="AQ165">
            <v>1E-3</v>
          </cell>
          <cell r="AR165">
            <v>60000</v>
          </cell>
          <cell r="AS165">
            <v>1</v>
          </cell>
          <cell r="AT165">
            <v>125</v>
          </cell>
          <cell r="AU165">
            <v>2</v>
          </cell>
          <cell r="AV165">
            <v>40</v>
          </cell>
          <cell r="AW165">
            <v>2.0833333333333333E-3</v>
          </cell>
          <cell r="AX165">
            <v>6.6666666666666664E-4</v>
          </cell>
          <cell r="AY165">
            <v>3.3802083333333332E-3</v>
          </cell>
          <cell r="AZ165">
            <v>1.6666666666666666E-3</v>
          </cell>
          <cell r="BA165">
            <v>156</v>
          </cell>
        </row>
        <row r="166">
          <cell r="B166">
            <v>157</v>
          </cell>
          <cell r="C166" t="str">
            <v>HLB875PS</v>
          </cell>
          <cell r="D166" t="str">
            <v xml:space="preserve"> </v>
          </cell>
          <cell r="E166" t="str">
            <v>RELAMP REBALLAST HID</v>
          </cell>
          <cell r="F166">
            <v>940</v>
          </cell>
          <cell r="J166">
            <v>1</v>
          </cell>
          <cell r="K166" t="str">
            <v>MH875PS QUADTAP MAG</v>
          </cell>
          <cell r="L166">
            <v>0</v>
          </cell>
          <cell r="M166" t="str">
            <v>N/A</v>
          </cell>
          <cell r="O166">
            <v>1</v>
          </cell>
          <cell r="P166" t="str">
            <v>875W/BU/BT37/PS</v>
          </cell>
          <cell r="Q166">
            <v>0</v>
          </cell>
          <cell r="R166" t="str">
            <v>N/A</v>
          </cell>
          <cell r="S166">
            <v>0</v>
          </cell>
          <cell r="T166" t="str">
            <v>N/A</v>
          </cell>
          <cell r="U166" t="str">
            <v>-</v>
          </cell>
          <cell r="V166" t="str">
            <v>-</v>
          </cell>
          <cell r="W166" t="str">
            <v>-</v>
          </cell>
          <cell r="X166">
            <v>0.6</v>
          </cell>
          <cell r="Y166">
            <v>2.75</v>
          </cell>
          <cell r="Z166">
            <v>59.734999999999999</v>
          </cell>
          <cell r="AA166">
            <v>164.27125000000001</v>
          </cell>
          <cell r="AB166">
            <v>80</v>
          </cell>
          <cell r="AC166">
            <v>100</v>
          </cell>
          <cell r="AF166">
            <v>180</v>
          </cell>
          <cell r="AG166">
            <v>344.27125000000001</v>
          </cell>
          <cell r="AH166">
            <v>80000</v>
          </cell>
          <cell r="AI166">
            <v>0.9</v>
          </cell>
          <cell r="AJ166">
            <v>72000</v>
          </cell>
          <cell r="AK166">
            <v>20000</v>
          </cell>
          <cell r="AL166">
            <v>1</v>
          </cell>
          <cell r="AM166">
            <v>100</v>
          </cell>
          <cell r="AN166">
            <v>1</v>
          </cell>
          <cell r="AO166">
            <v>20</v>
          </cell>
          <cell r="AP166">
            <v>5.0000000000000001E-3</v>
          </cell>
          <cell r="AQ166">
            <v>1E-3</v>
          </cell>
          <cell r="AR166">
            <v>60000</v>
          </cell>
          <cell r="AS166">
            <v>1</v>
          </cell>
          <cell r="AT166">
            <v>125</v>
          </cell>
          <cell r="AU166">
            <v>2</v>
          </cell>
          <cell r="AV166">
            <v>40</v>
          </cell>
          <cell r="AW166">
            <v>2.0833333333333333E-3</v>
          </cell>
          <cell r="AX166">
            <v>6.6666666666666664E-4</v>
          </cell>
          <cell r="AY166">
            <v>7.0833333333333338E-3</v>
          </cell>
          <cell r="AZ166">
            <v>1.6666666666666666E-3</v>
          </cell>
          <cell r="BA166">
            <v>157</v>
          </cell>
        </row>
        <row r="167">
          <cell r="B167">
            <v>158</v>
          </cell>
          <cell r="C167" t="str">
            <v>NF1</v>
          </cell>
          <cell r="D167" t="str">
            <v xml:space="preserve"> </v>
          </cell>
          <cell r="E167" t="str">
            <v>NEW EXIT SIGN</v>
          </cell>
          <cell r="F167">
            <v>4</v>
          </cell>
          <cell r="J167">
            <v>0</v>
          </cell>
          <cell r="K167" t="str">
            <v>N/A</v>
          </cell>
          <cell r="L167">
            <v>0</v>
          </cell>
          <cell r="M167" t="str">
            <v>N/A</v>
          </cell>
          <cell r="O167">
            <v>0</v>
          </cell>
          <cell r="P167" t="str">
            <v>N/A</v>
          </cell>
          <cell r="Q167">
            <v>0</v>
          </cell>
          <cell r="R167" t="str">
            <v>N/A</v>
          </cell>
          <cell r="S167">
            <v>1</v>
          </cell>
          <cell r="T167" t="str">
            <v>LED EXIT</v>
          </cell>
          <cell r="U167" t="str">
            <v>BEST</v>
          </cell>
          <cell r="V167" t="str">
            <v>EZXTEU2RW</v>
          </cell>
          <cell r="W167" t="str">
            <v>-</v>
          </cell>
          <cell r="X167">
            <v>0.2</v>
          </cell>
          <cell r="Y167">
            <v>0.75</v>
          </cell>
          <cell r="Z167">
            <v>59.734999999999999</v>
          </cell>
          <cell r="AA167">
            <v>44.801249999999996</v>
          </cell>
          <cell r="AB167">
            <v>0</v>
          </cell>
          <cell r="AC167">
            <v>0</v>
          </cell>
          <cell r="AD167">
            <v>25</v>
          </cell>
          <cell r="AF167">
            <v>25</v>
          </cell>
          <cell r="AG167">
            <v>69.801249999999996</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158</v>
          </cell>
        </row>
        <row r="168">
          <cell r="B168">
            <v>159</v>
          </cell>
          <cell r="C168" t="str">
            <v>NF1-BATT</v>
          </cell>
          <cell r="D168" t="str">
            <v xml:space="preserve"> </v>
          </cell>
          <cell r="E168" t="str">
            <v>NEW EXIT SIGN</v>
          </cell>
          <cell r="F168">
            <v>4</v>
          </cell>
          <cell r="J168">
            <v>0</v>
          </cell>
          <cell r="K168" t="str">
            <v>N/A</v>
          </cell>
          <cell r="L168">
            <v>0</v>
          </cell>
          <cell r="M168" t="str">
            <v>N/A</v>
          </cell>
          <cell r="O168">
            <v>0</v>
          </cell>
          <cell r="P168" t="str">
            <v>N/A</v>
          </cell>
          <cell r="Q168">
            <v>0</v>
          </cell>
          <cell r="R168" t="str">
            <v>N/A</v>
          </cell>
          <cell r="S168">
            <v>1</v>
          </cell>
          <cell r="T168" t="str">
            <v>LED EXIT WITH BATTERY BACK-UP</v>
          </cell>
          <cell r="U168" t="str">
            <v>BEST</v>
          </cell>
          <cell r="V168" t="str">
            <v>EZXTEU2RW-EM</v>
          </cell>
          <cell r="W168" t="str">
            <v>-</v>
          </cell>
          <cell r="X168">
            <v>0.2</v>
          </cell>
          <cell r="Y168">
            <v>0.75</v>
          </cell>
          <cell r="Z168">
            <v>59.734999999999999</v>
          </cell>
          <cell r="AA168">
            <v>44.801249999999996</v>
          </cell>
          <cell r="AB168">
            <v>0</v>
          </cell>
          <cell r="AC168">
            <v>0</v>
          </cell>
          <cell r="AD168">
            <v>30</v>
          </cell>
          <cell r="AF168">
            <v>30</v>
          </cell>
          <cell r="AG168">
            <v>74.801249999999996</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159</v>
          </cell>
        </row>
        <row r="169">
          <cell r="B169">
            <v>160</v>
          </cell>
          <cell r="C169" t="str">
            <v>NF1-2CKT</v>
          </cell>
          <cell r="D169" t="str">
            <v>X</v>
          </cell>
          <cell r="E169" t="str">
            <v>NEW EXIT SIGN</v>
          </cell>
          <cell r="F169">
            <v>4</v>
          </cell>
          <cell r="J169">
            <v>0</v>
          </cell>
          <cell r="K169" t="str">
            <v>N/A</v>
          </cell>
          <cell r="L169">
            <v>0</v>
          </cell>
          <cell r="M169" t="str">
            <v>N/A</v>
          </cell>
          <cell r="O169">
            <v>0</v>
          </cell>
          <cell r="P169" t="str">
            <v>N/A</v>
          </cell>
          <cell r="Q169">
            <v>0</v>
          </cell>
          <cell r="R169" t="str">
            <v>N/A</v>
          </cell>
          <cell r="S169">
            <v>1</v>
          </cell>
          <cell r="T169" t="str">
            <v>LED EXIT 2 CIRCUIT</v>
          </cell>
          <cell r="U169" t="str">
            <v>BEST</v>
          </cell>
          <cell r="V169" t="str">
            <v>EZXTEU2RW-DC</v>
          </cell>
          <cell r="W169" t="str">
            <v>-</v>
          </cell>
          <cell r="X169">
            <v>0.2</v>
          </cell>
          <cell r="Y169">
            <v>1</v>
          </cell>
          <cell r="Z169">
            <v>59.734999999999999</v>
          </cell>
          <cell r="AA169">
            <v>59.734999999999999</v>
          </cell>
          <cell r="AB169">
            <v>0</v>
          </cell>
          <cell r="AC169">
            <v>0</v>
          </cell>
          <cell r="AD169">
            <v>40</v>
          </cell>
          <cell r="AF169">
            <v>40</v>
          </cell>
          <cell r="AG169">
            <v>99.734999999999999</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160</v>
          </cell>
        </row>
        <row r="170">
          <cell r="B170">
            <v>161</v>
          </cell>
          <cell r="C170" t="str">
            <v>NF1-RETRO</v>
          </cell>
          <cell r="D170" t="str">
            <v xml:space="preserve"> </v>
          </cell>
          <cell r="E170" t="str">
            <v>RETRO FIT EXIT SIGN</v>
          </cell>
          <cell r="F170">
            <v>4</v>
          </cell>
          <cell r="J170">
            <v>0</v>
          </cell>
          <cell r="K170" t="str">
            <v>N/A</v>
          </cell>
          <cell r="L170">
            <v>0</v>
          </cell>
          <cell r="M170" t="str">
            <v>N/A</v>
          </cell>
          <cell r="O170">
            <v>0</v>
          </cell>
          <cell r="P170" t="str">
            <v>N/A</v>
          </cell>
          <cell r="Q170">
            <v>0</v>
          </cell>
          <cell r="R170" t="str">
            <v>N/A</v>
          </cell>
          <cell r="S170">
            <v>1</v>
          </cell>
          <cell r="T170" t="str">
            <v>LED EXIT RETROFIT</v>
          </cell>
          <cell r="U170" t="str">
            <v>BEST</v>
          </cell>
          <cell r="V170" t="str">
            <v>RFXTE</v>
          </cell>
          <cell r="W170" t="str">
            <v>-</v>
          </cell>
          <cell r="X170">
            <v>0.2</v>
          </cell>
          <cell r="Y170">
            <v>0.75</v>
          </cell>
          <cell r="Z170">
            <v>59.734999999999999</v>
          </cell>
          <cell r="AA170">
            <v>44.801249999999996</v>
          </cell>
          <cell r="AB170">
            <v>0</v>
          </cell>
          <cell r="AC170">
            <v>0</v>
          </cell>
          <cell r="AD170">
            <v>28</v>
          </cell>
          <cell r="AF170">
            <v>28</v>
          </cell>
          <cell r="AG170">
            <v>72.801249999999996</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161</v>
          </cell>
        </row>
        <row r="171">
          <cell r="B171">
            <v>162</v>
          </cell>
          <cell r="C171" t="str">
            <v>NF2-2X9</v>
          </cell>
          <cell r="D171" t="str">
            <v>X</v>
          </cell>
          <cell r="E171" t="str">
            <v>NEW COMPACT FLUORESCENT FIXTURE</v>
          </cell>
          <cell r="F171">
            <v>22</v>
          </cell>
          <cell r="I171" t="str">
            <v>X</v>
          </cell>
          <cell r="J171">
            <v>2</v>
          </cell>
          <cell r="K171" t="str">
            <v>CF9 MAG</v>
          </cell>
          <cell r="L171">
            <v>0</v>
          </cell>
          <cell r="M171" t="str">
            <v>N/A</v>
          </cell>
          <cell r="N171" t="str">
            <v>X</v>
          </cell>
          <cell r="O171">
            <v>2</v>
          </cell>
          <cell r="P171" t="str">
            <v>CF9/DS/841</v>
          </cell>
          <cell r="Q171">
            <v>0</v>
          </cell>
          <cell r="R171" t="str">
            <v>N/A</v>
          </cell>
          <cell r="S171">
            <v>1</v>
          </cell>
          <cell r="T171" t="str">
            <v>HOCKEY PUCK 2 @ 9W</v>
          </cell>
          <cell r="U171" t="str">
            <v>ENERTRON</v>
          </cell>
          <cell r="V171" t="str">
            <v>1018-LP</v>
          </cell>
          <cell r="W171" t="str">
            <v>-</v>
          </cell>
          <cell r="X171">
            <v>0.6</v>
          </cell>
          <cell r="Y171">
            <v>1</v>
          </cell>
          <cell r="Z171">
            <v>59.734999999999999</v>
          </cell>
          <cell r="AA171">
            <v>59.734999999999999</v>
          </cell>
          <cell r="AB171">
            <v>0</v>
          </cell>
          <cell r="AC171">
            <v>0</v>
          </cell>
          <cell r="AD171">
            <v>28</v>
          </cell>
          <cell r="AF171">
            <v>28</v>
          </cell>
          <cell r="AG171">
            <v>87.734999999999999</v>
          </cell>
          <cell r="AH171">
            <v>499</v>
          </cell>
          <cell r="AI171">
            <v>1.08</v>
          </cell>
          <cell r="AJ171">
            <v>1077.8400000000001</v>
          </cell>
          <cell r="AK171">
            <v>10000</v>
          </cell>
          <cell r="AL171">
            <v>2</v>
          </cell>
          <cell r="AM171">
            <v>2.0374999999999996</v>
          </cell>
          <cell r="AN171">
            <v>0.25</v>
          </cell>
          <cell r="AO171">
            <v>5</v>
          </cell>
          <cell r="AP171">
            <v>4.0749999999999993E-4</v>
          </cell>
          <cell r="AQ171">
            <v>1E-3</v>
          </cell>
          <cell r="AR171">
            <v>60000</v>
          </cell>
          <cell r="AS171">
            <v>2</v>
          </cell>
          <cell r="AT171">
            <v>81.25</v>
          </cell>
          <cell r="AU171">
            <v>1</v>
          </cell>
          <cell r="AV171">
            <v>20</v>
          </cell>
          <cell r="AW171">
            <v>2.7083333333333334E-3</v>
          </cell>
          <cell r="AX171">
            <v>6.6666666666666664E-4</v>
          </cell>
          <cell r="AY171">
            <v>3.1158333333333333E-3</v>
          </cell>
          <cell r="AZ171">
            <v>1.6666666666666666E-3</v>
          </cell>
          <cell r="BA171">
            <v>162</v>
          </cell>
        </row>
        <row r="172">
          <cell r="B172">
            <v>162.1</v>
          </cell>
          <cell r="C172" t="str">
            <v>SP-DEC-WALL</v>
          </cell>
          <cell r="D172" t="str">
            <v>X</v>
          </cell>
          <cell r="E172" t="str">
            <v>NEW COMPACT FLUORESCENT FIXTURE</v>
          </cell>
          <cell r="F172">
            <v>32</v>
          </cell>
          <cell r="I172" t="str">
            <v>X</v>
          </cell>
          <cell r="J172">
            <v>1</v>
          </cell>
          <cell r="K172" t="str">
            <v>CF28 MAG</v>
          </cell>
          <cell r="L172">
            <v>0</v>
          </cell>
          <cell r="M172" t="str">
            <v>N/A</v>
          </cell>
          <cell r="N172" t="str">
            <v>X</v>
          </cell>
          <cell r="O172">
            <v>1</v>
          </cell>
          <cell r="P172" t="str">
            <v>CF26/DT/E/IN/841</v>
          </cell>
          <cell r="Q172">
            <v>0</v>
          </cell>
          <cell r="R172" t="str">
            <v>N/A</v>
          </cell>
          <cell r="S172">
            <v>1</v>
          </cell>
          <cell r="T172" t="str">
            <v>DECORATIVE WALL MOUNTED LANTERN - EXTERIOR</v>
          </cell>
          <cell r="U172" t="str">
            <v>SEAGULL LIGHTING</v>
          </cell>
          <cell r="V172" t="str">
            <v>89290PBLE-746</v>
          </cell>
          <cell r="W172" t="str">
            <v>-</v>
          </cell>
          <cell r="X172">
            <v>0.6</v>
          </cell>
          <cell r="Y172">
            <v>1.5</v>
          </cell>
          <cell r="Z172">
            <v>59.734999999999999</v>
          </cell>
          <cell r="AA172">
            <v>89.602499999999992</v>
          </cell>
          <cell r="AB172">
            <v>0</v>
          </cell>
          <cell r="AC172">
            <v>0</v>
          </cell>
          <cell r="AD172">
            <v>225</v>
          </cell>
          <cell r="AE172">
            <v>50</v>
          </cell>
          <cell r="AF172">
            <v>275</v>
          </cell>
          <cell r="AG172">
            <v>364.60249999999996</v>
          </cell>
          <cell r="AH172">
            <v>1548</v>
          </cell>
          <cell r="AI172">
            <v>0.97</v>
          </cell>
          <cell r="AJ172">
            <v>1501.56</v>
          </cell>
          <cell r="AK172">
            <v>10000</v>
          </cell>
          <cell r="AL172">
            <v>1</v>
          </cell>
          <cell r="AM172">
            <v>8.75</v>
          </cell>
          <cell r="AN172">
            <v>0.25</v>
          </cell>
          <cell r="AO172">
            <v>5</v>
          </cell>
          <cell r="AP172">
            <v>8.7500000000000002E-4</v>
          </cell>
          <cell r="AQ172">
            <v>5.0000000000000001E-4</v>
          </cell>
          <cell r="AR172">
            <v>60000</v>
          </cell>
          <cell r="AS172">
            <v>1</v>
          </cell>
          <cell r="AT172">
            <v>81.25</v>
          </cell>
          <cell r="AU172">
            <v>1</v>
          </cell>
          <cell r="AV172">
            <v>20</v>
          </cell>
          <cell r="AW172">
            <v>1.3541666666666667E-3</v>
          </cell>
          <cell r="AX172">
            <v>3.3333333333333332E-4</v>
          </cell>
          <cell r="AY172">
            <v>2.2291666666666666E-3</v>
          </cell>
          <cell r="AZ172">
            <v>8.3333333333333328E-4</v>
          </cell>
          <cell r="BA172">
            <v>162.1</v>
          </cell>
        </row>
        <row r="173">
          <cell r="B173">
            <v>162.19999999999999</v>
          </cell>
          <cell r="C173" t="str">
            <v>SP-NF2</v>
          </cell>
          <cell r="D173" t="str">
            <v>X</v>
          </cell>
          <cell r="E173" t="str">
            <v>NEW COMPACT FLUORESCENT FIXTURE</v>
          </cell>
          <cell r="F173">
            <v>64</v>
          </cell>
          <cell r="I173" t="str">
            <v>X</v>
          </cell>
          <cell r="J173">
            <v>2</v>
          </cell>
          <cell r="K173" t="str">
            <v>CF28 MAG</v>
          </cell>
          <cell r="L173">
            <v>0</v>
          </cell>
          <cell r="M173" t="str">
            <v>N/A</v>
          </cell>
          <cell r="N173" t="str">
            <v>X</v>
          </cell>
          <cell r="O173">
            <v>2</v>
          </cell>
          <cell r="P173" t="str">
            <v>CF26/DT/E/IN/841</v>
          </cell>
          <cell r="Q173">
            <v>0</v>
          </cell>
          <cell r="R173" t="str">
            <v>N/A</v>
          </cell>
          <cell r="S173">
            <v>1</v>
          </cell>
          <cell r="T173" t="str">
            <v>DECORATIVE PENDANT LANTERN</v>
          </cell>
          <cell r="U173" t="str">
            <v>SEAGULL LIGHTING</v>
          </cell>
          <cell r="V173" t="str">
            <v>69285PBLE-746</v>
          </cell>
          <cell r="W173" t="str">
            <v>-</v>
          </cell>
          <cell r="X173">
            <v>0.6</v>
          </cell>
          <cell r="Y173">
            <v>1.5</v>
          </cell>
          <cell r="Z173">
            <v>59.734999999999999</v>
          </cell>
          <cell r="AA173">
            <v>89.602499999999992</v>
          </cell>
          <cell r="AB173">
            <v>0</v>
          </cell>
          <cell r="AC173">
            <v>0</v>
          </cell>
          <cell r="AD173">
            <v>240</v>
          </cell>
          <cell r="AE173">
            <v>50</v>
          </cell>
          <cell r="AF173">
            <v>290</v>
          </cell>
          <cell r="AG173">
            <v>379.60249999999996</v>
          </cell>
          <cell r="AH173">
            <v>1548</v>
          </cell>
          <cell r="AI173">
            <v>0.97</v>
          </cell>
          <cell r="AJ173">
            <v>3003.12</v>
          </cell>
          <cell r="AK173">
            <v>10000</v>
          </cell>
          <cell r="AL173">
            <v>2</v>
          </cell>
          <cell r="AM173">
            <v>8.75</v>
          </cell>
          <cell r="AN173">
            <v>0.25</v>
          </cell>
          <cell r="AO173">
            <v>5</v>
          </cell>
          <cell r="AP173">
            <v>1.75E-3</v>
          </cell>
          <cell r="AQ173">
            <v>1E-3</v>
          </cell>
          <cell r="AR173">
            <v>60000</v>
          </cell>
          <cell r="AS173">
            <v>2</v>
          </cell>
          <cell r="AT173">
            <v>81.25</v>
          </cell>
          <cell r="AU173">
            <v>1</v>
          </cell>
          <cell r="AV173">
            <v>20</v>
          </cell>
          <cell r="AW173">
            <v>2.7083333333333334E-3</v>
          </cell>
          <cell r="AX173">
            <v>6.6666666666666664E-4</v>
          </cell>
          <cell r="AY173">
            <v>4.4583333333333332E-3</v>
          </cell>
          <cell r="AZ173">
            <v>1.6666666666666666E-3</v>
          </cell>
          <cell r="BA173">
            <v>162.19999999999999</v>
          </cell>
        </row>
        <row r="174">
          <cell r="B174">
            <v>163</v>
          </cell>
          <cell r="C174" t="str">
            <v>NF2-2X13</v>
          </cell>
          <cell r="D174" t="str">
            <v>X</v>
          </cell>
          <cell r="E174" t="str">
            <v>NEW COMPACT FLUORESCENT FIXTURE</v>
          </cell>
          <cell r="F174">
            <v>32</v>
          </cell>
          <cell r="I174" t="str">
            <v>X</v>
          </cell>
          <cell r="J174">
            <v>2</v>
          </cell>
          <cell r="K174" t="str">
            <v>CF13 MAG</v>
          </cell>
          <cell r="L174">
            <v>0</v>
          </cell>
          <cell r="M174" t="str">
            <v>N/A</v>
          </cell>
          <cell r="N174" t="str">
            <v>X</v>
          </cell>
          <cell r="O174">
            <v>2</v>
          </cell>
          <cell r="P174" t="str">
            <v>CF13/DS/841</v>
          </cell>
          <cell r="Q174">
            <v>0</v>
          </cell>
          <cell r="R174" t="str">
            <v>N/A</v>
          </cell>
          <cell r="S174">
            <v>1</v>
          </cell>
          <cell r="T174" t="str">
            <v>HOCKEY PUCK 2 @ 13W</v>
          </cell>
          <cell r="U174" t="str">
            <v>ENERTRON</v>
          </cell>
          <cell r="V174" t="str">
            <v>1026-LP</v>
          </cell>
          <cell r="W174" t="str">
            <v>-</v>
          </cell>
          <cell r="X174">
            <v>0.6</v>
          </cell>
          <cell r="Y174">
            <v>1</v>
          </cell>
          <cell r="Z174">
            <v>59.734999999999999</v>
          </cell>
          <cell r="AA174">
            <v>59.734999999999999</v>
          </cell>
          <cell r="AB174">
            <v>0</v>
          </cell>
          <cell r="AC174">
            <v>0</v>
          </cell>
          <cell r="AD174">
            <v>28</v>
          </cell>
          <cell r="AF174">
            <v>28</v>
          </cell>
          <cell r="AG174">
            <v>87.734999999999999</v>
          </cell>
          <cell r="AH174">
            <v>688</v>
          </cell>
          <cell r="AI174">
            <v>0.93</v>
          </cell>
          <cell r="AJ174">
            <v>1279.68</v>
          </cell>
          <cell r="AK174">
            <v>10000</v>
          </cell>
          <cell r="AL174">
            <v>2</v>
          </cell>
          <cell r="AM174">
            <v>2.0374999999999996</v>
          </cell>
          <cell r="AN174">
            <v>0.25</v>
          </cell>
          <cell r="AO174">
            <v>5</v>
          </cell>
          <cell r="AP174">
            <v>4.0749999999999993E-4</v>
          </cell>
          <cell r="AQ174">
            <v>1E-3</v>
          </cell>
          <cell r="AR174">
            <v>60000</v>
          </cell>
          <cell r="AS174">
            <v>2</v>
          </cell>
          <cell r="AT174">
            <v>81.25</v>
          </cell>
          <cell r="AU174">
            <v>1</v>
          </cell>
          <cell r="AV174">
            <v>20</v>
          </cell>
          <cell r="AW174">
            <v>2.7083333333333334E-3</v>
          </cell>
          <cell r="AX174">
            <v>6.6666666666666664E-4</v>
          </cell>
          <cell r="AY174">
            <v>3.1158333333333333E-3</v>
          </cell>
          <cell r="AZ174">
            <v>1.6666666666666666E-3</v>
          </cell>
          <cell r="BA174">
            <v>163</v>
          </cell>
        </row>
        <row r="175">
          <cell r="B175">
            <v>164</v>
          </cell>
          <cell r="C175" t="str">
            <v>NF2-3X13</v>
          </cell>
          <cell r="D175" t="str">
            <v xml:space="preserve"> </v>
          </cell>
          <cell r="E175" t="str">
            <v>NEW COMPACT FLUORESCENT FIXTURE</v>
          </cell>
          <cell r="F175">
            <v>48</v>
          </cell>
          <cell r="I175" t="str">
            <v>X</v>
          </cell>
          <cell r="J175">
            <v>3</v>
          </cell>
          <cell r="K175" t="str">
            <v>CF13 MAG</v>
          </cell>
          <cell r="L175">
            <v>0</v>
          </cell>
          <cell r="M175" t="str">
            <v>N/A</v>
          </cell>
          <cell r="N175" t="str">
            <v>X</v>
          </cell>
          <cell r="O175">
            <v>3</v>
          </cell>
          <cell r="P175" t="str">
            <v>CF13/DS/841</v>
          </cell>
          <cell r="Q175">
            <v>0</v>
          </cell>
          <cell r="R175" t="str">
            <v>N/A</v>
          </cell>
          <cell r="S175">
            <v>1</v>
          </cell>
          <cell r="T175" t="str">
            <v>HOCKEY PUCK 3 @ 13W</v>
          </cell>
          <cell r="U175" t="str">
            <v>ENERTRON</v>
          </cell>
          <cell r="V175" t="str">
            <v>1039LP</v>
          </cell>
          <cell r="W175" t="str">
            <v>-</v>
          </cell>
          <cell r="X175">
            <v>0.6</v>
          </cell>
          <cell r="Y175">
            <v>1</v>
          </cell>
          <cell r="Z175">
            <v>59.734999999999999</v>
          </cell>
          <cell r="AA175">
            <v>59.734999999999999</v>
          </cell>
          <cell r="AB175">
            <v>0</v>
          </cell>
          <cell r="AC175">
            <v>0</v>
          </cell>
          <cell r="AD175">
            <v>33</v>
          </cell>
          <cell r="AF175">
            <v>33</v>
          </cell>
          <cell r="AG175">
            <v>92.734999999999999</v>
          </cell>
          <cell r="AH175">
            <v>688</v>
          </cell>
          <cell r="AI175">
            <v>0.93</v>
          </cell>
          <cell r="AJ175">
            <v>1919.5200000000002</v>
          </cell>
          <cell r="AK175">
            <v>10000</v>
          </cell>
          <cell r="AL175">
            <v>3</v>
          </cell>
          <cell r="AM175">
            <v>2.0374999999999996</v>
          </cell>
          <cell r="AN175">
            <v>0.25</v>
          </cell>
          <cell r="AO175">
            <v>5</v>
          </cell>
          <cell r="AP175">
            <v>6.1124999999999992E-4</v>
          </cell>
          <cell r="AQ175">
            <v>1.5E-3</v>
          </cell>
          <cell r="AR175">
            <v>60000</v>
          </cell>
          <cell r="AS175">
            <v>3</v>
          </cell>
          <cell r="AT175">
            <v>81.25</v>
          </cell>
          <cell r="AU175">
            <v>1</v>
          </cell>
          <cell r="AV175">
            <v>20</v>
          </cell>
          <cell r="AW175">
            <v>4.0625000000000001E-3</v>
          </cell>
          <cell r="AX175">
            <v>1E-3</v>
          </cell>
          <cell r="AY175">
            <v>4.67375E-3</v>
          </cell>
          <cell r="AZ175">
            <v>2.5000000000000001E-3</v>
          </cell>
          <cell r="BA175">
            <v>164</v>
          </cell>
        </row>
        <row r="176">
          <cell r="B176">
            <v>165</v>
          </cell>
          <cell r="C176" t="str">
            <v>NF3-22U</v>
          </cell>
          <cell r="D176" t="str">
            <v xml:space="preserve"> </v>
          </cell>
          <cell r="E176" t="str">
            <v>NEW LINEAR FLUORESCENT FIXTURE</v>
          </cell>
          <cell r="F176">
            <v>48</v>
          </cell>
          <cell r="I176" t="str">
            <v>X</v>
          </cell>
          <cell r="J176">
            <v>1</v>
          </cell>
          <cell r="K176" t="str">
            <v>2X32HELP</v>
          </cell>
          <cell r="L176">
            <v>0</v>
          </cell>
          <cell r="M176" t="str">
            <v>N/A</v>
          </cell>
          <cell r="O176">
            <v>2</v>
          </cell>
          <cell r="P176" t="str">
            <v>FBO32/6/ECO</v>
          </cell>
          <cell r="Q176">
            <v>0</v>
          </cell>
          <cell r="R176" t="str">
            <v>N/A</v>
          </cell>
          <cell r="S176">
            <v>1</v>
          </cell>
          <cell r="T176" t="str">
            <v>2X2-LENSES-2U-6 LAMPS LAYIN</v>
          </cell>
          <cell r="U176" t="str">
            <v>SIMKAR</v>
          </cell>
          <cell r="V176" t="str">
            <v>TK-242-231W-B11</v>
          </cell>
          <cell r="W176" t="str">
            <v>-</v>
          </cell>
          <cell r="X176">
            <v>0.6</v>
          </cell>
          <cell r="Y176">
            <v>1</v>
          </cell>
          <cell r="Z176">
            <v>59.734999999999999</v>
          </cell>
          <cell r="AA176">
            <v>59.734999999999999</v>
          </cell>
          <cell r="AB176">
            <v>6.77</v>
          </cell>
          <cell r="AC176">
            <v>0</v>
          </cell>
          <cell r="AD176">
            <v>51</v>
          </cell>
          <cell r="AF176">
            <v>64.539999999999992</v>
          </cell>
          <cell r="AG176">
            <v>124.27499999999999</v>
          </cell>
          <cell r="AH176">
            <v>2755</v>
          </cell>
          <cell r="AI176">
            <v>0.78</v>
          </cell>
          <cell r="AJ176">
            <v>4297.8</v>
          </cell>
          <cell r="AK176">
            <v>24000</v>
          </cell>
          <cell r="AL176">
            <v>2</v>
          </cell>
          <cell r="AM176">
            <v>8.4624999999999986</v>
          </cell>
          <cell r="AN176">
            <v>0.25</v>
          </cell>
          <cell r="AO176">
            <v>5</v>
          </cell>
          <cell r="AP176">
            <v>7.0520833333333319E-4</v>
          </cell>
          <cell r="AQ176">
            <v>4.1666666666666669E-4</v>
          </cell>
          <cell r="AR176">
            <v>60000</v>
          </cell>
          <cell r="AS176">
            <v>1</v>
          </cell>
          <cell r="AT176">
            <v>12.3</v>
          </cell>
          <cell r="AU176">
            <v>1</v>
          </cell>
          <cell r="AV176">
            <v>20</v>
          </cell>
          <cell r="AW176">
            <v>2.0500000000000002E-4</v>
          </cell>
          <cell r="AX176">
            <v>3.3333333333333332E-4</v>
          </cell>
          <cell r="AY176">
            <v>9.1020833333333318E-4</v>
          </cell>
          <cell r="AZ176">
            <v>7.5000000000000002E-4</v>
          </cell>
          <cell r="BA176">
            <v>165</v>
          </cell>
        </row>
        <row r="177">
          <cell r="B177">
            <v>166</v>
          </cell>
          <cell r="C177" t="str">
            <v>NF3-222</v>
          </cell>
          <cell r="D177" t="str">
            <v xml:space="preserve"> </v>
          </cell>
          <cell r="E177" t="str">
            <v>NEW LINEAR FLUORESCENT FIXTURE</v>
          </cell>
          <cell r="F177">
            <v>26</v>
          </cell>
          <cell r="I177" t="str">
            <v>X</v>
          </cell>
          <cell r="J177">
            <v>1</v>
          </cell>
          <cell r="K177" t="str">
            <v>2X32HELP</v>
          </cell>
          <cell r="L177">
            <v>0</v>
          </cell>
          <cell r="M177" t="str">
            <v>N/A</v>
          </cell>
          <cell r="O177">
            <v>2</v>
          </cell>
          <cell r="P177" t="str">
            <v>FO17/ECO</v>
          </cell>
          <cell r="Q177">
            <v>0</v>
          </cell>
          <cell r="R177" t="str">
            <v>N/A</v>
          </cell>
          <cell r="S177">
            <v>1</v>
          </cell>
          <cell r="T177" t="str">
            <v>2X2-LENSES-2-2' LAMPS LAYIN</v>
          </cell>
          <cell r="U177" t="str">
            <v>SIMKAR</v>
          </cell>
          <cell r="V177" t="str">
            <v>TK-242-417-810</v>
          </cell>
          <cell r="W177" t="str">
            <v>-</v>
          </cell>
          <cell r="X177">
            <v>0.6</v>
          </cell>
          <cell r="Y177">
            <v>1</v>
          </cell>
          <cell r="Z177">
            <v>59.734999999999999</v>
          </cell>
          <cell r="AA177">
            <v>59.734999999999999</v>
          </cell>
          <cell r="AB177">
            <v>2.2799999999999998</v>
          </cell>
          <cell r="AC177">
            <v>0</v>
          </cell>
          <cell r="AD177">
            <v>60</v>
          </cell>
          <cell r="AF177">
            <v>64.56</v>
          </cell>
          <cell r="AG177">
            <v>124.295</v>
          </cell>
          <cell r="AH177">
            <v>1305</v>
          </cell>
          <cell r="AI177">
            <v>0.78</v>
          </cell>
          <cell r="AJ177">
            <v>2035.8000000000002</v>
          </cell>
          <cell r="AK177">
            <v>24000</v>
          </cell>
          <cell r="AL177">
            <v>2</v>
          </cell>
          <cell r="AM177">
            <v>2.8499999999999996</v>
          </cell>
          <cell r="AN177">
            <v>0.25</v>
          </cell>
          <cell r="AO177">
            <v>5</v>
          </cell>
          <cell r="AP177">
            <v>2.3749999999999997E-4</v>
          </cell>
          <cell r="AQ177">
            <v>4.1666666666666669E-4</v>
          </cell>
          <cell r="AR177">
            <v>60000</v>
          </cell>
          <cell r="AS177">
            <v>1</v>
          </cell>
          <cell r="AT177">
            <v>12.3</v>
          </cell>
          <cell r="AU177">
            <v>1</v>
          </cell>
          <cell r="AV177">
            <v>20</v>
          </cell>
          <cell r="AW177">
            <v>2.0500000000000002E-4</v>
          </cell>
          <cell r="AX177">
            <v>3.3333333333333332E-4</v>
          </cell>
          <cell r="AY177">
            <v>4.4249999999999997E-4</v>
          </cell>
          <cell r="AZ177">
            <v>7.5000000000000002E-4</v>
          </cell>
          <cell r="BA177">
            <v>166</v>
          </cell>
        </row>
        <row r="178">
          <cell r="B178">
            <v>167</v>
          </cell>
          <cell r="C178" t="str">
            <v>NF3-224</v>
          </cell>
          <cell r="D178" t="str">
            <v xml:space="preserve"> </v>
          </cell>
          <cell r="E178" t="str">
            <v>NEW LINEAR FLUORESCENT FIXTURE</v>
          </cell>
          <cell r="F178">
            <v>49</v>
          </cell>
          <cell r="I178" t="str">
            <v>X</v>
          </cell>
          <cell r="J178">
            <v>1</v>
          </cell>
          <cell r="K178" t="str">
            <v>4X32HELP</v>
          </cell>
          <cell r="L178">
            <v>0</v>
          </cell>
          <cell r="M178" t="str">
            <v>N/A</v>
          </cell>
          <cell r="O178">
            <v>4</v>
          </cell>
          <cell r="P178" t="str">
            <v>FO17/ECO</v>
          </cell>
          <cell r="Q178">
            <v>0</v>
          </cell>
          <cell r="R178" t="str">
            <v>N/A</v>
          </cell>
          <cell r="S178">
            <v>1</v>
          </cell>
          <cell r="T178" t="str">
            <v>2X2-LENSES-4-2' LAMPS LAYIN</v>
          </cell>
          <cell r="U178" t="str">
            <v>SIMKAR</v>
          </cell>
          <cell r="V178" t="str">
            <v>TK-242-417-811</v>
          </cell>
          <cell r="W178" t="str">
            <v>-</v>
          </cell>
          <cell r="X178">
            <v>0.6</v>
          </cell>
          <cell r="Y178">
            <v>1</v>
          </cell>
          <cell r="Z178">
            <v>59.734999999999999</v>
          </cell>
          <cell r="AA178">
            <v>59.734999999999999</v>
          </cell>
          <cell r="AB178">
            <v>2.2799999999999998</v>
          </cell>
          <cell r="AC178">
            <v>0</v>
          </cell>
          <cell r="AD178">
            <v>64</v>
          </cell>
          <cell r="AF178">
            <v>73.12</v>
          </cell>
          <cell r="AG178">
            <v>132.85500000000002</v>
          </cell>
          <cell r="AH178">
            <v>1305</v>
          </cell>
          <cell r="AI178">
            <v>0.78</v>
          </cell>
          <cell r="AJ178">
            <v>4071.6000000000004</v>
          </cell>
          <cell r="AK178">
            <v>24000</v>
          </cell>
          <cell r="AL178">
            <v>4</v>
          </cell>
          <cell r="AM178">
            <v>2.8499999999999996</v>
          </cell>
          <cell r="AN178">
            <v>0.25</v>
          </cell>
          <cell r="AO178">
            <v>5</v>
          </cell>
          <cell r="AP178">
            <v>4.7499999999999994E-4</v>
          </cell>
          <cell r="AQ178">
            <v>8.3333333333333339E-4</v>
          </cell>
          <cell r="AR178">
            <v>60000</v>
          </cell>
          <cell r="AS178">
            <v>1</v>
          </cell>
          <cell r="AT178">
            <v>15.35</v>
          </cell>
          <cell r="AU178">
            <v>1</v>
          </cell>
          <cell r="AV178">
            <v>20</v>
          </cell>
          <cell r="AW178">
            <v>2.5583333333333334E-4</v>
          </cell>
          <cell r="AX178">
            <v>3.3333333333333332E-4</v>
          </cell>
          <cell r="AY178">
            <v>7.3083333333333333E-4</v>
          </cell>
          <cell r="AZ178">
            <v>1.1666666666666668E-3</v>
          </cell>
          <cell r="BA178">
            <v>167</v>
          </cell>
        </row>
        <row r="179">
          <cell r="B179">
            <v>168</v>
          </cell>
          <cell r="C179" t="str">
            <v>NF3-242</v>
          </cell>
          <cell r="D179" t="str">
            <v>X</v>
          </cell>
          <cell r="E179" t="str">
            <v>NEW LINEAR FLUORESCENT FIXTURE</v>
          </cell>
          <cell r="F179">
            <v>42</v>
          </cell>
          <cell r="I179" t="str">
            <v>X</v>
          </cell>
          <cell r="J179">
            <v>1</v>
          </cell>
          <cell r="K179" t="str">
            <v>2X32HELP</v>
          </cell>
          <cell r="L179">
            <v>0</v>
          </cell>
          <cell r="M179" t="str">
            <v>N/A</v>
          </cell>
          <cell r="O179">
            <v>2</v>
          </cell>
          <cell r="P179" t="str">
            <v>FO28/ECO</v>
          </cell>
          <cell r="Q179">
            <v>0</v>
          </cell>
          <cell r="R179" t="str">
            <v>N/A</v>
          </cell>
          <cell r="S179">
            <v>1</v>
          </cell>
          <cell r="T179" t="str">
            <v>2x4-LENSES- 2 LAMP LAYIN</v>
          </cell>
          <cell r="U179" t="str">
            <v>SIMKAR</v>
          </cell>
          <cell r="V179" t="str">
            <v>TK-244-232-B11</v>
          </cell>
          <cell r="W179" t="str">
            <v>-</v>
          </cell>
          <cell r="X179">
            <v>0.6</v>
          </cell>
          <cell r="Y179">
            <v>1</v>
          </cell>
          <cell r="Z179">
            <v>59.734999999999999</v>
          </cell>
          <cell r="AA179">
            <v>59.734999999999999</v>
          </cell>
          <cell r="AB179">
            <v>2.13</v>
          </cell>
          <cell r="AC179">
            <v>0</v>
          </cell>
          <cell r="AD179">
            <v>43</v>
          </cell>
          <cell r="AF179">
            <v>47.26</v>
          </cell>
          <cell r="AG179">
            <v>106.995</v>
          </cell>
          <cell r="AH179">
            <v>2560</v>
          </cell>
          <cell r="AI179">
            <v>0.78</v>
          </cell>
          <cell r="AJ179">
            <v>3993.6000000000004</v>
          </cell>
          <cell r="AK179">
            <v>24000</v>
          </cell>
          <cell r="AL179">
            <v>2</v>
          </cell>
          <cell r="AM179">
            <v>2.6624999999999996</v>
          </cell>
          <cell r="AN179">
            <v>0.25</v>
          </cell>
          <cell r="AO179">
            <v>5</v>
          </cell>
          <cell r="AP179">
            <v>2.2187499999999996E-4</v>
          </cell>
          <cell r="AQ179">
            <v>4.1666666666666669E-4</v>
          </cell>
          <cell r="AR179">
            <v>60000</v>
          </cell>
          <cell r="AS179">
            <v>1</v>
          </cell>
          <cell r="AT179">
            <v>12.3</v>
          </cell>
          <cell r="AU179">
            <v>1</v>
          </cell>
          <cell r="AV179">
            <v>20</v>
          </cell>
          <cell r="AW179">
            <v>2.0500000000000002E-4</v>
          </cell>
          <cell r="AX179">
            <v>3.3333333333333332E-4</v>
          </cell>
          <cell r="AY179">
            <v>4.2687499999999995E-4</v>
          </cell>
          <cell r="AZ179">
            <v>7.5000000000000002E-4</v>
          </cell>
          <cell r="BA179">
            <v>168</v>
          </cell>
        </row>
        <row r="180">
          <cell r="B180">
            <v>169</v>
          </cell>
          <cell r="C180" t="str">
            <v>NF3-242HP</v>
          </cell>
          <cell r="D180" t="str">
            <v>X</v>
          </cell>
          <cell r="E180" t="str">
            <v>NEW LINEAR FLUORESCENT FIXTURE</v>
          </cell>
          <cell r="F180">
            <v>65</v>
          </cell>
          <cell r="I180" t="str">
            <v>X</v>
          </cell>
          <cell r="J180">
            <v>1</v>
          </cell>
          <cell r="K180" t="str">
            <v>2X32HEHP</v>
          </cell>
          <cell r="L180">
            <v>0</v>
          </cell>
          <cell r="M180" t="str">
            <v>N/A</v>
          </cell>
          <cell r="O180">
            <v>2</v>
          </cell>
          <cell r="P180" t="str">
            <v>FO28/ECO</v>
          </cell>
          <cell r="Q180">
            <v>0</v>
          </cell>
          <cell r="R180" t="str">
            <v>N/A</v>
          </cell>
          <cell r="S180">
            <v>1</v>
          </cell>
          <cell r="T180" t="str">
            <v>2X4-2 LAMP HP LAYIN W/PRISMATIC LENSE</v>
          </cell>
          <cell r="U180" t="str">
            <v>TRISTAR</v>
          </cell>
          <cell r="V180" t="str">
            <v>RT24-232-T8-EB-UNIHP-.125" A12</v>
          </cell>
          <cell r="W180" t="str">
            <v>-</v>
          </cell>
          <cell r="X180">
            <v>0.6</v>
          </cell>
          <cell r="Y180">
            <v>1</v>
          </cell>
          <cell r="Z180">
            <v>59.734999999999999</v>
          </cell>
          <cell r="AA180">
            <v>59.734999999999999</v>
          </cell>
          <cell r="AB180">
            <v>2.13</v>
          </cell>
          <cell r="AC180">
            <v>0</v>
          </cell>
          <cell r="AD180">
            <v>50</v>
          </cell>
          <cell r="AF180">
            <v>54.26</v>
          </cell>
          <cell r="AG180">
            <v>113.995</v>
          </cell>
          <cell r="AH180">
            <v>2560</v>
          </cell>
          <cell r="AI180">
            <v>1.2</v>
          </cell>
          <cell r="AJ180">
            <v>6144</v>
          </cell>
          <cell r="AK180">
            <v>24000</v>
          </cell>
          <cell r="AL180">
            <v>2</v>
          </cell>
          <cell r="AM180">
            <v>2.6624999999999996</v>
          </cell>
          <cell r="AN180">
            <v>0.25</v>
          </cell>
          <cell r="AO180">
            <v>5</v>
          </cell>
          <cell r="AP180">
            <v>2.2187499999999996E-4</v>
          </cell>
          <cell r="AQ180">
            <v>4.1666666666666669E-4</v>
          </cell>
          <cell r="AR180">
            <v>60000</v>
          </cell>
          <cell r="AS180">
            <v>1</v>
          </cell>
          <cell r="AT180">
            <v>16.662500000000001</v>
          </cell>
          <cell r="AU180">
            <v>1</v>
          </cell>
          <cell r="AV180">
            <v>20</v>
          </cell>
          <cell r="AW180">
            <v>2.7770833333333337E-4</v>
          </cell>
          <cell r="AX180">
            <v>3.3333333333333332E-4</v>
          </cell>
          <cell r="AY180">
            <v>4.9958333333333332E-4</v>
          </cell>
          <cell r="AZ180">
            <v>7.5000000000000002E-4</v>
          </cell>
          <cell r="BA180">
            <v>169</v>
          </cell>
        </row>
        <row r="181">
          <cell r="B181">
            <v>170</v>
          </cell>
          <cell r="C181" t="str">
            <v>NF3-243</v>
          </cell>
          <cell r="D181" t="str">
            <v xml:space="preserve"> </v>
          </cell>
          <cell r="E181" t="str">
            <v>NEW LINEAR FLUORESCENT FIXTURE</v>
          </cell>
          <cell r="F181">
            <v>63</v>
          </cell>
          <cell r="I181" t="str">
            <v>X</v>
          </cell>
          <cell r="J181">
            <v>1</v>
          </cell>
          <cell r="K181" t="str">
            <v>3X32HELP</v>
          </cell>
          <cell r="L181">
            <v>0</v>
          </cell>
          <cell r="M181" t="str">
            <v>N/A</v>
          </cell>
          <cell r="O181">
            <v>3</v>
          </cell>
          <cell r="P181" t="str">
            <v>FO28/ECO</v>
          </cell>
          <cell r="Q181">
            <v>0</v>
          </cell>
          <cell r="R181" t="str">
            <v>N/A</v>
          </cell>
          <cell r="S181">
            <v>1</v>
          </cell>
          <cell r="T181" t="str">
            <v>2X4 -LENSES-3 LAMP LAYIN</v>
          </cell>
          <cell r="U181" t="str">
            <v>SIMKAR</v>
          </cell>
          <cell r="V181" t="str">
            <v>TK-244-332-B11</v>
          </cell>
          <cell r="W181" t="str">
            <v>-</v>
          </cell>
          <cell r="X181">
            <v>0.6</v>
          </cell>
          <cell r="Y181">
            <v>1</v>
          </cell>
          <cell r="Z181">
            <v>59.734999999999999</v>
          </cell>
          <cell r="AA181">
            <v>59.734999999999999</v>
          </cell>
          <cell r="AB181">
            <v>2.13</v>
          </cell>
          <cell r="AC181">
            <v>0</v>
          </cell>
          <cell r="AD181">
            <v>45</v>
          </cell>
          <cell r="AF181">
            <v>51.39</v>
          </cell>
          <cell r="AG181">
            <v>111.125</v>
          </cell>
          <cell r="AH181">
            <v>2560</v>
          </cell>
          <cell r="AI181">
            <v>0.78</v>
          </cell>
          <cell r="AJ181">
            <v>5990.4000000000005</v>
          </cell>
          <cell r="AK181">
            <v>24000</v>
          </cell>
          <cell r="AL181">
            <v>3</v>
          </cell>
          <cell r="AM181">
            <v>2.6624999999999996</v>
          </cell>
          <cell r="AN181">
            <v>0.25</v>
          </cell>
          <cell r="AO181">
            <v>5</v>
          </cell>
          <cell r="AP181">
            <v>3.3281249999999994E-4</v>
          </cell>
          <cell r="AQ181">
            <v>6.2500000000000001E-4</v>
          </cell>
          <cell r="AR181">
            <v>60000</v>
          </cell>
          <cell r="AS181">
            <v>1</v>
          </cell>
          <cell r="AT181">
            <v>14.25</v>
          </cell>
          <cell r="AU181">
            <v>1</v>
          </cell>
          <cell r="AV181">
            <v>20</v>
          </cell>
          <cell r="AW181">
            <v>2.375E-4</v>
          </cell>
          <cell r="AX181">
            <v>3.3333333333333332E-4</v>
          </cell>
          <cell r="AY181">
            <v>5.7031249999999996E-4</v>
          </cell>
          <cell r="AZ181">
            <v>9.5833333333333339E-4</v>
          </cell>
          <cell r="BA181">
            <v>170</v>
          </cell>
        </row>
        <row r="182">
          <cell r="B182">
            <v>171</v>
          </cell>
          <cell r="C182" t="str">
            <v>NF3-243HP</v>
          </cell>
          <cell r="D182" t="str">
            <v xml:space="preserve"> </v>
          </cell>
          <cell r="E182" t="str">
            <v>NEW LINEAR FLUORESCENT FIXTURE</v>
          </cell>
          <cell r="F182">
            <v>98</v>
          </cell>
          <cell r="I182" t="str">
            <v>X</v>
          </cell>
          <cell r="J182">
            <v>1</v>
          </cell>
          <cell r="K182" t="str">
            <v>3X32HEHP</v>
          </cell>
          <cell r="L182">
            <v>0</v>
          </cell>
          <cell r="M182" t="str">
            <v>N/A</v>
          </cell>
          <cell r="O182">
            <v>3</v>
          </cell>
          <cell r="P182" t="str">
            <v>FO28/ECO</v>
          </cell>
          <cell r="Q182">
            <v>0</v>
          </cell>
          <cell r="R182" t="str">
            <v>N/A</v>
          </cell>
          <cell r="S182">
            <v>1</v>
          </cell>
          <cell r="T182" t="str">
            <v>2X4-3 LAMP HP LAYIN W/PRISMATIC LENSE</v>
          </cell>
          <cell r="U182" t="str">
            <v>TRISTAR</v>
          </cell>
          <cell r="V182" t="str">
            <v>RT24-332-T8-EB-UNIHP-.125" A12</v>
          </cell>
          <cell r="W182" t="str">
            <v>-</v>
          </cell>
          <cell r="X182">
            <v>0.6</v>
          </cell>
          <cell r="Y182">
            <v>2.75</v>
          </cell>
          <cell r="Z182">
            <v>59.734999999999999</v>
          </cell>
          <cell r="AA182">
            <v>164.27125000000001</v>
          </cell>
          <cell r="AB182">
            <v>2.13</v>
          </cell>
          <cell r="AC182">
            <v>0</v>
          </cell>
          <cell r="AD182">
            <v>75</v>
          </cell>
          <cell r="AF182">
            <v>81.39</v>
          </cell>
          <cell r="AG182">
            <v>245.66125</v>
          </cell>
          <cell r="AH182">
            <v>2560</v>
          </cell>
          <cell r="AI182">
            <v>1.18</v>
          </cell>
          <cell r="AJ182">
            <v>9062.4</v>
          </cell>
          <cell r="AK182">
            <v>24000</v>
          </cell>
          <cell r="AL182">
            <v>3</v>
          </cell>
          <cell r="AM182">
            <v>2.6624999999999996</v>
          </cell>
          <cell r="AN182">
            <v>0.25</v>
          </cell>
          <cell r="AO182">
            <v>5</v>
          </cell>
          <cell r="AP182">
            <v>3.3281249999999994E-4</v>
          </cell>
          <cell r="AQ182">
            <v>6.2500000000000001E-4</v>
          </cell>
          <cell r="AR182">
            <v>60000</v>
          </cell>
          <cell r="AS182">
            <v>1</v>
          </cell>
          <cell r="AT182">
            <v>18.2</v>
          </cell>
          <cell r="AU182">
            <v>1</v>
          </cell>
          <cell r="AV182">
            <v>20</v>
          </cell>
          <cell r="AW182">
            <v>3.033333333333333E-4</v>
          </cell>
          <cell r="AX182">
            <v>3.3333333333333332E-4</v>
          </cell>
          <cell r="AY182">
            <v>6.3614583333333318E-4</v>
          </cell>
          <cell r="AZ182">
            <v>9.5833333333333339E-4</v>
          </cell>
          <cell r="BA182">
            <v>171</v>
          </cell>
        </row>
        <row r="183">
          <cell r="B183">
            <v>172</v>
          </cell>
          <cell r="C183" t="str">
            <v>NF3-244</v>
          </cell>
          <cell r="D183" t="str">
            <v xml:space="preserve"> </v>
          </cell>
          <cell r="E183" t="str">
            <v>NEW LINEAR FLUORESCENT FIXTURE</v>
          </cell>
          <cell r="F183">
            <v>84</v>
          </cell>
          <cell r="I183" t="str">
            <v>X</v>
          </cell>
          <cell r="J183">
            <v>1</v>
          </cell>
          <cell r="K183" t="str">
            <v>4X32HELP</v>
          </cell>
          <cell r="L183">
            <v>0</v>
          </cell>
          <cell r="M183" t="str">
            <v>N/A</v>
          </cell>
          <cell r="O183">
            <v>4</v>
          </cell>
          <cell r="P183" t="str">
            <v>FO28/ECO</v>
          </cell>
          <cell r="Q183">
            <v>0</v>
          </cell>
          <cell r="R183" t="str">
            <v>N/A</v>
          </cell>
          <cell r="S183">
            <v>1</v>
          </cell>
          <cell r="T183" t="str">
            <v>2X4-LENSES-4  LAMP LAYIN</v>
          </cell>
          <cell r="U183" t="str">
            <v>SIMKAR</v>
          </cell>
          <cell r="V183" t="str">
            <v>TY-244-432-B11</v>
          </cell>
          <cell r="W183" t="str">
            <v>-</v>
          </cell>
          <cell r="X183">
            <v>0.6</v>
          </cell>
          <cell r="Y183">
            <v>1</v>
          </cell>
          <cell r="Z183">
            <v>59.734999999999999</v>
          </cell>
          <cell r="AA183">
            <v>59.734999999999999</v>
          </cell>
          <cell r="AB183">
            <v>2.13</v>
          </cell>
          <cell r="AC183">
            <v>0</v>
          </cell>
          <cell r="AD183">
            <v>42</v>
          </cell>
          <cell r="AF183">
            <v>50.519999999999996</v>
          </cell>
          <cell r="AG183">
            <v>110.255</v>
          </cell>
          <cell r="AH183">
            <v>2560</v>
          </cell>
          <cell r="AI183">
            <v>0.78</v>
          </cell>
          <cell r="AJ183">
            <v>7987.2000000000007</v>
          </cell>
          <cell r="AK183">
            <v>24000</v>
          </cell>
          <cell r="AL183">
            <v>4</v>
          </cell>
          <cell r="AM183">
            <v>2.6624999999999996</v>
          </cell>
          <cell r="AN183">
            <v>0.25</v>
          </cell>
          <cell r="AO183">
            <v>5</v>
          </cell>
          <cell r="AP183">
            <v>4.4374999999999992E-4</v>
          </cell>
          <cell r="AQ183">
            <v>8.3333333333333339E-4</v>
          </cell>
          <cell r="AR183">
            <v>60000</v>
          </cell>
          <cell r="AS183">
            <v>1</v>
          </cell>
          <cell r="AT183">
            <v>15.35</v>
          </cell>
          <cell r="AU183">
            <v>1</v>
          </cell>
          <cell r="AV183">
            <v>20</v>
          </cell>
          <cell r="AW183">
            <v>2.5583333333333334E-4</v>
          </cell>
          <cell r="AX183">
            <v>3.3333333333333332E-4</v>
          </cell>
          <cell r="AY183">
            <v>6.9958333333333331E-4</v>
          </cell>
          <cell r="AZ183">
            <v>1.1666666666666668E-3</v>
          </cell>
          <cell r="BA183">
            <v>172</v>
          </cell>
        </row>
        <row r="184">
          <cell r="B184">
            <v>173</v>
          </cell>
          <cell r="C184" t="str">
            <v>NF3-244HP</v>
          </cell>
          <cell r="D184" t="str">
            <v xml:space="preserve"> </v>
          </cell>
          <cell r="E184" t="str">
            <v>NEW LINEAR FLUORESCENT FIXTURE</v>
          </cell>
          <cell r="F184">
            <v>127</v>
          </cell>
          <cell r="I184" t="str">
            <v>X</v>
          </cell>
          <cell r="J184">
            <v>1</v>
          </cell>
          <cell r="K184" t="str">
            <v>4X32HEHP</v>
          </cell>
          <cell r="L184">
            <v>0</v>
          </cell>
          <cell r="M184" t="str">
            <v>N/A</v>
          </cell>
          <cell r="O184">
            <v>4</v>
          </cell>
          <cell r="P184" t="str">
            <v>FO28/ECO</v>
          </cell>
          <cell r="Q184">
            <v>0</v>
          </cell>
          <cell r="R184" t="str">
            <v>N/A</v>
          </cell>
          <cell r="S184">
            <v>1</v>
          </cell>
          <cell r="T184" t="str">
            <v>2X4-4 LAMP HP LAYIN W/PRISMATIC LENSE</v>
          </cell>
          <cell r="U184" t="str">
            <v>TRISTAR</v>
          </cell>
          <cell r="V184" t="str">
            <v>RT24-432-T8-2EB-UNIHP-.125" A12</v>
          </cell>
          <cell r="W184" t="str">
            <v>-</v>
          </cell>
          <cell r="X184">
            <v>0.6</v>
          </cell>
          <cell r="Y184">
            <v>2.75</v>
          </cell>
          <cell r="Z184">
            <v>59.734999999999999</v>
          </cell>
          <cell r="AA184">
            <v>164.27125000000001</v>
          </cell>
          <cell r="AB184">
            <v>2.13</v>
          </cell>
          <cell r="AC184">
            <v>0</v>
          </cell>
          <cell r="AD184">
            <v>85</v>
          </cell>
          <cell r="AF184">
            <v>93.52</v>
          </cell>
          <cell r="AG184">
            <v>257.79124999999999</v>
          </cell>
          <cell r="AH184">
            <v>2560</v>
          </cell>
          <cell r="AI184">
            <v>1.1499999999999999</v>
          </cell>
          <cell r="AJ184">
            <v>11776</v>
          </cell>
          <cell r="AK184">
            <v>24000</v>
          </cell>
          <cell r="AL184">
            <v>4</v>
          </cell>
          <cell r="AM184">
            <v>2.6624999999999996</v>
          </cell>
          <cell r="AN184">
            <v>0.25</v>
          </cell>
          <cell r="AO184">
            <v>5</v>
          </cell>
          <cell r="AP184">
            <v>4.4374999999999992E-4</v>
          </cell>
          <cell r="AQ184">
            <v>8.3333333333333339E-4</v>
          </cell>
          <cell r="AR184">
            <v>60000</v>
          </cell>
          <cell r="AS184">
            <v>1</v>
          </cell>
          <cell r="AT184">
            <v>20.137499999999999</v>
          </cell>
          <cell r="AU184">
            <v>1</v>
          </cell>
          <cell r="AV184">
            <v>20</v>
          </cell>
          <cell r="AW184">
            <v>3.3562499999999999E-4</v>
          </cell>
          <cell r="AX184">
            <v>3.3333333333333332E-4</v>
          </cell>
          <cell r="AY184">
            <v>7.793749999999999E-4</v>
          </cell>
          <cell r="AZ184">
            <v>1.1666666666666668E-3</v>
          </cell>
          <cell r="BA184">
            <v>173</v>
          </cell>
        </row>
        <row r="185">
          <cell r="B185">
            <v>174</v>
          </cell>
          <cell r="C185" t="str">
            <v>NF3-246HP</v>
          </cell>
          <cell r="D185" t="str">
            <v xml:space="preserve"> </v>
          </cell>
          <cell r="E185" t="str">
            <v>NEW LINEAR FLUORESCENT FIXTURE</v>
          </cell>
          <cell r="F185">
            <v>228</v>
          </cell>
          <cell r="I185" t="str">
            <v>X</v>
          </cell>
          <cell r="J185">
            <v>2</v>
          </cell>
          <cell r="K185" t="str">
            <v>3X32HEHP</v>
          </cell>
          <cell r="L185">
            <v>0</v>
          </cell>
          <cell r="M185" t="str">
            <v>N/A</v>
          </cell>
          <cell r="O185">
            <v>6</v>
          </cell>
          <cell r="P185" t="str">
            <v>FO32/ECO</v>
          </cell>
          <cell r="Q185">
            <v>0</v>
          </cell>
          <cell r="R185" t="str">
            <v>N/A</v>
          </cell>
          <cell r="S185">
            <v>1</v>
          </cell>
          <cell r="T185" t="str">
            <v>2X4-6 LAMP HP LAYIN W/PRISMATIC LENSE</v>
          </cell>
          <cell r="U185" t="str">
            <v>TRISTAR</v>
          </cell>
          <cell r="V185" t="str">
            <v>RT24-632-T8-2EB-UNIHP-.125" A12</v>
          </cell>
          <cell r="W185" t="str">
            <v>-</v>
          </cell>
          <cell r="X185">
            <v>0.6</v>
          </cell>
          <cell r="Y185">
            <v>2.75</v>
          </cell>
          <cell r="Z185">
            <v>59.734999999999999</v>
          </cell>
          <cell r="AA185">
            <v>164.27125000000001</v>
          </cell>
          <cell r="AB185">
            <v>1.8</v>
          </cell>
          <cell r="AC185">
            <v>0</v>
          </cell>
          <cell r="AD185">
            <v>100</v>
          </cell>
          <cell r="AF185">
            <v>110.8</v>
          </cell>
          <cell r="AG185">
            <v>275.07125000000002</v>
          </cell>
          <cell r="AH185">
            <v>2850</v>
          </cell>
          <cell r="AI185">
            <v>1.18</v>
          </cell>
          <cell r="AJ185">
            <v>20178</v>
          </cell>
          <cell r="AK185">
            <v>24000</v>
          </cell>
          <cell r="AL185">
            <v>6</v>
          </cell>
          <cell r="AM185">
            <v>2.25</v>
          </cell>
          <cell r="AN185">
            <v>0.25</v>
          </cell>
          <cell r="AO185">
            <v>5</v>
          </cell>
          <cell r="AP185">
            <v>5.6250000000000007E-4</v>
          </cell>
          <cell r="AQ185">
            <v>1.25E-3</v>
          </cell>
          <cell r="AR185">
            <v>60000</v>
          </cell>
          <cell r="AS185">
            <v>2</v>
          </cell>
          <cell r="AT185">
            <v>18.2</v>
          </cell>
          <cell r="AU185">
            <v>1</v>
          </cell>
          <cell r="AV185">
            <v>20</v>
          </cell>
          <cell r="AW185">
            <v>6.066666666666666E-4</v>
          </cell>
          <cell r="AX185">
            <v>6.6666666666666664E-4</v>
          </cell>
          <cell r="AY185">
            <v>1.1691666666666667E-3</v>
          </cell>
          <cell r="AZ185">
            <v>1.9166666666666668E-3</v>
          </cell>
          <cell r="BA185">
            <v>174</v>
          </cell>
        </row>
        <row r="186">
          <cell r="B186">
            <v>175</v>
          </cell>
          <cell r="C186" t="str">
            <v>NF3-400PS</v>
          </cell>
          <cell r="D186" t="str">
            <v xml:space="preserve"> </v>
          </cell>
          <cell r="E186" t="str">
            <v>NEW HID FIXTURE</v>
          </cell>
          <cell r="F186">
            <v>452</v>
          </cell>
          <cell r="I186" t="str">
            <v>X</v>
          </cell>
          <cell r="J186">
            <v>1</v>
          </cell>
          <cell r="K186" t="str">
            <v>MH400PS QUADTAP MAG M135/M155</v>
          </cell>
          <cell r="L186">
            <v>0</v>
          </cell>
          <cell r="M186" t="str">
            <v>N/A</v>
          </cell>
          <cell r="N186" t="str">
            <v>X</v>
          </cell>
          <cell r="O186">
            <v>1</v>
          </cell>
          <cell r="P186" t="str">
            <v>MH400/PS/BU-ONLY</v>
          </cell>
          <cell r="Q186">
            <v>0</v>
          </cell>
          <cell r="R186" t="str">
            <v>N/A</v>
          </cell>
          <cell r="S186">
            <v>1</v>
          </cell>
          <cell r="T186" t="str">
            <v>2X2 400W PS LAMP LAYIN LENS</v>
          </cell>
          <cell r="U186" t="str">
            <v>HUBBELL</v>
          </cell>
          <cell r="V186" t="str">
            <v>RHL 400 PS  9 A 73</v>
          </cell>
          <cell r="W186" t="str">
            <v>-</v>
          </cell>
          <cell r="X186">
            <v>0.6</v>
          </cell>
          <cell r="Y186">
            <v>3</v>
          </cell>
          <cell r="Z186">
            <v>59.734999999999999</v>
          </cell>
          <cell r="AA186">
            <v>179.20499999999998</v>
          </cell>
          <cell r="AB186">
            <v>0</v>
          </cell>
          <cell r="AC186">
            <v>0</v>
          </cell>
          <cell r="AD186">
            <v>225</v>
          </cell>
          <cell r="AF186">
            <v>225</v>
          </cell>
          <cell r="AG186">
            <v>404.20499999999998</v>
          </cell>
          <cell r="AH186">
            <v>31000</v>
          </cell>
          <cell r="AI186">
            <v>0.9</v>
          </cell>
          <cell r="AJ186">
            <v>27900</v>
          </cell>
          <cell r="AK186">
            <v>20000</v>
          </cell>
          <cell r="AL186">
            <v>1</v>
          </cell>
          <cell r="AM186">
            <v>25.9375</v>
          </cell>
          <cell r="AN186">
            <v>1</v>
          </cell>
          <cell r="AO186">
            <v>20</v>
          </cell>
          <cell r="AP186">
            <v>1.2968750000000001E-3</v>
          </cell>
          <cell r="AQ186">
            <v>1E-3</v>
          </cell>
          <cell r="AR186">
            <v>60000</v>
          </cell>
          <cell r="AS186">
            <v>1</v>
          </cell>
          <cell r="AT186">
            <v>81.25</v>
          </cell>
          <cell r="AU186">
            <v>2</v>
          </cell>
          <cell r="AV186">
            <v>40</v>
          </cell>
          <cell r="AW186">
            <v>1.3541666666666667E-3</v>
          </cell>
          <cell r="AX186">
            <v>6.6666666666666664E-4</v>
          </cell>
          <cell r="AY186">
            <v>2.651041666666667E-3</v>
          </cell>
          <cell r="AZ186">
            <v>1.6666666666666666E-3</v>
          </cell>
          <cell r="BA186">
            <v>175</v>
          </cell>
        </row>
        <row r="187">
          <cell r="B187">
            <v>176</v>
          </cell>
          <cell r="C187" t="str">
            <v>NF3-400PS-QSS</v>
          </cell>
          <cell r="D187" t="str">
            <v xml:space="preserve"> </v>
          </cell>
          <cell r="E187" t="str">
            <v>NEW HID FIXTURE</v>
          </cell>
          <cell r="F187">
            <v>452</v>
          </cell>
          <cell r="I187" t="str">
            <v>X</v>
          </cell>
          <cell r="J187">
            <v>1</v>
          </cell>
          <cell r="K187" t="str">
            <v>MH400PS QUADTAP MAG M135/M155</v>
          </cell>
          <cell r="L187">
            <v>0</v>
          </cell>
          <cell r="M187" t="str">
            <v>N/A</v>
          </cell>
          <cell r="N187" t="str">
            <v>X</v>
          </cell>
          <cell r="O187">
            <v>1</v>
          </cell>
          <cell r="P187" t="str">
            <v>MH400/PS/BU-ONLY</v>
          </cell>
          <cell r="Q187">
            <v>1</v>
          </cell>
          <cell r="R187" t="str">
            <v>250Q/DC</v>
          </cell>
          <cell r="S187">
            <v>1</v>
          </cell>
          <cell r="T187" t="str">
            <v>2X2 400W PS LAMP LAYIN LENS QUARTZ RESTRIKE</v>
          </cell>
          <cell r="U187" t="str">
            <v>HUBBELL</v>
          </cell>
          <cell r="V187" t="str">
            <v>RHL 400 PS  9 A 73 QSS</v>
          </cell>
          <cell r="W187" t="str">
            <v>-</v>
          </cell>
          <cell r="X187">
            <v>0.6</v>
          </cell>
          <cell r="Y187">
            <v>3</v>
          </cell>
          <cell r="Z187">
            <v>59.734999999999999</v>
          </cell>
          <cell r="AA187">
            <v>179.20499999999998</v>
          </cell>
          <cell r="AB187">
            <v>0</v>
          </cell>
          <cell r="AC187">
            <v>0</v>
          </cell>
          <cell r="AD187">
            <v>300</v>
          </cell>
          <cell r="AF187">
            <v>300</v>
          </cell>
          <cell r="AG187">
            <v>479.20499999999998</v>
          </cell>
          <cell r="AH187">
            <v>31000</v>
          </cell>
          <cell r="AI187">
            <v>0.9</v>
          </cell>
          <cell r="AJ187">
            <v>27900</v>
          </cell>
          <cell r="AK187">
            <v>20000</v>
          </cell>
          <cell r="AL187">
            <v>1</v>
          </cell>
          <cell r="AM187">
            <v>25.9375</v>
          </cell>
          <cell r="AN187">
            <v>1</v>
          </cell>
          <cell r="AO187">
            <v>20</v>
          </cell>
          <cell r="AP187">
            <v>1.2968750000000001E-3</v>
          </cell>
          <cell r="AQ187">
            <v>1E-3</v>
          </cell>
          <cell r="AR187">
            <v>60000</v>
          </cell>
          <cell r="AS187">
            <v>1</v>
          </cell>
          <cell r="AT187">
            <v>81.25</v>
          </cell>
          <cell r="AU187">
            <v>2</v>
          </cell>
          <cell r="AV187">
            <v>40</v>
          </cell>
          <cell r="AW187">
            <v>1.3541666666666667E-3</v>
          </cell>
          <cell r="AX187">
            <v>6.6666666666666664E-4</v>
          </cell>
          <cell r="AY187">
            <v>2.651041666666667E-3</v>
          </cell>
          <cell r="AZ187">
            <v>1.6666666666666666E-3</v>
          </cell>
          <cell r="BA187">
            <v>176</v>
          </cell>
        </row>
        <row r="188">
          <cell r="B188">
            <v>177</v>
          </cell>
          <cell r="C188" t="str">
            <v>NF4-22U</v>
          </cell>
          <cell r="D188" t="str">
            <v xml:space="preserve"> </v>
          </cell>
          <cell r="E188" t="str">
            <v>NEW LINEAR FLUORESCENT FIXTURE</v>
          </cell>
          <cell r="F188">
            <v>48</v>
          </cell>
          <cell r="I188" t="str">
            <v>X</v>
          </cell>
          <cell r="J188">
            <v>1</v>
          </cell>
          <cell r="K188" t="str">
            <v>2X32HELP</v>
          </cell>
          <cell r="L188">
            <v>0</v>
          </cell>
          <cell r="M188" t="str">
            <v>N/A</v>
          </cell>
          <cell r="O188">
            <v>2</v>
          </cell>
          <cell r="P188" t="str">
            <v>FBO32/6/ECO</v>
          </cell>
          <cell r="Q188">
            <v>0</v>
          </cell>
          <cell r="R188" t="str">
            <v>N/A</v>
          </cell>
          <cell r="S188">
            <v>1</v>
          </cell>
          <cell r="T188" t="str">
            <v>2X2-LENSES-2U-6 LAMPS SURFACE MOUNT LENS</v>
          </cell>
          <cell r="U188" t="str">
            <v>SIMKAR</v>
          </cell>
          <cell r="V188" t="str">
            <v>SY-242-231W-B11</v>
          </cell>
          <cell r="W188" t="str">
            <v>-</v>
          </cell>
          <cell r="X188">
            <v>0.6</v>
          </cell>
          <cell r="Y188">
            <v>1</v>
          </cell>
          <cell r="Z188">
            <v>59.734999999999999</v>
          </cell>
          <cell r="AA188">
            <v>59.734999999999999</v>
          </cell>
          <cell r="AB188">
            <v>6.77</v>
          </cell>
          <cell r="AC188">
            <v>0</v>
          </cell>
          <cell r="AD188">
            <v>70</v>
          </cell>
          <cell r="AF188">
            <v>83.539999999999992</v>
          </cell>
          <cell r="AG188">
            <v>143.27499999999998</v>
          </cell>
          <cell r="AH188">
            <v>2755</v>
          </cell>
          <cell r="AI188">
            <v>0.78</v>
          </cell>
          <cell r="AJ188">
            <v>4297.8</v>
          </cell>
          <cell r="AK188">
            <v>24000</v>
          </cell>
          <cell r="AL188">
            <v>2</v>
          </cell>
          <cell r="AM188">
            <v>8.4624999999999986</v>
          </cell>
          <cell r="AN188">
            <v>0.25</v>
          </cell>
          <cell r="AO188">
            <v>5</v>
          </cell>
          <cell r="AP188">
            <v>7.0520833333333319E-4</v>
          </cell>
          <cell r="AQ188">
            <v>4.1666666666666669E-4</v>
          </cell>
          <cell r="AR188">
            <v>60000</v>
          </cell>
          <cell r="AS188">
            <v>1</v>
          </cell>
          <cell r="AT188">
            <v>12.3</v>
          </cell>
          <cell r="AU188">
            <v>1</v>
          </cell>
          <cell r="AV188">
            <v>20</v>
          </cell>
          <cell r="AW188">
            <v>2.0500000000000002E-4</v>
          </cell>
          <cell r="AX188">
            <v>3.3333333333333332E-4</v>
          </cell>
          <cell r="AY188">
            <v>9.1020833333333318E-4</v>
          </cell>
          <cell r="AZ188">
            <v>7.5000000000000002E-4</v>
          </cell>
          <cell r="BA188">
            <v>177</v>
          </cell>
        </row>
        <row r="189">
          <cell r="B189">
            <v>178</v>
          </cell>
          <cell r="C189" t="str">
            <v>NF4-222</v>
          </cell>
          <cell r="D189" t="str">
            <v>X</v>
          </cell>
          <cell r="E189" t="str">
            <v>NEW LINEAR FLUORESCENT FIXTURE</v>
          </cell>
          <cell r="F189">
            <v>26</v>
          </cell>
          <cell r="I189" t="str">
            <v>X</v>
          </cell>
          <cell r="J189">
            <v>1</v>
          </cell>
          <cell r="K189" t="str">
            <v>2X32HELP</v>
          </cell>
          <cell r="L189">
            <v>0</v>
          </cell>
          <cell r="M189" t="str">
            <v>N/A</v>
          </cell>
          <cell r="O189">
            <v>2</v>
          </cell>
          <cell r="P189" t="str">
            <v>FO17/ECO</v>
          </cell>
          <cell r="Q189">
            <v>0</v>
          </cell>
          <cell r="R189" t="str">
            <v>N/A</v>
          </cell>
          <cell r="S189">
            <v>1</v>
          </cell>
          <cell r="T189" t="str">
            <v>2X2-LENSES-2 2' LAMPS SURFACE MOUNT LENS</v>
          </cell>
          <cell r="U189" t="str">
            <v>SIMKAR</v>
          </cell>
          <cell r="V189" t="str">
            <v>SY-242-231W-B12</v>
          </cell>
          <cell r="W189" t="str">
            <v>-</v>
          </cell>
          <cell r="X189">
            <v>0.6</v>
          </cell>
          <cell r="Y189">
            <v>1</v>
          </cell>
          <cell r="Z189">
            <v>59.734999999999999</v>
          </cell>
          <cell r="AA189">
            <v>59.734999999999999</v>
          </cell>
          <cell r="AB189">
            <v>2.2799999999999998</v>
          </cell>
          <cell r="AC189">
            <v>0</v>
          </cell>
          <cell r="AD189">
            <v>66</v>
          </cell>
          <cell r="AF189">
            <v>70.56</v>
          </cell>
          <cell r="AG189">
            <v>130.29500000000002</v>
          </cell>
          <cell r="AH189">
            <v>1305</v>
          </cell>
          <cell r="AI189">
            <v>0.78</v>
          </cell>
          <cell r="AJ189">
            <v>2035.8000000000002</v>
          </cell>
          <cell r="AK189">
            <v>24000</v>
          </cell>
          <cell r="AL189">
            <v>2</v>
          </cell>
          <cell r="AM189">
            <v>2.8499999999999996</v>
          </cell>
          <cell r="AN189">
            <v>0.25</v>
          </cell>
          <cell r="AO189">
            <v>5</v>
          </cell>
          <cell r="AP189">
            <v>2.3749999999999997E-4</v>
          </cell>
          <cell r="AQ189">
            <v>4.1666666666666669E-4</v>
          </cell>
          <cell r="AR189">
            <v>60000</v>
          </cell>
          <cell r="AS189">
            <v>1</v>
          </cell>
          <cell r="AT189">
            <v>12.3</v>
          </cell>
          <cell r="AU189">
            <v>1</v>
          </cell>
          <cell r="AV189">
            <v>20</v>
          </cell>
          <cell r="AW189">
            <v>2.0500000000000002E-4</v>
          </cell>
          <cell r="AX189">
            <v>3.3333333333333332E-4</v>
          </cell>
          <cell r="AY189">
            <v>4.4249999999999997E-4</v>
          </cell>
          <cell r="AZ189">
            <v>7.5000000000000002E-4</v>
          </cell>
          <cell r="BA189">
            <v>178</v>
          </cell>
        </row>
        <row r="190">
          <cell r="B190">
            <v>179</v>
          </cell>
          <cell r="C190" t="str">
            <v>NF4-224</v>
          </cell>
          <cell r="D190" t="str">
            <v>X</v>
          </cell>
          <cell r="E190" t="str">
            <v>NEW LINEAR FLUORESCENT FIXTURE</v>
          </cell>
          <cell r="F190">
            <v>49</v>
          </cell>
          <cell r="I190" t="str">
            <v>X</v>
          </cell>
          <cell r="J190">
            <v>1</v>
          </cell>
          <cell r="K190" t="str">
            <v>4X32HELP</v>
          </cell>
          <cell r="L190">
            <v>0</v>
          </cell>
          <cell r="M190" t="str">
            <v>N/A</v>
          </cell>
          <cell r="O190">
            <v>4</v>
          </cell>
          <cell r="P190" t="str">
            <v>FO17/ECO</v>
          </cell>
          <cell r="Q190">
            <v>0</v>
          </cell>
          <cell r="R190" t="str">
            <v>N/A</v>
          </cell>
          <cell r="S190">
            <v>1</v>
          </cell>
          <cell r="T190" t="str">
            <v>2X2 4 2' LAMPS SURFACE MOUNT LENS</v>
          </cell>
          <cell r="U190" t="str">
            <v>SIMKAR</v>
          </cell>
          <cell r="V190" t="str">
            <v>SY-242-417-B11</v>
          </cell>
          <cell r="W190" t="str">
            <v>-</v>
          </cell>
          <cell r="X190">
            <v>0.6</v>
          </cell>
          <cell r="Y190">
            <v>1</v>
          </cell>
          <cell r="Z190">
            <v>59.734999999999999</v>
          </cell>
          <cell r="AA190">
            <v>59.734999999999999</v>
          </cell>
          <cell r="AB190">
            <v>2.2799999999999998</v>
          </cell>
          <cell r="AC190">
            <v>0</v>
          </cell>
          <cell r="AD190">
            <v>66</v>
          </cell>
          <cell r="AF190">
            <v>75.12</v>
          </cell>
          <cell r="AG190">
            <v>134.85500000000002</v>
          </cell>
          <cell r="AH190">
            <v>1305</v>
          </cell>
          <cell r="AI190">
            <v>0.78</v>
          </cell>
          <cell r="AJ190">
            <v>4071.6000000000004</v>
          </cell>
          <cell r="AK190">
            <v>24000</v>
          </cell>
          <cell r="AL190">
            <v>4</v>
          </cell>
          <cell r="AM190">
            <v>2.8499999999999996</v>
          </cell>
          <cell r="AN190">
            <v>0.25</v>
          </cell>
          <cell r="AO190">
            <v>5</v>
          </cell>
          <cell r="AP190">
            <v>4.7499999999999994E-4</v>
          </cell>
          <cell r="AQ190">
            <v>8.3333333333333339E-4</v>
          </cell>
          <cell r="AR190">
            <v>60000</v>
          </cell>
          <cell r="AS190">
            <v>1</v>
          </cell>
          <cell r="AT190">
            <v>15.35</v>
          </cell>
          <cell r="AU190">
            <v>1</v>
          </cell>
          <cell r="AV190">
            <v>20</v>
          </cell>
          <cell r="AW190">
            <v>2.5583333333333334E-4</v>
          </cell>
          <cell r="AX190">
            <v>3.3333333333333332E-4</v>
          </cell>
          <cell r="AY190">
            <v>7.3083333333333333E-4</v>
          </cell>
          <cell r="AZ190">
            <v>1.1666666666666668E-3</v>
          </cell>
          <cell r="BA190">
            <v>179</v>
          </cell>
        </row>
        <row r="191">
          <cell r="B191">
            <v>180</v>
          </cell>
          <cell r="C191" t="str">
            <v>NF4-242</v>
          </cell>
          <cell r="D191" t="str">
            <v>X</v>
          </cell>
          <cell r="E191" t="str">
            <v>NEW LINEAR FLUORESCENT FIXTURE</v>
          </cell>
          <cell r="F191">
            <v>42</v>
          </cell>
          <cell r="I191" t="str">
            <v>X</v>
          </cell>
          <cell r="J191">
            <v>1</v>
          </cell>
          <cell r="K191" t="str">
            <v>2X32HELP</v>
          </cell>
          <cell r="L191">
            <v>0</v>
          </cell>
          <cell r="M191" t="str">
            <v>N/A</v>
          </cell>
          <cell r="O191">
            <v>2</v>
          </cell>
          <cell r="P191" t="str">
            <v>FO28/ECO</v>
          </cell>
          <cell r="Q191">
            <v>0</v>
          </cell>
          <cell r="R191" t="str">
            <v>N/A</v>
          </cell>
          <cell r="S191">
            <v>1</v>
          </cell>
          <cell r="T191" t="str">
            <v>2X4-2 LAMP SURFACE MOUNT LENS</v>
          </cell>
          <cell r="U191" t="str">
            <v>SIMKAR</v>
          </cell>
          <cell r="V191" t="str">
            <v>SY-244-232-B11</v>
          </cell>
          <cell r="W191" t="str">
            <v>-</v>
          </cell>
          <cell r="X191">
            <v>0.6</v>
          </cell>
          <cell r="Y191">
            <v>1</v>
          </cell>
          <cell r="Z191">
            <v>59.734999999999999</v>
          </cell>
          <cell r="AA191">
            <v>59.734999999999999</v>
          </cell>
          <cell r="AB191">
            <v>2.13</v>
          </cell>
          <cell r="AC191">
            <v>0</v>
          </cell>
          <cell r="AD191">
            <v>77</v>
          </cell>
          <cell r="AF191">
            <v>81.260000000000005</v>
          </cell>
          <cell r="AG191">
            <v>140.995</v>
          </cell>
          <cell r="AH191">
            <v>2560</v>
          </cell>
          <cell r="AI191">
            <v>0.78</v>
          </cell>
          <cell r="AJ191">
            <v>3993.6000000000004</v>
          </cell>
          <cell r="AK191">
            <v>24000</v>
          </cell>
          <cell r="AL191">
            <v>2</v>
          </cell>
          <cell r="AM191">
            <v>2.6624999999999996</v>
          </cell>
          <cell r="AN191">
            <v>0.25</v>
          </cell>
          <cell r="AO191">
            <v>5</v>
          </cell>
          <cell r="AP191">
            <v>2.2187499999999996E-4</v>
          </cell>
          <cell r="AQ191">
            <v>4.1666666666666669E-4</v>
          </cell>
          <cell r="AR191">
            <v>60000</v>
          </cell>
          <cell r="AS191">
            <v>1</v>
          </cell>
          <cell r="AT191">
            <v>12.3</v>
          </cell>
          <cell r="AU191">
            <v>1</v>
          </cell>
          <cell r="AV191">
            <v>20</v>
          </cell>
          <cell r="AW191">
            <v>2.0500000000000002E-4</v>
          </cell>
          <cell r="AX191">
            <v>3.3333333333333332E-4</v>
          </cell>
          <cell r="AY191">
            <v>4.2687499999999995E-4</v>
          </cell>
          <cell r="AZ191">
            <v>7.5000000000000002E-4</v>
          </cell>
          <cell r="BA191">
            <v>180</v>
          </cell>
        </row>
        <row r="192">
          <cell r="B192">
            <v>181</v>
          </cell>
          <cell r="C192" t="str">
            <v>NF4-242HP</v>
          </cell>
          <cell r="D192" t="str">
            <v xml:space="preserve"> </v>
          </cell>
          <cell r="E192" t="str">
            <v>NEW LINEAR FLUORESCENT FIXTURE</v>
          </cell>
          <cell r="F192">
            <v>65</v>
          </cell>
          <cell r="I192" t="str">
            <v>X</v>
          </cell>
          <cell r="J192">
            <v>1</v>
          </cell>
          <cell r="K192" t="str">
            <v>2X32HEHP</v>
          </cell>
          <cell r="L192">
            <v>0</v>
          </cell>
          <cell r="M192" t="str">
            <v>N/A</v>
          </cell>
          <cell r="O192">
            <v>2</v>
          </cell>
          <cell r="P192" t="str">
            <v>FO28/ECO</v>
          </cell>
          <cell r="Q192">
            <v>0</v>
          </cell>
          <cell r="R192" t="str">
            <v>N/A</v>
          </cell>
          <cell r="S192">
            <v>1</v>
          </cell>
          <cell r="T192" t="str">
            <v>2X4-2 LAMP HP SURFACE MOUNT W/PRISMATIC LENSE</v>
          </cell>
          <cell r="U192" t="str">
            <v>TRISTAR</v>
          </cell>
          <cell r="V192" t="str">
            <v>SM24-232-T8-EB-UNIHP-.125" A12</v>
          </cell>
          <cell r="W192" t="str">
            <v>-</v>
          </cell>
          <cell r="X192">
            <v>0.6</v>
          </cell>
          <cell r="Y192">
            <v>1</v>
          </cell>
          <cell r="Z192">
            <v>59.734999999999999</v>
          </cell>
          <cell r="AA192">
            <v>59.734999999999999</v>
          </cell>
          <cell r="AB192">
            <v>2.13</v>
          </cell>
          <cell r="AC192">
            <v>0</v>
          </cell>
          <cell r="AD192">
            <v>85</v>
          </cell>
          <cell r="AF192">
            <v>89.26</v>
          </cell>
          <cell r="AG192">
            <v>148.995</v>
          </cell>
          <cell r="AH192">
            <v>2560</v>
          </cell>
          <cell r="AI192">
            <v>1.2</v>
          </cell>
          <cell r="AJ192">
            <v>6144</v>
          </cell>
          <cell r="AK192">
            <v>24000</v>
          </cell>
          <cell r="AL192">
            <v>2</v>
          </cell>
          <cell r="AM192">
            <v>2.6624999999999996</v>
          </cell>
          <cell r="AN192">
            <v>0.25</v>
          </cell>
          <cell r="AO192">
            <v>5</v>
          </cell>
          <cell r="AP192">
            <v>2.2187499999999996E-4</v>
          </cell>
          <cell r="AQ192">
            <v>4.1666666666666669E-4</v>
          </cell>
          <cell r="AR192">
            <v>60000</v>
          </cell>
          <cell r="AS192">
            <v>1</v>
          </cell>
          <cell r="AT192">
            <v>16.662500000000001</v>
          </cell>
          <cell r="AU192">
            <v>1</v>
          </cell>
          <cell r="AV192">
            <v>20</v>
          </cell>
          <cell r="AW192">
            <v>2.7770833333333337E-4</v>
          </cell>
          <cell r="AX192">
            <v>3.3333333333333332E-4</v>
          </cell>
          <cell r="AY192">
            <v>4.9958333333333332E-4</v>
          </cell>
          <cell r="AZ192">
            <v>7.5000000000000002E-4</v>
          </cell>
          <cell r="BA192">
            <v>181</v>
          </cell>
        </row>
        <row r="193">
          <cell r="B193">
            <v>181.1</v>
          </cell>
          <cell r="C193" t="str">
            <v>SP-NF4-242</v>
          </cell>
          <cell r="D193" t="str">
            <v>X</v>
          </cell>
          <cell r="E193" t="str">
            <v>NEW LINEAR FLUORESCENT FIXTURE</v>
          </cell>
          <cell r="F193">
            <v>48</v>
          </cell>
          <cell r="I193" t="str">
            <v>X</v>
          </cell>
          <cell r="J193">
            <v>1</v>
          </cell>
          <cell r="K193" t="str">
            <v>2X32HE</v>
          </cell>
          <cell r="L193">
            <v>0</v>
          </cell>
          <cell r="M193" t="str">
            <v>N/A</v>
          </cell>
          <cell r="O193">
            <v>2</v>
          </cell>
          <cell r="P193" t="str">
            <v>FO28/ECO</v>
          </cell>
          <cell r="Q193">
            <v>0</v>
          </cell>
          <cell r="R193" t="str">
            <v>N/A</v>
          </cell>
          <cell r="S193">
            <v>1</v>
          </cell>
          <cell r="T193" t="str">
            <v>2X4-2 LAMP SURFACE MOUNT PARABOLIC</v>
          </cell>
          <cell r="U193" t="str">
            <v>SELECT</v>
          </cell>
          <cell r="V193" t="str">
            <v>SELECT</v>
          </cell>
          <cell r="W193" t="str">
            <v>-</v>
          </cell>
          <cell r="X193">
            <v>0.6</v>
          </cell>
          <cell r="Y193">
            <v>1</v>
          </cell>
          <cell r="Z193">
            <v>59.734999999999999</v>
          </cell>
          <cell r="AA193">
            <v>59.734999999999999</v>
          </cell>
          <cell r="AB193">
            <v>2.13</v>
          </cell>
          <cell r="AC193">
            <v>0</v>
          </cell>
          <cell r="AD193">
            <v>95</v>
          </cell>
          <cell r="AF193">
            <v>99.26</v>
          </cell>
          <cell r="AG193">
            <v>158.995</v>
          </cell>
          <cell r="AH193">
            <v>2560</v>
          </cell>
          <cell r="AI193">
            <v>0.88</v>
          </cell>
          <cell r="AJ193">
            <v>4505.6000000000004</v>
          </cell>
          <cell r="AK193">
            <v>24000</v>
          </cell>
          <cell r="AL193">
            <v>2</v>
          </cell>
          <cell r="AM193">
            <v>2.6624999999999996</v>
          </cell>
          <cell r="AN193">
            <v>0.25</v>
          </cell>
          <cell r="AO193">
            <v>5</v>
          </cell>
          <cell r="AP193">
            <v>2.2187499999999996E-4</v>
          </cell>
          <cell r="AQ193">
            <v>4.1666666666666669E-4</v>
          </cell>
          <cell r="AR193">
            <v>60000</v>
          </cell>
          <cell r="AS193">
            <v>1</v>
          </cell>
          <cell r="AT193">
            <v>12.3</v>
          </cell>
          <cell r="AU193">
            <v>1</v>
          </cell>
          <cell r="AV193">
            <v>20</v>
          </cell>
          <cell r="AW193">
            <v>2.0500000000000002E-4</v>
          </cell>
          <cell r="AX193">
            <v>3.3333333333333332E-4</v>
          </cell>
          <cell r="AY193">
            <v>4.2687499999999995E-4</v>
          </cell>
          <cell r="AZ193">
            <v>7.5000000000000002E-4</v>
          </cell>
          <cell r="BA193">
            <v>181.1</v>
          </cell>
        </row>
        <row r="194">
          <cell r="B194">
            <v>181.4</v>
          </cell>
          <cell r="C194" t="str">
            <v>SP-NF4-222HP</v>
          </cell>
          <cell r="D194" t="str">
            <v>X</v>
          </cell>
          <cell r="E194" t="str">
            <v>NEW LINEAR FLUORESCENT FIXTURE</v>
          </cell>
          <cell r="F194">
            <v>65</v>
          </cell>
          <cell r="I194" t="str">
            <v>X</v>
          </cell>
          <cell r="J194">
            <v>1</v>
          </cell>
          <cell r="K194" t="str">
            <v>2X32HEHP</v>
          </cell>
          <cell r="L194">
            <v>0</v>
          </cell>
          <cell r="M194" t="str">
            <v>N/A</v>
          </cell>
          <cell r="O194">
            <v>2</v>
          </cell>
          <cell r="P194" t="str">
            <v>FO17/ECO</v>
          </cell>
          <cell r="Q194">
            <v>0</v>
          </cell>
          <cell r="R194" t="str">
            <v>N/A</v>
          </cell>
          <cell r="S194">
            <v>1</v>
          </cell>
          <cell r="T194" t="str">
            <v>2X2-2 LAMP SURFACE MOUNT PARABOLIC</v>
          </cell>
          <cell r="U194" t="str">
            <v>SELECT</v>
          </cell>
          <cell r="V194" t="str">
            <v>SELECT</v>
          </cell>
          <cell r="W194" t="str">
            <v>-</v>
          </cell>
          <cell r="X194">
            <v>0.6</v>
          </cell>
          <cell r="Y194">
            <v>1</v>
          </cell>
          <cell r="Z194">
            <v>59.734999999999999</v>
          </cell>
          <cell r="AA194">
            <v>59.734999999999999</v>
          </cell>
          <cell r="AB194">
            <v>2.2799999999999998</v>
          </cell>
          <cell r="AC194">
            <v>0</v>
          </cell>
          <cell r="AD194">
            <v>95</v>
          </cell>
          <cell r="AF194">
            <v>99.56</v>
          </cell>
          <cell r="AG194">
            <v>159.29500000000002</v>
          </cell>
          <cell r="AH194">
            <v>1305</v>
          </cell>
          <cell r="AI194">
            <v>1.2</v>
          </cell>
          <cell r="AJ194">
            <v>3132</v>
          </cell>
          <cell r="AK194">
            <v>24000</v>
          </cell>
          <cell r="AL194">
            <v>2</v>
          </cell>
          <cell r="AM194">
            <v>2.8499999999999996</v>
          </cell>
          <cell r="AN194">
            <v>0.25</v>
          </cell>
          <cell r="AO194">
            <v>5</v>
          </cell>
          <cell r="AP194">
            <v>2.3749999999999997E-4</v>
          </cell>
          <cell r="AQ194">
            <v>4.1666666666666669E-4</v>
          </cell>
          <cell r="AR194">
            <v>60000</v>
          </cell>
          <cell r="AS194">
            <v>1</v>
          </cell>
          <cell r="AT194">
            <v>16.662500000000001</v>
          </cell>
          <cell r="AU194">
            <v>1</v>
          </cell>
          <cell r="AV194">
            <v>20</v>
          </cell>
          <cell r="AW194">
            <v>2.7770833333333337E-4</v>
          </cell>
          <cell r="AX194">
            <v>3.3333333333333332E-4</v>
          </cell>
          <cell r="AY194">
            <v>5.1520833333333334E-4</v>
          </cell>
          <cell r="AZ194">
            <v>7.5000000000000002E-4</v>
          </cell>
          <cell r="BA194">
            <v>181.4</v>
          </cell>
        </row>
        <row r="195">
          <cell r="B195">
            <v>181.3</v>
          </cell>
          <cell r="C195" t="str">
            <v>SP-NF4-242HP</v>
          </cell>
          <cell r="D195" t="str">
            <v>X</v>
          </cell>
          <cell r="E195" t="str">
            <v>NEW LINEAR FLUORESCENT FIXTURE</v>
          </cell>
          <cell r="F195">
            <v>65</v>
          </cell>
          <cell r="I195" t="str">
            <v>X</v>
          </cell>
          <cell r="J195">
            <v>1</v>
          </cell>
          <cell r="K195" t="str">
            <v>2X32HEHP</v>
          </cell>
          <cell r="L195">
            <v>0</v>
          </cell>
          <cell r="M195" t="str">
            <v>N/A</v>
          </cell>
          <cell r="O195">
            <v>2</v>
          </cell>
          <cell r="P195" t="str">
            <v>FO28/ECO</v>
          </cell>
          <cell r="Q195">
            <v>0</v>
          </cell>
          <cell r="R195" t="str">
            <v>N/A</v>
          </cell>
          <cell r="S195">
            <v>1</v>
          </cell>
          <cell r="T195" t="str">
            <v>2X4-2 LAMP HP SURFACE MOUNT PARABOLIC</v>
          </cell>
          <cell r="U195" t="str">
            <v>SELECT</v>
          </cell>
          <cell r="V195" t="str">
            <v>SELECT</v>
          </cell>
          <cell r="W195" t="str">
            <v>-</v>
          </cell>
          <cell r="X195">
            <v>0.6</v>
          </cell>
          <cell r="Y195">
            <v>1</v>
          </cell>
          <cell r="Z195">
            <v>59.734999999999999</v>
          </cell>
          <cell r="AA195">
            <v>59.734999999999999</v>
          </cell>
          <cell r="AB195">
            <v>2.13</v>
          </cell>
          <cell r="AC195">
            <v>0</v>
          </cell>
          <cell r="AD195">
            <v>95</v>
          </cell>
          <cell r="AF195">
            <v>99.26</v>
          </cell>
          <cell r="AG195">
            <v>158.995</v>
          </cell>
          <cell r="AH195">
            <v>2560</v>
          </cell>
          <cell r="AI195">
            <v>1.2</v>
          </cell>
          <cell r="AJ195">
            <v>6144</v>
          </cell>
          <cell r="AK195">
            <v>24000</v>
          </cell>
          <cell r="AL195">
            <v>2</v>
          </cell>
          <cell r="AM195">
            <v>2.6624999999999996</v>
          </cell>
          <cell r="AN195">
            <v>0.25</v>
          </cell>
          <cell r="AO195">
            <v>5</v>
          </cell>
          <cell r="AP195">
            <v>2.2187499999999996E-4</v>
          </cell>
          <cell r="AQ195">
            <v>4.1666666666666669E-4</v>
          </cell>
          <cell r="AR195">
            <v>60000</v>
          </cell>
          <cell r="AS195">
            <v>1</v>
          </cell>
          <cell r="AT195">
            <v>16.662500000000001</v>
          </cell>
          <cell r="AU195">
            <v>1</v>
          </cell>
          <cell r="AV195">
            <v>20</v>
          </cell>
          <cell r="AW195">
            <v>2.7770833333333337E-4</v>
          </cell>
          <cell r="AX195">
            <v>3.3333333333333332E-4</v>
          </cell>
          <cell r="AY195">
            <v>4.9958333333333332E-4</v>
          </cell>
          <cell r="AZ195">
            <v>7.5000000000000002E-4</v>
          </cell>
          <cell r="BA195">
            <v>181.3</v>
          </cell>
        </row>
        <row r="196">
          <cell r="B196">
            <v>181.2</v>
          </cell>
          <cell r="C196" t="str">
            <v>SP-NF4-141</v>
          </cell>
          <cell r="D196" t="str">
            <v>X</v>
          </cell>
          <cell r="E196" t="str">
            <v>NEW LINEAR FLUORESCENT FIXTURE</v>
          </cell>
          <cell r="F196">
            <v>22</v>
          </cell>
          <cell r="I196" t="str">
            <v>X</v>
          </cell>
          <cell r="J196">
            <v>1</v>
          </cell>
          <cell r="K196" t="str">
            <v>1X32HELP</v>
          </cell>
          <cell r="L196">
            <v>0</v>
          </cell>
          <cell r="M196" t="str">
            <v>N/A</v>
          </cell>
          <cell r="O196">
            <v>1</v>
          </cell>
          <cell r="P196" t="str">
            <v>FO28/ECO</v>
          </cell>
          <cell r="Q196">
            <v>0</v>
          </cell>
          <cell r="R196" t="str">
            <v>N/A</v>
          </cell>
          <cell r="S196">
            <v>1</v>
          </cell>
          <cell r="T196" t="str">
            <v>1X4-1 LAMP HP SURFACE MOUNT PARABOLIC</v>
          </cell>
          <cell r="U196" t="str">
            <v>SELECT</v>
          </cell>
          <cell r="V196" t="str">
            <v>SELECT</v>
          </cell>
          <cell r="W196" t="str">
            <v>-</v>
          </cell>
          <cell r="X196">
            <v>0.6</v>
          </cell>
          <cell r="Y196">
            <v>1</v>
          </cell>
          <cell r="Z196">
            <v>59.734999999999999</v>
          </cell>
          <cell r="AA196">
            <v>59.734999999999999</v>
          </cell>
          <cell r="AB196">
            <v>2.13</v>
          </cell>
          <cell r="AC196">
            <v>0</v>
          </cell>
          <cell r="AD196">
            <v>105</v>
          </cell>
          <cell r="AF196">
            <v>107.13</v>
          </cell>
          <cell r="AG196">
            <v>166.86500000000001</v>
          </cell>
          <cell r="AH196">
            <v>2560</v>
          </cell>
          <cell r="AI196">
            <v>0.78</v>
          </cell>
          <cell r="AJ196">
            <v>1996.8000000000002</v>
          </cell>
          <cell r="AK196">
            <v>24000</v>
          </cell>
          <cell r="AL196">
            <v>1</v>
          </cell>
          <cell r="AM196">
            <v>2.6624999999999996</v>
          </cell>
          <cell r="AN196">
            <v>0.25</v>
          </cell>
          <cell r="AO196">
            <v>5</v>
          </cell>
          <cell r="AP196">
            <v>1.1093749999999998E-4</v>
          </cell>
          <cell r="AQ196">
            <v>2.0833333333333335E-4</v>
          </cell>
          <cell r="AR196">
            <v>60000</v>
          </cell>
          <cell r="AS196">
            <v>1</v>
          </cell>
          <cell r="AT196">
            <v>12.7125</v>
          </cell>
          <cell r="AU196">
            <v>1</v>
          </cell>
          <cell r="AV196">
            <v>20</v>
          </cell>
          <cell r="AW196">
            <v>2.1187500000000001E-4</v>
          </cell>
          <cell r="AX196">
            <v>3.3333333333333332E-4</v>
          </cell>
          <cell r="AY196">
            <v>3.2281249999999997E-4</v>
          </cell>
          <cell r="AZ196">
            <v>5.4166666666666664E-4</v>
          </cell>
          <cell r="BA196">
            <v>181.2</v>
          </cell>
        </row>
        <row r="197">
          <cell r="B197">
            <v>181.2</v>
          </cell>
          <cell r="C197" t="str">
            <v>SP-NF4-142</v>
          </cell>
          <cell r="D197" t="str">
            <v>X</v>
          </cell>
          <cell r="E197" t="str">
            <v>NEW LINEAR FLUORESCENT FIXTURE</v>
          </cell>
          <cell r="F197">
            <v>65</v>
          </cell>
          <cell r="I197" t="str">
            <v>X</v>
          </cell>
          <cell r="J197">
            <v>1</v>
          </cell>
          <cell r="K197" t="str">
            <v>2X32HEHP</v>
          </cell>
          <cell r="L197">
            <v>0</v>
          </cell>
          <cell r="M197" t="str">
            <v>N/A</v>
          </cell>
          <cell r="O197">
            <v>2</v>
          </cell>
          <cell r="P197" t="str">
            <v>FO28/ECO</v>
          </cell>
          <cell r="Q197">
            <v>0</v>
          </cell>
          <cell r="R197" t="str">
            <v>N/A</v>
          </cell>
          <cell r="S197">
            <v>1</v>
          </cell>
          <cell r="T197" t="str">
            <v>1X4-2 LAMP SURFACE MOUNT PARABOLIC</v>
          </cell>
          <cell r="U197" t="str">
            <v>SELECT</v>
          </cell>
          <cell r="V197" t="str">
            <v>SELECT</v>
          </cell>
          <cell r="W197" t="str">
            <v>-</v>
          </cell>
          <cell r="X197">
            <v>0.6</v>
          </cell>
          <cell r="Y197">
            <v>1</v>
          </cell>
          <cell r="Z197">
            <v>59.734999999999999</v>
          </cell>
          <cell r="AA197">
            <v>59.734999999999999</v>
          </cell>
          <cell r="AB197">
            <v>2.13</v>
          </cell>
          <cell r="AC197">
            <v>0</v>
          </cell>
          <cell r="AD197">
            <v>115</v>
          </cell>
          <cell r="AF197">
            <v>119.26</v>
          </cell>
          <cell r="AG197">
            <v>178.995</v>
          </cell>
          <cell r="AH197">
            <v>2560</v>
          </cell>
          <cell r="AI197">
            <v>1.2</v>
          </cell>
          <cell r="AJ197">
            <v>6144</v>
          </cell>
          <cell r="AK197">
            <v>24000</v>
          </cell>
          <cell r="AL197">
            <v>2</v>
          </cell>
          <cell r="AM197">
            <v>2.6624999999999996</v>
          </cell>
          <cell r="AN197">
            <v>0.25</v>
          </cell>
          <cell r="AO197">
            <v>5</v>
          </cell>
          <cell r="AP197">
            <v>2.2187499999999996E-4</v>
          </cell>
          <cell r="AQ197">
            <v>4.1666666666666669E-4</v>
          </cell>
          <cell r="AR197">
            <v>60000</v>
          </cell>
          <cell r="AS197">
            <v>1</v>
          </cell>
          <cell r="AT197">
            <v>16.662500000000001</v>
          </cell>
          <cell r="AU197">
            <v>1</v>
          </cell>
          <cell r="AV197">
            <v>20</v>
          </cell>
          <cell r="AW197">
            <v>2.7770833333333337E-4</v>
          </cell>
          <cell r="AX197">
            <v>3.3333333333333332E-4</v>
          </cell>
          <cell r="AY197">
            <v>4.9958333333333332E-4</v>
          </cell>
          <cell r="AZ197">
            <v>7.5000000000000002E-4</v>
          </cell>
          <cell r="BA197">
            <v>181.2</v>
          </cell>
        </row>
        <row r="198">
          <cell r="B198">
            <v>182</v>
          </cell>
          <cell r="C198" t="str">
            <v>NF4-243</v>
          </cell>
          <cell r="D198" t="str">
            <v xml:space="preserve"> </v>
          </cell>
          <cell r="E198" t="str">
            <v>NEW LINEAR FLUORESCENT FIXTURE</v>
          </cell>
          <cell r="F198">
            <v>63</v>
          </cell>
          <cell r="I198" t="str">
            <v>X</v>
          </cell>
          <cell r="J198">
            <v>1</v>
          </cell>
          <cell r="K198" t="str">
            <v>3X32HELP</v>
          </cell>
          <cell r="L198">
            <v>0</v>
          </cell>
          <cell r="M198" t="str">
            <v>N/A</v>
          </cell>
          <cell r="O198">
            <v>3</v>
          </cell>
          <cell r="P198" t="str">
            <v>FO28/ECO</v>
          </cell>
          <cell r="Q198">
            <v>0</v>
          </cell>
          <cell r="R198" t="str">
            <v>N/A</v>
          </cell>
          <cell r="S198">
            <v>1</v>
          </cell>
          <cell r="T198" t="str">
            <v>2X4-3 LAMP SURFACE MOUNT LENS</v>
          </cell>
          <cell r="U198" t="str">
            <v>SIMKAR</v>
          </cell>
          <cell r="V198" t="str">
            <v>SY-244-322-B11</v>
          </cell>
          <cell r="W198" t="str">
            <v>-</v>
          </cell>
          <cell r="X198">
            <v>0.6</v>
          </cell>
          <cell r="Y198">
            <v>1</v>
          </cell>
          <cell r="Z198">
            <v>59.734999999999999</v>
          </cell>
          <cell r="AA198">
            <v>59.734999999999999</v>
          </cell>
          <cell r="AB198">
            <v>2.13</v>
          </cell>
          <cell r="AC198">
            <v>0</v>
          </cell>
          <cell r="AD198">
            <v>79</v>
          </cell>
          <cell r="AF198">
            <v>85.39</v>
          </cell>
          <cell r="AG198">
            <v>145.125</v>
          </cell>
          <cell r="AH198">
            <v>2560</v>
          </cell>
          <cell r="AI198">
            <v>0.78</v>
          </cell>
          <cell r="AJ198">
            <v>5990.4000000000005</v>
          </cell>
          <cell r="AK198">
            <v>24000</v>
          </cell>
          <cell r="AL198">
            <v>3</v>
          </cell>
          <cell r="AM198">
            <v>2.6624999999999996</v>
          </cell>
          <cell r="AN198">
            <v>0.25</v>
          </cell>
          <cell r="AO198">
            <v>5</v>
          </cell>
          <cell r="AP198">
            <v>3.3281249999999994E-4</v>
          </cell>
          <cell r="AQ198">
            <v>6.2500000000000001E-4</v>
          </cell>
          <cell r="AR198">
            <v>60000</v>
          </cell>
          <cell r="AS198">
            <v>1</v>
          </cell>
          <cell r="AT198">
            <v>14.25</v>
          </cell>
          <cell r="AU198">
            <v>1</v>
          </cell>
          <cell r="AV198">
            <v>20</v>
          </cell>
          <cell r="AW198">
            <v>2.375E-4</v>
          </cell>
          <cell r="AX198">
            <v>3.3333333333333332E-4</v>
          </cell>
          <cell r="AY198">
            <v>5.7031249999999996E-4</v>
          </cell>
          <cell r="AZ198">
            <v>9.5833333333333339E-4</v>
          </cell>
          <cell r="BA198">
            <v>182</v>
          </cell>
        </row>
        <row r="199">
          <cell r="B199">
            <v>183</v>
          </cell>
          <cell r="C199" t="str">
            <v>NF4-243HP</v>
          </cell>
          <cell r="D199" t="str">
            <v xml:space="preserve"> </v>
          </cell>
          <cell r="E199" t="str">
            <v>NEW LINEAR FLUORESCENT FIXTURE</v>
          </cell>
          <cell r="F199">
            <v>98</v>
          </cell>
          <cell r="I199" t="str">
            <v>X</v>
          </cell>
          <cell r="J199">
            <v>1</v>
          </cell>
          <cell r="K199" t="str">
            <v>3X32HEHP</v>
          </cell>
          <cell r="L199">
            <v>0</v>
          </cell>
          <cell r="M199" t="str">
            <v>N/A</v>
          </cell>
          <cell r="O199">
            <v>3</v>
          </cell>
          <cell r="P199" t="str">
            <v>FO28/ECO</v>
          </cell>
          <cell r="Q199">
            <v>0</v>
          </cell>
          <cell r="R199" t="str">
            <v>N/A</v>
          </cell>
          <cell r="S199">
            <v>1</v>
          </cell>
          <cell r="T199" t="str">
            <v>2X4-3 LAMP HP SURFACE MOUNT W/PRISMATIC LENSE</v>
          </cell>
          <cell r="U199" t="str">
            <v>TRISTAR</v>
          </cell>
          <cell r="V199" t="str">
            <v>SM24-332-T8-EB-UNIHP-.125" A12</v>
          </cell>
          <cell r="W199" t="str">
            <v>-</v>
          </cell>
          <cell r="X199">
            <v>0.6</v>
          </cell>
          <cell r="Y199">
            <v>2.75</v>
          </cell>
          <cell r="Z199">
            <v>59.734999999999999</v>
          </cell>
          <cell r="AA199">
            <v>164.27125000000001</v>
          </cell>
          <cell r="AB199">
            <v>2.13</v>
          </cell>
          <cell r="AC199">
            <v>0</v>
          </cell>
          <cell r="AD199">
            <v>85</v>
          </cell>
          <cell r="AF199">
            <v>91.39</v>
          </cell>
          <cell r="AG199">
            <v>255.66125</v>
          </cell>
          <cell r="AH199">
            <v>2560</v>
          </cell>
          <cell r="AI199">
            <v>1.18</v>
          </cell>
          <cell r="AJ199">
            <v>9062.4</v>
          </cell>
          <cell r="AK199">
            <v>24000</v>
          </cell>
          <cell r="AL199">
            <v>3</v>
          </cell>
          <cell r="AM199">
            <v>2.6624999999999996</v>
          </cell>
          <cell r="AN199">
            <v>0.25</v>
          </cell>
          <cell r="AO199">
            <v>5</v>
          </cell>
          <cell r="AP199">
            <v>3.3281249999999994E-4</v>
          </cell>
          <cell r="AQ199">
            <v>6.2500000000000001E-4</v>
          </cell>
          <cell r="AR199">
            <v>60000</v>
          </cell>
          <cell r="AS199">
            <v>1</v>
          </cell>
          <cell r="AT199">
            <v>18.2</v>
          </cell>
          <cell r="AU199">
            <v>1</v>
          </cell>
          <cell r="AV199">
            <v>20</v>
          </cell>
          <cell r="AW199">
            <v>3.033333333333333E-4</v>
          </cell>
          <cell r="AX199">
            <v>3.3333333333333332E-4</v>
          </cell>
          <cell r="AY199">
            <v>6.3614583333333318E-4</v>
          </cell>
          <cell r="AZ199">
            <v>9.5833333333333339E-4</v>
          </cell>
          <cell r="BA199">
            <v>183</v>
          </cell>
        </row>
        <row r="200">
          <cell r="B200">
            <v>184</v>
          </cell>
          <cell r="C200" t="str">
            <v>NF4-244</v>
          </cell>
          <cell r="D200" t="str">
            <v xml:space="preserve"> </v>
          </cell>
          <cell r="E200" t="str">
            <v>NEW LINEAR FLUORESCENT FIXTURE</v>
          </cell>
          <cell r="F200">
            <v>84</v>
          </cell>
          <cell r="I200" t="str">
            <v>X</v>
          </cell>
          <cell r="J200">
            <v>1</v>
          </cell>
          <cell r="K200" t="str">
            <v>4X32HELP</v>
          </cell>
          <cell r="L200">
            <v>0</v>
          </cell>
          <cell r="M200" t="str">
            <v>N/A</v>
          </cell>
          <cell r="O200">
            <v>4</v>
          </cell>
          <cell r="P200" t="str">
            <v>FO28/ECO</v>
          </cell>
          <cell r="Q200">
            <v>0</v>
          </cell>
          <cell r="R200" t="str">
            <v>N/A</v>
          </cell>
          <cell r="S200">
            <v>1</v>
          </cell>
          <cell r="T200" t="str">
            <v>2X4 4 LAMP SURFACE MOUNT LENS</v>
          </cell>
          <cell r="U200" t="str">
            <v>SIMKAR</v>
          </cell>
          <cell r="V200" t="str">
            <v>SY-244-432-B11</v>
          </cell>
          <cell r="W200" t="str">
            <v>-</v>
          </cell>
          <cell r="X200">
            <v>0.6</v>
          </cell>
          <cell r="Y200">
            <v>1</v>
          </cell>
          <cell r="Z200">
            <v>59.734999999999999</v>
          </cell>
          <cell r="AA200">
            <v>59.734999999999999</v>
          </cell>
          <cell r="AB200">
            <v>2.13</v>
          </cell>
          <cell r="AC200">
            <v>0</v>
          </cell>
          <cell r="AD200">
            <v>76</v>
          </cell>
          <cell r="AF200">
            <v>84.52</v>
          </cell>
          <cell r="AG200">
            <v>144.255</v>
          </cell>
          <cell r="AH200">
            <v>2560</v>
          </cell>
          <cell r="AI200">
            <v>0.78</v>
          </cell>
          <cell r="AJ200">
            <v>7987.2000000000007</v>
          </cell>
          <cell r="AK200">
            <v>24000</v>
          </cell>
          <cell r="AL200">
            <v>4</v>
          </cell>
          <cell r="AM200">
            <v>2.6624999999999996</v>
          </cell>
          <cell r="AN200">
            <v>0.25</v>
          </cell>
          <cell r="AO200">
            <v>5</v>
          </cell>
          <cell r="AP200">
            <v>4.4374999999999992E-4</v>
          </cell>
          <cell r="AQ200">
            <v>8.3333333333333339E-4</v>
          </cell>
          <cell r="AR200">
            <v>60000</v>
          </cell>
          <cell r="AS200">
            <v>1</v>
          </cell>
          <cell r="AT200">
            <v>15.35</v>
          </cell>
          <cell r="AU200">
            <v>1</v>
          </cell>
          <cell r="AV200">
            <v>20</v>
          </cell>
          <cell r="AW200">
            <v>2.5583333333333334E-4</v>
          </cell>
          <cell r="AX200">
            <v>3.3333333333333332E-4</v>
          </cell>
          <cell r="AY200">
            <v>6.9958333333333331E-4</v>
          </cell>
          <cell r="AZ200">
            <v>1.1666666666666668E-3</v>
          </cell>
          <cell r="BA200">
            <v>184</v>
          </cell>
        </row>
        <row r="201">
          <cell r="B201">
            <v>185</v>
          </cell>
          <cell r="C201" t="str">
            <v>NF4-244HP</v>
          </cell>
          <cell r="D201" t="str">
            <v xml:space="preserve"> </v>
          </cell>
          <cell r="E201" t="str">
            <v>NEW LINEAR FLUORESCENT FIXTURE</v>
          </cell>
          <cell r="F201">
            <v>127</v>
          </cell>
          <cell r="I201" t="str">
            <v>X</v>
          </cell>
          <cell r="J201">
            <v>1</v>
          </cell>
          <cell r="K201" t="str">
            <v>4X32HEHP</v>
          </cell>
          <cell r="L201">
            <v>0</v>
          </cell>
          <cell r="M201" t="str">
            <v>N/A</v>
          </cell>
          <cell r="O201">
            <v>4</v>
          </cell>
          <cell r="P201" t="str">
            <v>FO28/ECO</v>
          </cell>
          <cell r="Q201">
            <v>0</v>
          </cell>
          <cell r="R201" t="str">
            <v>N/A</v>
          </cell>
          <cell r="S201">
            <v>1</v>
          </cell>
          <cell r="T201" t="str">
            <v>2X4-4 LAMP HP SURFACE MOUNT W/PRISMATIC LENSE</v>
          </cell>
          <cell r="U201" t="str">
            <v>TRISTAR</v>
          </cell>
          <cell r="V201" t="str">
            <v>SM24-432-T8-2EB-UNIHP-.125" A12</v>
          </cell>
          <cell r="W201" t="str">
            <v>-</v>
          </cell>
          <cell r="X201">
            <v>0.6</v>
          </cell>
          <cell r="Y201">
            <v>2.75</v>
          </cell>
          <cell r="Z201">
            <v>59.734999999999999</v>
          </cell>
          <cell r="AA201">
            <v>164.27125000000001</v>
          </cell>
          <cell r="AB201">
            <v>2.13</v>
          </cell>
          <cell r="AC201">
            <v>0</v>
          </cell>
          <cell r="AD201">
            <v>100</v>
          </cell>
          <cell r="AF201">
            <v>108.52</v>
          </cell>
          <cell r="AG201">
            <v>272.79124999999999</v>
          </cell>
          <cell r="AH201">
            <v>2560</v>
          </cell>
          <cell r="AI201">
            <v>1.1499999999999999</v>
          </cell>
          <cell r="AJ201">
            <v>11776</v>
          </cell>
          <cell r="AK201">
            <v>24000</v>
          </cell>
          <cell r="AL201">
            <v>4</v>
          </cell>
          <cell r="AM201">
            <v>2.6624999999999996</v>
          </cell>
          <cell r="AN201">
            <v>0.25</v>
          </cell>
          <cell r="AO201">
            <v>5</v>
          </cell>
          <cell r="AP201">
            <v>4.4374999999999992E-4</v>
          </cell>
          <cell r="AQ201">
            <v>8.3333333333333339E-4</v>
          </cell>
          <cell r="AR201">
            <v>60000</v>
          </cell>
          <cell r="AS201">
            <v>1</v>
          </cell>
          <cell r="AT201">
            <v>20.137499999999999</v>
          </cell>
          <cell r="AU201">
            <v>1</v>
          </cell>
          <cell r="AV201">
            <v>20</v>
          </cell>
          <cell r="AW201">
            <v>3.3562499999999999E-4</v>
          </cell>
          <cell r="AX201">
            <v>3.3333333333333332E-4</v>
          </cell>
          <cell r="AY201">
            <v>7.793749999999999E-4</v>
          </cell>
          <cell r="AZ201">
            <v>1.1666666666666668E-3</v>
          </cell>
          <cell r="BA201">
            <v>185</v>
          </cell>
        </row>
        <row r="202">
          <cell r="B202">
            <v>186</v>
          </cell>
          <cell r="C202" t="str">
            <v>NF4-246HP</v>
          </cell>
          <cell r="D202" t="str">
            <v xml:space="preserve"> </v>
          </cell>
          <cell r="E202" t="str">
            <v>NEW LINEAR FLUORESCENT FIXTURE</v>
          </cell>
          <cell r="F202">
            <v>228</v>
          </cell>
          <cell r="I202" t="str">
            <v>X</v>
          </cell>
          <cell r="J202">
            <v>2</v>
          </cell>
          <cell r="K202" t="str">
            <v>3X32HEHP</v>
          </cell>
          <cell r="L202">
            <v>0</v>
          </cell>
          <cell r="M202" t="str">
            <v>N/A</v>
          </cell>
          <cell r="O202">
            <v>6</v>
          </cell>
          <cell r="P202" t="str">
            <v>FO32/ECO</v>
          </cell>
          <cell r="Q202">
            <v>0</v>
          </cell>
          <cell r="R202" t="str">
            <v>N/A</v>
          </cell>
          <cell r="S202">
            <v>1</v>
          </cell>
          <cell r="T202" t="str">
            <v>2X4-6 LAMP HP SURFACE MOUNT W/PRISMATIC LENSE</v>
          </cell>
          <cell r="U202" t="str">
            <v>TRISTAR</v>
          </cell>
          <cell r="V202" t="str">
            <v>SM24-632-T8-2EB-UNIHP-.125" A12</v>
          </cell>
          <cell r="W202" t="str">
            <v>-</v>
          </cell>
          <cell r="X202">
            <v>0.6</v>
          </cell>
          <cell r="Y202">
            <v>2.75</v>
          </cell>
          <cell r="Z202">
            <v>59.734999999999999</v>
          </cell>
          <cell r="AA202">
            <v>164.27125000000001</v>
          </cell>
          <cell r="AB202">
            <v>1.8</v>
          </cell>
          <cell r="AC202">
            <v>0</v>
          </cell>
          <cell r="AD202">
            <v>125</v>
          </cell>
          <cell r="AF202">
            <v>135.80000000000001</v>
          </cell>
          <cell r="AG202">
            <v>300.07125000000002</v>
          </cell>
          <cell r="AH202">
            <v>2850</v>
          </cell>
          <cell r="AI202">
            <v>1.18</v>
          </cell>
          <cell r="AJ202">
            <v>20178</v>
          </cell>
          <cell r="AK202">
            <v>24000</v>
          </cell>
          <cell r="AL202">
            <v>6</v>
          </cell>
          <cell r="AM202">
            <v>2.25</v>
          </cell>
          <cell r="AN202">
            <v>0.25</v>
          </cell>
          <cell r="AO202">
            <v>5</v>
          </cell>
          <cell r="AP202">
            <v>5.6250000000000007E-4</v>
          </cell>
          <cell r="AQ202">
            <v>1.25E-3</v>
          </cell>
          <cell r="AR202">
            <v>60000</v>
          </cell>
          <cell r="AS202">
            <v>2</v>
          </cell>
          <cell r="AT202">
            <v>18.2</v>
          </cell>
          <cell r="AU202">
            <v>1</v>
          </cell>
          <cell r="AV202">
            <v>20</v>
          </cell>
          <cell r="AW202">
            <v>6.066666666666666E-4</v>
          </cell>
          <cell r="AX202">
            <v>6.6666666666666664E-4</v>
          </cell>
          <cell r="AY202">
            <v>1.1691666666666667E-3</v>
          </cell>
          <cell r="AZ202">
            <v>1.9166666666666668E-3</v>
          </cell>
          <cell r="BA202">
            <v>186</v>
          </cell>
        </row>
        <row r="203">
          <cell r="B203">
            <v>187</v>
          </cell>
          <cell r="C203" t="str">
            <v>NF4-320PS</v>
          </cell>
          <cell r="D203" t="str">
            <v xml:space="preserve"> </v>
          </cell>
          <cell r="E203" t="str">
            <v>NEW HID FIXTURE</v>
          </cell>
          <cell r="F203">
            <v>368</v>
          </cell>
          <cell r="I203" t="str">
            <v>X</v>
          </cell>
          <cell r="J203">
            <v>1</v>
          </cell>
          <cell r="K203" t="str">
            <v>MH320PS QUADTAP MAG M132/M154</v>
          </cell>
          <cell r="L203">
            <v>0</v>
          </cell>
          <cell r="M203" t="str">
            <v>N/A</v>
          </cell>
          <cell r="N203" t="str">
            <v>X</v>
          </cell>
          <cell r="O203">
            <v>1</v>
          </cell>
          <cell r="P203" t="str">
            <v>MH320/PS/BU-HOR</v>
          </cell>
          <cell r="Q203">
            <v>0</v>
          </cell>
          <cell r="R203" t="str">
            <v>N/A</v>
          </cell>
          <cell r="S203">
            <v>1</v>
          </cell>
          <cell r="T203" t="str">
            <v>2X2 320PS SURFACE MOUNT LENS</v>
          </cell>
          <cell r="U203" t="str">
            <v>ABOLITE</v>
          </cell>
          <cell r="V203" t="str">
            <v>DAY 320PS MT C73HR S WHT SCD</v>
          </cell>
          <cell r="W203" t="str">
            <v>-</v>
          </cell>
          <cell r="X203">
            <v>0.6</v>
          </cell>
          <cell r="Y203">
            <v>3</v>
          </cell>
          <cell r="Z203">
            <v>59.734999999999999</v>
          </cell>
          <cell r="AA203">
            <v>179.20499999999998</v>
          </cell>
          <cell r="AB203">
            <v>0</v>
          </cell>
          <cell r="AC203">
            <v>0</v>
          </cell>
          <cell r="AD203">
            <v>300</v>
          </cell>
          <cell r="AF203">
            <v>300</v>
          </cell>
          <cell r="AG203">
            <v>479.20499999999998</v>
          </cell>
          <cell r="AH203">
            <v>21000</v>
          </cell>
          <cell r="AI203">
            <v>0.9</v>
          </cell>
          <cell r="AJ203">
            <v>18900</v>
          </cell>
          <cell r="AK203">
            <v>20000</v>
          </cell>
          <cell r="AL203">
            <v>1</v>
          </cell>
          <cell r="AM203">
            <v>25.012500000000003</v>
          </cell>
          <cell r="AN203">
            <v>1</v>
          </cell>
          <cell r="AO203">
            <v>20</v>
          </cell>
          <cell r="AP203">
            <v>1.2506250000000002E-3</v>
          </cell>
          <cell r="AQ203">
            <v>1E-3</v>
          </cell>
          <cell r="AR203">
            <v>60000</v>
          </cell>
          <cell r="AS203">
            <v>1</v>
          </cell>
          <cell r="AT203">
            <v>81.25</v>
          </cell>
          <cell r="AU203">
            <v>2</v>
          </cell>
          <cell r="AV203">
            <v>40</v>
          </cell>
          <cell r="AW203">
            <v>1.3541666666666667E-3</v>
          </cell>
          <cell r="AX203">
            <v>6.6666666666666664E-4</v>
          </cell>
          <cell r="AY203">
            <v>2.6047916666666667E-3</v>
          </cell>
          <cell r="AZ203">
            <v>1.6666666666666666E-3</v>
          </cell>
          <cell r="BA203">
            <v>187</v>
          </cell>
        </row>
        <row r="204">
          <cell r="B204">
            <v>188</v>
          </cell>
          <cell r="C204" t="str">
            <v>NF4-320PS-QSS</v>
          </cell>
          <cell r="D204" t="str">
            <v xml:space="preserve"> </v>
          </cell>
          <cell r="E204" t="str">
            <v>NEW HID FIXTURE</v>
          </cell>
          <cell r="F204">
            <v>368</v>
          </cell>
          <cell r="I204" t="str">
            <v>X</v>
          </cell>
          <cell r="J204">
            <v>1</v>
          </cell>
          <cell r="K204" t="str">
            <v>MH320PS QUADTAP MAG M132/M154</v>
          </cell>
          <cell r="L204">
            <v>0</v>
          </cell>
          <cell r="M204" t="str">
            <v>N/A</v>
          </cell>
          <cell r="N204" t="str">
            <v>X</v>
          </cell>
          <cell r="O204">
            <v>1</v>
          </cell>
          <cell r="P204" t="str">
            <v>MH320/PS/BU-HOR</v>
          </cell>
          <cell r="Q204">
            <v>1</v>
          </cell>
          <cell r="R204" t="str">
            <v>250Q/DC</v>
          </cell>
          <cell r="S204">
            <v>1</v>
          </cell>
          <cell r="T204" t="str">
            <v>2X2 320PS SURFACE MOUNT LENS QUARTZ RESTRIKE</v>
          </cell>
          <cell r="U204" t="str">
            <v>ABOLITE</v>
          </cell>
          <cell r="V204" t="str">
            <v>DAY 320PS MT C73HR S WHT SCD SQ</v>
          </cell>
          <cell r="W204" t="str">
            <v>-</v>
          </cell>
          <cell r="X204">
            <v>0.6</v>
          </cell>
          <cell r="Y204">
            <v>3</v>
          </cell>
          <cell r="Z204">
            <v>59.734999999999999</v>
          </cell>
          <cell r="AA204">
            <v>179.20499999999998</v>
          </cell>
          <cell r="AB204">
            <v>0</v>
          </cell>
          <cell r="AC204">
            <v>0</v>
          </cell>
          <cell r="AD204">
            <v>300</v>
          </cell>
          <cell r="AF204">
            <v>300</v>
          </cell>
          <cell r="AG204">
            <v>479.20499999999998</v>
          </cell>
          <cell r="AH204">
            <v>21000</v>
          </cell>
          <cell r="AI204">
            <v>0.9</v>
          </cell>
          <cell r="AJ204">
            <v>18900</v>
          </cell>
          <cell r="AK204">
            <v>20000</v>
          </cell>
          <cell r="AL204">
            <v>1</v>
          </cell>
          <cell r="AM204">
            <v>25.012500000000003</v>
          </cell>
          <cell r="AN204">
            <v>1</v>
          </cell>
          <cell r="AO204">
            <v>20</v>
          </cell>
          <cell r="AP204">
            <v>1.2506250000000002E-3</v>
          </cell>
          <cell r="AQ204">
            <v>1E-3</v>
          </cell>
          <cell r="AR204">
            <v>60000</v>
          </cell>
          <cell r="AS204">
            <v>1</v>
          </cell>
          <cell r="AT204">
            <v>81.25</v>
          </cell>
          <cell r="AU204">
            <v>2</v>
          </cell>
          <cell r="AV204">
            <v>40</v>
          </cell>
          <cell r="AW204">
            <v>1.3541666666666667E-3</v>
          </cell>
          <cell r="AX204">
            <v>6.6666666666666664E-4</v>
          </cell>
          <cell r="AY204">
            <v>2.6047916666666667E-3</v>
          </cell>
          <cell r="AZ204">
            <v>1.6666666666666666E-3</v>
          </cell>
          <cell r="BA204">
            <v>188</v>
          </cell>
        </row>
        <row r="205">
          <cell r="B205">
            <v>189</v>
          </cell>
          <cell r="C205" t="str">
            <v>NF5-22U</v>
          </cell>
          <cell r="D205" t="str">
            <v xml:space="preserve"> </v>
          </cell>
          <cell r="E205" t="str">
            <v>NEW LINEAR FLUORESCENT FIXTURE</v>
          </cell>
          <cell r="F205">
            <v>48</v>
          </cell>
          <cell r="I205" t="str">
            <v>X</v>
          </cell>
          <cell r="J205">
            <v>1</v>
          </cell>
          <cell r="K205" t="str">
            <v>2X32HELP</v>
          </cell>
          <cell r="L205">
            <v>0</v>
          </cell>
          <cell r="M205" t="str">
            <v>N/A</v>
          </cell>
          <cell r="O205">
            <v>2</v>
          </cell>
          <cell r="P205" t="str">
            <v>FBO32/6/ECO</v>
          </cell>
          <cell r="Q205">
            <v>0</v>
          </cell>
          <cell r="R205" t="str">
            <v>N/A</v>
          </cell>
          <cell r="S205">
            <v>1</v>
          </cell>
          <cell r="T205" t="str">
            <v>2X2 2 U-6 LAMP 9 CELL PARABOLIC LOUVER</v>
          </cell>
          <cell r="U205" t="str">
            <v>SIMKAR</v>
          </cell>
          <cell r="V205" t="str">
            <v>TEP-242-231W-B11-9C</v>
          </cell>
          <cell r="W205" t="str">
            <v>-</v>
          </cell>
          <cell r="X205">
            <v>0.6</v>
          </cell>
          <cell r="Y205">
            <v>1</v>
          </cell>
          <cell r="Z205">
            <v>59.734999999999999</v>
          </cell>
          <cell r="AA205">
            <v>59.734999999999999</v>
          </cell>
          <cell r="AB205">
            <v>6.77</v>
          </cell>
          <cell r="AC205">
            <v>0</v>
          </cell>
          <cell r="AD205">
            <v>62</v>
          </cell>
          <cell r="AF205">
            <v>75.539999999999992</v>
          </cell>
          <cell r="AG205">
            <v>135.27499999999998</v>
          </cell>
          <cell r="AH205">
            <v>2755</v>
          </cell>
          <cell r="AI205">
            <v>0.78</v>
          </cell>
          <cell r="AJ205">
            <v>4297.8</v>
          </cell>
          <cell r="AK205">
            <v>24000</v>
          </cell>
          <cell r="AL205">
            <v>2</v>
          </cell>
          <cell r="AM205">
            <v>8.4624999999999986</v>
          </cell>
          <cell r="AN205">
            <v>0.25</v>
          </cell>
          <cell r="AO205">
            <v>5</v>
          </cell>
          <cell r="AP205">
            <v>7.0520833333333319E-4</v>
          </cell>
          <cell r="AQ205">
            <v>4.1666666666666669E-4</v>
          </cell>
          <cell r="AR205">
            <v>60000</v>
          </cell>
          <cell r="AS205">
            <v>1</v>
          </cell>
          <cell r="AT205">
            <v>12.3</v>
          </cell>
          <cell r="AU205">
            <v>1</v>
          </cell>
          <cell r="AV205">
            <v>20</v>
          </cell>
          <cell r="AW205">
            <v>2.0500000000000002E-4</v>
          </cell>
          <cell r="AX205">
            <v>3.3333333333333332E-4</v>
          </cell>
          <cell r="AY205">
            <v>9.1020833333333318E-4</v>
          </cell>
          <cell r="AZ205">
            <v>7.5000000000000002E-4</v>
          </cell>
          <cell r="BA205">
            <v>189</v>
          </cell>
        </row>
        <row r="206">
          <cell r="B206">
            <v>190</v>
          </cell>
          <cell r="C206" t="str">
            <v>NF5-224</v>
          </cell>
          <cell r="D206" t="str">
            <v xml:space="preserve"> </v>
          </cell>
          <cell r="E206" t="str">
            <v>NEW LINEAR FLUORESCENT FIXTURE</v>
          </cell>
          <cell r="F206">
            <v>49</v>
          </cell>
          <cell r="I206" t="str">
            <v>X</v>
          </cell>
          <cell r="J206">
            <v>1</v>
          </cell>
          <cell r="K206" t="str">
            <v>4X32HELP</v>
          </cell>
          <cell r="L206">
            <v>0</v>
          </cell>
          <cell r="M206" t="str">
            <v>N/A</v>
          </cell>
          <cell r="O206">
            <v>4</v>
          </cell>
          <cell r="P206" t="str">
            <v>FO17/ECO</v>
          </cell>
          <cell r="Q206">
            <v>0</v>
          </cell>
          <cell r="R206" t="str">
            <v>N/A</v>
          </cell>
          <cell r="S206">
            <v>1</v>
          </cell>
          <cell r="T206" t="str">
            <v>2X2 4-2' LAMPS 9 CELL PARABOLIC LOUVER</v>
          </cell>
          <cell r="U206" t="str">
            <v>SIMKAR</v>
          </cell>
          <cell r="V206" t="str">
            <v>TEP-242-417-B11-9C</v>
          </cell>
          <cell r="W206" t="str">
            <v>-</v>
          </cell>
          <cell r="X206">
            <v>0.6</v>
          </cell>
          <cell r="Y206">
            <v>1</v>
          </cell>
          <cell r="Z206">
            <v>59.734999999999999</v>
          </cell>
          <cell r="AA206">
            <v>59.734999999999999</v>
          </cell>
          <cell r="AB206">
            <v>2.2799999999999998</v>
          </cell>
          <cell r="AC206">
            <v>0</v>
          </cell>
          <cell r="AD206">
            <v>64</v>
          </cell>
          <cell r="AF206">
            <v>73.12</v>
          </cell>
          <cell r="AG206">
            <v>132.85500000000002</v>
          </cell>
          <cell r="AH206">
            <v>1305</v>
          </cell>
          <cell r="AI206">
            <v>0.78</v>
          </cell>
          <cell r="AJ206">
            <v>4071.6000000000004</v>
          </cell>
          <cell r="AK206">
            <v>24000</v>
          </cell>
          <cell r="AL206">
            <v>4</v>
          </cell>
          <cell r="AM206">
            <v>2.8499999999999996</v>
          </cell>
          <cell r="AN206">
            <v>0.25</v>
          </cell>
          <cell r="AO206">
            <v>5</v>
          </cell>
          <cell r="AP206">
            <v>4.7499999999999994E-4</v>
          </cell>
          <cell r="AQ206">
            <v>8.3333333333333339E-4</v>
          </cell>
          <cell r="AR206">
            <v>60000</v>
          </cell>
          <cell r="AS206">
            <v>1</v>
          </cell>
          <cell r="AT206">
            <v>15.35</v>
          </cell>
          <cell r="AU206">
            <v>1</v>
          </cell>
          <cell r="AV206">
            <v>20</v>
          </cell>
          <cell r="AW206">
            <v>2.5583333333333334E-4</v>
          </cell>
          <cell r="AX206">
            <v>3.3333333333333332E-4</v>
          </cell>
          <cell r="AY206">
            <v>7.3083333333333333E-4</v>
          </cell>
          <cell r="AZ206">
            <v>1.1666666666666668E-3</v>
          </cell>
          <cell r="BA206">
            <v>190</v>
          </cell>
        </row>
        <row r="207">
          <cell r="B207">
            <v>191</v>
          </cell>
          <cell r="C207" t="str">
            <v>NF5-242</v>
          </cell>
          <cell r="D207" t="str">
            <v>X</v>
          </cell>
          <cell r="E207" t="str">
            <v>NEW LINEAR FLUORESCENT FIXTURE</v>
          </cell>
          <cell r="F207">
            <v>42</v>
          </cell>
          <cell r="I207" t="str">
            <v>X</v>
          </cell>
          <cell r="J207">
            <v>1</v>
          </cell>
          <cell r="K207" t="str">
            <v>2X32HELP</v>
          </cell>
          <cell r="L207">
            <v>0</v>
          </cell>
          <cell r="M207" t="str">
            <v>N/A</v>
          </cell>
          <cell r="O207">
            <v>2</v>
          </cell>
          <cell r="P207" t="str">
            <v>FO28/ECO</v>
          </cell>
          <cell r="Q207">
            <v>0</v>
          </cell>
          <cell r="R207" t="str">
            <v>N/A</v>
          </cell>
          <cell r="S207">
            <v>1</v>
          </cell>
          <cell r="T207" t="str">
            <v>2X4 2L 18 CELL PARABOLIC LOUVER</v>
          </cell>
          <cell r="U207" t="str">
            <v>SIMKAR</v>
          </cell>
          <cell r="V207" t="str">
            <v>TEP-244-232-B11-18C</v>
          </cell>
          <cell r="W207" t="str">
            <v>-</v>
          </cell>
          <cell r="X207">
            <v>0.6</v>
          </cell>
          <cell r="Y207">
            <v>1</v>
          </cell>
          <cell r="Z207">
            <v>59.734999999999999</v>
          </cell>
          <cell r="AA207">
            <v>59.734999999999999</v>
          </cell>
          <cell r="AB207">
            <v>2.13</v>
          </cell>
          <cell r="AC207">
            <v>0</v>
          </cell>
          <cell r="AD207">
            <v>55</v>
          </cell>
          <cell r="AF207">
            <v>59.26</v>
          </cell>
          <cell r="AG207">
            <v>118.995</v>
          </cell>
          <cell r="AH207">
            <v>2560</v>
          </cell>
          <cell r="AI207">
            <v>0.78</v>
          </cell>
          <cell r="AJ207">
            <v>3993.6000000000004</v>
          </cell>
          <cell r="AK207">
            <v>24000</v>
          </cell>
          <cell r="AL207">
            <v>2</v>
          </cell>
          <cell r="AM207">
            <v>2.6624999999999996</v>
          </cell>
          <cell r="AN207">
            <v>0.25</v>
          </cell>
          <cell r="AO207">
            <v>5</v>
          </cell>
          <cell r="AP207">
            <v>2.2187499999999996E-4</v>
          </cell>
          <cell r="AQ207">
            <v>4.1666666666666669E-4</v>
          </cell>
          <cell r="AR207">
            <v>60000</v>
          </cell>
          <cell r="AS207">
            <v>1</v>
          </cell>
          <cell r="AT207">
            <v>12.3</v>
          </cell>
          <cell r="AU207">
            <v>1</v>
          </cell>
          <cell r="AV207">
            <v>20</v>
          </cell>
          <cell r="AW207">
            <v>2.0500000000000002E-4</v>
          </cell>
          <cell r="AX207">
            <v>3.3333333333333332E-4</v>
          </cell>
          <cell r="AY207">
            <v>4.2687499999999995E-4</v>
          </cell>
          <cell r="AZ207">
            <v>7.5000000000000002E-4</v>
          </cell>
          <cell r="BA207">
            <v>191</v>
          </cell>
        </row>
        <row r="208">
          <cell r="B208">
            <v>191.1</v>
          </cell>
          <cell r="C208" t="str">
            <v>NF5-142</v>
          </cell>
          <cell r="D208" t="str">
            <v>X</v>
          </cell>
          <cell r="E208" t="str">
            <v>NEW LINEAR FLUORESCENT FIXTURE</v>
          </cell>
          <cell r="F208">
            <v>42</v>
          </cell>
          <cell r="I208" t="str">
            <v>X</v>
          </cell>
          <cell r="J208">
            <v>1</v>
          </cell>
          <cell r="K208" t="str">
            <v>2X32HELP</v>
          </cell>
          <cell r="L208">
            <v>0</v>
          </cell>
          <cell r="M208" t="str">
            <v>N/A</v>
          </cell>
          <cell r="O208">
            <v>2</v>
          </cell>
          <cell r="P208" t="str">
            <v>FO28/ECO</v>
          </cell>
          <cell r="Q208">
            <v>0</v>
          </cell>
          <cell r="R208" t="str">
            <v>N/A</v>
          </cell>
          <cell r="S208">
            <v>1</v>
          </cell>
          <cell r="T208" t="str">
            <v>1X4 2L 9 CELL PARABOLIC LOUVER</v>
          </cell>
          <cell r="U208" t="str">
            <v>SIMKAR</v>
          </cell>
          <cell r="V208" t="str">
            <v>TEP-144-232-B11-9C</v>
          </cell>
          <cell r="W208" t="str">
            <v>-</v>
          </cell>
          <cell r="X208">
            <v>0.6</v>
          </cell>
          <cell r="Y208">
            <v>1</v>
          </cell>
          <cell r="Z208">
            <v>59.734999999999999</v>
          </cell>
          <cell r="AA208">
            <v>59.734999999999999</v>
          </cell>
          <cell r="AB208">
            <v>2.13</v>
          </cell>
          <cell r="AC208">
            <v>0</v>
          </cell>
          <cell r="AD208">
            <v>65</v>
          </cell>
          <cell r="AF208">
            <v>69.260000000000005</v>
          </cell>
          <cell r="AG208">
            <v>128.995</v>
          </cell>
          <cell r="AH208">
            <v>2560</v>
          </cell>
          <cell r="AI208">
            <v>0.78</v>
          </cell>
          <cell r="AJ208">
            <v>3993.6000000000004</v>
          </cell>
          <cell r="AK208">
            <v>24000</v>
          </cell>
          <cell r="AL208">
            <v>2</v>
          </cell>
          <cell r="AM208">
            <v>2.6624999999999996</v>
          </cell>
          <cell r="AN208">
            <v>0.25</v>
          </cell>
          <cell r="AO208">
            <v>5</v>
          </cell>
          <cell r="AP208">
            <v>2.2187499999999996E-4</v>
          </cell>
          <cell r="AQ208">
            <v>4.1666666666666669E-4</v>
          </cell>
          <cell r="AR208">
            <v>60000</v>
          </cell>
          <cell r="AS208">
            <v>1</v>
          </cell>
          <cell r="AT208">
            <v>12.3</v>
          </cell>
          <cell r="AU208">
            <v>1</v>
          </cell>
          <cell r="AV208">
            <v>20</v>
          </cell>
          <cell r="AW208">
            <v>2.0500000000000002E-4</v>
          </cell>
          <cell r="AX208">
            <v>3.3333333333333332E-4</v>
          </cell>
          <cell r="AY208">
            <v>4.2687499999999995E-4</v>
          </cell>
          <cell r="AZ208">
            <v>7.5000000000000002E-4</v>
          </cell>
          <cell r="BA208">
            <v>191.1</v>
          </cell>
        </row>
        <row r="209">
          <cell r="B209">
            <v>191.2</v>
          </cell>
          <cell r="C209" t="str">
            <v>NF5-242HP</v>
          </cell>
          <cell r="D209" t="str">
            <v>X</v>
          </cell>
          <cell r="E209" t="str">
            <v>NEW LINEAR FLUORESCENT FIXTURE</v>
          </cell>
          <cell r="F209">
            <v>65</v>
          </cell>
          <cell r="I209" t="str">
            <v>X</v>
          </cell>
          <cell r="J209">
            <v>1</v>
          </cell>
          <cell r="K209" t="str">
            <v>2X32HEHP</v>
          </cell>
          <cell r="L209">
            <v>0</v>
          </cell>
          <cell r="M209" t="str">
            <v>N/A</v>
          </cell>
          <cell r="O209">
            <v>2</v>
          </cell>
          <cell r="P209" t="str">
            <v>FO28/ECO</v>
          </cell>
          <cell r="Q209">
            <v>0</v>
          </cell>
          <cell r="R209" t="str">
            <v>N/A</v>
          </cell>
          <cell r="S209">
            <v>1</v>
          </cell>
          <cell r="T209" t="str">
            <v>2X4 2L 18 CELL PARABOLIC LOUVER</v>
          </cell>
          <cell r="U209" t="str">
            <v>SIMKAR</v>
          </cell>
          <cell r="V209" t="str">
            <v>TEP-244-232-B11-18C</v>
          </cell>
          <cell r="W209" t="str">
            <v>-</v>
          </cell>
          <cell r="X209">
            <v>0.6</v>
          </cell>
          <cell r="Y209">
            <v>1</v>
          </cell>
          <cell r="Z209">
            <v>59.734999999999999</v>
          </cell>
          <cell r="AA209">
            <v>59.734999999999999</v>
          </cell>
          <cell r="AB209">
            <v>2.13</v>
          </cell>
          <cell r="AC209">
            <v>0</v>
          </cell>
          <cell r="AD209">
            <v>55</v>
          </cell>
          <cell r="AF209">
            <v>59.26</v>
          </cell>
          <cell r="AG209">
            <v>118.995</v>
          </cell>
          <cell r="AH209">
            <v>2560</v>
          </cell>
          <cell r="AI209">
            <v>1.2</v>
          </cell>
          <cell r="AJ209">
            <v>6144</v>
          </cell>
          <cell r="AK209">
            <v>24000</v>
          </cell>
          <cell r="AL209">
            <v>2</v>
          </cell>
          <cell r="AM209">
            <v>2.6624999999999996</v>
          </cell>
          <cell r="AN209">
            <v>0.25</v>
          </cell>
          <cell r="AO209">
            <v>5</v>
          </cell>
          <cell r="AP209">
            <v>2.2187499999999996E-4</v>
          </cell>
          <cell r="AQ209">
            <v>4.1666666666666669E-4</v>
          </cell>
          <cell r="AR209">
            <v>60000</v>
          </cell>
          <cell r="AS209">
            <v>1</v>
          </cell>
          <cell r="AT209">
            <v>16.662500000000001</v>
          </cell>
          <cell r="AU209">
            <v>1</v>
          </cell>
          <cell r="AV209">
            <v>20</v>
          </cell>
          <cell r="AW209">
            <v>2.7770833333333337E-4</v>
          </cell>
          <cell r="AX209">
            <v>3.3333333333333332E-4</v>
          </cell>
          <cell r="AY209">
            <v>4.9958333333333332E-4</v>
          </cell>
          <cell r="AZ209">
            <v>7.5000000000000002E-4</v>
          </cell>
          <cell r="BA209">
            <v>191.2</v>
          </cell>
        </row>
        <row r="210">
          <cell r="B210">
            <v>192</v>
          </cell>
          <cell r="C210" t="str">
            <v>NF5-243</v>
          </cell>
          <cell r="D210" t="str">
            <v xml:space="preserve"> </v>
          </cell>
          <cell r="E210" t="str">
            <v>NEW LINEAR FLUORESCENT FIXTURE</v>
          </cell>
          <cell r="F210">
            <v>63</v>
          </cell>
          <cell r="I210" t="str">
            <v>X</v>
          </cell>
          <cell r="J210">
            <v>1</v>
          </cell>
          <cell r="K210" t="str">
            <v>3X32HELP</v>
          </cell>
          <cell r="L210">
            <v>0</v>
          </cell>
          <cell r="M210" t="str">
            <v>N/A</v>
          </cell>
          <cell r="O210">
            <v>3</v>
          </cell>
          <cell r="P210" t="str">
            <v>FO28/ECO</v>
          </cell>
          <cell r="Q210">
            <v>0</v>
          </cell>
          <cell r="R210" t="str">
            <v>N/A</v>
          </cell>
          <cell r="S210">
            <v>1</v>
          </cell>
          <cell r="T210" t="str">
            <v>2X4 3L 18 CELL PARABOLIC LOUVER</v>
          </cell>
          <cell r="U210" t="str">
            <v>SIMKAR</v>
          </cell>
          <cell r="V210" t="str">
            <v>TEP-244-332-B11-18C</v>
          </cell>
          <cell r="W210" t="str">
            <v>-</v>
          </cell>
          <cell r="X210">
            <v>0.6</v>
          </cell>
          <cell r="Y210">
            <v>1</v>
          </cell>
          <cell r="Z210">
            <v>59.734999999999999</v>
          </cell>
          <cell r="AA210">
            <v>59.734999999999999</v>
          </cell>
          <cell r="AB210">
            <v>2.13</v>
          </cell>
          <cell r="AC210">
            <v>0</v>
          </cell>
          <cell r="AD210">
            <v>57</v>
          </cell>
          <cell r="AF210">
            <v>63.39</v>
          </cell>
          <cell r="AG210">
            <v>123.125</v>
          </cell>
          <cell r="AH210">
            <v>2560</v>
          </cell>
          <cell r="AI210">
            <v>0.78</v>
          </cell>
          <cell r="AJ210">
            <v>5990.4000000000005</v>
          </cell>
          <cell r="AK210">
            <v>24000</v>
          </cell>
          <cell r="AL210">
            <v>3</v>
          </cell>
          <cell r="AM210">
            <v>2.6624999999999996</v>
          </cell>
          <cell r="AN210">
            <v>0.25</v>
          </cell>
          <cell r="AO210">
            <v>5</v>
          </cell>
          <cell r="AP210">
            <v>3.3281249999999994E-4</v>
          </cell>
          <cell r="AQ210">
            <v>6.2500000000000001E-4</v>
          </cell>
          <cell r="AR210">
            <v>60000</v>
          </cell>
          <cell r="AS210">
            <v>1</v>
          </cell>
          <cell r="AT210">
            <v>14.25</v>
          </cell>
          <cell r="AU210">
            <v>1</v>
          </cell>
          <cell r="AV210">
            <v>20</v>
          </cell>
          <cell r="AW210">
            <v>2.375E-4</v>
          </cell>
          <cell r="AX210">
            <v>3.3333333333333332E-4</v>
          </cell>
          <cell r="AY210">
            <v>5.7031249999999996E-4</v>
          </cell>
          <cell r="AZ210">
            <v>9.5833333333333339E-4</v>
          </cell>
          <cell r="BA210">
            <v>192</v>
          </cell>
        </row>
        <row r="211">
          <cell r="B211">
            <v>193</v>
          </cell>
          <cell r="C211" t="str">
            <v>NF5-244</v>
          </cell>
          <cell r="D211" t="str">
            <v xml:space="preserve"> </v>
          </cell>
          <cell r="E211" t="str">
            <v>NEW LINEAR FLUORESCENT FIXTURE</v>
          </cell>
          <cell r="F211">
            <v>84</v>
          </cell>
          <cell r="I211" t="str">
            <v>X</v>
          </cell>
          <cell r="J211">
            <v>1</v>
          </cell>
          <cell r="K211" t="str">
            <v>4X32HELP</v>
          </cell>
          <cell r="L211">
            <v>0</v>
          </cell>
          <cell r="M211" t="str">
            <v>N/A</v>
          </cell>
          <cell r="O211">
            <v>4</v>
          </cell>
          <cell r="P211" t="str">
            <v>FO28/ECO</v>
          </cell>
          <cell r="Q211">
            <v>0</v>
          </cell>
          <cell r="R211" t="str">
            <v>N/A</v>
          </cell>
          <cell r="S211">
            <v>1</v>
          </cell>
          <cell r="T211" t="str">
            <v>2X4 4L 18 CELL PARABOLIC LOUVER</v>
          </cell>
          <cell r="U211" t="str">
            <v>SIMKAR</v>
          </cell>
          <cell r="V211" t="str">
            <v>TEP-244-432-B11-18C</v>
          </cell>
          <cell r="W211" t="str">
            <v>-</v>
          </cell>
          <cell r="X211">
            <v>0.6</v>
          </cell>
          <cell r="Y211">
            <v>1</v>
          </cell>
          <cell r="Z211">
            <v>59.734999999999999</v>
          </cell>
          <cell r="AA211">
            <v>59.734999999999999</v>
          </cell>
          <cell r="AB211">
            <v>2.13</v>
          </cell>
          <cell r="AC211">
            <v>0</v>
          </cell>
          <cell r="AD211">
            <v>61</v>
          </cell>
          <cell r="AF211">
            <v>69.52</v>
          </cell>
          <cell r="AG211">
            <v>129.255</v>
          </cell>
          <cell r="AH211">
            <v>2560</v>
          </cell>
          <cell r="AI211">
            <v>0.78</v>
          </cell>
          <cell r="AJ211">
            <v>7987.2000000000007</v>
          </cell>
          <cell r="AK211">
            <v>24000</v>
          </cell>
          <cell r="AL211">
            <v>4</v>
          </cell>
          <cell r="AM211">
            <v>2.6624999999999996</v>
          </cell>
          <cell r="AN211">
            <v>0.25</v>
          </cell>
          <cell r="AO211">
            <v>5</v>
          </cell>
          <cell r="AP211">
            <v>4.4374999999999992E-4</v>
          </cell>
          <cell r="AQ211">
            <v>8.3333333333333339E-4</v>
          </cell>
          <cell r="AR211">
            <v>60000</v>
          </cell>
          <cell r="AS211">
            <v>1</v>
          </cell>
          <cell r="AT211">
            <v>15.35</v>
          </cell>
          <cell r="AU211">
            <v>1</v>
          </cell>
          <cell r="AV211">
            <v>20</v>
          </cell>
          <cell r="AW211">
            <v>2.5583333333333334E-4</v>
          </cell>
          <cell r="AX211">
            <v>3.3333333333333332E-4</v>
          </cell>
          <cell r="AY211">
            <v>6.9958333333333331E-4</v>
          </cell>
          <cell r="AZ211">
            <v>1.1666666666666668E-3</v>
          </cell>
          <cell r="BA211">
            <v>193</v>
          </cell>
        </row>
        <row r="212">
          <cell r="B212">
            <v>194</v>
          </cell>
          <cell r="C212" t="str">
            <v>NF6</v>
          </cell>
          <cell r="D212" t="str">
            <v>X</v>
          </cell>
          <cell r="E212" t="str">
            <v>NEW LINEAR FLUORESCENT FIXTURE</v>
          </cell>
          <cell r="F212">
            <v>42</v>
          </cell>
          <cell r="I212" t="str">
            <v>X</v>
          </cell>
          <cell r="J212">
            <v>1</v>
          </cell>
          <cell r="K212" t="str">
            <v>2X32HELP</v>
          </cell>
          <cell r="L212">
            <v>0</v>
          </cell>
          <cell r="M212" t="str">
            <v>N/A</v>
          </cell>
          <cell r="O212">
            <v>2</v>
          </cell>
          <cell r="P212" t="str">
            <v>FO28/ECO</v>
          </cell>
          <cell r="Q212">
            <v>0</v>
          </cell>
          <cell r="R212" t="str">
            <v>N/A</v>
          </cell>
          <cell r="S212">
            <v>1</v>
          </cell>
          <cell r="T212" t="str">
            <v>2 LAMP 4' WRAP</v>
          </cell>
          <cell r="U212" t="str">
            <v>SIMKAR</v>
          </cell>
          <cell r="V212" t="str">
            <v>SY-920-232-B11-*</v>
          </cell>
          <cell r="W212" t="str">
            <v>-</v>
          </cell>
          <cell r="X212">
            <v>0.6</v>
          </cell>
          <cell r="Y212">
            <v>1</v>
          </cell>
          <cell r="Z212">
            <v>59.734999999999999</v>
          </cell>
          <cell r="AA212">
            <v>59.734999999999999</v>
          </cell>
          <cell r="AB212">
            <v>2.13</v>
          </cell>
          <cell r="AC212">
            <v>0</v>
          </cell>
          <cell r="AD212">
            <v>33</v>
          </cell>
          <cell r="AF212">
            <v>37.26</v>
          </cell>
          <cell r="AG212">
            <v>96.995000000000005</v>
          </cell>
          <cell r="AH212">
            <v>2560</v>
          </cell>
          <cell r="AI212">
            <v>0.78</v>
          </cell>
          <cell r="AJ212">
            <v>3993.6000000000004</v>
          </cell>
          <cell r="AK212">
            <v>24000</v>
          </cell>
          <cell r="AL212">
            <v>2</v>
          </cell>
          <cell r="AM212">
            <v>2.6624999999999996</v>
          </cell>
          <cell r="AN212">
            <v>0.25</v>
          </cell>
          <cell r="AO212">
            <v>5</v>
          </cell>
          <cell r="AP212">
            <v>2.2187499999999996E-4</v>
          </cell>
          <cell r="AQ212">
            <v>4.1666666666666669E-4</v>
          </cell>
          <cell r="AR212">
            <v>60000</v>
          </cell>
          <cell r="AS212">
            <v>1</v>
          </cell>
          <cell r="AT212">
            <v>12.3</v>
          </cell>
          <cell r="AU212">
            <v>1</v>
          </cell>
          <cell r="AV212">
            <v>20</v>
          </cell>
          <cell r="AW212">
            <v>2.0500000000000002E-4</v>
          </cell>
          <cell r="AX212">
            <v>3.3333333333333332E-4</v>
          </cell>
          <cell r="AY212">
            <v>4.2687499999999995E-4</v>
          </cell>
          <cell r="AZ212">
            <v>7.5000000000000002E-4</v>
          </cell>
          <cell r="BA212">
            <v>194</v>
          </cell>
        </row>
        <row r="213">
          <cell r="B213">
            <v>195</v>
          </cell>
          <cell r="C213" t="str">
            <v>NF6-IND</v>
          </cell>
          <cell r="D213" t="str">
            <v xml:space="preserve"> </v>
          </cell>
          <cell r="E213" t="str">
            <v>NEW LINEAR FLUORESCENT FIXTURE</v>
          </cell>
          <cell r="F213">
            <v>42</v>
          </cell>
          <cell r="I213" t="str">
            <v>X</v>
          </cell>
          <cell r="J213">
            <v>1</v>
          </cell>
          <cell r="K213" t="str">
            <v>2X32HELP</v>
          </cell>
          <cell r="L213">
            <v>0</v>
          </cell>
          <cell r="M213" t="str">
            <v>N/A</v>
          </cell>
          <cell r="O213">
            <v>2</v>
          </cell>
          <cell r="P213" t="str">
            <v>FO28/ECO</v>
          </cell>
          <cell r="Q213">
            <v>0</v>
          </cell>
          <cell r="R213" t="str">
            <v>N/A</v>
          </cell>
          <cell r="S213">
            <v>1</v>
          </cell>
          <cell r="T213" t="str">
            <v>2 LAMP 4'STRIP WITH REFLECTOR</v>
          </cell>
          <cell r="U213" t="str">
            <v>SIMKAR</v>
          </cell>
          <cell r="V213" t="str">
            <v>IE-232-B11-*</v>
          </cell>
          <cell r="W213" t="str">
            <v>-</v>
          </cell>
          <cell r="X213">
            <v>0.6</v>
          </cell>
          <cell r="Y213">
            <v>1</v>
          </cell>
          <cell r="Z213">
            <v>59.734999999999999</v>
          </cell>
          <cell r="AA213">
            <v>59.734999999999999</v>
          </cell>
          <cell r="AB213">
            <v>2.13</v>
          </cell>
          <cell r="AC213">
            <v>0</v>
          </cell>
          <cell r="AD213">
            <v>30</v>
          </cell>
          <cell r="AF213">
            <v>34.26</v>
          </cell>
          <cell r="AG213">
            <v>93.995000000000005</v>
          </cell>
          <cell r="AH213">
            <v>2560</v>
          </cell>
          <cell r="AI213">
            <v>0.78</v>
          </cell>
          <cell r="AJ213">
            <v>3993.6000000000004</v>
          </cell>
          <cell r="AK213">
            <v>24000</v>
          </cell>
          <cell r="AL213">
            <v>2</v>
          </cell>
          <cell r="AM213">
            <v>2.6624999999999996</v>
          </cell>
          <cell r="AN213">
            <v>0.25</v>
          </cell>
          <cell r="AO213">
            <v>5</v>
          </cell>
          <cell r="AP213">
            <v>2.2187499999999996E-4</v>
          </cell>
          <cell r="AQ213">
            <v>4.1666666666666669E-4</v>
          </cell>
          <cell r="AR213">
            <v>60000</v>
          </cell>
          <cell r="AS213">
            <v>1</v>
          </cell>
          <cell r="AT213">
            <v>12.3</v>
          </cell>
          <cell r="AU213">
            <v>1</v>
          </cell>
          <cell r="AV213">
            <v>20</v>
          </cell>
          <cell r="AW213">
            <v>2.0500000000000002E-4</v>
          </cell>
          <cell r="AX213">
            <v>3.3333333333333332E-4</v>
          </cell>
          <cell r="AY213">
            <v>4.2687499999999995E-4</v>
          </cell>
          <cell r="AZ213">
            <v>7.5000000000000002E-4</v>
          </cell>
          <cell r="BA213">
            <v>195</v>
          </cell>
        </row>
        <row r="214">
          <cell r="B214">
            <v>196</v>
          </cell>
          <cell r="C214" t="str">
            <v>NF6-IND P</v>
          </cell>
          <cell r="D214" t="str">
            <v>X</v>
          </cell>
          <cell r="E214" t="str">
            <v>NEW LINEAR FLUORESCENT FIXTURE</v>
          </cell>
          <cell r="F214">
            <v>42</v>
          </cell>
          <cell r="I214" t="str">
            <v>X</v>
          </cell>
          <cell r="J214">
            <v>1</v>
          </cell>
          <cell r="K214" t="str">
            <v>2X32HELP</v>
          </cell>
          <cell r="L214">
            <v>0</v>
          </cell>
          <cell r="M214" t="str">
            <v>N/A</v>
          </cell>
          <cell r="O214">
            <v>2</v>
          </cell>
          <cell r="P214" t="str">
            <v>FO28/ECO</v>
          </cell>
          <cell r="Q214">
            <v>0</v>
          </cell>
          <cell r="R214" t="str">
            <v>N/A</v>
          </cell>
          <cell r="S214">
            <v>1</v>
          </cell>
          <cell r="T214" t="str">
            <v>2 LAMP 4' STRIP INDUSTRIAL PREMIUM GRADE</v>
          </cell>
          <cell r="U214" t="str">
            <v>SIMKAR</v>
          </cell>
          <cell r="V214" t="str">
            <v>IF232-B11-*</v>
          </cell>
          <cell r="W214" t="str">
            <v>-</v>
          </cell>
          <cell r="X214">
            <v>0.6</v>
          </cell>
          <cell r="Y214">
            <v>1</v>
          </cell>
          <cell r="Z214">
            <v>59.734999999999999</v>
          </cell>
          <cell r="AA214">
            <v>59.734999999999999</v>
          </cell>
          <cell r="AB214">
            <v>2.13</v>
          </cell>
          <cell r="AC214">
            <v>0</v>
          </cell>
          <cell r="AD214">
            <v>46</v>
          </cell>
          <cell r="AF214">
            <v>50.26</v>
          </cell>
          <cell r="AG214">
            <v>109.995</v>
          </cell>
          <cell r="AH214">
            <v>2560</v>
          </cell>
          <cell r="AI214">
            <v>0.78</v>
          </cell>
          <cell r="AJ214">
            <v>3993.6000000000004</v>
          </cell>
          <cell r="AK214">
            <v>24000</v>
          </cell>
          <cell r="AL214">
            <v>2</v>
          </cell>
          <cell r="AM214">
            <v>2.6624999999999996</v>
          </cell>
          <cell r="AN214">
            <v>0.25</v>
          </cell>
          <cell r="AO214">
            <v>5</v>
          </cell>
          <cell r="AP214">
            <v>2.2187499999999996E-4</v>
          </cell>
          <cell r="AQ214">
            <v>4.1666666666666669E-4</v>
          </cell>
          <cell r="AR214">
            <v>60000</v>
          </cell>
          <cell r="AS214">
            <v>1</v>
          </cell>
          <cell r="AT214">
            <v>12.3</v>
          </cell>
          <cell r="AU214">
            <v>1</v>
          </cell>
          <cell r="AV214">
            <v>20</v>
          </cell>
          <cell r="AW214">
            <v>2.0500000000000002E-4</v>
          </cell>
          <cell r="AX214">
            <v>3.3333333333333332E-4</v>
          </cell>
          <cell r="AY214">
            <v>4.2687499999999995E-4</v>
          </cell>
          <cell r="AZ214">
            <v>7.5000000000000002E-4</v>
          </cell>
          <cell r="BA214">
            <v>196</v>
          </cell>
        </row>
        <row r="215">
          <cell r="B215">
            <v>197</v>
          </cell>
          <cell r="C215" t="str">
            <v>NF6-STRIP</v>
          </cell>
          <cell r="D215" t="str">
            <v>X</v>
          </cell>
          <cell r="E215" t="str">
            <v>NEW LINEAR FLUORESCENT FIXTURE</v>
          </cell>
          <cell r="F215">
            <v>42</v>
          </cell>
          <cell r="I215" t="str">
            <v>X</v>
          </cell>
          <cell r="J215">
            <v>1</v>
          </cell>
          <cell r="K215" t="str">
            <v>2X32HELP</v>
          </cell>
          <cell r="L215">
            <v>0</v>
          </cell>
          <cell r="M215" t="str">
            <v>N/A</v>
          </cell>
          <cell r="O215">
            <v>2</v>
          </cell>
          <cell r="P215" t="str">
            <v>FO28/ECO</v>
          </cell>
          <cell r="Q215">
            <v>0</v>
          </cell>
          <cell r="R215" t="str">
            <v>N/A</v>
          </cell>
          <cell r="S215">
            <v>1</v>
          </cell>
          <cell r="T215" t="str">
            <v>2  LAMP 4' STRIP W/WIREGUARD</v>
          </cell>
          <cell r="U215" t="str">
            <v>SIMKAR</v>
          </cell>
          <cell r="V215" t="str">
            <v>CH-232-B11-*-WG*</v>
          </cell>
          <cell r="W215" t="str">
            <v>-</v>
          </cell>
          <cell r="X215">
            <v>0.6</v>
          </cell>
          <cell r="Y215">
            <v>1</v>
          </cell>
          <cell r="Z215">
            <v>59.734999999999999</v>
          </cell>
          <cell r="AA215">
            <v>59.734999999999999</v>
          </cell>
          <cell r="AB215">
            <v>2.13</v>
          </cell>
          <cell r="AC215">
            <v>0</v>
          </cell>
          <cell r="AD215">
            <v>29</v>
          </cell>
          <cell r="AF215">
            <v>33.26</v>
          </cell>
          <cell r="AG215">
            <v>92.995000000000005</v>
          </cell>
          <cell r="AH215">
            <v>2560</v>
          </cell>
          <cell r="AI215">
            <v>0.78</v>
          </cell>
          <cell r="AJ215">
            <v>3993.6000000000004</v>
          </cell>
          <cell r="AK215">
            <v>24000</v>
          </cell>
          <cell r="AL215">
            <v>2</v>
          </cell>
          <cell r="AM215">
            <v>2.6624999999999996</v>
          </cell>
          <cell r="AN215">
            <v>0.25</v>
          </cell>
          <cell r="AO215">
            <v>5</v>
          </cell>
          <cell r="AP215">
            <v>2.2187499999999996E-4</v>
          </cell>
          <cell r="AQ215">
            <v>4.1666666666666669E-4</v>
          </cell>
          <cell r="AR215">
            <v>60000</v>
          </cell>
          <cell r="AS215">
            <v>1</v>
          </cell>
          <cell r="AT215">
            <v>12.3</v>
          </cell>
          <cell r="AU215">
            <v>1</v>
          </cell>
          <cell r="AV215">
            <v>20</v>
          </cell>
          <cell r="AW215">
            <v>2.0500000000000002E-4</v>
          </cell>
          <cell r="AX215">
            <v>3.3333333333333332E-4</v>
          </cell>
          <cell r="AY215">
            <v>4.2687499999999995E-4</v>
          </cell>
          <cell r="AZ215">
            <v>7.5000000000000002E-4</v>
          </cell>
          <cell r="BA215">
            <v>197</v>
          </cell>
        </row>
        <row r="216">
          <cell r="B216">
            <v>198</v>
          </cell>
          <cell r="C216" t="str">
            <v>NF6-VT</v>
          </cell>
          <cell r="D216" t="str">
            <v>X</v>
          </cell>
          <cell r="E216" t="str">
            <v>NEW LINEAR FLUORESCENT FIXTURE</v>
          </cell>
          <cell r="F216">
            <v>42</v>
          </cell>
          <cell r="I216" t="str">
            <v>X</v>
          </cell>
          <cell r="J216">
            <v>1</v>
          </cell>
          <cell r="K216" t="str">
            <v>2X32HELP</v>
          </cell>
          <cell r="L216">
            <v>0</v>
          </cell>
          <cell r="M216" t="str">
            <v>N/A</v>
          </cell>
          <cell r="O216">
            <v>2</v>
          </cell>
          <cell r="P216" t="str">
            <v>FO28/ECO</v>
          </cell>
          <cell r="Q216">
            <v>0</v>
          </cell>
          <cell r="R216" t="str">
            <v>N/A</v>
          </cell>
          <cell r="S216">
            <v>1</v>
          </cell>
          <cell r="T216" t="str">
            <v>2  LAMP 4' VAPOR TIGHT</v>
          </cell>
          <cell r="U216" t="str">
            <v>SIMKAR</v>
          </cell>
          <cell r="V216" t="str">
            <v>OV450-232-B11M-*</v>
          </cell>
          <cell r="W216" t="str">
            <v>-</v>
          </cell>
          <cell r="X216">
            <v>0.6</v>
          </cell>
          <cell r="Y216">
            <v>1</v>
          </cell>
          <cell r="Z216">
            <v>59.734999999999999</v>
          </cell>
          <cell r="AA216">
            <v>59.734999999999999</v>
          </cell>
          <cell r="AB216">
            <v>2.13</v>
          </cell>
          <cell r="AC216">
            <v>0</v>
          </cell>
          <cell r="AD216">
            <v>65</v>
          </cell>
          <cell r="AF216">
            <v>69.260000000000005</v>
          </cell>
          <cell r="AG216">
            <v>128.995</v>
          </cell>
          <cell r="AH216">
            <v>2560</v>
          </cell>
          <cell r="AI216">
            <v>0.78</v>
          </cell>
          <cell r="AJ216">
            <v>3993.6000000000004</v>
          </cell>
          <cell r="AK216">
            <v>24000</v>
          </cell>
          <cell r="AL216">
            <v>2</v>
          </cell>
          <cell r="AM216">
            <v>2.6624999999999996</v>
          </cell>
          <cell r="AN216">
            <v>0.25</v>
          </cell>
          <cell r="AO216">
            <v>5</v>
          </cell>
          <cell r="AP216">
            <v>2.2187499999999996E-4</v>
          </cell>
          <cell r="AQ216">
            <v>4.1666666666666669E-4</v>
          </cell>
          <cell r="AR216">
            <v>60000</v>
          </cell>
          <cell r="AS216">
            <v>1</v>
          </cell>
          <cell r="AT216">
            <v>12.3</v>
          </cell>
          <cell r="AU216">
            <v>1</v>
          </cell>
          <cell r="AV216">
            <v>20</v>
          </cell>
          <cell r="AW216">
            <v>2.0500000000000002E-4</v>
          </cell>
          <cell r="AX216">
            <v>3.3333333333333332E-4</v>
          </cell>
          <cell r="AY216">
            <v>4.2687499999999995E-4</v>
          </cell>
          <cell r="AZ216">
            <v>7.5000000000000002E-4</v>
          </cell>
          <cell r="BA216">
            <v>198</v>
          </cell>
        </row>
        <row r="217">
          <cell r="B217">
            <v>199</v>
          </cell>
          <cell r="C217" t="str">
            <v>NF6-VTP</v>
          </cell>
          <cell r="D217" t="str">
            <v>X</v>
          </cell>
          <cell r="E217" t="str">
            <v>NEW LINEAR FLUORESCENT FIXTURE</v>
          </cell>
          <cell r="F217">
            <v>42</v>
          </cell>
          <cell r="I217" t="str">
            <v>X</v>
          </cell>
          <cell r="J217">
            <v>1</v>
          </cell>
          <cell r="K217" t="str">
            <v>2X32HELP</v>
          </cell>
          <cell r="L217">
            <v>0</v>
          </cell>
          <cell r="M217" t="str">
            <v>N/A</v>
          </cell>
          <cell r="O217">
            <v>2</v>
          </cell>
          <cell r="P217" t="str">
            <v>FO28/ECO</v>
          </cell>
          <cell r="Q217">
            <v>0</v>
          </cell>
          <cell r="R217" t="str">
            <v>N/A</v>
          </cell>
          <cell r="S217">
            <v>1</v>
          </cell>
          <cell r="T217" t="str">
            <v>2  LAMP 4' VAPOR TIGHT PREMIUM</v>
          </cell>
          <cell r="U217" t="str">
            <v>SIMKAR</v>
          </cell>
          <cell r="V217" t="str">
            <v>OV410-232-B11M-*</v>
          </cell>
          <cell r="W217" t="str">
            <v>-</v>
          </cell>
          <cell r="X217">
            <v>0.6</v>
          </cell>
          <cell r="Y217">
            <v>1</v>
          </cell>
          <cell r="Z217">
            <v>59.734999999999999</v>
          </cell>
          <cell r="AA217">
            <v>59.734999999999999</v>
          </cell>
          <cell r="AB217">
            <v>2.13</v>
          </cell>
          <cell r="AC217">
            <v>0</v>
          </cell>
          <cell r="AD217">
            <v>80</v>
          </cell>
          <cell r="AF217">
            <v>84.26</v>
          </cell>
          <cell r="AG217">
            <v>143.995</v>
          </cell>
          <cell r="AH217">
            <v>2560</v>
          </cell>
          <cell r="AI217">
            <v>0.78</v>
          </cell>
          <cell r="AJ217">
            <v>3993.6000000000004</v>
          </cell>
          <cell r="AK217">
            <v>24000</v>
          </cell>
          <cell r="AL217">
            <v>2</v>
          </cell>
          <cell r="AM217">
            <v>2.6624999999999996</v>
          </cell>
          <cell r="AN217">
            <v>0.25</v>
          </cell>
          <cell r="AO217">
            <v>5</v>
          </cell>
          <cell r="AP217">
            <v>2.2187499999999996E-4</v>
          </cell>
          <cell r="AQ217">
            <v>4.1666666666666669E-4</v>
          </cell>
          <cell r="AR217">
            <v>60000</v>
          </cell>
          <cell r="AS217">
            <v>1</v>
          </cell>
          <cell r="AT217">
            <v>12.3</v>
          </cell>
          <cell r="AU217">
            <v>1</v>
          </cell>
          <cell r="AV217">
            <v>20</v>
          </cell>
          <cell r="AW217">
            <v>2.0500000000000002E-4</v>
          </cell>
          <cell r="AX217">
            <v>3.3333333333333332E-4</v>
          </cell>
          <cell r="AY217">
            <v>4.2687499999999995E-4</v>
          </cell>
          <cell r="AZ217">
            <v>7.5000000000000002E-4</v>
          </cell>
          <cell r="BA217">
            <v>199</v>
          </cell>
        </row>
        <row r="218">
          <cell r="B218">
            <v>199.1</v>
          </cell>
          <cell r="C218" t="str">
            <v>SP-EXP-2L</v>
          </cell>
          <cell r="D218" t="str">
            <v>X</v>
          </cell>
          <cell r="E218" t="str">
            <v>NEW LINEAR FLUORESCENT FIXTURE</v>
          </cell>
          <cell r="F218">
            <v>65</v>
          </cell>
          <cell r="I218" t="str">
            <v>X</v>
          </cell>
          <cell r="J218">
            <v>1</v>
          </cell>
          <cell r="K218" t="str">
            <v>2X32HEHP</v>
          </cell>
          <cell r="L218">
            <v>0</v>
          </cell>
          <cell r="M218" t="str">
            <v>N/A</v>
          </cell>
          <cell r="O218">
            <v>2</v>
          </cell>
          <cell r="P218" t="str">
            <v>FO28/ECO</v>
          </cell>
          <cell r="Q218">
            <v>0</v>
          </cell>
          <cell r="R218" t="str">
            <v>N/A</v>
          </cell>
          <cell r="S218">
            <v>1</v>
          </cell>
          <cell r="T218" t="str">
            <v>2  LAMP 4' DUST EXPLOSION-PROOF</v>
          </cell>
          <cell r="U218" t="str">
            <v>SELECT</v>
          </cell>
          <cell r="V218" t="str">
            <v>SELECT</v>
          </cell>
          <cell r="W218" t="str">
            <v>-</v>
          </cell>
          <cell r="X218">
            <v>0.6</v>
          </cell>
          <cell r="Y218">
            <v>2</v>
          </cell>
          <cell r="Z218">
            <v>59.734999999999999</v>
          </cell>
          <cell r="AA218">
            <v>119.47</v>
          </cell>
          <cell r="AB218">
            <v>2.13</v>
          </cell>
          <cell r="AC218">
            <v>0</v>
          </cell>
          <cell r="AD218">
            <v>380</v>
          </cell>
          <cell r="AE218">
            <v>50</v>
          </cell>
          <cell r="AF218">
            <v>434.26</v>
          </cell>
          <cell r="AG218">
            <v>553.73</v>
          </cell>
          <cell r="AH218">
            <v>2560</v>
          </cell>
          <cell r="AI218">
            <v>1.2</v>
          </cell>
          <cell r="AJ218">
            <v>6144</v>
          </cell>
          <cell r="AK218">
            <v>24000</v>
          </cell>
          <cell r="AL218">
            <v>2</v>
          </cell>
          <cell r="AM218">
            <v>2.6624999999999996</v>
          </cell>
          <cell r="AN218">
            <v>0.25</v>
          </cell>
          <cell r="AO218">
            <v>5</v>
          </cell>
          <cell r="AP218">
            <v>2.2187499999999996E-4</v>
          </cell>
          <cell r="AQ218">
            <v>4.1666666666666669E-4</v>
          </cell>
          <cell r="AR218">
            <v>60000</v>
          </cell>
          <cell r="AS218">
            <v>1</v>
          </cell>
          <cell r="AT218">
            <v>16.662500000000001</v>
          </cell>
          <cell r="AU218">
            <v>1</v>
          </cell>
          <cell r="AV218">
            <v>20</v>
          </cell>
          <cell r="AW218">
            <v>2.7770833333333337E-4</v>
          </cell>
          <cell r="AX218">
            <v>3.3333333333333332E-4</v>
          </cell>
          <cell r="AY218">
            <v>4.9958333333333332E-4</v>
          </cell>
          <cell r="AZ218">
            <v>7.5000000000000002E-4</v>
          </cell>
          <cell r="BA218">
            <v>199.1</v>
          </cell>
        </row>
        <row r="219">
          <cell r="B219">
            <v>200</v>
          </cell>
          <cell r="C219" t="str">
            <v>NF6-WALL</v>
          </cell>
          <cell r="D219" t="str">
            <v xml:space="preserve"> </v>
          </cell>
          <cell r="E219" t="str">
            <v>NEW LINEAR FLUORESCENT FIXTURE</v>
          </cell>
          <cell r="F219">
            <v>42</v>
          </cell>
          <cell r="I219" t="str">
            <v>X</v>
          </cell>
          <cell r="J219">
            <v>1</v>
          </cell>
          <cell r="K219" t="str">
            <v>2X32HELP</v>
          </cell>
          <cell r="L219">
            <v>0</v>
          </cell>
          <cell r="M219" t="str">
            <v>N/A</v>
          </cell>
          <cell r="O219">
            <v>2</v>
          </cell>
          <cell r="P219" t="str">
            <v>FO28/ECO</v>
          </cell>
          <cell r="Q219">
            <v>0</v>
          </cell>
          <cell r="R219" t="str">
            <v>N/A</v>
          </cell>
          <cell r="S219">
            <v>1</v>
          </cell>
          <cell r="T219" t="str">
            <v>2 LAMP 4' WALL MT</v>
          </cell>
          <cell r="U219" t="str">
            <v>SIMKAR</v>
          </cell>
          <cell r="V219" t="str">
            <v>WBT-232-A-WE-B11-*</v>
          </cell>
          <cell r="W219" t="str">
            <v>-</v>
          </cell>
          <cell r="X219">
            <v>0.6</v>
          </cell>
          <cell r="Y219">
            <v>1</v>
          </cell>
          <cell r="Z219">
            <v>59.734999999999999</v>
          </cell>
          <cell r="AA219">
            <v>59.734999999999999</v>
          </cell>
          <cell r="AB219">
            <v>2.13</v>
          </cell>
          <cell r="AC219">
            <v>0</v>
          </cell>
          <cell r="AD219">
            <v>58</v>
          </cell>
          <cell r="AF219">
            <v>62.26</v>
          </cell>
          <cell r="AG219">
            <v>121.995</v>
          </cell>
          <cell r="AH219">
            <v>2560</v>
          </cell>
          <cell r="AI219">
            <v>0.78</v>
          </cell>
          <cell r="AJ219">
            <v>3993.6000000000004</v>
          </cell>
          <cell r="AK219">
            <v>24000</v>
          </cell>
          <cell r="AL219">
            <v>2</v>
          </cell>
          <cell r="AM219">
            <v>2.6624999999999996</v>
          </cell>
          <cell r="AN219">
            <v>0.25</v>
          </cell>
          <cell r="AO219">
            <v>5</v>
          </cell>
          <cell r="AP219">
            <v>2.2187499999999996E-4</v>
          </cell>
          <cell r="AQ219">
            <v>4.1666666666666669E-4</v>
          </cell>
          <cell r="AR219">
            <v>60000</v>
          </cell>
          <cell r="AS219">
            <v>1</v>
          </cell>
          <cell r="AT219">
            <v>12.3</v>
          </cell>
          <cell r="AU219">
            <v>1</v>
          </cell>
          <cell r="AV219">
            <v>20</v>
          </cell>
          <cell r="AW219">
            <v>2.0500000000000002E-4</v>
          </cell>
          <cell r="AX219">
            <v>3.3333333333333332E-4</v>
          </cell>
          <cell r="AY219">
            <v>4.2687499999999995E-4</v>
          </cell>
          <cell r="AZ219">
            <v>7.5000000000000002E-4</v>
          </cell>
          <cell r="BA219">
            <v>200</v>
          </cell>
        </row>
        <row r="220">
          <cell r="B220">
            <v>201</v>
          </cell>
          <cell r="C220" t="str">
            <v>NF7</v>
          </cell>
          <cell r="D220" t="str">
            <v xml:space="preserve"> </v>
          </cell>
          <cell r="E220" t="str">
            <v>NEW LINEAR FLUORESCENT FIXTURE</v>
          </cell>
          <cell r="F220">
            <v>84</v>
          </cell>
          <cell r="I220" t="str">
            <v>X</v>
          </cell>
          <cell r="J220">
            <v>1</v>
          </cell>
          <cell r="K220" t="str">
            <v>4X32HELP</v>
          </cell>
          <cell r="L220">
            <v>0</v>
          </cell>
          <cell r="M220" t="str">
            <v>N/A</v>
          </cell>
          <cell r="O220">
            <v>4</v>
          </cell>
          <cell r="P220" t="str">
            <v>FO28/ECO</v>
          </cell>
          <cell r="Q220">
            <v>0</v>
          </cell>
          <cell r="R220" t="str">
            <v>N/A</v>
          </cell>
          <cell r="S220">
            <v>1</v>
          </cell>
          <cell r="T220" t="str">
            <v>4 LAMP 8' WRAP</v>
          </cell>
          <cell r="U220" t="str">
            <v>SIMKAR</v>
          </cell>
          <cell r="V220" t="str">
            <v>SY-920-2232-B11-*</v>
          </cell>
          <cell r="W220" t="str">
            <v>-</v>
          </cell>
          <cell r="X220">
            <v>0.6</v>
          </cell>
          <cell r="Y220">
            <v>1.25</v>
          </cell>
          <cell r="Z220">
            <v>59.734999999999999</v>
          </cell>
          <cell r="AA220">
            <v>74.668750000000003</v>
          </cell>
          <cell r="AB220">
            <v>2.13</v>
          </cell>
          <cell r="AC220">
            <v>0</v>
          </cell>
          <cell r="AD220">
            <v>55</v>
          </cell>
          <cell r="AF220">
            <v>63.519999999999996</v>
          </cell>
          <cell r="AG220">
            <v>138.18875</v>
          </cell>
          <cell r="AH220">
            <v>2560</v>
          </cell>
          <cell r="AI220">
            <v>0.78</v>
          </cell>
          <cell r="AJ220">
            <v>7987.2000000000007</v>
          </cell>
          <cell r="AK220">
            <v>24000</v>
          </cell>
          <cell r="AL220">
            <v>4</v>
          </cell>
          <cell r="AM220">
            <v>2.6624999999999996</v>
          </cell>
          <cell r="AN220">
            <v>0.25</v>
          </cell>
          <cell r="AO220">
            <v>5</v>
          </cell>
          <cell r="AP220">
            <v>4.4374999999999992E-4</v>
          </cell>
          <cell r="AQ220">
            <v>8.3333333333333339E-4</v>
          </cell>
          <cell r="AR220">
            <v>60000</v>
          </cell>
          <cell r="AS220">
            <v>1</v>
          </cell>
          <cell r="AT220">
            <v>15.35</v>
          </cell>
          <cell r="AU220">
            <v>1</v>
          </cell>
          <cell r="AV220">
            <v>20</v>
          </cell>
          <cell r="AW220">
            <v>2.5583333333333334E-4</v>
          </cell>
          <cell r="AX220">
            <v>3.3333333333333332E-4</v>
          </cell>
          <cell r="AY220">
            <v>6.9958333333333331E-4</v>
          </cell>
          <cell r="AZ220">
            <v>1.1666666666666668E-3</v>
          </cell>
          <cell r="BA220">
            <v>201</v>
          </cell>
        </row>
        <row r="221">
          <cell r="B221">
            <v>202</v>
          </cell>
          <cell r="C221" t="str">
            <v>NF7-IND</v>
          </cell>
          <cell r="D221" t="str">
            <v xml:space="preserve"> </v>
          </cell>
          <cell r="E221" t="str">
            <v>NEW LINEAR FLUORESCENT FIXTURE</v>
          </cell>
          <cell r="F221">
            <v>84</v>
          </cell>
          <cell r="I221" t="str">
            <v>X</v>
          </cell>
          <cell r="J221">
            <v>1</v>
          </cell>
          <cell r="K221" t="str">
            <v>4X32HELP</v>
          </cell>
          <cell r="L221">
            <v>0</v>
          </cell>
          <cell r="M221" t="str">
            <v>N/A</v>
          </cell>
          <cell r="O221">
            <v>4</v>
          </cell>
          <cell r="P221" t="str">
            <v>FO28/ECO</v>
          </cell>
          <cell r="Q221">
            <v>0</v>
          </cell>
          <cell r="R221" t="str">
            <v>N/A</v>
          </cell>
          <cell r="S221">
            <v>1</v>
          </cell>
          <cell r="T221" t="str">
            <v>4 LAMP 8' STRIP WITH REFLECTOR</v>
          </cell>
          <cell r="U221" t="str">
            <v>SIMKAR</v>
          </cell>
          <cell r="V221" t="str">
            <v>IE-2232-B11-*</v>
          </cell>
          <cell r="W221" t="str">
            <v>-</v>
          </cell>
          <cell r="X221">
            <v>0.6</v>
          </cell>
          <cell r="Y221">
            <v>1.25</v>
          </cell>
          <cell r="Z221">
            <v>59.734999999999999</v>
          </cell>
          <cell r="AA221">
            <v>74.668750000000003</v>
          </cell>
          <cell r="AB221">
            <v>2.13</v>
          </cell>
          <cell r="AC221">
            <v>0</v>
          </cell>
          <cell r="AD221">
            <v>43</v>
          </cell>
          <cell r="AF221">
            <v>51.519999999999996</v>
          </cell>
          <cell r="AG221">
            <v>126.18875</v>
          </cell>
          <cell r="AH221">
            <v>2560</v>
          </cell>
          <cell r="AI221">
            <v>0.78</v>
          </cell>
          <cell r="AJ221">
            <v>7987.2000000000007</v>
          </cell>
          <cell r="AK221">
            <v>24000</v>
          </cell>
          <cell r="AL221">
            <v>4</v>
          </cell>
          <cell r="AM221">
            <v>2.6624999999999996</v>
          </cell>
          <cell r="AN221">
            <v>0.25</v>
          </cell>
          <cell r="AO221">
            <v>5</v>
          </cell>
          <cell r="AP221">
            <v>4.4374999999999992E-4</v>
          </cell>
          <cell r="AQ221">
            <v>8.3333333333333339E-4</v>
          </cell>
          <cell r="AR221">
            <v>60000</v>
          </cell>
          <cell r="AS221">
            <v>1</v>
          </cell>
          <cell r="AT221">
            <v>15.35</v>
          </cell>
          <cell r="AU221">
            <v>1</v>
          </cell>
          <cell r="AV221">
            <v>20</v>
          </cell>
          <cell r="AW221">
            <v>2.5583333333333334E-4</v>
          </cell>
          <cell r="AX221">
            <v>3.3333333333333332E-4</v>
          </cell>
          <cell r="AY221">
            <v>6.9958333333333331E-4</v>
          </cell>
          <cell r="AZ221">
            <v>1.1666666666666668E-3</v>
          </cell>
          <cell r="BA221">
            <v>202</v>
          </cell>
        </row>
        <row r="222">
          <cell r="B222">
            <v>203</v>
          </cell>
          <cell r="C222" t="str">
            <v>NF7-IND P</v>
          </cell>
          <cell r="D222" t="str">
            <v>X</v>
          </cell>
          <cell r="E222" t="str">
            <v>NEW LINEAR FLUORESCENT FIXTURE</v>
          </cell>
          <cell r="F222">
            <v>84</v>
          </cell>
          <cell r="I222" t="str">
            <v>X</v>
          </cell>
          <cell r="J222">
            <v>1</v>
          </cell>
          <cell r="K222" t="str">
            <v>4X32HELP</v>
          </cell>
          <cell r="L222">
            <v>0</v>
          </cell>
          <cell r="M222" t="str">
            <v>N/A</v>
          </cell>
          <cell r="O222">
            <v>4</v>
          </cell>
          <cell r="P222" t="str">
            <v>FO28/ECO</v>
          </cell>
          <cell r="Q222">
            <v>0</v>
          </cell>
          <cell r="R222" t="str">
            <v>N/A</v>
          </cell>
          <cell r="S222">
            <v>1</v>
          </cell>
          <cell r="T222" t="str">
            <v>4 LAMP 8' STRIP INDUSTRIAL PREMIUM GRADE</v>
          </cell>
          <cell r="U222" t="str">
            <v>SIMKAR</v>
          </cell>
          <cell r="V222" t="str">
            <v>IF-2232-B11-*</v>
          </cell>
          <cell r="W222" t="str">
            <v>-</v>
          </cell>
          <cell r="X222">
            <v>0.6</v>
          </cell>
          <cell r="Y222">
            <v>1.25</v>
          </cell>
          <cell r="Z222">
            <v>59.734999999999999</v>
          </cell>
          <cell r="AA222">
            <v>74.668750000000003</v>
          </cell>
          <cell r="AB222">
            <v>2.13</v>
          </cell>
          <cell r="AC222">
            <v>0</v>
          </cell>
          <cell r="AD222">
            <v>72</v>
          </cell>
          <cell r="AF222">
            <v>80.52</v>
          </cell>
          <cell r="AG222">
            <v>155.18875</v>
          </cell>
          <cell r="AH222">
            <v>2560</v>
          </cell>
          <cell r="AI222">
            <v>0.78</v>
          </cell>
          <cell r="AJ222">
            <v>7987.2000000000007</v>
          </cell>
          <cell r="AK222">
            <v>24000</v>
          </cell>
          <cell r="AL222">
            <v>4</v>
          </cell>
          <cell r="AM222">
            <v>2.6624999999999996</v>
          </cell>
          <cell r="AN222">
            <v>0.25</v>
          </cell>
          <cell r="AO222">
            <v>5</v>
          </cell>
          <cell r="AP222">
            <v>4.4374999999999992E-4</v>
          </cell>
          <cell r="AQ222">
            <v>8.3333333333333339E-4</v>
          </cell>
          <cell r="AR222">
            <v>60000</v>
          </cell>
          <cell r="AS222">
            <v>1</v>
          </cell>
          <cell r="AT222">
            <v>15.35</v>
          </cell>
          <cell r="AU222">
            <v>1</v>
          </cell>
          <cell r="AV222">
            <v>20</v>
          </cell>
          <cell r="AW222">
            <v>2.5583333333333334E-4</v>
          </cell>
          <cell r="AX222">
            <v>3.3333333333333332E-4</v>
          </cell>
          <cell r="AY222">
            <v>6.9958333333333331E-4</v>
          </cell>
          <cell r="AZ222">
            <v>1.1666666666666668E-3</v>
          </cell>
          <cell r="BA222">
            <v>203</v>
          </cell>
        </row>
        <row r="223">
          <cell r="B223">
            <v>204</v>
          </cell>
          <cell r="C223" t="str">
            <v>NF7-STRIP</v>
          </cell>
          <cell r="D223" t="str">
            <v xml:space="preserve"> </v>
          </cell>
          <cell r="E223" t="str">
            <v>NEW LINEAR FLUORESCENT FIXTURE</v>
          </cell>
          <cell r="F223">
            <v>84</v>
          </cell>
          <cell r="I223" t="str">
            <v>X</v>
          </cell>
          <cell r="J223">
            <v>1</v>
          </cell>
          <cell r="K223" t="str">
            <v>4X32HELP</v>
          </cell>
          <cell r="L223">
            <v>0</v>
          </cell>
          <cell r="M223" t="str">
            <v>N/A</v>
          </cell>
          <cell r="O223">
            <v>4</v>
          </cell>
          <cell r="P223" t="str">
            <v>FO28/ECO</v>
          </cell>
          <cell r="Q223">
            <v>0</v>
          </cell>
          <cell r="R223" t="str">
            <v>N/A</v>
          </cell>
          <cell r="S223">
            <v>1</v>
          </cell>
          <cell r="T223" t="str">
            <v>4 LAMP 8' STRIP W/WIREGUARD</v>
          </cell>
          <cell r="U223" t="str">
            <v>SIMKAR</v>
          </cell>
          <cell r="V223" t="str">
            <v>CH-2232-B11-*-WG</v>
          </cell>
          <cell r="W223" t="str">
            <v>-</v>
          </cell>
          <cell r="X223">
            <v>0.6</v>
          </cell>
          <cell r="Y223">
            <v>1.25</v>
          </cell>
          <cell r="Z223">
            <v>59.734999999999999</v>
          </cell>
          <cell r="AA223">
            <v>74.668750000000003</v>
          </cell>
          <cell r="AB223">
            <v>2.13</v>
          </cell>
          <cell r="AC223">
            <v>0</v>
          </cell>
          <cell r="AD223">
            <v>45</v>
          </cell>
          <cell r="AF223">
            <v>53.519999999999996</v>
          </cell>
          <cell r="AG223">
            <v>128.18875</v>
          </cell>
          <cell r="AH223">
            <v>2560</v>
          </cell>
          <cell r="AI223">
            <v>0.78</v>
          </cell>
          <cell r="AJ223">
            <v>7987.2000000000007</v>
          </cell>
          <cell r="AK223">
            <v>24000</v>
          </cell>
          <cell r="AL223">
            <v>4</v>
          </cell>
          <cell r="AM223">
            <v>2.6624999999999996</v>
          </cell>
          <cell r="AN223">
            <v>0.25</v>
          </cell>
          <cell r="AO223">
            <v>5</v>
          </cell>
          <cell r="AP223">
            <v>4.4374999999999992E-4</v>
          </cell>
          <cell r="AQ223">
            <v>8.3333333333333339E-4</v>
          </cell>
          <cell r="AR223">
            <v>60000</v>
          </cell>
          <cell r="AS223">
            <v>1</v>
          </cell>
          <cell r="AT223">
            <v>15.35</v>
          </cell>
          <cell r="AU223">
            <v>1</v>
          </cell>
          <cell r="AV223">
            <v>20</v>
          </cell>
          <cell r="AW223">
            <v>2.5583333333333334E-4</v>
          </cell>
          <cell r="AX223">
            <v>3.3333333333333332E-4</v>
          </cell>
          <cell r="AY223">
            <v>6.9958333333333331E-4</v>
          </cell>
          <cell r="AZ223">
            <v>1.1666666666666668E-3</v>
          </cell>
          <cell r="BA223">
            <v>204</v>
          </cell>
        </row>
        <row r="224">
          <cell r="B224">
            <v>205</v>
          </cell>
          <cell r="C224" t="str">
            <v>NF7-VT</v>
          </cell>
          <cell r="D224" t="str">
            <v>X</v>
          </cell>
          <cell r="E224" t="str">
            <v>NEW LINEAR FLUORESCENT FIXTURE</v>
          </cell>
          <cell r="F224">
            <v>84</v>
          </cell>
          <cell r="I224" t="str">
            <v>X</v>
          </cell>
          <cell r="J224">
            <v>1</v>
          </cell>
          <cell r="K224" t="str">
            <v>4X32HELP</v>
          </cell>
          <cell r="L224">
            <v>0</v>
          </cell>
          <cell r="M224" t="str">
            <v>N/A</v>
          </cell>
          <cell r="O224">
            <v>4</v>
          </cell>
          <cell r="P224" t="str">
            <v>FO28/ECO</v>
          </cell>
          <cell r="Q224">
            <v>0</v>
          </cell>
          <cell r="R224" t="str">
            <v>N/A</v>
          </cell>
          <cell r="S224">
            <v>1</v>
          </cell>
          <cell r="T224" t="str">
            <v>4 LAMP 8' VAPOR TIGHT</v>
          </cell>
          <cell r="U224" t="str">
            <v>SIMKAR</v>
          </cell>
          <cell r="V224" t="str">
            <v>OV450-2232-B11M-*</v>
          </cell>
          <cell r="W224" t="str">
            <v>-</v>
          </cell>
          <cell r="X224">
            <v>0.6</v>
          </cell>
          <cell r="Y224">
            <v>1.25</v>
          </cell>
          <cell r="Z224">
            <v>59.734999999999999</v>
          </cell>
          <cell r="AA224">
            <v>74.668750000000003</v>
          </cell>
          <cell r="AB224">
            <v>2.13</v>
          </cell>
          <cell r="AC224">
            <v>0</v>
          </cell>
          <cell r="AD224">
            <v>121</v>
          </cell>
          <cell r="AF224">
            <v>129.52000000000001</v>
          </cell>
          <cell r="AG224">
            <v>204.18875000000003</v>
          </cell>
          <cell r="AH224">
            <v>2560</v>
          </cell>
          <cell r="AI224">
            <v>0.78</v>
          </cell>
          <cell r="AJ224">
            <v>7987.2000000000007</v>
          </cell>
          <cell r="AK224">
            <v>24000</v>
          </cell>
          <cell r="AL224">
            <v>4</v>
          </cell>
          <cell r="AM224">
            <v>2.6624999999999996</v>
          </cell>
          <cell r="AN224">
            <v>0.25</v>
          </cell>
          <cell r="AO224">
            <v>5</v>
          </cell>
          <cell r="AP224">
            <v>4.4374999999999992E-4</v>
          </cell>
          <cell r="AQ224">
            <v>8.3333333333333339E-4</v>
          </cell>
          <cell r="AR224">
            <v>60000</v>
          </cell>
          <cell r="AS224">
            <v>1</v>
          </cell>
          <cell r="AT224">
            <v>15.35</v>
          </cell>
          <cell r="AU224">
            <v>1</v>
          </cell>
          <cell r="AV224">
            <v>20</v>
          </cell>
          <cell r="AW224">
            <v>2.5583333333333334E-4</v>
          </cell>
          <cell r="AX224">
            <v>3.3333333333333332E-4</v>
          </cell>
          <cell r="AY224">
            <v>6.9958333333333331E-4</v>
          </cell>
          <cell r="AZ224">
            <v>1.1666666666666668E-3</v>
          </cell>
          <cell r="BA224">
            <v>205</v>
          </cell>
        </row>
        <row r="225">
          <cell r="B225">
            <v>206</v>
          </cell>
          <cell r="C225" t="str">
            <v>NF7-VTP</v>
          </cell>
          <cell r="D225" t="str">
            <v xml:space="preserve"> </v>
          </cell>
          <cell r="E225" t="str">
            <v>NEW LINEAR FLUORESCENT FIXTURE</v>
          </cell>
          <cell r="F225">
            <v>84</v>
          </cell>
          <cell r="I225" t="str">
            <v>X</v>
          </cell>
          <cell r="J225">
            <v>1</v>
          </cell>
          <cell r="K225" t="str">
            <v>4X32HELP</v>
          </cell>
          <cell r="L225">
            <v>0</v>
          </cell>
          <cell r="M225" t="str">
            <v>N/A</v>
          </cell>
          <cell r="O225">
            <v>4</v>
          </cell>
          <cell r="P225" t="str">
            <v>FO28/ECO</v>
          </cell>
          <cell r="Q225">
            <v>0</v>
          </cell>
          <cell r="R225" t="str">
            <v>N/A</v>
          </cell>
          <cell r="S225">
            <v>1</v>
          </cell>
          <cell r="T225" t="str">
            <v>4 LAMP 8' VAPOR TIGHT PREMIUM</v>
          </cell>
          <cell r="U225" t="str">
            <v>SIMKAR</v>
          </cell>
          <cell r="V225" t="str">
            <v>OV410-2232-B11M-*</v>
          </cell>
          <cell r="W225" t="str">
            <v>-</v>
          </cell>
          <cell r="X225">
            <v>0.6</v>
          </cell>
          <cell r="Y225">
            <v>1.25</v>
          </cell>
          <cell r="Z225">
            <v>59.734999999999999</v>
          </cell>
          <cell r="AA225">
            <v>74.668750000000003</v>
          </cell>
          <cell r="AB225">
            <v>2.13</v>
          </cell>
          <cell r="AC225">
            <v>0</v>
          </cell>
          <cell r="AD225">
            <v>140</v>
          </cell>
          <cell r="AF225">
            <v>148.52000000000001</v>
          </cell>
          <cell r="AG225">
            <v>223.18875000000003</v>
          </cell>
          <cell r="AH225">
            <v>2560</v>
          </cell>
          <cell r="AI225">
            <v>0.78</v>
          </cell>
          <cell r="AJ225">
            <v>7987.2000000000007</v>
          </cell>
          <cell r="AK225">
            <v>24000</v>
          </cell>
          <cell r="AL225">
            <v>4</v>
          </cell>
          <cell r="AM225">
            <v>2.6624999999999996</v>
          </cell>
          <cell r="AN225">
            <v>0.25</v>
          </cell>
          <cell r="AO225">
            <v>5</v>
          </cell>
          <cell r="AP225">
            <v>4.4374999999999992E-4</v>
          </cell>
          <cell r="AQ225">
            <v>8.3333333333333339E-4</v>
          </cell>
          <cell r="AR225">
            <v>60000</v>
          </cell>
          <cell r="AS225">
            <v>1</v>
          </cell>
          <cell r="AT225">
            <v>15.35</v>
          </cell>
          <cell r="AU225">
            <v>1</v>
          </cell>
          <cell r="AV225">
            <v>20</v>
          </cell>
          <cell r="AW225">
            <v>2.5583333333333334E-4</v>
          </cell>
          <cell r="AX225">
            <v>3.3333333333333332E-4</v>
          </cell>
          <cell r="AY225">
            <v>6.9958333333333331E-4</v>
          </cell>
          <cell r="AZ225">
            <v>1.1666666666666668E-3</v>
          </cell>
          <cell r="BA225">
            <v>206</v>
          </cell>
        </row>
        <row r="226">
          <cell r="B226">
            <v>207</v>
          </cell>
          <cell r="C226" t="str">
            <v>NF8-22U</v>
          </cell>
          <cell r="D226" t="str">
            <v xml:space="preserve"> </v>
          </cell>
          <cell r="E226" t="str">
            <v>NEW LINEAR FLUORESCENT FIXTURE</v>
          </cell>
          <cell r="F226">
            <v>48</v>
          </cell>
          <cell r="I226" t="str">
            <v>X</v>
          </cell>
          <cell r="J226">
            <v>1</v>
          </cell>
          <cell r="K226" t="str">
            <v>2X32HELP</v>
          </cell>
          <cell r="L226">
            <v>0</v>
          </cell>
          <cell r="M226" t="str">
            <v>N/A</v>
          </cell>
          <cell r="O226">
            <v>2</v>
          </cell>
          <cell r="P226" t="str">
            <v>FBO32/6/ECO</v>
          </cell>
          <cell r="Q226">
            <v>0</v>
          </cell>
          <cell r="R226" t="str">
            <v>N/A</v>
          </cell>
          <cell r="S226">
            <v>1</v>
          </cell>
          <cell r="T226" t="str">
            <v>2X2 2 U-6 LAMPS SURFACE MOUNT 9 CELL PARABOLIC LOUVER</v>
          </cell>
          <cell r="U226" t="str">
            <v>SIMKAR</v>
          </cell>
          <cell r="V226" t="str">
            <v>SEP-242-231W-B11-9C</v>
          </cell>
          <cell r="W226" t="str">
            <v>-</v>
          </cell>
          <cell r="X226">
            <v>0.6</v>
          </cell>
          <cell r="Y226">
            <v>1</v>
          </cell>
          <cell r="Z226">
            <v>59.734999999999999</v>
          </cell>
          <cell r="AA226">
            <v>59.734999999999999</v>
          </cell>
          <cell r="AB226">
            <v>6.77</v>
          </cell>
          <cell r="AC226">
            <v>0</v>
          </cell>
          <cell r="AD226">
            <v>124</v>
          </cell>
          <cell r="AF226">
            <v>137.54</v>
          </cell>
          <cell r="AG226">
            <v>197.27499999999998</v>
          </cell>
          <cell r="AH226">
            <v>2755</v>
          </cell>
          <cell r="AI226">
            <v>0.78</v>
          </cell>
          <cell r="AJ226">
            <v>4297.8</v>
          </cell>
          <cell r="AK226">
            <v>24000</v>
          </cell>
          <cell r="AL226">
            <v>2</v>
          </cell>
          <cell r="AM226">
            <v>8.4624999999999986</v>
          </cell>
          <cell r="AN226">
            <v>0.25</v>
          </cell>
          <cell r="AO226">
            <v>5</v>
          </cell>
          <cell r="AP226">
            <v>7.0520833333333319E-4</v>
          </cell>
          <cell r="AQ226">
            <v>4.1666666666666669E-4</v>
          </cell>
          <cell r="AR226">
            <v>60000</v>
          </cell>
          <cell r="AS226">
            <v>1</v>
          </cell>
          <cell r="AT226">
            <v>12.3</v>
          </cell>
          <cell r="AU226">
            <v>1</v>
          </cell>
          <cell r="AV226">
            <v>20</v>
          </cell>
          <cell r="AW226">
            <v>2.0500000000000002E-4</v>
          </cell>
          <cell r="AX226">
            <v>3.3333333333333332E-4</v>
          </cell>
          <cell r="AY226">
            <v>9.1020833333333318E-4</v>
          </cell>
          <cell r="AZ226">
            <v>7.5000000000000002E-4</v>
          </cell>
          <cell r="BA226">
            <v>207</v>
          </cell>
        </row>
        <row r="227">
          <cell r="B227">
            <v>208</v>
          </cell>
          <cell r="C227" t="str">
            <v>NF8-224</v>
          </cell>
          <cell r="D227" t="str">
            <v xml:space="preserve"> </v>
          </cell>
          <cell r="E227" t="str">
            <v>NEW LINEAR FLUORESCENT FIXTURE</v>
          </cell>
          <cell r="F227">
            <v>49</v>
          </cell>
          <cell r="I227" t="str">
            <v>X</v>
          </cell>
          <cell r="J227">
            <v>1</v>
          </cell>
          <cell r="K227" t="str">
            <v>4X32HELP</v>
          </cell>
          <cell r="L227">
            <v>0</v>
          </cell>
          <cell r="M227" t="str">
            <v>N/A</v>
          </cell>
          <cell r="O227">
            <v>4</v>
          </cell>
          <cell r="P227" t="str">
            <v>FO17/ECO</v>
          </cell>
          <cell r="Q227">
            <v>0</v>
          </cell>
          <cell r="R227" t="str">
            <v>N/A</v>
          </cell>
          <cell r="S227">
            <v>1</v>
          </cell>
          <cell r="T227" t="str">
            <v>2X2 4-2'LAMP SURFACE MOUNT 9 CELL PARABOLIC LOUVER</v>
          </cell>
          <cell r="U227" t="str">
            <v>SIMKAR</v>
          </cell>
          <cell r="V227" t="str">
            <v>SEP-242-417-B11-9C</v>
          </cell>
          <cell r="W227" t="str">
            <v>-</v>
          </cell>
          <cell r="X227">
            <v>0.6</v>
          </cell>
          <cell r="Y227">
            <v>1</v>
          </cell>
          <cell r="Z227">
            <v>59.734999999999999</v>
          </cell>
          <cell r="AA227">
            <v>59.734999999999999</v>
          </cell>
          <cell r="AB227">
            <v>2.2799999999999998</v>
          </cell>
          <cell r="AC227">
            <v>0</v>
          </cell>
          <cell r="AD227">
            <v>144</v>
          </cell>
          <cell r="AF227">
            <v>153.12</v>
          </cell>
          <cell r="AG227">
            <v>212.85500000000002</v>
          </cell>
          <cell r="AH227">
            <v>1305</v>
          </cell>
          <cell r="AI227">
            <v>0.78</v>
          </cell>
          <cell r="AJ227">
            <v>4071.6000000000004</v>
          </cell>
          <cell r="AK227">
            <v>24000</v>
          </cell>
          <cell r="AL227">
            <v>4</v>
          </cell>
          <cell r="AM227">
            <v>2.8499999999999996</v>
          </cell>
          <cell r="AN227">
            <v>0.25</v>
          </cell>
          <cell r="AO227">
            <v>5</v>
          </cell>
          <cell r="AP227">
            <v>4.7499999999999994E-4</v>
          </cell>
          <cell r="AQ227">
            <v>8.3333333333333339E-4</v>
          </cell>
          <cell r="AR227">
            <v>60000</v>
          </cell>
          <cell r="AS227">
            <v>1</v>
          </cell>
          <cell r="AT227">
            <v>15.35</v>
          </cell>
          <cell r="AU227">
            <v>1</v>
          </cell>
          <cell r="AV227">
            <v>20</v>
          </cell>
          <cell r="AW227">
            <v>2.5583333333333334E-4</v>
          </cell>
          <cell r="AX227">
            <v>3.3333333333333332E-4</v>
          </cell>
          <cell r="AY227">
            <v>7.3083333333333333E-4</v>
          </cell>
          <cell r="AZ227">
            <v>1.1666666666666668E-3</v>
          </cell>
          <cell r="BA227">
            <v>208</v>
          </cell>
        </row>
        <row r="228">
          <cell r="B228">
            <v>209</v>
          </cell>
          <cell r="C228" t="str">
            <v>NF8-242</v>
          </cell>
          <cell r="D228" t="str">
            <v xml:space="preserve"> </v>
          </cell>
          <cell r="E228" t="str">
            <v>NEW LINEAR FLUORESCENT FIXTURE</v>
          </cell>
          <cell r="F228">
            <v>42</v>
          </cell>
          <cell r="I228" t="str">
            <v>X</v>
          </cell>
          <cell r="J228">
            <v>1</v>
          </cell>
          <cell r="K228" t="str">
            <v>2X32HELP</v>
          </cell>
          <cell r="L228">
            <v>0</v>
          </cell>
          <cell r="M228" t="str">
            <v>N/A</v>
          </cell>
          <cell r="O228">
            <v>2</v>
          </cell>
          <cell r="P228" t="str">
            <v>FO28/ECO</v>
          </cell>
          <cell r="Q228">
            <v>0</v>
          </cell>
          <cell r="R228" t="str">
            <v>N/A</v>
          </cell>
          <cell r="S228">
            <v>1</v>
          </cell>
          <cell r="T228" t="str">
            <v>2X4-2 LAMP SURFACE MOUNT 18 CELL PARABOLIC LOUVER</v>
          </cell>
          <cell r="U228" t="str">
            <v>SIMKAR</v>
          </cell>
          <cell r="V228" t="str">
            <v>SEP-244-232-B11-18C</v>
          </cell>
          <cell r="W228" t="str">
            <v>-</v>
          </cell>
          <cell r="X228">
            <v>0.6</v>
          </cell>
          <cell r="Y228">
            <v>1</v>
          </cell>
          <cell r="Z228">
            <v>59.734999999999999</v>
          </cell>
          <cell r="AA228">
            <v>59.734999999999999</v>
          </cell>
          <cell r="AB228">
            <v>2.13</v>
          </cell>
          <cell r="AC228">
            <v>0</v>
          </cell>
          <cell r="AD228">
            <v>146</v>
          </cell>
          <cell r="AF228">
            <v>150.26</v>
          </cell>
          <cell r="AG228">
            <v>209.995</v>
          </cell>
          <cell r="AH228">
            <v>2560</v>
          </cell>
          <cell r="AI228">
            <v>0.78</v>
          </cell>
          <cell r="AJ228">
            <v>3993.6000000000004</v>
          </cell>
          <cell r="AK228">
            <v>24000</v>
          </cell>
          <cell r="AL228">
            <v>2</v>
          </cell>
          <cell r="AM228">
            <v>2.6624999999999996</v>
          </cell>
          <cell r="AN228">
            <v>0.25</v>
          </cell>
          <cell r="AO228">
            <v>5</v>
          </cell>
          <cell r="AP228">
            <v>2.2187499999999996E-4</v>
          </cell>
          <cell r="AQ228">
            <v>4.1666666666666669E-4</v>
          </cell>
          <cell r="AR228">
            <v>60000</v>
          </cell>
          <cell r="AS228">
            <v>1</v>
          </cell>
          <cell r="AT228">
            <v>12.3</v>
          </cell>
          <cell r="AU228">
            <v>1</v>
          </cell>
          <cell r="AV228">
            <v>20</v>
          </cell>
          <cell r="AW228">
            <v>2.0500000000000002E-4</v>
          </cell>
          <cell r="AX228">
            <v>3.3333333333333332E-4</v>
          </cell>
          <cell r="AY228">
            <v>4.2687499999999995E-4</v>
          </cell>
          <cell r="AZ228">
            <v>7.5000000000000002E-4</v>
          </cell>
          <cell r="BA228">
            <v>209</v>
          </cell>
        </row>
        <row r="229">
          <cell r="B229">
            <v>210</v>
          </cell>
          <cell r="C229" t="str">
            <v>NF8-243</v>
          </cell>
          <cell r="D229" t="str">
            <v xml:space="preserve"> </v>
          </cell>
          <cell r="E229" t="str">
            <v>NEW LINEAR FLUORESCENT FIXTURE</v>
          </cell>
          <cell r="F229">
            <v>63</v>
          </cell>
          <cell r="I229" t="str">
            <v>X</v>
          </cell>
          <cell r="J229">
            <v>1</v>
          </cell>
          <cell r="K229" t="str">
            <v>3X32HELP</v>
          </cell>
          <cell r="L229">
            <v>0</v>
          </cell>
          <cell r="M229" t="str">
            <v>N/A</v>
          </cell>
          <cell r="O229">
            <v>3</v>
          </cell>
          <cell r="P229" t="str">
            <v>FO28/ECO</v>
          </cell>
          <cell r="Q229">
            <v>0</v>
          </cell>
          <cell r="R229" t="str">
            <v>N/A</v>
          </cell>
          <cell r="S229">
            <v>1</v>
          </cell>
          <cell r="T229" t="str">
            <v>2X4 3 LAMP SURFACE MOUNT 18 CELL PARABOLIC LOUVER</v>
          </cell>
          <cell r="U229" t="str">
            <v>SIMKAR</v>
          </cell>
          <cell r="V229" t="str">
            <v>SEP-244-322-B11-18C</v>
          </cell>
          <cell r="W229" t="str">
            <v>-</v>
          </cell>
          <cell r="X229">
            <v>0.6</v>
          </cell>
          <cell r="Y229">
            <v>1</v>
          </cell>
          <cell r="Z229">
            <v>59.734999999999999</v>
          </cell>
          <cell r="AA229">
            <v>59.734999999999999</v>
          </cell>
          <cell r="AB229">
            <v>2.13</v>
          </cell>
          <cell r="AC229">
            <v>0</v>
          </cell>
          <cell r="AD229">
            <v>148</v>
          </cell>
          <cell r="AF229">
            <v>154.38999999999999</v>
          </cell>
          <cell r="AG229">
            <v>214.125</v>
          </cell>
          <cell r="AH229">
            <v>2560</v>
          </cell>
          <cell r="AI229">
            <v>0.78</v>
          </cell>
          <cell r="AJ229">
            <v>5990.4000000000005</v>
          </cell>
          <cell r="AK229">
            <v>24000</v>
          </cell>
          <cell r="AL229">
            <v>3</v>
          </cell>
          <cell r="AM229">
            <v>2.6624999999999996</v>
          </cell>
          <cell r="AN229">
            <v>0.25</v>
          </cell>
          <cell r="AO229">
            <v>5</v>
          </cell>
          <cell r="AP229">
            <v>3.3281249999999994E-4</v>
          </cell>
          <cell r="AQ229">
            <v>6.2500000000000001E-4</v>
          </cell>
          <cell r="AR229">
            <v>60000</v>
          </cell>
          <cell r="AS229">
            <v>1</v>
          </cell>
          <cell r="AT229">
            <v>14.25</v>
          </cell>
          <cell r="AU229">
            <v>1</v>
          </cell>
          <cell r="AV229">
            <v>20</v>
          </cell>
          <cell r="AW229">
            <v>2.375E-4</v>
          </cell>
          <cell r="AX229">
            <v>3.3333333333333332E-4</v>
          </cell>
          <cell r="AY229">
            <v>5.7031249999999996E-4</v>
          </cell>
          <cell r="AZ229">
            <v>9.5833333333333339E-4</v>
          </cell>
          <cell r="BA229">
            <v>210</v>
          </cell>
        </row>
        <row r="230">
          <cell r="B230">
            <v>211</v>
          </cell>
          <cell r="C230" t="str">
            <v>NF8-244</v>
          </cell>
          <cell r="D230" t="str">
            <v xml:space="preserve"> </v>
          </cell>
          <cell r="E230" t="str">
            <v>NEW LINEAR FLUORESCENT FIXTURE</v>
          </cell>
          <cell r="F230">
            <v>84</v>
          </cell>
          <cell r="I230" t="str">
            <v>X</v>
          </cell>
          <cell r="J230">
            <v>1</v>
          </cell>
          <cell r="K230" t="str">
            <v>4X32HELP</v>
          </cell>
          <cell r="L230">
            <v>0</v>
          </cell>
          <cell r="M230" t="str">
            <v>N/A</v>
          </cell>
          <cell r="O230">
            <v>4</v>
          </cell>
          <cell r="P230" t="str">
            <v>FO28/ECO</v>
          </cell>
          <cell r="Q230">
            <v>0</v>
          </cell>
          <cell r="R230" t="str">
            <v>N/A</v>
          </cell>
          <cell r="S230">
            <v>1</v>
          </cell>
          <cell r="T230" t="str">
            <v>2X4 4 LAMP SURFACE MOUNT 18 CELL PARABOLIC LOUVER</v>
          </cell>
          <cell r="U230" t="str">
            <v>SIMKAR</v>
          </cell>
          <cell r="V230" t="str">
            <v>SEP-244-432-B11-18C</v>
          </cell>
          <cell r="W230" t="str">
            <v>-</v>
          </cell>
          <cell r="X230">
            <v>0.6</v>
          </cell>
          <cell r="Y230">
            <v>1</v>
          </cell>
          <cell r="Z230">
            <v>59.734999999999999</v>
          </cell>
          <cell r="AA230">
            <v>59.734999999999999</v>
          </cell>
          <cell r="AB230">
            <v>2.13</v>
          </cell>
          <cell r="AC230">
            <v>0</v>
          </cell>
          <cell r="AD230">
            <v>156</v>
          </cell>
          <cell r="AF230">
            <v>164.52</v>
          </cell>
          <cell r="AG230">
            <v>224.255</v>
          </cell>
          <cell r="AH230">
            <v>2560</v>
          </cell>
          <cell r="AI230">
            <v>0.78</v>
          </cell>
          <cell r="AJ230">
            <v>7987.2000000000007</v>
          </cell>
          <cell r="AK230">
            <v>24000</v>
          </cell>
          <cell r="AL230">
            <v>4</v>
          </cell>
          <cell r="AM230">
            <v>2.6624999999999996</v>
          </cell>
          <cell r="AN230">
            <v>0.25</v>
          </cell>
          <cell r="AO230">
            <v>5</v>
          </cell>
          <cell r="AP230">
            <v>4.4374999999999992E-4</v>
          </cell>
          <cell r="AQ230">
            <v>8.3333333333333339E-4</v>
          </cell>
          <cell r="AR230">
            <v>60000</v>
          </cell>
          <cell r="AS230">
            <v>1</v>
          </cell>
          <cell r="AT230">
            <v>15.35</v>
          </cell>
          <cell r="AU230">
            <v>1</v>
          </cell>
          <cell r="AV230">
            <v>20</v>
          </cell>
          <cell r="AW230">
            <v>2.5583333333333334E-4</v>
          </cell>
          <cell r="AX230">
            <v>3.3333333333333332E-4</v>
          </cell>
          <cell r="AY230">
            <v>6.9958333333333331E-4</v>
          </cell>
          <cell r="AZ230">
            <v>1.1666666666666668E-3</v>
          </cell>
          <cell r="BA230">
            <v>211</v>
          </cell>
        </row>
        <row r="231">
          <cell r="B231">
            <v>212</v>
          </cell>
          <cell r="C231" t="str">
            <v>NF9</v>
          </cell>
          <cell r="D231" t="str">
            <v>X</v>
          </cell>
          <cell r="E231" t="str">
            <v>NEW LINEAR FLUORESCENT FIXTURE</v>
          </cell>
          <cell r="F231">
            <v>22</v>
          </cell>
          <cell r="I231" t="str">
            <v>X</v>
          </cell>
          <cell r="J231">
            <v>1</v>
          </cell>
          <cell r="K231" t="str">
            <v>1X32HELP</v>
          </cell>
          <cell r="L231">
            <v>0</v>
          </cell>
          <cell r="M231" t="str">
            <v>N/A</v>
          </cell>
          <cell r="O231">
            <v>1</v>
          </cell>
          <cell r="P231" t="str">
            <v>FO28/ECO</v>
          </cell>
          <cell r="Q231">
            <v>0</v>
          </cell>
          <cell r="R231" t="str">
            <v>N/A</v>
          </cell>
          <cell r="S231">
            <v>1</v>
          </cell>
          <cell r="T231" t="str">
            <v>1 LAMP 4' WRAP</v>
          </cell>
          <cell r="U231" t="str">
            <v>SIMKAR</v>
          </cell>
          <cell r="V231" t="str">
            <v>SY130-132-B11-*</v>
          </cell>
          <cell r="W231" t="str">
            <v>-</v>
          </cell>
          <cell r="X231">
            <v>0.6</v>
          </cell>
          <cell r="Y231">
            <v>1</v>
          </cell>
          <cell r="Z231">
            <v>59.734999999999999</v>
          </cell>
          <cell r="AA231">
            <v>59.734999999999999</v>
          </cell>
          <cell r="AB231">
            <v>2.13</v>
          </cell>
          <cell r="AC231">
            <v>0</v>
          </cell>
          <cell r="AD231">
            <v>36</v>
          </cell>
          <cell r="AF231">
            <v>38.130000000000003</v>
          </cell>
          <cell r="AG231">
            <v>97.865000000000009</v>
          </cell>
          <cell r="AH231">
            <v>2560</v>
          </cell>
          <cell r="AI231">
            <v>0.78</v>
          </cell>
          <cell r="AJ231">
            <v>1996.8000000000002</v>
          </cell>
          <cell r="AK231">
            <v>24000</v>
          </cell>
          <cell r="AL231">
            <v>1</v>
          </cell>
          <cell r="AM231">
            <v>2.6624999999999996</v>
          </cell>
          <cell r="AN231">
            <v>0.25</v>
          </cell>
          <cell r="AO231">
            <v>5</v>
          </cell>
          <cell r="AP231">
            <v>1.1093749999999998E-4</v>
          </cell>
          <cell r="AQ231">
            <v>2.0833333333333335E-4</v>
          </cell>
          <cell r="AR231">
            <v>60000</v>
          </cell>
          <cell r="AS231">
            <v>1</v>
          </cell>
          <cell r="AT231">
            <v>12.7125</v>
          </cell>
          <cell r="AU231">
            <v>1</v>
          </cell>
          <cell r="AV231">
            <v>20</v>
          </cell>
          <cell r="AW231">
            <v>2.1187500000000001E-4</v>
          </cell>
          <cell r="AX231">
            <v>3.3333333333333332E-4</v>
          </cell>
          <cell r="AY231">
            <v>3.2281249999999997E-4</v>
          </cell>
          <cell r="AZ231">
            <v>5.4166666666666664E-4</v>
          </cell>
          <cell r="BA231">
            <v>212</v>
          </cell>
        </row>
        <row r="232">
          <cell r="B232">
            <v>213</v>
          </cell>
          <cell r="C232" t="str">
            <v>NF9-STRIP</v>
          </cell>
          <cell r="D232" t="str">
            <v>X</v>
          </cell>
          <cell r="E232" t="str">
            <v>NEW LINEAR FLUORESCENT FIXTURE</v>
          </cell>
          <cell r="F232">
            <v>22</v>
          </cell>
          <cell r="I232" t="str">
            <v>X</v>
          </cell>
          <cell r="J232">
            <v>1</v>
          </cell>
          <cell r="K232" t="str">
            <v>1X32HELP</v>
          </cell>
          <cell r="L232">
            <v>0</v>
          </cell>
          <cell r="M232" t="str">
            <v>N/A</v>
          </cell>
          <cell r="O232">
            <v>1</v>
          </cell>
          <cell r="P232" t="str">
            <v>FO28/ECO</v>
          </cell>
          <cell r="Q232">
            <v>0</v>
          </cell>
          <cell r="R232" t="str">
            <v>N/A</v>
          </cell>
          <cell r="S232">
            <v>1</v>
          </cell>
          <cell r="T232" t="str">
            <v>1 LAMP 4' STRIP W/WIREGUARD</v>
          </cell>
          <cell r="U232" t="str">
            <v>SIMKAR</v>
          </cell>
          <cell r="V232" t="str">
            <v>CH132-B11-*-WG*</v>
          </cell>
          <cell r="W232" t="str">
            <v>-</v>
          </cell>
          <cell r="X232">
            <v>0.6</v>
          </cell>
          <cell r="Y232">
            <v>1</v>
          </cell>
          <cell r="Z232">
            <v>59.734999999999999</v>
          </cell>
          <cell r="AA232">
            <v>59.734999999999999</v>
          </cell>
          <cell r="AB232">
            <v>2.13</v>
          </cell>
          <cell r="AC232">
            <v>0</v>
          </cell>
          <cell r="AD232">
            <v>29</v>
          </cell>
          <cell r="AF232">
            <v>31.13</v>
          </cell>
          <cell r="AG232">
            <v>90.864999999999995</v>
          </cell>
          <cell r="AH232">
            <v>2560</v>
          </cell>
          <cell r="AI232">
            <v>0.78</v>
          </cell>
          <cell r="AJ232">
            <v>1996.8000000000002</v>
          </cell>
          <cell r="AK232">
            <v>24000</v>
          </cell>
          <cell r="AL232">
            <v>1</v>
          </cell>
          <cell r="AM232">
            <v>2.6624999999999996</v>
          </cell>
          <cell r="AN232">
            <v>0.25</v>
          </cell>
          <cell r="AO232">
            <v>5</v>
          </cell>
          <cell r="AP232">
            <v>1.1093749999999998E-4</v>
          </cell>
          <cell r="AQ232">
            <v>2.0833333333333335E-4</v>
          </cell>
          <cell r="AR232">
            <v>60000</v>
          </cell>
          <cell r="AS232">
            <v>1</v>
          </cell>
          <cell r="AT232">
            <v>12.7125</v>
          </cell>
          <cell r="AU232">
            <v>1</v>
          </cell>
          <cell r="AV232">
            <v>20</v>
          </cell>
          <cell r="AW232">
            <v>2.1187500000000001E-4</v>
          </cell>
          <cell r="AX232">
            <v>3.3333333333333332E-4</v>
          </cell>
          <cell r="AY232">
            <v>3.2281249999999997E-4</v>
          </cell>
          <cell r="AZ232">
            <v>5.4166666666666664E-4</v>
          </cell>
          <cell r="BA232">
            <v>213</v>
          </cell>
        </row>
        <row r="233">
          <cell r="B233">
            <v>214</v>
          </cell>
          <cell r="C233" t="str">
            <v>NF9-WALL</v>
          </cell>
          <cell r="D233" t="str">
            <v>X</v>
          </cell>
          <cell r="E233" t="str">
            <v>NEW LINEAR FLUORESCENT FIXTURE</v>
          </cell>
          <cell r="F233">
            <v>22</v>
          </cell>
          <cell r="I233" t="str">
            <v>X</v>
          </cell>
          <cell r="J233">
            <v>1</v>
          </cell>
          <cell r="K233" t="str">
            <v>1X32HELP</v>
          </cell>
          <cell r="L233">
            <v>0</v>
          </cell>
          <cell r="M233" t="str">
            <v>N/A</v>
          </cell>
          <cell r="O233">
            <v>1</v>
          </cell>
          <cell r="P233" t="str">
            <v>FO28/ECO</v>
          </cell>
          <cell r="Q233">
            <v>0</v>
          </cell>
          <cell r="R233" t="str">
            <v>N/A</v>
          </cell>
          <cell r="S233">
            <v>1</v>
          </cell>
          <cell r="T233" t="str">
            <v>1 LAMP 4' WRAP WALL MOUNT</v>
          </cell>
          <cell r="U233" t="str">
            <v>SIMKAR</v>
          </cell>
          <cell r="V233" t="str">
            <v>FCO-132-WE-B11-LA-UNV</v>
          </cell>
          <cell r="W233" t="str">
            <v>-</v>
          </cell>
          <cell r="X233">
            <v>0.6</v>
          </cell>
          <cell r="Y233">
            <v>1</v>
          </cell>
          <cell r="Z233">
            <v>59.734999999999999</v>
          </cell>
          <cell r="AA233">
            <v>59.734999999999999</v>
          </cell>
          <cell r="AB233">
            <v>2.13</v>
          </cell>
          <cell r="AC233">
            <v>0</v>
          </cell>
          <cell r="AD233">
            <v>61</v>
          </cell>
          <cell r="AF233">
            <v>63.13</v>
          </cell>
          <cell r="AG233">
            <v>122.86500000000001</v>
          </cell>
          <cell r="AH233">
            <v>2560</v>
          </cell>
          <cell r="AI233">
            <v>0.78</v>
          </cell>
          <cell r="AJ233">
            <v>1996.8000000000002</v>
          </cell>
          <cell r="AK233">
            <v>24000</v>
          </cell>
          <cell r="AL233">
            <v>1</v>
          </cell>
          <cell r="AM233">
            <v>2.6624999999999996</v>
          </cell>
          <cell r="AN233">
            <v>0.25</v>
          </cell>
          <cell r="AO233">
            <v>5</v>
          </cell>
          <cell r="AP233">
            <v>1.1093749999999998E-4</v>
          </cell>
          <cell r="AQ233">
            <v>2.0833333333333335E-4</v>
          </cell>
          <cell r="AR233">
            <v>60000</v>
          </cell>
          <cell r="AS233">
            <v>1</v>
          </cell>
          <cell r="AT233">
            <v>12.7125</v>
          </cell>
          <cell r="AU233">
            <v>1</v>
          </cell>
          <cell r="AV233">
            <v>20</v>
          </cell>
          <cell r="AW233">
            <v>2.1187500000000001E-4</v>
          </cell>
          <cell r="AX233">
            <v>3.3333333333333332E-4</v>
          </cell>
          <cell r="AY233">
            <v>3.2281249999999997E-4</v>
          </cell>
          <cell r="AZ233">
            <v>5.4166666666666664E-4</v>
          </cell>
          <cell r="BA233">
            <v>214</v>
          </cell>
        </row>
        <row r="234">
          <cell r="B234">
            <v>215</v>
          </cell>
          <cell r="C234" t="str">
            <v>NF9-WALL HP</v>
          </cell>
          <cell r="D234" t="str">
            <v xml:space="preserve"> </v>
          </cell>
          <cell r="E234" t="str">
            <v>NEW LINEAR FLUORESCENT FIXTURE</v>
          </cell>
          <cell r="F234">
            <v>33</v>
          </cell>
          <cell r="I234" t="str">
            <v>X</v>
          </cell>
          <cell r="J234">
            <v>1</v>
          </cell>
          <cell r="K234" t="str">
            <v>1X32HEHP</v>
          </cell>
          <cell r="L234">
            <v>0</v>
          </cell>
          <cell r="M234" t="str">
            <v>N/A</v>
          </cell>
          <cell r="O234">
            <v>1</v>
          </cell>
          <cell r="P234" t="str">
            <v>FO28/ECO</v>
          </cell>
          <cell r="Q234">
            <v>0</v>
          </cell>
          <cell r="R234" t="str">
            <v>N/A</v>
          </cell>
          <cell r="S234">
            <v>1</v>
          </cell>
          <cell r="T234" t="str">
            <v>1 LAMP 4' WRAP WALL MOUNT</v>
          </cell>
          <cell r="U234" t="str">
            <v>SIMKAR</v>
          </cell>
          <cell r="V234" t="str">
            <v>FCO-132-WE-B11-LA-UNV HP</v>
          </cell>
          <cell r="W234" t="str">
            <v>-</v>
          </cell>
          <cell r="X234">
            <v>0.6</v>
          </cell>
          <cell r="Y234">
            <v>1</v>
          </cell>
          <cell r="Z234">
            <v>59.734999999999999</v>
          </cell>
          <cell r="AA234">
            <v>59.734999999999999</v>
          </cell>
          <cell r="AB234">
            <v>2.13</v>
          </cell>
          <cell r="AC234">
            <v>0</v>
          </cell>
          <cell r="AD234">
            <v>63</v>
          </cell>
          <cell r="AF234">
            <v>65.13</v>
          </cell>
          <cell r="AG234">
            <v>124.86499999999999</v>
          </cell>
          <cell r="AH234">
            <v>2560</v>
          </cell>
          <cell r="AI234">
            <v>1.2</v>
          </cell>
          <cell r="AJ234">
            <v>3072</v>
          </cell>
          <cell r="AK234">
            <v>24000</v>
          </cell>
          <cell r="AL234">
            <v>1</v>
          </cell>
          <cell r="AM234">
            <v>2.6624999999999996</v>
          </cell>
          <cell r="AN234">
            <v>0.25</v>
          </cell>
          <cell r="AO234">
            <v>5</v>
          </cell>
          <cell r="AP234">
            <v>1.1093749999999998E-4</v>
          </cell>
          <cell r="AQ234">
            <v>2.0833333333333335E-4</v>
          </cell>
          <cell r="AR234">
            <v>60000</v>
          </cell>
          <cell r="AS234">
            <v>1</v>
          </cell>
          <cell r="AT234">
            <v>16.8</v>
          </cell>
          <cell r="AU234">
            <v>1</v>
          </cell>
          <cell r="AV234">
            <v>20</v>
          </cell>
          <cell r="AW234">
            <v>2.8000000000000003E-4</v>
          </cell>
          <cell r="AX234">
            <v>3.3333333333333332E-4</v>
          </cell>
          <cell r="AY234">
            <v>3.9093750000000001E-4</v>
          </cell>
          <cell r="AZ234">
            <v>5.4166666666666664E-4</v>
          </cell>
          <cell r="BA234">
            <v>215</v>
          </cell>
        </row>
        <row r="235">
          <cell r="B235">
            <v>216</v>
          </cell>
          <cell r="C235" t="str">
            <v>NF10</v>
          </cell>
          <cell r="D235" t="str">
            <v xml:space="preserve"> </v>
          </cell>
          <cell r="E235" t="str">
            <v>NEW LINEAR FLUORESCENT FIXTURE</v>
          </cell>
          <cell r="F235">
            <v>42</v>
          </cell>
          <cell r="I235" t="str">
            <v>X</v>
          </cell>
          <cell r="J235">
            <v>1</v>
          </cell>
          <cell r="K235" t="str">
            <v>2X32HELP</v>
          </cell>
          <cell r="L235">
            <v>0</v>
          </cell>
          <cell r="M235" t="str">
            <v>N/A</v>
          </cell>
          <cell r="O235">
            <v>2</v>
          </cell>
          <cell r="P235" t="str">
            <v>FO28/ECO</v>
          </cell>
          <cell r="Q235">
            <v>0</v>
          </cell>
          <cell r="R235" t="str">
            <v>N/A</v>
          </cell>
          <cell r="S235">
            <v>1</v>
          </cell>
          <cell r="T235" t="str">
            <v>2 LAMP 8' WRAP</v>
          </cell>
          <cell r="U235" t="str">
            <v>SIMKAR</v>
          </cell>
          <cell r="V235" t="str">
            <v>SY130-2132-B11-*</v>
          </cell>
          <cell r="W235" t="str">
            <v>-</v>
          </cell>
          <cell r="X235">
            <v>0.6</v>
          </cell>
          <cell r="Y235">
            <v>1.25</v>
          </cell>
          <cell r="Z235">
            <v>59.734999999999999</v>
          </cell>
          <cell r="AA235">
            <v>74.668750000000003</v>
          </cell>
          <cell r="AB235">
            <v>2.13</v>
          </cell>
          <cell r="AC235">
            <v>0</v>
          </cell>
          <cell r="AD235">
            <v>62</v>
          </cell>
          <cell r="AF235">
            <v>66.260000000000005</v>
          </cell>
          <cell r="AG235">
            <v>140.92875000000001</v>
          </cell>
          <cell r="AH235">
            <v>2560</v>
          </cell>
          <cell r="AI235">
            <v>0.78</v>
          </cell>
          <cell r="AJ235">
            <v>3993.6000000000004</v>
          </cell>
          <cell r="AK235">
            <v>24000</v>
          </cell>
          <cell r="AL235">
            <v>2</v>
          </cell>
          <cell r="AM235">
            <v>2.6624999999999996</v>
          </cell>
          <cell r="AN235">
            <v>0.25</v>
          </cell>
          <cell r="AO235">
            <v>5</v>
          </cell>
          <cell r="AP235">
            <v>2.2187499999999996E-4</v>
          </cell>
          <cell r="AQ235">
            <v>4.1666666666666669E-4</v>
          </cell>
          <cell r="AR235">
            <v>60000</v>
          </cell>
          <cell r="AS235">
            <v>1</v>
          </cell>
          <cell r="AT235">
            <v>12.3</v>
          </cell>
          <cell r="AU235">
            <v>1</v>
          </cell>
          <cell r="AV235">
            <v>20</v>
          </cell>
          <cell r="AW235">
            <v>2.0500000000000002E-4</v>
          </cell>
          <cell r="AX235">
            <v>3.3333333333333332E-4</v>
          </cell>
          <cell r="AY235">
            <v>4.2687499999999995E-4</v>
          </cell>
          <cell r="AZ235">
            <v>7.5000000000000002E-4</v>
          </cell>
          <cell r="BA235">
            <v>216</v>
          </cell>
        </row>
        <row r="236">
          <cell r="B236">
            <v>217</v>
          </cell>
          <cell r="C236" t="str">
            <v>NF10-STRIP</v>
          </cell>
          <cell r="D236" t="str">
            <v>X</v>
          </cell>
          <cell r="E236" t="str">
            <v>NEW LINEAR FLUORESCENT FIXTURE</v>
          </cell>
          <cell r="F236">
            <v>42</v>
          </cell>
          <cell r="I236" t="str">
            <v>X</v>
          </cell>
          <cell r="J236">
            <v>1</v>
          </cell>
          <cell r="K236" t="str">
            <v>2X32HELP</v>
          </cell>
          <cell r="L236">
            <v>0</v>
          </cell>
          <cell r="M236" t="str">
            <v>N/A</v>
          </cell>
          <cell r="O236">
            <v>2</v>
          </cell>
          <cell r="P236" t="str">
            <v>FO28/ECO</v>
          </cell>
          <cell r="Q236">
            <v>0</v>
          </cell>
          <cell r="R236" t="str">
            <v>N/A</v>
          </cell>
          <cell r="S236">
            <v>1</v>
          </cell>
          <cell r="T236" t="str">
            <v>2 LAMP 8' STRIP W/WIREGUARD</v>
          </cell>
          <cell r="U236" t="str">
            <v>SIMKAR</v>
          </cell>
          <cell r="V236" t="str">
            <v>CH2132-B11-*-WG*</v>
          </cell>
          <cell r="W236" t="str">
            <v>-</v>
          </cell>
          <cell r="X236">
            <v>0.6</v>
          </cell>
          <cell r="Y236">
            <v>1.25</v>
          </cell>
          <cell r="Z236">
            <v>59.734999999999999</v>
          </cell>
          <cell r="AA236">
            <v>74.668750000000003</v>
          </cell>
          <cell r="AB236">
            <v>2.13</v>
          </cell>
          <cell r="AC236">
            <v>0</v>
          </cell>
          <cell r="AD236">
            <v>45</v>
          </cell>
          <cell r="AF236">
            <v>49.26</v>
          </cell>
          <cell r="AG236">
            <v>123.92875000000001</v>
          </cell>
          <cell r="AH236">
            <v>2560</v>
          </cell>
          <cell r="AI236">
            <v>0.78</v>
          </cell>
          <cell r="AJ236">
            <v>3993.6000000000004</v>
          </cell>
          <cell r="AK236">
            <v>24000</v>
          </cell>
          <cell r="AL236">
            <v>2</v>
          </cell>
          <cell r="AM236">
            <v>2.6624999999999996</v>
          </cell>
          <cell r="AN236">
            <v>0.25</v>
          </cell>
          <cell r="AO236">
            <v>5</v>
          </cell>
          <cell r="AP236">
            <v>2.2187499999999996E-4</v>
          </cell>
          <cell r="AQ236">
            <v>4.1666666666666669E-4</v>
          </cell>
          <cell r="AR236">
            <v>60000</v>
          </cell>
          <cell r="AS236">
            <v>1</v>
          </cell>
          <cell r="AT236">
            <v>12.3</v>
          </cell>
          <cell r="AU236">
            <v>1</v>
          </cell>
          <cell r="AV236">
            <v>20</v>
          </cell>
          <cell r="AW236">
            <v>2.0500000000000002E-4</v>
          </cell>
          <cell r="AX236">
            <v>3.3333333333333332E-4</v>
          </cell>
          <cell r="AY236">
            <v>4.2687499999999995E-4</v>
          </cell>
          <cell r="AZ236">
            <v>7.5000000000000002E-4</v>
          </cell>
          <cell r="BA236">
            <v>217</v>
          </cell>
        </row>
        <row r="237">
          <cell r="B237">
            <v>218</v>
          </cell>
          <cell r="C237" t="str">
            <v>NF10-WALL</v>
          </cell>
          <cell r="D237" t="str">
            <v xml:space="preserve"> </v>
          </cell>
          <cell r="E237" t="str">
            <v>NEW LINEAR FLUORESCENT FIXTURE</v>
          </cell>
          <cell r="F237">
            <v>42</v>
          </cell>
          <cell r="I237" t="str">
            <v>X</v>
          </cell>
          <cell r="J237">
            <v>1</v>
          </cell>
          <cell r="K237" t="str">
            <v>2X32HELP</v>
          </cell>
          <cell r="L237">
            <v>0</v>
          </cell>
          <cell r="M237" t="str">
            <v>N/A</v>
          </cell>
          <cell r="O237">
            <v>2</v>
          </cell>
          <cell r="P237" t="str">
            <v>FO28/ECO</v>
          </cell>
          <cell r="Q237">
            <v>0</v>
          </cell>
          <cell r="R237" t="str">
            <v>N/A</v>
          </cell>
          <cell r="S237">
            <v>1</v>
          </cell>
          <cell r="T237" t="str">
            <v>2 LAMP 8' WRAP WALL MOUNT</v>
          </cell>
          <cell r="U237" t="str">
            <v>SIMKAR</v>
          </cell>
          <cell r="V237" t="str">
            <v>FCO-2132-WE-B11-LA-UNV</v>
          </cell>
          <cell r="W237" t="str">
            <v>-</v>
          </cell>
          <cell r="X237">
            <v>0.6</v>
          </cell>
          <cell r="Y237">
            <v>1.25</v>
          </cell>
          <cell r="Z237">
            <v>59.734999999999999</v>
          </cell>
          <cell r="AA237">
            <v>74.668750000000003</v>
          </cell>
          <cell r="AB237">
            <v>2.13</v>
          </cell>
          <cell r="AC237">
            <v>0</v>
          </cell>
          <cell r="AD237">
            <v>75</v>
          </cell>
          <cell r="AF237">
            <v>79.260000000000005</v>
          </cell>
          <cell r="AG237">
            <v>153.92875000000001</v>
          </cell>
          <cell r="AH237">
            <v>2560</v>
          </cell>
          <cell r="AI237">
            <v>0.78</v>
          </cell>
          <cell r="AJ237">
            <v>3993.6000000000004</v>
          </cell>
          <cell r="AK237">
            <v>24000</v>
          </cell>
          <cell r="AL237">
            <v>2</v>
          </cell>
          <cell r="AM237">
            <v>2.6624999999999996</v>
          </cell>
          <cell r="AN237">
            <v>0.25</v>
          </cell>
          <cell r="AO237">
            <v>5</v>
          </cell>
          <cell r="AP237">
            <v>2.2187499999999996E-4</v>
          </cell>
          <cell r="AQ237">
            <v>4.1666666666666669E-4</v>
          </cell>
          <cell r="AR237">
            <v>60000</v>
          </cell>
          <cell r="AS237">
            <v>1</v>
          </cell>
          <cell r="AT237">
            <v>12.3</v>
          </cell>
          <cell r="AU237">
            <v>1</v>
          </cell>
          <cell r="AV237">
            <v>20</v>
          </cell>
          <cell r="AW237">
            <v>2.0500000000000002E-4</v>
          </cell>
          <cell r="AX237">
            <v>3.3333333333333332E-4</v>
          </cell>
          <cell r="AY237">
            <v>4.2687499999999995E-4</v>
          </cell>
          <cell r="AZ237">
            <v>7.5000000000000002E-4</v>
          </cell>
          <cell r="BA237">
            <v>218</v>
          </cell>
        </row>
        <row r="238">
          <cell r="B238">
            <v>219</v>
          </cell>
          <cell r="C238" t="str">
            <v>NF11</v>
          </cell>
          <cell r="D238" t="str">
            <v>X</v>
          </cell>
          <cell r="E238" t="str">
            <v>NEW COMPACT FLUORESCENT FIXTURE</v>
          </cell>
          <cell r="F238">
            <v>16</v>
          </cell>
          <cell r="I238" t="str">
            <v>X</v>
          </cell>
          <cell r="J238">
            <v>1</v>
          </cell>
          <cell r="K238" t="str">
            <v>CF13 MAG</v>
          </cell>
          <cell r="L238">
            <v>0</v>
          </cell>
          <cell r="M238" t="str">
            <v>N/A</v>
          </cell>
          <cell r="N238" t="str">
            <v>X</v>
          </cell>
          <cell r="O238">
            <v>1</v>
          </cell>
          <cell r="P238" t="str">
            <v>CF13/DS/841</v>
          </cell>
          <cell r="Q238">
            <v>0</v>
          </cell>
          <cell r="R238" t="str">
            <v>N/A</v>
          </cell>
          <cell r="S238">
            <v>1</v>
          </cell>
          <cell r="T238" t="str">
            <v>13W FLUORESCENT WALL MOUNT</v>
          </cell>
          <cell r="U238" t="str">
            <v>HUBBELL</v>
          </cell>
          <cell r="V238" t="str">
            <v>NRG-806</v>
          </cell>
          <cell r="W238" t="str">
            <v>-</v>
          </cell>
          <cell r="X238">
            <v>0.6</v>
          </cell>
          <cell r="Y238">
            <v>1</v>
          </cell>
          <cell r="Z238">
            <v>59.734999999999999</v>
          </cell>
          <cell r="AA238">
            <v>59.734999999999999</v>
          </cell>
          <cell r="AB238">
            <v>0</v>
          </cell>
          <cell r="AC238">
            <v>0</v>
          </cell>
          <cell r="AD238">
            <v>36</v>
          </cell>
          <cell r="AF238">
            <v>36</v>
          </cell>
          <cell r="AG238">
            <v>95.734999999999999</v>
          </cell>
          <cell r="AH238">
            <v>688</v>
          </cell>
          <cell r="AI238">
            <v>0.93</v>
          </cell>
          <cell r="AJ238">
            <v>639.84</v>
          </cell>
          <cell r="AK238">
            <v>10000</v>
          </cell>
          <cell r="AL238">
            <v>1</v>
          </cell>
          <cell r="AM238">
            <v>2.0374999999999996</v>
          </cell>
          <cell r="AN238">
            <v>0.25</v>
          </cell>
          <cell r="AO238">
            <v>5</v>
          </cell>
          <cell r="AP238">
            <v>2.0374999999999997E-4</v>
          </cell>
          <cell r="AQ238">
            <v>5.0000000000000001E-4</v>
          </cell>
          <cell r="AR238">
            <v>60000</v>
          </cell>
          <cell r="AS238">
            <v>1</v>
          </cell>
          <cell r="AT238">
            <v>81.25</v>
          </cell>
          <cell r="AU238">
            <v>1</v>
          </cell>
          <cell r="AV238">
            <v>20</v>
          </cell>
          <cell r="AW238">
            <v>1.3541666666666667E-3</v>
          </cell>
          <cell r="AX238">
            <v>3.3333333333333332E-4</v>
          </cell>
          <cell r="AY238">
            <v>1.5579166666666667E-3</v>
          </cell>
          <cell r="AZ238">
            <v>8.3333333333333328E-4</v>
          </cell>
          <cell r="BA238">
            <v>219</v>
          </cell>
        </row>
        <row r="239">
          <cell r="B239">
            <v>220</v>
          </cell>
          <cell r="C239" t="str">
            <v>NF11-2X13</v>
          </cell>
          <cell r="D239" t="str">
            <v xml:space="preserve"> </v>
          </cell>
          <cell r="E239" t="str">
            <v>NEW COMPACT FLUORESCENT FIXTURE</v>
          </cell>
          <cell r="F239">
            <v>32</v>
          </cell>
          <cell r="I239" t="str">
            <v>X</v>
          </cell>
          <cell r="J239">
            <v>2</v>
          </cell>
          <cell r="K239" t="str">
            <v>CF13 MAG</v>
          </cell>
          <cell r="L239">
            <v>0</v>
          </cell>
          <cell r="M239" t="str">
            <v>N/A</v>
          </cell>
          <cell r="N239" t="str">
            <v>X</v>
          </cell>
          <cell r="O239">
            <v>2</v>
          </cell>
          <cell r="P239" t="str">
            <v>CF13/DS/841</v>
          </cell>
          <cell r="Q239">
            <v>0</v>
          </cell>
          <cell r="R239" t="str">
            <v>N/A</v>
          </cell>
          <cell r="S239">
            <v>1</v>
          </cell>
          <cell r="T239" t="str">
            <v>2X13W FLUORESCENT WALL MOUNT</v>
          </cell>
          <cell r="U239" t="str">
            <v>ENERTRON</v>
          </cell>
          <cell r="W239" t="str">
            <v>-</v>
          </cell>
          <cell r="X239">
            <v>0.6</v>
          </cell>
          <cell r="Y239">
            <v>1</v>
          </cell>
          <cell r="Z239">
            <v>59.734999999999999</v>
          </cell>
          <cell r="AA239">
            <v>59.734999999999999</v>
          </cell>
          <cell r="AB239">
            <v>0</v>
          </cell>
          <cell r="AC239">
            <v>0</v>
          </cell>
          <cell r="AD239">
            <v>36</v>
          </cell>
          <cell r="AF239">
            <v>36</v>
          </cell>
          <cell r="AG239">
            <v>95.734999999999999</v>
          </cell>
          <cell r="AH239">
            <v>688</v>
          </cell>
          <cell r="AI239">
            <v>0.93</v>
          </cell>
          <cell r="AJ239">
            <v>1279.68</v>
          </cell>
          <cell r="AK239">
            <v>10000</v>
          </cell>
          <cell r="AL239">
            <v>2</v>
          </cell>
          <cell r="AM239">
            <v>2.0374999999999996</v>
          </cell>
          <cell r="AN239">
            <v>0.25</v>
          </cell>
          <cell r="AO239">
            <v>5</v>
          </cell>
          <cell r="AP239">
            <v>4.0749999999999993E-4</v>
          </cell>
          <cell r="AQ239">
            <v>1E-3</v>
          </cell>
          <cell r="AR239">
            <v>60000</v>
          </cell>
          <cell r="AS239">
            <v>2</v>
          </cell>
          <cell r="AT239">
            <v>81.25</v>
          </cell>
          <cell r="AU239">
            <v>1</v>
          </cell>
          <cell r="AV239">
            <v>20</v>
          </cell>
          <cell r="AW239">
            <v>2.7083333333333334E-3</v>
          </cell>
          <cell r="AX239">
            <v>6.6666666666666664E-4</v>
          </cell>
          <cell r="AY239">
            <v>3.1158333333333333E-3</v>
          </cell>
          <cell r="AZ239">
            <v>1.6666666666666666E-3</v>
          </cell>
          <cell r="BA239">
            <v>220</v>
          </cell>
        </row>
        <row r="240">
          <cell r="B240">
            <v>221</v>
          </cell>
          <cell r="C240" t="str">
            <v>NF12-1X9</v>
          </cell>
          <cell r="D240" t="str">
            <v xml:space="preserve"> </v>
          </cell>
          <cell r="E240" t="str">
            <v>NEW COMPACT FLUORESCENT FIXTURE</v>
          </cell>
          <cell r="F240">
            <v>11</v>
          </cell>
          <cell r="I240" t="str">
            <v>X</v>
          </cell>
          <cell r="J240">
            <v>1</v>
          </cell>
          <cell r="K240" t="str">
            <v>CF9 MAG</v>
          </cell>
          <cell r="L240">
            <v>0</v>
          </cell>
          <cell r="M240" t="str">
            <v>N/A</v>
          </cell>
          <cell r="N240" t="str">
            <v>X</v>
          </cell>
          <cell r="O240">
            <v>1</v>
          </cell>
          <cell r="P240" t="str">
            <v>CF9/DS/841</v>
          </cell>
          <cell r="Q240">
            <v>0</v>
          </cell>
          <cell r="R240" t="str">
            <v>N/A</v>
          </cell>
          <cell r="S240">
            <v>1</v>
          </cell>
          <cell r="T240" t="str">
            <v>9W FLUORESCENT WALL MOUNT</v>
          </cell>
          <cell r="U240" t="str">
            <v>FAIL SAFE</v>
          </cell>
          <cell r="V240" t="str">
            <v>H611L-C-9-1-MB-120 OR 277</v>
          </cell>
          <cell r="W240" t="str">
            <v>-</v>
          </cell>
          <cell r="X240">
            <v>0.6</v>
          </cell>
          <cell r="Y240">
            <v>1</v>
          </cell>
          <cell r="Z240">
            <v>59.734999999999999</v>
          </cell>
          <cell r="AA240">
            <v>59.734999999999999</v>
          </cell>
          <cell r="AB240">
            <v>0</v>
          </cell>
          <cell r="AC240">
            <v>0</v>
          </cell>
          <cell r="AD240">
            <v>35</v>
          </cell>
          <cell r="AF240">
            <v>35</v>
          </cell>
          <cell r="AG240">
            <v>94.734999999999999</v>
          </cell>
          <cell r="AH240">
            <v>499</v>
          </cell>
          <cell r="AI240">
            <v>1.08</v>
          </cell>
          <cell r="AJ240">
            <v>538.92000000000007</v>
          </cell>
          <cell r="AK240">
            <v>10000</v>
          </cell>
          <cell r="AL240">
            <v>1</v>
          </cell>
          <cell r="AM240">
            <v>2.0374999999999996</v>
          </cell>
          <cell r="AN240">
            <v>0.25</v>
          </cell>
          <cell r="AO240">
            <v>5</v>
          </cell>
          <cell r="AP240">
            <v>2.0374999999999997E-4</v>
          </cell>
          <cell r="AQ240">
            <v>5.0000000000000001E-4</v>
          </cell>
          <cell r="AR240">
            <v>60000</v>
          </cell>
          <cell r="AS240">
            <v>1</v>
          </cell>
          <cell r="AT240">
            <v>81.25</v>
          </cell>
          <cell r="AU240">
            <v>1</v>
          </cell>
          <cell r="AV240">
            <v>20</v>
          </cell>
          <cell r="AW240">
            <v>1.3541666666666667E-3</v>
          </cell>
          <cell r="AX240">
            <v>3.3333333333333332E-4</v>
          </cell>
          <cell r="AY240">
            <v>1.5579166666666667E-3</v>
          </cell>
          <cell r="AZ240">
            <v>8.3333333333333328E-4</v>
          </cell>
          <cell r="BA240">
            <v>221</v>
          </cell>
        </row>
        <row r="241">
          <cell r="B241">
            <v>222</v>
          </cell>
          <cell r="C241" t="str">
            <v>NF12-1X13Q</v>
          </cell>
          <cell r="D241" t="str">
            <v xml:space="preserve"> </v>
          </cell>
          <cell r="E241" t="str">
            <v>NEW COMPACT FLUORESCENT FIXTURE</v>
          </cell>
          <cell r="F241">
            <v>16</v>
          </cell>
          <cell r="I241" t="str">
            <v>X</v>
          </cell>
          <cell r="J241">
            <v>1</v>
          </cell>
          <cell r="K241" t="str">
            <v>CF13 ELEC</v>
          </cell>
          <cell r="L241">
            <v>0</v>
          </cell>
          <cell r="M241" t="str">
            <v>N/A</v>
          </cell>
          <cell r="N241" t="str">
            <v>X</v>
          </cell>
          <cell r="O241">
            <v>1</v>
          </cell>
          <cell r="P241" t="str">
            <v>CF13/DT/E/841</v>
          </cell>
          <cell r="Q241">
            <v>0</v>
          </cell>
          <cell r="R241" t="str">
            <v>N/A</v>
          </cell>
          <cell r="S241">
            <v>1</v>
          </cell>
          <cell r="T241" t="str">
            <v>13W FLUORESCENT WALL MOUNT</v>
          </cell>
          <cell r="U241" t="str">
            <v>FAIL SAFE</v>
          </cell>
          <cell r="V241" t="str">
            <v>H611L-C-13-1-MB-120 OR 277</v>
          </cell>
          <cell r="W241" t="str">
            <v>-</v>
          </cell>
          <cell r="X241">
            <v>0.6</v>
          </cell>
          <cell r="Y241">
            <v>1</v>
          </cell>
          <cell r="Z241">
            <v>59.734999999999999</v>
          </cell>
          <cell r="AA241">
            <v>59.734999999999999</v>
          </cell>
          <cell r="AB241">
            <v>0</v>
          </cell>
          <cell r="AC241">
            <v>0</v>
          </cell>
          <cell r="AD241">
            <v>35</v>
          </cell>
          <cell r="AF241">
            <v>35</v>
          </cell>
          <cell r="AG241">
            <v>94.734999999999999</v>
          </cell>
          <cell r="AH241">
            <v>774</v>
          </cell>
          <cell r="AI241">
            <v>1</v>
          </cell>
          <cell r="AJ241">
            <v>774</v>
          </cell>
          <cell r="AK241">
            <v>10000</v>
          </cell>
          <cell r="AL241">
            <v>1</v>
          </cell>
          <cell r="AM241">
            <v>10</v>
          </cell>
          <cell r="AN241">
            <v>0.25</v>
          </cell>
          <cell r="AO241">
            <v>5</v>
          </cell>
          <cell r="AP241">
            <v>1E-3</v>
          </cell>
          <cell r="AQ241">
            <v>5.0000000000000001E-4</v>
          </cell>
          <cell r="AR241">
            <v>60000</v>
          </cell>
          <cell r="AS241">
            <v>1</v>
          </cell>
          <cell r="AT241">
            <v>15</v>
          </cell>
          <cell r="AU241">
            <v>1</v>
          </cell>
          <cell r="AV241">
            <v>20</v>
          </cell>
          <cell r="AW241">
            <v>2.5000000000000001E-4</v>
          </cell>
          <cell r="AX241">
            <v>3.3333333333333332E-4</v>
          </cell>
          <cell r="AY241">
            <v>1.25E-3</v>
          </cell>
          <cell r="AZ241">
            <v>8.3333333333333328E-4</v>
          </cell>
          <cell r="BA241">
            <v>222</v>
          </cell>
        </row>
        <row r="242">
          <cell r="B242">
            <v>223</v>
          </cell>
          <cell r="C242" t="str">
            <v>NF12-1X26</v>
          </cell>
          <cell r="D242" t="str">
            <v xml:space="preserve"> </v>
          </cell>
          <cell r="E242" t="str">
            <v>NEW COMPACT FLUORESCENT FIXTURE</v>
          </cell>
          <cell r="F242">
            <v>28</v>
          </cell>
          <cell r="I242" t="str">
            <v>X</v>
          </cell>
          <cell r="J242">
            <v>1</v>
          </cell>
          <cell r="K242" t="str">
            <v>CF26 ELEC</v>
          </cell>
          <cell r="L242">
            <v>0</v>
          </cell>
          <cell r="M242" t="str">
            <v>N/A</v>
          </cell>
          <cell r="N242" t="str">
            <v>X</v>
          </cell>
          <cell r="O242">
            <v>1</v>
          </cell>
          <cell r="P242" t="str">
            <v>CF26/DT/E/IN/841</v>
          </cell>
          <cell r="Q242">
            <v>0</v>
          </cell>
          <cell r="R242" t="str">
            <v>N/A</v>
          </cell>
          <cell r="S242">
            <v>1</v>
          </cell>
          <cell r="T242" t="str">
            <v>26W FLUORESCENT WALL MOUNT</v>
          </cell>
          <cell r="U242" t="str">
            <v>FAIL SAFE</v>
          </cell>
          <cell r="V242" t="str">
            <v>H611L-C-26Q-1-MB-120 OR 277</v>
          </cell>
          <cell r="W242" t="str">
            <v>-</v>
          </cell>
          <cell r="X242">
            <v>0.6</v>
          </cell>
          <cell r="Y242">
            <v>1</v>
          </cell>
          <cell r="Z242">
            <v>59.734999999999999</v>
          </cell>
          <cell r="AA242">
            <v>59.734999999999999</v>
          </cell>
          <cell r="AB242">
            <v>0</v>
          </cell>
          <cell r="AC242">
            <v>0</v>
          </cell>
          <cell r="AD242">
            <v>71</v>
          </cell>
          <cell r="AF242">
            <v>71</v>
          </cell>
          <cell r="AG242">
            <v>130.73500000000001</v>
          </cell>
          <cell r="AH242">
            <v>1548</v>
          </cell>
          <cell r="AI242">
            <v>1.02</v>
          </cell>
          <cell r="AJ242">
            <v>1578.96</v>
          </cell>
          <cell r="AK242">
            <v>10000</v>
          </cell>
          <cell r="AL242">
            <v>1</v>
          </cell>
          <cell r="AM242">
            <v>8.75</v>
          </cell>
          <cell r="AN242">
            <v>0.25</v>
          </cell>
          <cell r="AO242">
            <v>5</v>
          </cell>
          <cell r="AP242">
            <v>8.7500000000000002E-4</v>
          </cell>
          <cell r="AQ242">
            <v>5.0000000000000001E-4</v>
          </cell>
          <cell r="AR242">
            <v>60000</v>
          </cell>
          <cell r="AS242">
            <v>1</v>
          </cell>
          <cell r="AT242">
            <v>15</v>
          </cell>
          <cell r="AU242">
            <v>1</v>
          </cell>
          <cell r="AV242">
            <v>20</v>
          </cell>
          <cell r="AW242">
            <v>2.5000000000000001E-4</v>
          </cell>
          <cell r="AX242">
            <v>3.3333333333333332E-4</v>
          </cell>
          <cell r="AY242">
            <v>1.1250000000000001E-3</v>
          </cell>
          <cell r="AZ242">
            <v>8.3333333333333328E-4</v>
          </cell>
          <cell r="BA242">
            <v>223</v>
          </cell>
        </row>
        <row r="243">
          <cell r="B243">
            <v>224</v>
          </cell>
          <cell r="C243" t="str">
            <v>NF12-2X9</v>
          </cell>
          <cell r="D243" t="str">
            <v xml:space="preserve"> </v>
          </cell>
          <cell r="E243" t="str">
            <v>NEW COMPACT FLUORESCENT FIXTURE</v>
          </cell>
          <cell r="F243">
            <v>22</v>
          </cell>
          <cell r="I243" t="str">
            <v>X</v>
          </cell>
          <cell r="J243">
            <v>2</v>
          </cell>
          <cell r="K243" t="str">
            <v>CF9 MAG</v>
          </cell>
          <cell r="L243">
            <v>0</v>
          </cell>
          <cell r="M243" t="str">
            <v>N/A</v>
          </cell>
          <cell r="N243" t="str">
            <v>X</v>
          </cell>
          <cell r="O243">
            <v>2</v>
          </cell>
          <cell r="P243" t="str">
            <v>CF9/DS/841</v>
          </cell>
          <cell r="Q243">
            <v>0</v>
          </cell>
          <cell r="R243" t="str">
            <v>N/A</v>
          </cell>
          <cell r="S243">
            <v>1</v>
          </cell>
          <cell r="T243" t="str">
            <v>2X9W FLUORESCENT WALL MOUNT</v>
          </cell>
          <cell r="U243" t="str">
            <v>FAIL SAFE</v>
          </cell>
          <cell r="V243" t="str">
            <v>H611L-C-9-2-MB-120 OR 277</v>
          </cell>
          <cell r="W243" t="str">
            <v>-</v>
          </cell>
          <cell r="X243">
            <v>0.6</v>
          </cell>
          <cell r="Y243">
            <v>1</v>
          </cell>
          <cell r="Z243">
            <v>59.734999999999999</v>
          </cell>
          <cell r="AA243">
            <v>59.734999999999999</v>
          </cell>
          <cell r="AB243">
            <v>0</v>
          </cell>
          <cell r="AC243">
            <v>0</v>
          </cell>
          <cell r="AD243">
            <v>41</v>
          </cell>
          <cell r="AF243">
            <v>41</v>
          </cell>
          <cell r="AG243">
            <v>100.735</v>
          </cell>
          <cell r="AH243">
            <v>499</v>
          </cell>
          <cell r="AI243">
            <v>1.08</v>
          </cell>
          <cell r="AJ243">
            <v>1077.8400000000001</v>
          </cell>
          <cell r="AK243">
            <v>10000</v>
          </cell>
          <cell r="AL243">
            <v>2</v>
          </cell>
          <cell r="AM243">
            <v>2.0374999999999996</v>
          </cell>
          <cell r="AN243">
            <v>0.25</v>
          </cell>
          <cell r="AO243">
            <v>5</v>
          </cell>
          <cell r="AP243">
            <v>4.0749999999999993E-4</v>
          </cell>
          <cell r="AQ243">
            <v>1E-3</v>
          </cell>
          <cell r="AR243">
            <v>60000</v>
          </cell>
          <cell r="AS243">
            <v>2</v>
          </cell>
          <cell r="AT243">
            <v>81.25</v>
          </cell>
          <cell r="AU243">
            <v>1</v>
          </cell>
          <cell r="AV243">
            <v>20</v>
          </cell>
          <cell r="AW243">
            <v>2.7083333333333334E-3</v>
          </cell>
          <cell r="AX243">
            <v>6.6666666666666664E-4</v>
          </cell>
          <cell r="AY243">
            <v>3.1158333333333333E-3</v>
          </cell>
          <cell r="AZ243">
            <v>1.6666666666666666E-3</v>
          </cell>
          <cell r="BA243">
            <v>224</v>
          </cell>
        </row>
        <row r="244">
          <cell r="B244">
            <v>225</v>
          </cell>
          <cell r="C244" t="str">
            <v>NF12-28</v>
          </cell>
          <cell r="D244" t="str">
            <v>X</v>
          </cell>
          <cell r="E244" t="str">
            <v>NEW COMPACT FLUORESCENT FIXTURE</v>
          </cell>
          <cell r="F244">
            <v>32</v>
          </cell>
          <cell r="I244" t="str">
            <v>X</v>
          </cell>
          <cell r="J244">
            <v>1</v>
          </cell>
          <cell r="K244" t="str">
            <v>CF28 MAG</v>
          </cell>
          <cell r="L244">
            <v>0</v>
          </cell>
          <cell r="M244" t="str">
            <v>N/A</v>
          </cell>
          <cell r="N244" t="str">
            <v>X</v>
          </cell>
          <cell r="O244">
            <v>1</v>
          </cell>
          <cell r="P244" t="str">
            <v>CFQ27W/G32d/827</v>
          </cell>
          <cell r="Q244">
            <v>0</v>
          </cell>
          <cell r="R244" t="str">
            <v>N/A</v>
          </cell>
          <cell r="S244">
            <v>1</v>
          </cell>
          <cell r="T244" t="str">
            <v>28W FLUORESCENT WALL MOUNT</v>
          </cell>
          <cell r="U244" t="str">
            <v>HUBBELL</v>
          </cell>
          <cell r="V244" t="str">
            <v>NRG-308-W4-120 ONLY-PC</v>
          </cell>
          <cell r="W244" t="str">
            <v>-</v>
          </cell>
          <cell r="X244">
            <v>0.6</v>
          </cell>
          <cell r="Y244">
            <v>1</v>
          </cell>
          <cell r="Z244">
            <v>59.734999999999999</v>
          </cell>
          <cell r="AA244">
            <v>59.734999999999999</v>
          </cell>
          <cell r="AB244">
            <v>0</v>
          </cell>
          <cell r="AC244">
            <v>0</v>
          </cell>
          <cell r="AD244">
            <v>60</v>
          </cell>
          <cell r="AF244">
            <v>60</v>
          </cell>
          <cell r="AG244">
            <v>119.735</v>
          </cell>
          <cell r="AH244">
            <v>1325</v>
          </cell>
          <cell r="AI244">
            <v>0.97</v>
          </cell>
          <cell r="AJ244">
            <v>1285.25</v>
          </cell>
          <cell r="AK244">
            <v>10000</v>
          </cell>
          <cell r="AL244">
            <v>1</v>
          </cell>
          <cell r="AM244">
            <v>10</v>
          </cell>
          <cell r="AN244">
            <v>0.25</v>
          </cell>
          <cell r="AO244">
            <v>5</v>
          </cell>
          <cell r="AP244">
            <v>1E-3</v>
          </cell>
          <cell r="AQ244">
            <v>5.0000000000000001E-4</v>
          </cell>
          <cell r="AR244">
            <v>60000</v>
          </cell>
          <cell r="AS244">
            <v>1</v>
          </cell>
          <cell r="AT244">
            <v>81.25</v>
          </cell>
          <cell r="AU244">
            <v>1</v>
          </cell>
          <cell r="AV244">
            <v>20</v>
          </cell>
          <cell r="AW244">
            <v>1.3541666666666667E-3</v>
          </cell>
          <cell r="AX244">
            <v>3.3333333333333332E-4</v>
          </cell>
          <cell r="AY244">
            <v>2.3541666666666667E-3</v>
          </cell>
          <cell r="AZ244">
            <v>8.3333333333333328E-4</v>
          </cell>
          <cell r="BA244">
            <v>225</v>
          </cell>
        </row>
        <row r="245">
          <cell r="B245">
            <v>226</v>
          </cell>
          <cell r="C245" t="str">
            <v>NF12-42</v>
          </cell>
          <cell r="D245" t="str">
            <v>X</v>
          </cell>
          <cell r="E245" t="str">
            <v>NEW COMPACT FLUORESCENT FIXTURE</v>
          </cell>
          <cell r="F245">
            <v>46</v>
          </cell>
          <cell r="I245" t="str">
            <v>X</v>
          </cell>
          <cell r="J245">
            <v>1</v>
          </cell>
          <cell r="K245" t="str">
            <v>CF42 ELEC</v>
          </cell>
          <cell r="L245">
            <v>0</v>
          </cell>
          <cell r="M245" t="str">
            <v>N/A</v>
          </cell>
          <cell r="N245" t="str">
            <v>X</v>
          </cell>
          <cell r="O245">
            <v>1</v>
          </cell>
          <cell r="P245" t="str">
            <v>CF42/DT/E/IN/841</v>
          </cell>
          <cell r="Q245">
            <v>0</v>
          </cell>
          <cell r="R245" t="str">
            <v>N/A</v>
          </cell>
          <cell r="S245">
            <v>1</v>
          </cell>
          <cell r="T245" t="str">
            <v>42W FLUORESCENT WALL MOUNT</v>
          </cell>
          <cell r="U245" t="str">
            <v>HUBBELL</v>
          </cell>
          <cell r="V245" t="str">
            <v>NRG-304-120OR277-PC</v>
          </cell>
          <cell r="W245" t="str">
            <v>-</v>
          </cell>
          <cell r="X245">
            <v>0.6</v>
          </cell>
          <cell r="Y245">
            <v>1</v>
          </cell>
          <cell r="Z245">
            <v>59.734999999999999</v>
          </cell>
          <cell r="AA245">
            <v>59.734999999999999</v>
          </cell>
          <cell r="AB245">
            <v>0</v>
          </cell>
          <cell r="AC245">
            <v>0</v>
          </cell>
          <cell r="AD245">
            <v>88</v>
          </cell>
          <cell r="AF245">
            <v>88</v>
          </cell>
          <cell r="AG245">
            <v>147.73500000000001</v>
          </cell>
          <cell r="AH245">
            <v>2752</v>
          </cell>
          <cell r="AI245">
            <v>1</v>
          </cell>
          <cell r="AJ245">
            <v>2752</v>
          </cell>
          <cell r="AK245">
            <v>10000</v>
          </cell>
          <cell r="AL245">
            <v>1</v>
          </cell>
          <cell r="AM245">
            <v>9.4499999999999993</v>
          </cell>
          <cell r="AN245">
            <v>0.25</v>
          </cell>
          <cell r="AO245">
            <v>5</v>
          </cell>
          <cell r="AP245">
            <v>9.4499999999999988E-4</v>
          </cell>
          <cell r="AQ245">
            <v>5.0000000000000001E-4</v>
          </cell>
          <cell r="AR245">
            <v>60000</v>
          </cell>
          <cell r="AS245">
            <v>1</v>
          </cell>
          <cell r="AT245">
            <v>15</v>
          </cell>
          <cell r="AU245">
            <v>1</v>
          </cell>
          <cell r="AV245">
            <v>20</v>
          </cell>
          <cell r="AW245">
            <v>2.5000000000000001E-4</v>
          </cell>
          <cell r="AX245">
            <v>3.3333333333333332E-4</v>
          </cell>
          <cell r="AY245">
            <v>1.1949999999999999E-3</v>
          </cell>
          <cell r="AZ245">
            <v>8.3333333333333328E-4</v>
          </cell>
          <cell r="BA245">
            <v>226</v>
          </cell>
        </row>
        <row r="246">
          <cell r="B246">
            <v>227</v>
          </cell>
          <cell r="C246" t="str">
            <v>NF12-50HPS</v>
          </cell>
          <cell r="D246" t="str">
            <v xml:space="preserve"> </v>
          </cell>
          <cell r="E246" t="str">
            <v>NEW HID FIXTURE</v>
          </cell>
          <cell r="F246">
            <v>66</v>
          </cell>
          <cell r="I246" t="str">
            <v>X</v>
          </cell>
          <cell r="J246">
            <v>1</v>
          </cell>
          <cell r="K246" t="str">
            <v>HPS50 BITAP MAG S68</v>
          </cell>
          <cell r="L246">
            <v>0</v>
          </cell>
          <cell r="M246" t="str">
            <v>N/A</v>
          </cell>
          <cell r="N246" t="str">
            <v>X</v>
          </cell>
          <cell r="O246">
            <v>1</v>
          </cell>
          <cell r="P246" t="str">
            <v>LU50/MED</v>
          </cell>
          <cell r="Q246">
            <v>0</v>
          </cell>
          <cell r="R246" t="str">
            <v>N/A</v>
          </cell>
          <cell r="S246">
            <v>1</v>
          </cell>
          <cell r="T246" t="str">
            <v>50W HPS WALL MOUNT</v>
          </cell>
          <cell r="U246" t="str">
            <v>HUBBELL</v>
          </cell>
          <cell r="V246" t="str">
            <v>NRG-301-120 ONLY-PC</v>
          </cell>
          <cell r="W246" t="str">
            <v>-</v>
          </cell>
          <cell r="X246">
            <v>0.6</v>
          </cell>
          <cell r="Y246">
            <v>1</v>
          </cell>
          <cell r="Z246">
            <v>59.734999999999999</v>
          </cell>
          <cell r="AA246">
            <v>59.734999999999999</v>
          </cell>
          <cell r="AB246">
            <v>0</v>
          </cell>
          <cell r="AC246">
            <v>0</v>
          </cell>
          <cell r="AD246">
            <v>68</v>
          </cell>
          <cell r="AF246">
            <v>68</v>
          </cell>
          <cell r="AG246">
            <v>127.735</v>
          </cell>
          <cell r="AH246">
            <v>3600</v>
          </cell>
          <cell r="AI246">
            <v>0.9</v>
          </cell>
          <cell r="AJ246">
            <v>3240</v>
          </cell>
          <cell r="AK246">
            <v>24000</v>
          </cell>
          <cell r="AL246">
            <v>1</v>
          </cell>
          <cell r="AM246">
            <v>15.6625</v>
          </cell>
          <cell r="AN246">
            <v>1</v>
          </cell>
          <cell r="AO246">
            <v>20</v>
          </cell>
          <cell r="AP246">
            <v>6.5260416666666668E-4</v>
          </cell>
          <cell r="AQ246">
            <v>8.3333333333333339E-4</v>
          </cell>
          <cell r="AR246">
            <v>60000</v>
          </cell>
          <cell r="AS246">
            <v>1</v>
          </cell>
          <cell r="AT246">
            <v>81.25</v>
          </cell>
          <cell r="AU246">
            <v>1</v>
          </cell>
          <cell r="AV246">
            <v>20</v>
          </cell>
          <cell r="AW246">
            <v>1.3541666666666667E-3</v>
          </cell>
          <cell r="AX246">
            <v>3.3333333333333332E-4</v>
          </cell>
          <cell r="AY246">
            <v>2.0067708333333335E-3</v>
          </cell>
          <cell r="AZ246">
            <v>1.1666666666666668E-3</v>
          </cell>
          <cell r="BA246">
            <v>227</v>
          </cell>
        </row>
        <row r="247">
          <cell r="B247">
            <v>228</v>
          </cell>
          <cell r="C247" t="str">
            <v>NF12-70HPS</v>
          </cell>
          <cell r="D247" t="str">
            <v xml:space="preserve"> </v>
          </cell>
          <cell r="E247" t="str">
            <v>NEW HID FIXTURE</v>
          </cell>
          <cell r="F247">
            <v>91</v>
          </cell>
          <cell r="I247" t="str">
            <v>X</v>
          </cell>
          <cell r="J247">
            <v>1</v>
          </cell>
          <cell r="K247" t="str">
            <v>HPS70 QUADTAP MAG S62</v>
          </cell>
          <cell r="L247">
            <v>0</v>
          </cell>
          <cell r="M247" t="str">
            <v>N/A</v>
          </cell>
          <cell r="N247" t="str">
            <v>X</v>
          </cell>
          <cell r="O247">
            <v>1</v>
          </cell>
          <cell r="P247" t="str">
            <v>LU70/ECO</v>
          </cell>
          <cell r="Q247">
            <v>0</v>
          </cell>
          <cell r="R247" t="str">
            <v>N/A</v>
          </cell>
          <cell r="S247">
            <v>1</v>
          </cell>
          <cell r="T247" t="str">
            <v>70W HPS WALL MOUNT</v>
          </cell>
          <cell r="U247" t="str">
            <v>HUBBELL</v>
          </cell>
          <cell r="V247" t="str">
            <v>NRG-307-120 ONLY-PC</v>
          </cell>
          <cell r="W247" t="str">
            <v>-</v>
          </cell>
          <cell r="X247">
            <v>0.6</v>
          </cell>
          <cell r="Y247">
            <v>1</v>
          </cell>
          <cell r="Z247">
            <v>59.734999999999999</v>
          </cell>
          <cell r="AA247">
            <v>59.734999999999999</v>
          </cell>
          <cell r="AB247">
            <v>0</v>
          </cell>
          <cell r="AC247">
            <v>0</v>
          </cell>
          <cell r="AD247">
            <v>69</v>
          </cell>
          <cell r="AF247">
            <v>69</v>
          </cell>
          <cell r="AG247">
            <v>128.73500000000001</v>
          </cell>
          <cell r="AH247">
            <v>5500</v>
          </cell>
          <cell r="AI247">
            <v>0.9</v>
          </cell>
          <cell r="AJ247">
            <v>4950</v>
          </cell>
          <cell r="AK247">
            <v>24000</v>
          </cell>
          <cell r="AL247">
            <v>1</v>
          </cell>
          <cell r="AM247">
            <v>15.95</v>
          </cell>
          <cell r="AN247">
            <v>1</v>
          </cell>
          <cell r="AO247">
            <v>20</v>
          </cell>
          <cell r="AP247">
            <v>6.6458333333333332E-4</v>
          </cell>
          <cell r="AQ247">
            <v>8.3333333333333339E-4</v>
          </cell>
          <cell r="AR247">
            <v>60000</v>
          </cell>
          <cell r="AS247">
            <v>1</v>
          </cell>
          <cell r="AT247">
            <v>81.25</v>
          </cell>
          <cell r="AU247">
            <v>2</v>
          </cell>
          <cell r="AV247">
            <v>40</v>
          </cell>
          <cell r="AW247">
            <v>1.3541666666666667E-3</v>
          </cell>
          <cell r="AX247">
            <v>6.6666666666666664E-4</v>
          </cell>
          <cell r="AY247">
            <v>2.0187500000000001E-3</v>
          </cell>
          <cell r="AZ247">
            <v>1.5E-3</v>
          </cell>
          <cell r="BA247">
            <v>228</v>
          </cell>
        </row>
        <row r="248">
          <cell r="B248">
            <v>229</v>
          </cell>
          <cell r="C248" t="str">
            <v>NF13-9</v>
          </cell>
          <cell r="D248" t="str">
            <v xml:space="preserve"> </v>
          </cell>
          <cell r="E248" t="str">
            <v>NEW COMPACT FLUORESCENT FIXTURE</v>
          </cell>
          <cell r="F248">
            <v>11</v>
          </cell>
          <cell r="I248" t="str">
            <v>X</v>
          </cell>
          <cell r="J248">
            <v>1</v>
          </cell>
          <cell r="K248" t="str">
            <v>CF9 MAG</v>
          </cell>
          <cell r="L248">
            <v>0</v>
          </cell>
          <cell r="M248" t="str">
            <v>N/A</v>
          </cell>
          <cell r="N248" t="str">
            <v>X</v>
          </cell>
          <cell r="O248">
            <v>1</v>
          </cell>
          <cell r="P248" t="str">
            <v>CF9/DS/841</v>
          </cell>
          <cell r="Q248">
            <v>0</v>
          </cell>
          <cell r="R248" t="str">
            <v>N/A</v>
          </cell>
          <cell r="S248">
            <v>1</v>
          </cell>
          <cell r="T248" t="str">
            <v>9W FLUORESCENT WALL MOUNT JELLY JAR</v>
          </cell>
          <cell r="U248" t="str">
            <v>HUBBELL</v>
          </cell>
          <cell r="V248" t="str">
            <v>NRG-128-120 ONLY-PC</v>
          </cell>
          <cell r="W248" t="str">
            <v>-</v>
          </cell>
          <cell r="X248">
            <v>0.6</v>
          </cell>
          <cell r="Y248">
            <v>1</v>
          </cell>
          <cell r="Z248">
            <v>59.734999999999999</v>
          </cell>
          <cell r="AA248">
            <v>59.734999999999999</v>
          </cell>
          <cell r="AB248">
            <v>0</v>
          </cell>
          <cell r="AC248">
            <v>0</v>
          </cell>
          <cell r="AD248">
            <v>43</v>
          </cell>
          <cell r="AF248">
            <v>43</v>
          </cell>
          <cell r="AG248">
            <v>102.735</v>
          </cell>
          <cell r="AH248">
            <v>499</v>
          </cell>
          <cell r="AI248">
            <v>1.08</v>
          </cell>
          <cell r="AJ248">
            <v>538.92000000000007</v>
          </cell>
          <cell r="AK248">
            <v>10000</v>
          </cell>
          <cell r="AL248">
            <v>1</v>
          </cell>
          <cell r="AM248">
            <v>2.0374999999999996</v>
          </cell>
          <cell r="AN248">
            <v>0.25</v>
          </cell>
          <cell r="AO248">
            <v>5</v>
          </cell>
          <cell r="AP248">
            <v>2.0374999999999997E-4</v>
          </cell>
          <cell r="AQ248">
            <v>5.0000000000000001E-4</v>
          </cell>
          <cell r="AR248">
            <v>60000</v>
          </cell>
          <cell r="AS248">
            <v>1</v>
          </cell>
          <cell r="AT248">
            <v>81.25</v>
          </cell>
          <cell r="AU248">
            <v>1</v>
          </cell>
          <cell r="AV248">
            <v>20</v>
          </cell>
          <cell r="AW248">
            <v>1.3541666666666667E-3</v>
          </cell>
          <cell r="AX248">
            <v>3.3333333333333332E-4</v>
          </cell>
          <cell r="AY248">
            <v>1.5579166666666667E-3</v>
          </cell>
          <cell r="AZ248">
            <v>8.3333333333333328E-4</v>
          </cell>
          <cell r="BA248">
            <v>229</v>
          </cell>
        </row>
        <row r="249">
          <cell r="B249">
            <v>230</v>
          </cell>
          <cell r="C249" t="str">
            <v>NF13-28</v>
          </cell>
          <cell r="D249" t="str">
            <v xml:space="preserve"> </v>
          </cell>
          <cell r="E249" t="str">
            <v>NEW COMPACT FLUORESCENT FIXTURE</v>
          </cell>
          <cell r="F249">
            <v>32</v>
          </cell>
          <cell r="I249" t="str">
            <v>X</v>
          </cell>
          <cell r="J249">
            <v>1</v>
          </cell>
          <cell r="K249" t="str">
            <v>CF28 MAG</v>
          </cell>
          <cell r="L249">
            <v>0</v>
          </cell>
          <cell r="M249" t="str">
            <v>N/A</v>
          </cell>
          <cell r="N249" t="str">
            <v>X</v>
          </cell>
          <cell r="O249">
            <v>1</v>
          </cell>
          <cell r="P249" t="str">
            <v>CFQ27W/G32d/827</v>
          </cell>
          <cell r="Q249">
            <v>0</v>
          </cell>
          <cell r="R249" t="str">
            <v>N/A</v>
          </cell>
          <cell r="S249">
            <v>1</v>
          </cell>
          <cell r="T249" t="str">
            <v>28W FLUORESCENT WALL MOUNT JELLY JAR</v>
          </cell>
          <cell r="U249" t="str">
            <v>HUBBELL</v>
          </cell>
          <cell r="V249" t="str">
            <v>NRG-128-4W-120 ONLY-4PCW</v>
          </cell>
          <cell r="W249" t="str">
            <v>-</v>
          </cell>
          <cell r="X249">
            <v>0.6</v>
          </cell>
          <cell r="Y249">
            <v>1</v>
          </cell>
          <cell r="Z249">
            <v>59.734999999999999</v>
          </cell>
          <cell r="AA249">
            <v>59.734999999999999</v>
          </cell>
          <cell r="AB249">
            <v>0</v>
          </cell>
          <cell r="AC249">
            <v>0</v>
          </cell>
          <cell r="AD249">
            <v>63</v>
          </cell>
          <cell r="AF249">
            <v>63</v>
          </cell>
          <cell r="AG249">
            <v>122.735</v>
          </cell>
          <cell r="AH249">
            <v>1325</v>
          </cell>
          <cell r="AI249">
            <v>0.97</v>
          </cell>
          <cell r="AJ249">
            <v>1285.25</v>
          </cell>
          <cell r="AK249">
            <v>10000</v>
          </cell>
          <cell r="AL249">
            <v>1</v>
          </cell>
          <cell r="AM249">
            <v>10</v>
          </cell>
          <cell r="AN249">
            <v>0.25</v>
          </cell>
          <cell r="AO249">
            <v>5</v>
          </cell>
          <cell r="AP249">
            <v>1E-3</v>
          </cell>
          <cell r="AQ249">
            <v>5.0000000000000001E-4</v>
          </cell>
          <cell r="AR249">
            <v>60000</v>
          </cell>
          <cell r="AS249">
            <v>1</v>
          </cell>
          <cell r="AT249">
            <v>81.25</v>
          </cell>
          <cell r="AU249">
            <v>1</v>
          </cell>
          <cell r="AV249">
            <v>20</v>
          </cell>
          <cell r="AW249">
            <v>1.3541666666666667E-3</v>
          </cell>
          <cell r="AX249">
            <v>3.3333333333333332E-4</v>
          </cell>
          <cell r="AY249">
            <v>2.3541666666666667E-3</v>
          </cell>
          <cell r="AZ249">
            <v>8.3333333333333328E-4</v>
          </cell>
          <cell r="BA249">
            <v>230</v>
          </cell>
        </row>
        <row r="250">
          <cell r="B250">
            <v>231</v>
          </cell>
          <cell r="C250" t="str">
            <v>NF13-50HPS</v>
          </cell>
          <cell r="D250" t="str">
            <v xml:space="preserve"> </v>
          </cell>
          <cell r="E250" t="str">
            <v>NEW HID FIXTURE</v>
          </cell>
          <cell r="F250">
            <v>66</v>
          </cell>
          <cell r="I250" t="str">
            <v>X</v>
          </cell>
          <cell r="J250">
            <v>1</v>
          </cell>
          <cell r="K250" t="str">
            <v>HPS50 BITAP MAG S68</v>
          </cell>
          <cell r="L250">
            <v>0</v>
          </cell>
          <cell r="M250" t="str">
            <v>N/A</v>
          </cell>
          <cell r="N250" t="str">
            <v>X</v>
          </cell>
          <cell r="O250">
            <v>1</v>
          </cell>
          <cell r="P250" t="str">
            <v>LU50/MED</v>
          </cell>
          <cell r="Q250">
            <v>0</v>
          </cell>
          <cell r="R250" t="str">
            <v>N/A</v>
          </cell>
          <cell r="S250">
            <v>1</v>
          </cell>
          <cell r="T250" t="str">
            <v>50W HPS WALL MOUNT JELLY JAR</v>
          </cell>
          <cell r="U250" t="str">
            <v>HUBBELL</v>
          </cell>
          <cell r="V250" t="str">
            <v>NRG-121-120 ONLY-PC</v>
          </cell>
          <cell r="W250" t="str">
            <v>-</v>
          </cell>
          <cell r="X250">
            <v>0.6</v>
          </cell>
          <cell r="Y250">
            <v>1</v>
          </cell>
          <cell r="Z250">
            <v>59.734999999999999</v>
          </cell>
          <cell r="AA250">
            <v>59.734999999999999</v>
          </cell>
          <cell r="AB250">
            <v>0</v>
          </cell>
          <cell r="AC250">
            <v>0</v>
          </cell>
          <cell r="AD250">
            <v>69</v>
          </cell>
          <cell r="AF250">
            <v>69</v>
          </cell>
          <cell r="AG250">
            <v>128.73500000000001</v>
          </cell>
          <cell r="AH250">
            <v>3600</v>
          </cell>
          <cell r="AI250">
            <v>0.9</v>
          </cell>
          <cell r="AJ250">
            <v>3240</v>
          </cell>
          <cell r="AK250">
            <v>24000</v>
          </cell>
          <cell r="AL250">
            <v>1</v>
          </cell>
          <cell r="AM250">
            <v>15.6625</v>
          </cell>
          <cell r="AN250">
            <v>1</v>
          </cell>
          <cell r="AO250">
            <v>20</v>
          </cell>
          <cell r="AP250">
            <v>6.5260416666666668E-4</v>
          </cell>
          <cell r="AQ250">
            <v>8.3333333333333339E-4</v>
          </cell>
          <cell r="AR250">
            <v>60000</v>
          </cell>
          <cell r="AS250">
            <v>1</v>
          </cell>
          <cell r="AT250">
            <v>81.25</v>
          </cell>
          <cell r="AU250">
            <v>1</v>
          </cell>
          <cell r="AV250">
            <v>20</v>
          </cell>
          <cell r="AW250">
            <v>1.3541666666666667E-3</v>
          </cell>
          <cell r="AX250">
            <v>3.3333333333333332E-4</v>
          </cell>
          <cell r="AY250">
            <v>2.0067708333333335E-3</v>
          </cell>
          <cell r="AZ250">
            <v>1.1666666666666668E-3</v>
          </cell>
          <cell r="BA250">
            <v>231</v>
          </cell>
        </row>
        <row r="251">
          <cell r="B251">
            <v>232</v>
          </cell>
          <cell r="C251" t="str">
            <v>NF14-50MH</v>
          </cell>
          <cell r="D251" t="str">
            <v xml:space="preserve"> </v>
          </cell>
          <cell r="E251" t="str">
            <v>NEW HID FIXTURE</v>
          </cell>
          <cell r="F251">
            <v>72</v>
          </cell>
          <cell r="I251" t="str">
            <v>X</v>
          </cell>
          <cell r="J251">
            <v>1</v>
          </cell>
          <cell r="K251" t="str">
            <v>MH50 BITAP MAG M110/M148</v>
          </cell>
          <cell r="L251">
            <v>0</v>
          </cell>
          <cell r="M251" t="str">
            <v>N/A</v>
          </cell>
          <cell r="N251" t="str">
            <v>X</v>
          </cell>
          <cell r="O251">
            <v>1</v>
          </cell>
          <cell r="P251" t="str">
            <v>MH50/U/MED</v>
          </cell>
          <cell r="Q251">
            <v>0</v>
          </cell>
          <cell r="R251" t="str">
            <v>N/A</v>
          </cell>
          <cell r="S251">
            <v>1</v>
          </cell>
          <cell r="T251" t="str">
            <v>50W MH WALL MOUNT</v>
          </cell>
          <cell r="U251" t="str">
            <v>HUBBELL</v>
          </cell>
          <cell r="V251" t="str">
            <v>NRG-305-120 ONLY-PC</v>
          </cell>
          <cell r="W251" t="str">
            <v>-</v>
          </cell>
          <cell r="X251">
            <v>0.6</v>
          </cell>
          <cell r="Y251">
            <v>1</v>
          </cell>
          <cell r="Z251">
            <v>59.734999999999999</v>
          </cell>
          <cell r="AA251">
            <v>59.734999999999999</v>
          </cell>
          <cell r="AB251">
            <v>0</v>
          </cell>
          <cell r="AC251">
            <v>0</v>
          </cell>
          <cell r="AD251">
            <v>93</v>
          </cell>
          <cell r="AF251">
            <v>93</v>
          </cell>
          <cell r="AG251">
            <v>152.73500000000001</v>
          </cell>
          <cell r="AH251">
            <v>1900</v>
          </cell>
          <cell r="AI251">
            <v>0.9</v>
          </cell>
          <cell r="AJ251">
            <v>1710</v>
          </cell>
          <cell r="AK251">
            <v>20000</v>
          </cell>
          <cell r="AL251">
            <v>1</v>
          </cell>
          <cell r="AM251">
            <v>27.212499999999999</v>
          </cell>
          <cell r="AN251">
            <v>1</v>
          </cell>
          <cell r="AO251">
            <v>20</v>
          </cell>
          <cell r="AP251">
            <v>1.3606249999999999E-3</v>
          </cell>
          <cell r="AQ251">
            <v>1E-3</v>
          </cell>
          <cell r="AR251">
            <v>60000</v>
          </cell>
          <cell r="AS251">
            <v>1</v>
          </cell>
          <cell r="AT251">
            <v>81.25</v>
          </cell>
          <cell r="AU251">
            <v>1</v>
          </cell>
          <cell r="AV251">
            <v>20</v>
          </cell>
          <cell r="AW251">
            <v>1.3541666666666667E-3</v>
          </cell>
          <cell r="AX251">
            <v>3.3333333333333332E-4</v>
          </cell>
          <cell r="AY251">
            <v>2.7147916666666666E-3</v>
          </cell>
          <cell r="AZ251">
            <v>1.3333333333333333E-3</v>
          </cell>
          <cell r="BA251">
            <v>232</v>
          </cell>
        </row>
        <row r="252">
          <cell r="B252">
            <v>233</v>
          </cell>
          <cell r="C252" t="str">
            <v>NF14-70HPS</v>
          </cell>
          <cell r="D252" t="str">
            <v xml:space="preserve"> </v>
          </cell>
          <cell r="E252" t="str">
            <v>NEW HID FIXTURE</v>
          </cell>
          <cell r="F252">
            <v>91</v>
          </cell>
          <cell r="I252" t="str">
            <v>X</v>
          </cell>
          <cell r="J252">
            <v>1</v>
          </cell>
          <cell r="K252" t="str">
            <v>HPS70 QUADTAP MAG S62</v>
          </cell>
          <cell r="L252">
            <v>0</v>
          </cell>
          <cell r="M252" t="str">
            <v>N/A</v>
          </cell>
          <cell r="N252" t="str">
            <v>X</v>
          </cell>
          <cell r="O252">
            <v>1</v>
          </cell>
          <cell r="P252" t="str">
            <v>LU70/ECO</v>
          </cell>
          <cell r="Q252">
            <v>0</v>
          </cell>
          <cell r="R252" t="str">
            <v>N/A</v>
          </cell>
          <cell r="S252">
            <v>1</v>
          </cell>
          <cell r="T252" t="str">
            <v>70W HPS WALL PACK</v>
          </cell>
          <cell r="U252" t="str">
            <v>HUBBELL</v>
          </cell>
          <cell r="V252" t="str">
            <v>PVL-070S-128-PBT*</v>
          </cell>
          <cell r="W252" t="str">
            <v>-</v>
          </cell>
          <cell r="X252">
            <v>0.6</v>
          </cell>
          <cell r="Y252">
            <v>1</v>
          </cell>
          <cell r="Z252">
            <v>59.734999999999999</v>
          </cell>
          <cell r="AA252">
            <v>59.734999999999999</v>
          </cell>
          <cell r="AB252">
            <v>0</v>
          </cell>
          <cell r="AC252">
            <v>0</v>
          </cell>
          <cell r="AD252">
            <v>102</v>
          </cell>
          <cell r="AF252">
            <v>102</v>
          </cell>
          <cell r="AG252">
            <v>161.73500000000001</v>
          </cell>
          <cell r="AH252">
            <v>5500</v>
          </cell>
          <cell r="AI252">
            <v>0.9</v>
          </cell>
          <cell r="AJ252">
            <v>4950</v>
          </cell>
          <cell r="AK252">
            <v>24000</v>
          </cell>
          <cell r="AL252">
            <v>1</v>
          </cell>
          <cell r="AM252">
            <v>15.95</v>
          </cell>
          <cell r="AN252">
            <v>1</v>
          </cell>
          <cell r="AO252">
            <v>20</v>
          </cell>
          <cell r="AP252">
            <v>6.6458333333333332E-4</v>
          </cell>
          <cell r="AQ252">
            <v>8.3333333333333339E-4</v>
          </cell>
          <cell r="AR252">
            <v>60000</v>
          </cell>
          <cell r="AS252">
            <v>1</v>
          </cell>
          <cell r="AT252">
            <v>81.25</v>
          </cell>
          <cell r="AU252">
            <v>2</v>
          </cell>
          <cell r="AV252">
            <v>40</v>
          </cell>
          <cell r="AW252">
            <v>1.3541666666666667E-3</v>
          </cell>
          <cell r="AX252">
            <v>6.6666666666666664E-4</v>
          </cell>
          <cell r="AY252">
            <v>2.0187500000000001E-3</v>
          </cell>
          <cell r="AZ252">
            <v>1.5E-3</v>
          </cell>
          <cell r="BA252">
            <v>233</v>
          </cell>
        </row>
        <row r="253">
          <cell r="B253">
            <v>234</v>
          </cell>
          <cell r="C253" t="str">
            <v>NF14-70MH</v>
          </cell>
          <cell r="D253" t="str">
            <v xml:space="preserve"> </v>
          </cell>
          <cell r="E253" t="str">
            <v>NEW HID FIXTURE</v>
          </cell>
          <cell r="F253">
            <v>95</v>
          </cell>
          <cell r="I253" t="str">
            <v>X</v>
          </cell>
          <cell r="J253">
            <v>1</v>
          </cell>
          <cell r="K253" t="str">
            <v>MH70 QUADTAP MAG M98/M143</v>
          </cell>
          <cell r="L253">
            <v>0</v>
          </cell>
          <cell r="M253" t="str">
            <v>N/A</v>
          </cell>
          <cell r="N253" t="str">
            <v>X</v>
          </cell>
          <cell r="O253">
            <v>1</v>
          </cell>
          <cell r="P253" t="str">
            <v>MH70/PS</v>
          </cell>
          <cell r="Q253">
            <v>0</v>
          </cell>
          <cell r="R253" t="str">
            <v>N/A</v>
          </cell>
          <cell r="S253">
            <v>1</v>
          </cell>
          <cell r="T253" t="str">
            <v>70W MH WALL PACK</v>
          </cell>
          <cell r="U253" t="str">
            <v>HUBBELL</v>
          </cell>
          <cell r="V253" t="str">
            <v>PVL-070H-128L-PBT*</v>
          </cell>
          <cell r="W253" t="str">
            <v>-</v>
          </cell>
          <cell r="X253">
            <v>0.6</v>
          </cell>
          <cell r="Y253">
            <v>1</v>
          </cell>
          <cell r="Z253">
            <v>59.734999999999999</v>
          </cell>
          <cell r="AA253">
            <v>59.734999999999999</v>
          </cell>
          <cell r="AB253">
            <v>0</v>
          </cell>
          <cell r="AC253">
            <v>0</v>
          </cell>
          <cell r="AD253">
            <v>139</v>
          </cell>
          <cell r="AF253">
            <v>139</v>
          </cell>
          <cell r="AG253">
            <v>198.73500000000001</v>
          </cell>
          <cell r="AH253">
            <v>3600</v>
          </cell>
          <cell r="AI253">
            <v>0.9</v>
          </cell>
          <cell r="AJ253">
            <v>3240</v>
          </cell>
          <cell r="AK253">
            <v>15000</v>
          </cell>
          <cell r="AL253">
            <v>1</v>
          </cell>
          <cell r="AM253">
            <v>20</v>
          </cell>
          <cell r="AN253">
            <v>1</v>
          </cell>
          <cell r="AO253">
            <v>20</v>
          </cell>
          <cell r="AP253">
            <v>1.3333333333333333E-3</v>
          </cell>
          <cell r="AQ253">
            <v>1.3333333333333333E-3</v>
          </cell>
          <cell r="AR253">
            <v>60000</v>
          </cell>
          <cell r="AS253">
            <v>1</v>
          </cell>
          <cell r="AT253">
            <v>81.25</v>
          </cell>
          <cell r="AU253">
            <v>2</v>
          </cell>
          <cell r="AV253">
            <v>40</v>
          </cell>
          <cell r="AW253">
            <v>1.3541666666666667E-3</v>
          </cell>
          <cell r="AX253">
            <v>6.6666666666666664E-4</v>
          </cell>
          <cell r="AY253">
            <v>2.6874999999999998E-3</v>
          </cell>
          <cell r="AZ253">
            <v>2E-3</v>
          </cell>
          <cell r="BA253">
            <v>234</v>
          </cell>
        </row>
        <row r="254">
          <cell r="B254">
            <v>235</v>
          </cell>
          <cell r="C254" t="str">
            <v>NF14-100HPS</v>
          </cell>
          <cell r="D254" t="str">
            <v xml:space="preserve"> </v>
          </cell>
          <cell r="E254" t="str">
            <v>NEW HID FIXTURE</v>
          </cell>
          <cell r="F254">
            <v>130</v>
          </cell>
          <cell r="I254" t="str">
            <v>X</v>
          </cell>
          <cell r="J254">
            <v>1</v>
          </cell>
          <cell r="K254" t="str">
            <v>HPS100 QUADTAP MAG S54</v>
          </cell>
          <cell r="L254">
            <v>0</v>
          </cell>
          <cell r="M254" t="str">
            <v>N/A</v>
          </cell>
          <cell r="N254" t="str">
            <v>X</v>
          </cell>
          <cell r="O254">
            <v>1</v>
          </cell>
          <cell r="P254" t="str">
            <v>LU100/ECO</v>
          </cell>
          <cell r="Q254">
            <v>0</v>
          </cell>
          <cell r="R254" t="str">
            <v>N/A</v>
          </cell>
          <cell r="S254">
            <v>1</v>
          </cell>
          <cell r="T254" t="str">
            <v>100W HPS WALL PACK</v>
          </cell>
          <cell r="U254" t="str">
            <v>HUBBELL</v>
          </cell>
          <cell r="V254" t="str">
            <v>PVL-100S-128-PBT*</v>
          </cell>
          <cell r="W254" t="str">
            <v>-</v>
          </cell>
          <cell r="X254">
            <v>0.6</v>
          </cell>
          <cell r="Y254">
            <v>1</v>
          </cell>
          <cell r="Z254">
            <v>59.734999999999999</v>
          </cell>
          <cell r="AA254">
            <v>59.734999999999999</v>
          </cell>
          <cell r="AB254">
            <v>0</v>
          </cell>
          <cell r="AC254">
            <v>0</v>
          </cell>
          <cell r="AD254">
            <v>104</v>
          </cell>
          <cell r="AF254">
            <v>104</v>
          </cell>
          <cell r="AG254">
            <v>163.73500000000001</v>
          </cell>
          <cell r="AH254">
            <v>8000</v>
          </cell>
          <cell r="AI254">
            <v>0.9</v>
          </cell>
          <cell r="AJ254">
            <v>7200</v>
          </cell>
          <cell r="AK254">
            <v>24000</v>
          </cell>
          <cell r="AL254">
            <v>1</v>
          </cell>
          <cell r="AM254">
            <v>15.95</v>
          </cell>
          <cell r="AN254">
            <v>1</v>
          </cell>
          <cell r="AO254">
            <v>20</v>
          </cell>
          <cell r="AP254">
            <v>6.6458333333333332E-4</v>
          </cell>
          <cell r="AQ254">
            <v>8.3333333333333339E-4</v>
          </cell>
          <cell r="AR254">
            <v>60000</v>
          </cell>
          <cell r="AS254">
            <v>1</v>
          </cell>
          <cell r="AT254">
            <v>81.25</v>
          </cell>
          <cell r="AU254">
            <v>2</v>
          </cell>
          <cell r="AV254">
            <v>40</v>
          </cell>
          <cell r="AW254">
            <v>1.3541666666666667E-3</v>
          </cell>
          <cell r="AX254">
            <v>6.6666666666666664E-4</v>
          </cell>
          <cell r="AY254">
            <v>2.0187500000000001E-3</v>
          </cell>
          <cell r="AZ254">
            <v>1.5E-3</v>
          </cell>
          <cell r="BA254">
            <v>235</v>
          </cell>
        </row>
        <row r="255">
          <cell r="B255">
            <v>236</v>
          </cell>
          <cell r="C255" t="str">
            <v>NF14-100MH</v>
          </cell>
          <cell r="D255" t="str">
            <v xml:space="preserve"> </v>
          </cell>
          <cell r="E255" t="str">
            <v>NEW HID FIXTURE</v>
          </cell>
          <cell r="F255">
            <v>130</v>
          </cell>
          <cell r="I255" t="str">
            <v>X</v>
          </cell>
          <cell r="J255">
            <v>1</v>
          </cell>
          <cell r="K255" t="str">
            <v>MH100 QUADTAP MAG M90/M140</v>
          </cell>
          <cell r="L255">
            <v>0</v>
          </cell>
          <cell r="M255" t="str">
            <v>N/A</v>
          </cell>
          <cell r="N255" t="str">
            <v>X</v>
          </cell>
          <cell r="O255">
            <v>1</v>
          </cell>
          <cell r="P255" t="str">
            <v>MH100/U</v>
          </cell>
          <cell r="Q255">
            <v>0</v>
          </cell>
          <cell r="R255" t="str">
            <v>N/A</v>
          </cell>
          <cell r="S255">
            <v>1</v>
          </cell>
          <cell r="T255" t="str">
            <v>100W MH WALL PACK</v>
          </cell>
          <cell r="U255" t="str">
            <v>HUBBELL</v>
          </cell>
          <cell r="V255" t="str">
            <v>PVL-100H-128L-PBT*</v>
          </cell>
          <cell r="W255" t="str">
            <v>-</v>
          </cell>
          <cell r="X255">
            <v>0.6</v>
          </cell>
          <cell r="Y255">
            <v>1</v>
          </cell>
          <cell r="Z255">
            <v>59.734999999999999</v>
          </cell>
          <cell r="AA255">
            <v>59.734999999999999</v>
          </cell>
          <cell r="AB255">
            <v>0</v>
          </cell>
          <cell r="AC255">
            <v>0</v>
          </cell>
          <cell r="AD255">
            <v>143</v>
          </cell>
          <cell r="AF255">
            <v>143</v>
          </cell>
          <cell r="AG255">
            <v>202.73500000000001</v>
          </cell>
          <cell r="AH255">
            <v>5900</v>
          </cell>
          <cell r="AI255">
            <v>0.9</v>
          </cell>
          <cell r="AJ255">
            <v>5310</v>
          </cell>
          <cell r="AK255">
            <v>15000</v>
          </cell>
          <cell r="AL255">
            <v>1</v>
          </cell>
          <cell r="AM255">
            <v>15</v>
          </cell>
          <cell r="AN255">
            <v>1</v>
          </cell>
          <cell r="AO255">
            <v>20</v>
          </cell>
          <cell r="AP255">
            <v>1E-3</v>
          </cell>
          <cell r="AQ255">
            <v>1.3333333333333333E-3</v>
          </cell>
          <cell r="AR255">
            <v>60000</v>
          </cell>
          <cell r="AS255">
            <v>1</v>
          </cell>
          <cell r="AT255">
            <v>81.25</v>
          </cell>
          <cell r="AU255">
            <v>2</v>
          </cell>
          <cell r="AV255">
            <v>40</v>
          </cell>
          <cell r="AW255">
            <v>1.3541666666666667E-3</v>
          </cell>
          <cell r="AX255">
            <v>6.6666666666666664E-4</v>
          </cell>
          <cell r="AY255">
            <v>2.3541666666666667E-3</v>
          </cell>
          <cell r="AZ255">
            <v>2E-3</v>
          </cell>
          <cell r="BA255">
            <v>236</v>
          </cell>
        </row>
        <row r="256">
          <cell r="B256">
            <v>237</v>
          </cell>
          <cell r="C256" t="str">
            <v>NF14-100MH-PC</v>
          </cell>
          <cell r="D256" t="str">
            <v xml:space="preserve"> </v>
          </cell>
          <cell r="E256" t="str">
            <v>NEW HID FIXTURE</v>
          </cell>
          <cell r="F256">
            <v>130</v>
          </cell>
          <cell r="I256" t="str">
            <v>X</v>
          </cell>
          <cell r="J256">
            <v>1</v>
          </cell>
          <cell r="K256" t="str">
            <v>MH100 QUADTAP MAG M90/M140</v>
          </cell>
          <cell r="L256">
            <v>0</v>
          </cell>
          <cell r="M256" t="str">
            <v>N/A</v>
          </cell>
          <cell r="N256" t="str">
            <v>X</v>
          </cell>
          <cell r="O256">
            <v>1</v>
          </cell>
          <cell r="P256" t="str">
            <v>MH100/U</v>
          </cell>
          <cell r="Q256">
            <v>0</v>
          </cell>
          <cell r="R256" t="str">
            <v>N/A</v>
          </cell>
          <cell r="S256">
            <v>1</v>
          </cell>
          <cell r="T256" t="str">
            <v>100W MH WALL PACK WITH PHOTOCELL</v>
          </cell>
          <cell r="U256" t="str">
            <v>HUBBELL</v>
          </cell>
          <cell r="V256" t="str">
            <v>PVL-100H-128L-PBT*</v>
          </cell>
          <cell r="W256" t="str">
            <v>-</v>
          </cell>
          <cell r="X256">
            <v>0.6</v>
          </cell>
          <cell r="Y256">
            <v>1</v>
          </cell>
          <cell r="Z256">
            <v>59.734999999999999</v>
          </cell>
          <cell r="AA256">
            <v>59.734999999999999</v>
          </cell>
          <cell r="AB256">
            <v>0</v>
          </cell>
          <cell r="AC256">
            <v>0</v>
          </cell>
          <cell r="AD256">
            <v>158</v>
          </cell>
          <cell r="AF256">
            <v>158</v>
          </cell>
          <cell r="AG256">
            <v>217.73500000000001</v>
          </cell>
          <cell r="AH256">
            <v>5900</v>
          </cell>
          <cell r="AI256">
            <v>0.9</v>
          </cell>
          <cell r="AJ256">
            <v>5310</v>
          </cell>
          <cell r="AK256">
            <v>15000</v>
          </cell>
          <cell r="AL256">
            <v>1</v>
          </cell>
          <cell r="AM256">
            <v>15</v>
          </cell>
          <cell r="AN256">
            <v>1</v>
          </cell>
          <cell r="AO256">
            <v>20</v>
          </cell>
          <cell r="AP256">
            <v>1E-3</v>
          </cell>
          <cell r="AQ256">
            <v>1.3333333333333333E-3</v>
          </cell>
          <cell r="AR256">
            <v>60000</v>
          </cell>
          <cell r="AS256">
            <v>1</v>
          </cell>
          <cell r="AT256">
            <v>81.25</v>
          </cell>
          <cell r="AU256">
            <v>2</v>
          </cell>
          <cell r="AV256">
            <v>40</v>
          </cell>
          <cell r="AW256">
            <v>1.3541666666666667E-3</v>
          </cell>
          <cell r="AX256">
            <v>6.6666666666666664E-4</v>
          </cell>
          <cell r="AY256">
            <v>2.3541666666666667E-3</v>
          </cell>
          <cell r="AZ256">
            <v>2E-3</v>
          </cell>
          <cell r="BA256">
            <v>237</v>
          </cell>
        </row>
        <row r="257">
          <cell r="B257">
            <v>238</v>
          </cell>
          <cell r="C257" t="str">
            <v>NF14-150HPS</v>
          </cell>
          <cell r="D257" t="str">
            <v xml:space="preserve"> </v>
          </cell>
          <cell r="E257" t="str">
            <v>NEW HID FIXTURE</v>
          </cell>
          <cell r="F257">
            <v>188</v>
          </cell>
          <cell r="I257" t="str">
            <v>X</v>
          </cell>
          <cell r="J257">
            <v>1</v>
          </cell>
          <cell r="K257" t="str">
            <v>HPS150 QUADTAP MAG S55</v>
          </cell>
          <cell r="L257">
            <v>0</v>
          </cell>
          <cell r="M257" t="str">
            <v>N/A</v>
          </cell>
          <cell r="N257" t="str">
            <v>X</v>
          </cell>
          <cell r="O257">
            <v>1</v>
          </cell>
          <cell r="P257" t="str">
            <v>LU150/55/ECO</v>
          </cell>
          <cell r="Q257">
            <v>0</v>
          </cell>
          <cell r="R257" t="str">
            <v>N/A</v>
          </cell>
          <cell r="S257">
            <v>1</v>
          </cell>
          <cell r="T257" t="str">
            <v>150W HPS WALL PACK</v>
          </cell>
          <cell r="U257" t="str">
            <v>HUBBELL</v>
          </cell>
          <cell r="V257" t="str">
            <v>PVL-150S-128-PBT*</v>
          </cell>
          <cell r="W257" t="str">
            <v>-</v>
          </cell>
          <cell r="X257">
            <v>0.6</v>
          </cell>
          <cell r="Y257">
            <v>1</v>
          </cell>
          <cell r="Z257">
            <v>59.734999999999999</v>
          </cell>
          <cell r="AA257">
            <v>59.734999999999999</v>
          </cell>
          <cell r="AB257">
            <v>0</v>
          </cell>
          <cell r="AC257">
            <v>0</v>
          </cell>
          <cell r="AD257">
            <v>103</v>
          </cell>
          <cell r="AF257">
            <v>103</v>
          </cell>
          <cell r="AG257">
            <v>162.73500000000001</v>
          </cell>
          <cell r="AH257">
            <v>13800</v>
          </cell>
          <cell r="AI257">
            <v>0.9</v>
          </cell>
          <cell r="AJ257">
            <v>12420</v>
          </cell>
          <cell r="AK257">
            <v>24000</v>
          </cell>
          <cell r="AL257">
            <v>1</v>
          </cell>
          <cell r="AM257">
            <v>15.95</v>
          </cell>
          <cell r="AN257">
            <v>1</v>
          </cell>
          <cell r="AO257">
            <v>20</v>
          </cell>
          <cell r="AP257">
            <v>6.6458333333333332E-4</v>
          </cell>
          <cell r="AQ257">
            <v>8.3333333333333339E-4</v>
          </cell>
          <cell r="AR257">
            <v>60000</v>
          </cell>
          <cell r="AS257">
            <v>1</v>
          </cell>
          <cell r="AT257">
            <v>81.25</v>
          </cell>
          <cell r="AU257">
            <v>2</v>
          </cell>
          <cell r="AV257">
            <v>40</v>
          </cell>
          <cell r="AW257">
            <v>1.3541666666666667E-3</v>
          </cell>
          <cell r="AX257">
            <v>6.6666666666666664E-4</v>
          </cell>
          <cell r="AY257">
            <v>2.0187500000000001E-3</v>
          </cell>
          <cell r="AZ257">
            <v>1.5E-3</v>
          </cell>
          <cell r="BA257">
            <v>238</v>
          </cell>
        </row>
        <row r="258">
          <cell r="B258">
            <v>239</v>
          </cell>
          <cell r="C258" t="str">
            <v>NF14-175MH</v>
          </cell>
          <cell r="D258" t="str">
            <v xml:space="preserve"> </v>
          </cell>
          <cell r="E258" t="str">
            <v>NEW HID FIXTURE</v>
          </cell>
          <cell r="F258">
            <v>210</v>
          </cell>
          <cell r="I258" t="str">
            <v>X</v>
          </cell>
          <cell r="J258">
            <v>1</v>
          </cell>
          <cell r="K258" t="str">
            <v>MH175 QUADTAP MAG M57/M107</v>
          </cell>
          <cell r="L258">
            <v>0</v>
          </cell>
          <cell r="M258" t="str">
            <v>N/A</v>
          </cell>
          <cell r="N258" t="str">
            <v>X</v>
          </cell>
          <cell r="O258">
            <v>1</v>
          </cell>
          <cell r="P258" t="str">
            <v>MH175/U</v>
          </cell>
          <cell r="Q258">
            <v>0</v>
          </cell>
          <cell r="R258" t="str">
            <v>N/A</v>
          </cell>
          <cell r="S258">
            <v>1</v>
          </cell>
          <cell r="T258" t="str">
            <v>175W MH WALL PACK</v>
          </cell>
          <cell r="U258" t="str">
            <v>HUBBELL</v>
          </cell>
          <cell r="V258" t="str">
            <v>PVL-175H-128-PBT*</v>
          </cell>
          <cell r="W258" t="str">
            <v>-</v>
          </cell>
          <cell r="X258">
            <v>0.6</v>
          </cell>
          <cell r="Y258">
            <v>1</v>
          </cell>
          <cell r="Z258">
            <v>59.734999999999999</v>
          </cell>
          <cell r="AA258">
            <v>59.734999999999999</v>
          </cell>
          <cell r="AB258">
            <v>0</v>
          </cell>
          <cell r="AC258">
            <v>0</v>
          </cell>
          <cell r="AD258">
            <v>103</v>
          </cell>
          <cell r="AF258">
            <v>103</v>
          </cell>
          <cell r="AG258">
            <v>162.73500000000001</v>
          </cell>
          <cell r="AH258">
            <v>9300</v>
          </cell>
          <cell r="AI258">
            <v>0.9</v>
          </cell>
          <cell r="AJ258">
            <v>8370</v>
          </cell>
          <cell r="AK258">
            <v>10000</v>
          </cell>
          <cell r="AL258">
            <v>1</v>
          </cell>
          <cell r="AM258">
            <v>16.55</v>
          </cell>
          <cell r="AN258">
            <v>1</v>
          </cell>
          <cell r="AO258">
            <v>20</v>
          </cell>
          <cell r="AP258">
            <v>1.655E-3</v>
          </cell>
          <cell r="AQ258">
            <v>2E-3</v>
          </cell>
          <cell r="AR258">
            <v>60000</v>
          </cell>
          <cell r="AS258">
            <v>1</v>
          </cell>
          <cell r="AT258">
            <v>81.25</v>
          </cell>
          <cell r="AU258">
            <v>2</v>
          </cell>
          <cell r="AV258">
            <v>40</v>
          </cell>
          <cell r="AW258">
            <v>1.3541666666666667E-3</v>
          </cell>
          <cell r="AX258">
            <v>6.6666666666666664E-4</v>
          </cell>
          <cell r="AY258">
            <v>3.0091666666666669E-3</v>
          </cell>
          <cell r="AZ258">
            <v>2.6666666666666666E-3</v>
          </cell>
          <cell r="BA258">
            <v>239</v>
          </cell>
        </row>
        <row r="259">
          <cell r="B259">
            <v>240</v>
          </cell>
          <cell r="C259" t="str">
            <v>NF15-250 HPS</v>
          </cell>
          <cell r="D259" t="str">
            <v xml:space="preserve"> </v>
          </cell>
          <cell r="E259" t="str">
            <v>NEW HID FIXTURE</v>
          </cell>
          <cell r="F259">
            <v>300</v>
          </cell>
          <cell r="I259" t="str">
            <v>X</v>
          </cell>
          <cell r="J259">
            <v>1</v>
          </cell>
          <cell r="K259" t="str">
            <v>HPS250 QUINTTAP MAG S50</v>
          </cell>
          <cell r="L259">
            <v>0</v>
          </cell>
          <cell r="M259" t="str">
            <v>N/A</v>
          </cell>
          <cell r="N259" t="str">
            <v>X</v>
          </cell>
          <cell r="O259">
            <v>1</v>
          </cell>
          <cell r="P259" t="str">
            <v>LU250/ECO</v>
          </cell>
          <cell r="Q259">
            <v>0</v>
          </cell>
          <cell r="R259" t="str">
            <v>N/A</v>
          </cell>
          <cell r="S259">
            <v>1</v>
          </cell>
          <cell r="T259" t="str">
            <v>250W HPS WALL PACK</v>
          </cell>
          <cell r="U259" t="str">
            <v>HUBBELL</v>
          </cell>
          <cell r="V259" t="str">
            <v>PGL-250S-128-1-PBT*</v>
          </cell>
          <cell r="W259" t="str">
            <v>-</v>
          </cell>
          <cell r="X259">
            <v>0.6</v>
          </cell>
          <cell r="Y259">
            <v>2</v>
          </cell>
          <cell r="Z259">
            <v>59.734999999999999</v>
          </cell>
          <cell r="AA259">
            <v>119.47</v>
          </cell>
          <cell r="AB259">
            <v>0</v>
          </cell>
          <cell r="AC259">
            <v>0</v>
          </cell>
          <cell r="AD259">
            <v>160</v>
          </cell>
          <cell r="AF259">
            <v>160</v>
          </cell>
          <cell r="AG259">
            <v>279.47000000000003</v>
          </cell>
          <cell r="AH259">
            <v>26100</v>
          </cell>
          <cell r="AI259">
            <v>0.9</v>
          </cell>
          <cell r="AJ259">
            <v>23490</v>
          </cell>
          <cell r="AK259">
            <v>24000</v>
          </cell>
          <cell r="AL259">
            <v>1</v>
          </cell>
          <cell r="AM259">
            <v>15.962499999999999</v>
          </cell>
          <cell r="AN259">
            <v>1</v>
          </cell>
          <cell r="AO259">
            <v>20</v>
          </cell>
          <cell r="AP259">
            <v>6.651041666666666E-4</v>
          </cell>
          <cell r="AQ259">
            <v>8.3333333333333339E-4</v>
          </cell>
          <cell r="AR259">
            <v>60000</v>
          </cell>
          <cell r="AS259">
            <v>1</v>
          </cell>
          <cell r="AT259">
            <v>81.25</v>
          </cell>
          <cell r="AU259">
            <v>2</v>
          </cell>
          <cell r="AV259">
            <v>40</v>
          </cell>
          <cell r="AW259">
            <v>1.3541666666666667E-3</v>
          </cell>
          <cell r="AX259">
            <v>6.6666666666666664E-4</v>
          </cell>
          <cell r="AY259">
            <v>2.0192708333333334E-3</v>
          </cell>
          <cell r="AZ259">
            <v>1.5E-3</v>
          </cell>
          <cell r="BA259">
            <v>240</v>
          </cell>
        </row>
        <row r="260">
          <cell r="B260">
            <v>241</v>
          </cell>
          <cell r="C260" t="str">
            <v>NF15-250MH</v>
          </cell>
          <cell r="D260" t="str">
            <v xml:space="preserve"> </v>
          </cell>
          <cell r="E260" t="str">
            <v>NEW HID FIXTURE</v>
          </cell>
          <cell r="F260">
            <v>291</v>
          </cell>
          <cell r="I260" t="str">
            <v>X</v>
          </cell>
          <cell r="J260">
            <v>1</v>
          </cell>
          <cell r="K260" t="str">
            <v>MH250PS QUADTAP MAG M138/M153</v>
          </cell>
          <cell r="L260">
            <v>0</v>
          </cell>
          <cell r="M260" t="str">
            <v>N/A</v>
          </cell>
          <cell r="N260" t="str">
            <v>X</v>
          </cell>
          <cell r="O260">
            <v>1</v>
          </cell>
          <cell r="P260" t="str">
            <v>MH250/PS/BU-ONLY</v>
          </cell>
          <cell r="Q260">
            <v>0</v>
          </cell>
          <cell r="R260" t="str">
            <v>N/A</v>
          </cell>
          <cell r="S260">
            <v>1</v>
          </cell>
          <cell r="T260" t="str">
            <v>250W MH WALL PACK</v>
          </cell>
          <cell r="U260" t="str">
            <v>HUBBELL</v>
          </cell>
          <cell r="V260" t="str">
            <v>PGL-250H-128-1-PBT*</v>
          </cell>
          <cell r="W260" t="str">
            <v>-</v>
          </cell>
          <cell r="X260">
            <v>0.6</v>
          </cell>
          <cell r="Y260">
            <v>2</v>
          </cell>
          <cell r="Z260">
            <v>59.734999999999999</v>
          </cell>
          <cell r="AA260">
            <v>119.47</v>
          </cell>
          <cell r="AB260">
            <v>0</v>
          </cell>
          <cell r="AC260">
            <v>0</v>
          </cell>
          <cell r="AD260">
            <v>156</v>
          </cell>
          <cell r="AF260">
            <v>156</v>
          </cell>
          <cell r="AG260">
            <v>275.47000000000003</v>
          </cell>
          <cell r="AH260">
            <v>19000</v>
          </cell>
          <cell r="AI260">
            <v>0.9</v>
          </cell>
          <cell r="AJ260">
            <v>17100</v>
          </cell>
          <cell r="AK260">
            <v>20000</v>
          </cell>
          <cell r="AL260">
            <v>1</v>
          </cell>
          <cell r="AM260">
            <v>25.9375</v>
          </cell>
          <cell r="AN260">
            <v>1</v>
          </cell>
          <cell r="AO260">
            <v>20</v>
          </cell>
          <cell r="AP260">
            <v>1.2968750000000001E-3</v>
          </cell>
          <cell r="AQ260">
            <v>1E-3</v>
          </cell>
          <cell r="AR260">
            <v>60000</v>
          </cell>
          <cell r="AS260">
            <v>1</v>
          </cell>
          <cell r="AT260">
            <v>81.25</v>
          </cell>
          <cell r="AU260">
            <v>2</v>
          </cell>
          <cell r="AV260">
            <v>40</v>
          </cell>
          <cell r="AW260">
            <v>1.3541666666666667E-3</v>
          </cell>
          <cell r="AX260">
            <v>6.6666666666666664E-4</v>
          </cell>
          <cell r="AY260">
            <v>2.651041666666667E-3</v>
          </cell>
          <cell r="AZ260">
            <v>1.6666666666666666E-3</v>
          </cell>
          <cell r="BA260">
            <v>241</v>
          </cell>
        </row>
        <row r="261">
          <cell r="B261">
            <v>242</v>
          </cell>
          <cell r="C261" t="str">
            <v>NF15-320MH</v>
          </cell>
          <cell r="D261" t="str">
            <v xml:space="preserve"> </v>
          </cell>
          <cell r="E261" t="str">
            <v>NEW HID FIXTURE</v>
          </cell>
          <cell r="F261">
            <v>368</v>
          </cell>
          <cell r="I261" t="str">
            <v>X</v>
          </cell>
          <cell r="J261">
            <v>1</v>
          </cell>
          <cell r="K261" t="str">
            <v>MH320PS QUADTAP MAG M132/M154</v>
          </cell>
          <cell r="L261">
            <v>0</v>
          </cell>
          <cell r="M261" t="str">
            <v>N/A</v>
          </cell>
          <cell r="N261" t="str">
            <v>X</v>
          </cell>
          <cell r="O261">
            <v>1</v>
          </cell>
          <cell r="P261" t="str">
            <v>MH320/PS/BU-HOR</v>
          </cell>
          <cell r="Q261">
            <v>0</v>
          </cell>
          <cell r="R261" t="str">
            <v>N/A</v>
          </cell>
          <cell r="S261">
            <v>1</v>
          </cell>
          <cell r="T261" t="str">
            <v>320W MH PS WALL PACK</v>
          </cell>
          <cell r="U261" t="str">
            <v>HUBBELL</v>
          </cell>
          <cell r="V261" t="str">
            <v>PGL-320H-128-1-PBT*</v>
          </cell>
          <cell r="W261" t="str">
            <v>-</v>
          </cell>
          <cell r="X261">
            <v>0.6</v>
          </cell>
          <cell r="Y261">
            <v>2</v>
          </cell>
          <cell r="Z261">
            <v>59.734999999999999</v>
          </cell>
          <cell r="AA261">
            <v>119.47</v>
          </cell>
          <cell r="AB261">
            <v>0</v>
          </cell>
          <cell r="AC261">
            <v>0</v>
          </cell>
          <cell r="AD261">
            <v>158</v>
          </cell>
          <cell r="AF261">
            <v>158</v>
          </cell>
          <cell r="AG261">
            <v>277.47000000000003</v>
          </cell>
          <cell r="AH261">
            <v>21000</v>
          </cell>
          <cell r="AI261">
            <v>0.9</v>
          </cell>
          <cell r="AJ261">
            <v>18900</v>
          </cell>
          <cell r="AK261">
            <v>20000</v>
          </cell>
          <cell r="AL261">
            <v>1</v>
          </cell>
          <cell r="AM261">
            <v>25.012500000000003</v>
          </cell>
          <cell r="AN261">
            <v>1</v>
          </cell>
          <cell r="AO261">
            <v>20</v>
          </cell>
          <cell r="AP261">
            <v>1.2506250000000002E-3</v>
          </cell>
          <cell r="AQ261">
            <v>1E-3</v>
          </cell>
          <cell r="AR261">
            <v>60000</v>
          </cell>
          <cell r="AS261">
            <v>1</v>
          </cell>
          <cell r="AT261">
            <v>81.25</v>
          </cell>
          <cell r="AU261">
            <v>2</v>
          </cell>
          <cell r="AV261">
            <v>40</v>
          </cell>
          <cell r="AW261">
            <v>1.3541666666666667E-3</v>
          </cell>
          <cell r="AX261">
            <v>6.6666666666666664E-4</v>
          </cell>
          <cell r="AY261">
            <v>2.6047916666666667E-3</v>
          </cell>
          <cell r="AZ261">
            <v>1.6666666666666666E-3</v>
          </cell>
          <cell r="BA261">
            <v>242</v>
          </cell>
        </row>
        <row r="262">
          <cell r="B262">
            <v>243</v>
          </cell>
          <cell r="C262" t="str">
            <v>NF15-400HPS</v>
          </cell>
          <cell r="D262" t="str">
            <v xml:space="preserve"> </v>
          </cell>
          <cell r="E262" t="str">
            <v>NEW HID FIXTURE</v>
          </cell>
          <cell r="F262">
            <v>465</v>
          </cell>
          <cell r="I262" t="str">
            <v>X</v>
          </cell>
          <cell r="J262">
            <v>1</v>
          </cell>
          <cell r="K262" t="str">
            <v>HPS400 QUINTTAP MAG S51</v>
          </cell>
          <cell r="L262">
            <v>0</v>
          </cell>
          <cell r="M262" t="str">
            <v>N/A</v>
          </cell>
          <cell r="N262" t="str">
            <v>X</v>
          </cell>
          <cell r="O262">
            <v>1</v>
          </cell>
          <cell r="P262" t="str">
            <v>LU400/ECO</v>
          </cell>
          <cell r="Q262">
            <v>0</v>
          </cell>
          <cell r="R262" t="str">
            <v>N/A</v>
          </cell>
          <cell r="S262">
            <v>1</v>
          </cell>
          <cell r="T262" t="str">
            <v>400W HPS WALL PACK</v>
          </cell>
          <cell r="U262" t="str">
            <v>HUBBELL</v>
          </cell>
          <cell r="V262" t="str">
            <v>PGL-400S-128-1-PBT*</v>
          </cell>
          <cell r="W262" t="str">
            <v>-</v>
          </cell>
          <cell r="X262">
            <v>0.6</v>
          </cell>
          <cell r="Y262">
            <v>2</v>
          </cell>
          <cell r="Z262">
            <v>59.734999999999999</v>
          </cell>
          <cell r="AA262">
            <v>119.47</v>
          </cell>
          <cell r="AB262">
            <v>0</v>
          </cell>
          <cell r="AC262">
            <v>0</v>
          </cell>
          <cell r="AD262">
            <v>163</v>
          </cell>
          <cell r="AF262">
            <v>163</v>
          </cell>
          <cell r="AG262">
            <v>282.47000000000003</v>
          </cell>
          <cell r="AH262">
            <v>45000</v>
          </cell>
          <cell r="AI262">
            <v>0.9</v>
          </cell>
          <cell r="AJ262">
            <v>40500</v>
          </cell>
          <cell r="AK262">
            <v>24000</v>
          </cell>
          <cell r="AL262">
            <v>1</v>
          </cell>
          <cell r="AM262">
            <v>15.95</v>
          </cell>
          <cell r="AN262">
            <v>1</v>
          </cell>
          <cell r="AO262">
            <v>20</v>
          </cell>
          <cell r="AP262">
            <v>6.6458333333333332E-4</v>
          </cell>
          <cell r="AQ262">
            <v>8.3333333333333339E-4</v>
          </cell>
          <cell r="AR262">
            <v>60000</v>
          </cell>
          <cell r="AS262">
            <v>1</v>
          </cell>
          <cell r="AT262">
            <v>81.25</v>
          </cell>
          <cell r="AU262">
            <v>2</v>
          </cell>
          <cell r="AV262">
            <v>40</v>
          </cell>
          <cell r="AW262">
            <v>1.3541666666666667E-3</v>
          </cell>
          <cell r="AX262">
            <v>6.6666666666666664E-4</v>
          </cell>
          <cell r="AY262">
            <v>2.0187500000000001E-3</v>
          </cell>
          <cell r="AZ262">
            <v>1.5E-3</v>
          </cell>
          <cell r="BA262">
            <v>243</v>
          </cell>
        </row>
        <row r="263">
          <cell r="B263">
            <v>244</v>
          </cell>
          <cell r="C263" t="str">
            <v>NF15-400MH</v>
          </cell>
          <cell r="D263" t="str">
            <v xml:space="preserve"> </v>
          </cell>
          <cell r="E263" t="str">
            <v>NEW HID FIXTURE</v>
          </cell>
          <cell r="F263">
            <v>452</v>
          </cell>
          <cell r="I263" t="str">
            <v>X</v>
          </cell>
          <cell r="J263">
            <v>1</v>
          </cell>
          <cell r="K263" t="str">
            <v>MH400PS QUADTAP MAG M135/M155</v>
          </cell>
          <cell r="L263">
            <v>0</v>
          </cell>
          <cell r="M263" t="str">
            <v>N/A</v>
          </cell>
          <cell r="N263" t="str">
            <v>X</v>
          </cell>
          <cell r="O263">
            <v>1</v>
          </cell>
          <cell r="P263" t="str">
            <v>MH400W/H75/PS</v>
          </cell>
          <cell r="Q263">
            <v>0</v>
          </cell>
          <cell r="R263" t="str">
            <v>N/A</v>
          </cell>
          <cell r="S263">
            <v>1</v>
          </cell>
          <cell r="T263" t="str">
            <v>400W MH WALL PACK</v>
          </cell>
          <cell r="U263" t="str">
            <v>HUBBELL</v>
          </cell>
          <cell r="V263" t="str">
            <v>PGL-400H-128-1-PBT*</v>
          </cell>
          <cell r="W263" t="str">
            <v>-</v>
          </cell>
          <cell r="X263">
            <v>0.6</v>
          </cell>
          <cell r="Y263">
            <v>2</v>
          </cell>
          <cell r="Z263">
            <v>59.734999999999999</v>
          </cell>
          <cell r="AA263">
            <v>119.47</v>
          </cell>
          <cell r="AB263">
            <v>0</v>
          </cell>
          <cell r="AC263">
            <v>0</v>
          </cell>
          <cell r="AD263">
            <v>158</v>
          </cell>
          <cell r="AF263">
            <v>158</v>
          </cell>
          <cell r="AG263">
            <v>277.47000000000003</v>
          </cell>
          <cell r="AH263">
            <v>32000</v>
          </cell>
          <cell r="AI263">
            <v>0.9</v>
          </cell>
          <cell r="AJ263">
            <v>28800</v>
          </cell>
          <cell r="AK263">
            <v>20000</v>
          </cell>
          <cell r="AL263">
            <v>1</v>
          </cell>
          <cell r="AM263">
            <v>25</v>
          </cell>
          <cell r="AN263">
            <v>1</v>
          </cell>
          <cell r="AO263">
            <v>20</v>
          </cell>
          <cell r="AP263">
            <v>1.25E-3</v>
          </cell>
          <cell r="AQ263">
            <v>1E-3</v>
          </cell>
          <cell r="AR263">
            <v>60000</v>
          </cell>
          <cell r="AS263">
            <v>1</v>
          </cell>
          <cell r="AT263">
            <v>81.25</v>
          </cell>
          <cell r="AU263">
            <v>2</v>
          </cell>
          <cell r="AV263">
            <v>40</v>
          </cell>
          <cell r="AW263">
            <v>1.3541666666666667E-3</v>
          </cell>
          <cell r="AX263">
            <v>6.6666666666666664E-4</v>
          </cell>
          <cell r="AY263">
            <v>2.604166666666667E-3</v>
          </cell>
          <cell r="AZ263">
            <v>1.6666666666666666E-3</v>
          </cell>
          <cell r="BA263">
            <v>244</v>
          </cell>
        </row>
        <row r="264">
          <cell r="B264">
            <v>245</v>
          </cell>
          <cell r="C264" t="str">
            <v>NF16-2X13</v>
          </cell>
          <cell r="D264" t="str">
            <v xml:space="preserve"> </v>
          </cell>
          <cell r="E264" t="str">
            <v>NEW COMPACT FLUORESCENT FIXTURE</v>
          </cell>
          <cell r="F264">
            <v>32</v>
          </cell>
          <cell r="I264" t="str">
            <v>X</v>
          </cell>
          <cell r="J264">
            <v>2</v>
          </cell>
          <cell r="K264" t="str">
            <v>CF13 MAG</v>
          </cell>
          <cell r="L264">
            <v>0</v>
          </cell>
          <cell r="M264" t="str">
            <v>N/A</v>
          </cell>
          <cell r="N264" t="str">
            <v>X</v>
          </cell>
          <cell r="O264">
            <v>2</v>
          </cell>
          <cell r="P264" t="str">
            <v>CF13/DS/841</v>
          </cell>
          <cell r="Q264">
            <v>0</v>
          </cell>
          <cell r="R264" t="str">
            <v>N/A</v>
          </cell>
          <cell r="S264">
            <v>1</v>
          </cell>
          <cell r="T264" t="str">
            <v>2X13W FLUORESCENT 10X10 CLG. MOUNT</v>
          </cell>
          <cell r="U264" t="str">
            <v>HUBBELL</v>
          </cell>
          <cell r="V264" t="str">
            <v>NRG-406-2-120 ONLY</v>
          </cell>
          <cell r="W264" t="str">
            <v>-</v>
          </cell>
          <cell r="X264">
            <v>0.6</v>
          </cell>
          <cell r="Y264">
            <v>1</v>
          </cell>
          <cell r="Z264">
            <v>59.734999999999999</v>
          </cell>
          <cell r="AA264">
            <v>59.734999999999999</v>
          </cell>
          <cell r="AB264">
            <v>0</v>
          </cell>
          <cell r="AC264">
            <v>0</v>
          </cell>
          <cell r="AD264">
            <v>63</v>
          </cell>
          <cell r="AF264">
            <v>63</v>
          </cell>
          <cell r="AG264">
            <v>122.735</v>
          </cell>
          <cell r="AH264">
            <v>688</v>
          </cell>
          <cell r="AI264">
            <v>0.93</v>
          </cell>
          <cell r="AJ264">
            <v>1279.68</v>
          </cell>
          <cell r="AK264">
            <v>10000</v>
          </cell>
          <cell r="AL264">
            <v>2</v>
          </cell>
          <cell r="AM264">
            <v>2.0374999999999996</v>
          </cell>
          <cell r="AN264">
            <v>0.25</v>
          </cell>
          <cell r="AO264">
            <v>5</v>
          </cell>
          <cell r="AP264">
            <v>4.0749999999999993E-4</v>
          </cell>
          <cell r="AQ264">
            <v>1E-3</v>
          </cell>
          <cell r="AR264">
            <v>60000</v>
          </cell>
          <cell r="AS264">
            <v>2</v>
          </cell>
          <cell r="AT264">
            <v>81.25</v>
          </cell>
          <cell r="AU264">
            <v>1</v>
          </cell>
          <cell r="AV264">
            <v>20</v>
          </cell>
          <cell r="AW264">
            <v>2.7083333333333334E-3</v>
          </cell>
          <cell r="AX264">
            <v>6.6666666666666664E-4</v>
          </cell>
          <cell r="AY264">
            <v>3.1158333333333333E-3</v>
          </cell>
          <cell r="AZ264">
            <v>1.6666666666666666E-3</v>
          </cell>
          <cell r="BA264">
            <v>245</v>
          </cell>
        </row>
        <row r="265">
          <cell r="B265">
            <v>245.1</v>
          </cell>
          <cell r="C265" t="str">
            <v>NF16-2X18</v>
          </cell>
          <cell r="D265" t="str">
            <v xml:space="preserve"> </v>
          </cell>
          <cell r="E265" t="str">
            <v>NEW COMPACT FLUORESCENT FIXTURE</v>
          </cell>
          <cell r="F265">
            <v>38</v>
          </cell>
          <cell r="I265" t="str">
            <v>X</v>
          </cell>
          <cell r="J265">
            <v>1</v>
          </cell>
          <cell r="K265" t="str">
            <v>CF18X2 ELEC</v>
          </cell>
          <cell r="L265">
            <v>0</v>
          </cell>
          <cell r="M265" t="str">
            <v>N/A</v>
          </cell>
          <cell r="N265" t="str">
            <v>X</v>
          </cell>
          <cell r="O265">
            <v>2</v>
          </cell>
          <cell r="P265" t="str">
            <v>CF18/DD/E/841</v>
          </cell>
          <cell r="Q265">
            <v>0</v>
          </cell>
          <cell r="R265" t="str">
            <v>N/A</v>
          </cell>
          <cell r="S265">
            <v>1</v>
          </cell>
          <cell r="T265" t="str">
            <v>2X18W FLUORESCENT 12X12 CLG. MOUNT</v>
          </cell>
          <cell r="U265" t="str">
            <v>KENALL</v>
          </cell>
          <cell r="V265" t="str">
            <v>H1212FL-C-N/A-18-2-DV</v>
          </cell>
          <cell r="W265" t="str">
            <v>-</v>
          </cell>
          <cell r="X265">
            <v>0.6</v>
          </cell>
          <cell r="Y265">
            <v>1</v>
          </cell>
          <cell r="Z265">
            <v>59.734999999999999</v>
          </cell>
          <cell r="AA265">
            <v>59.734999999999999</v>
          </cell>
          <cell r="AB265">
            <v>0</v>
          </cell>
          <cell r="AC265">
            <v>0</v>
          </cell>
          <cell r="AD265">
            <v>90</v>
          </cell>
          <cell r="AF265">
            <v>90</v>
          </cell>
          <cell r="AG265">
            <v>149.73500000000001</v>
          </cell>
          <cell r="AH265">
            <v>1075</v>
          </cell>
          <cell r="AI265">
            <v>1</v>
          </cell>
          <cell r="AJ265">
            <v>2150</v>
          </cell>
          <cell r="AK265">
            <v>12000</v>
          </cell>
          <cell r="AL265">
            <v>2</v>
          </cell>
          <cell r="AM265">
            <v>10</v>
          </cell>
          <cell r="AN265">
            <v>0.25</v>
          </cell>
          <cell r="AO265">
            <v>5</v>
          </cell>
          <cell r="AP265">
            <v>1.6666666666666668E-3</v>
          </cell>
          <cell r="AQ265">
            <v>8.3333333333333339E-4</v>
          </cell>
          <cell r="AR265">
            <v>60000</v>
          </cell>
          <cell r="AS265">
            <v>1</v>
          </cell>
          <cell r="AT265">
            <v>15</v>
          </cell>
          <cell r="AU265">
            <v>1</v>
          </cell>
          <cell r="AV265">
            <v>20</v>
          </cell>
          <cell r="AW265">
            <v>2.5000000000000001E-4</v>
          </cell>
          <cell r="AX265">
            <v>3.3333333333333332E-4</v>
          </cell>
          <cell r="AY265">
            <v>1.9166666666666668E-3</v>
          </cell>
          <cell r="AZ265">
            <v>1.1666666666666668E-3</v>
          </cell>
          <cell r="BA265">
            <v>245.1</v>
          </cell>
        </row>
        <row r="266">
          <cell r="B266">
            <v>246</v>
          </cell>
          <cell r="C266" t="str">
            <v>NF16-2X28</v>
          </cell>
          <cell r="D266" t="str">
            <v xml:space="preserve"> </v>
          </cell>
          <cell r="E266" t="str">
            <v>NEW COMPACT FLUORESCENT FIXTURE</v>
          </cell>
          <cell r="F266">
            <v>64</v>
          </cell>
          <cell r="I266" t="str">
            <v>X</v>
          </cell>
          <cell r="J266">
            <v>2</v>
          </cell>
          <cell r="K266" t="str">
            <v>CF28 MAG</v>
          </cell>
          <cell r="L266">
            <v>0</v>
          </cell>
          <cell r="M266" t="str">
            <v>N/A</v>
          </cell>
          <cell r="N266" t="str">
            <v>X</v>
          </cell>
          <cell r="O266">
            <v>2</v>
          </cell>
          <cell r="P266" t="str">
            <v>CFQ27W/G32d/827</v>
          </cell>
          <cell r="Q266">
            <v>0</v>
          </cell>
          <cell r="R266" t="str">
            <v>N/A</v>
          </cell>
          <cell r="S266">
            <v>1</v>
          </cell>
          <cell r="T266" t="str">
            <v>2X28W FLUORESCENT 10X10 CLG. MOUNT</v>
          </cell>
          <cell r="U266" t="str">
            <v>HUBBELL</v>
          </cell>
          <cell r="V266" t="str">
            <v>NRG-456-120 ONLY</v>
          </cell>
          <cell r="W266" t="str">
            <v>-</v>
          </cell>
          <cell r="X266">
            <v>0.6</v>
          </cell>
          <cell r="Y266">
            <v>1</v>
          </cell>
          <cell r="Z266">
            <v>59.734999999999999</v>
          </cell>
          <cell r="AA266">
            <v>59.734999999999999</v>
          </cell>
          <cell r="AB266">
            <v>0</v>
          </cell>
          <cell r="AC266">
            <v>0</v>
          </cell>
          <cell r="AD266">
            <v>81</v>
          </cell>
          <cell r="AF266">
            <v>81</v>
          </cell>
          <cell r="AG266">
            <v>140.73500000000001</v>
          </cell>
          <cell r="AH266">
            <v>1325</v>
          </cell>
          <cell r="AI266">
            <v>0.97</v>
          </cell>
          <cell r="AJ266">
            <v>2570.5</v>
          </cell>
          <cell r="AK266">
            <v>10000</v>
          </cell>
          <cell r="AL266">
            <v>2</v>
          </cell>
          <cell r="AM266">
            <v>10</v>
          </cell>
          <cell r="AN266">
            <v>0.25</v>
          </cell>
          <cell r="AO266">
            <v>5</v>
          </cell>
          <cell r="AP266">
            <v>2E-3</v>
          </cell>
          <cell r="AQ266">
            <v>1E-3</v>
          </cell>
          <cell r="AR266">
            <v>60000</v>
          </cell>
          <cell r="AS266">
            <v>2</v>
          </cell>
          <cell r="AT266">
            <v>81.25</v>
          </cell>
          <cell r="AU266">
            <v>1</v>
          </cell>
          <cell r="AV266">
            <v>20</v>
          </cell>
          <cell r="AW266">
            <v>2.7083333333333334E-3</v>
          </cell>
          <cell r="AX266">
            <v>6.6666666666666664E-4</v>
          </cell>
          <cell r="AY266">
            <v>4.7083333333333335E-3</v>
          </cell>
          <cell r="AZ266">
            <v>1.6666666666666666E-3</v>
          </cell>
          <cell r="BA266">
            <v>246</v>
          </cell>
        </row>
        <row r="267">
          <cell r="B267">
            <v>247</v>
          </cell>
          <cell r="C267" t="str">
            <v>NF16-50HPS</v>
          </cell>
          <cell r="D267" t="str">
            <v xml:space="preserve"> </v>
          </cell>
          <cell r="E267" t="str">
            <v>NEW HID FIXTURE</v>
          </cell>
          <cell r="F267">
            <v>66</v>
          </cell>
          <cell r="I267" t="str">
            <v>X</v>
          </cell>
          <cell r="J267">
            <v>1</v>
          </cell>
          <cell r="K267" t="str">
            <v>HPS50 BITAP MAG S68</v>
          </cell>
          <cell r="L267">
            <v>0</v>
          </cell>
          <cell r="M267" t="str">
            <v>N/A</v>
          </cell>
          <cell r="N267" t="str">
            <v>X</v>
          </cell>
          <cell r="O267">
            <v>1</v>
          </cell>
          <cell r="P267" t="str">
            <v>LU50/MED</v>
          </cell>
          <cell r="Q267">
            <v>0</v>
          </cell>
          <cell r="R267" t="str">
            <v>N/A</v>
          </cell>
          <cell r="S267">
            <v>1</v>
          </cell>
          <cell r="T267" t="str">
            <v>50W HPS 10X10 CEILING MOUNT</v>
          </cell>
          <cell r="U267" t="str">
            <v>HUBBELL</v>
          </cell>
          <cell r="V267" t="str">
            <v>NRG-401-120 ONLY</v>
          </cell>
          <cell r="W267" t="str">
            <v>-</v>
          </cell>
          <cell r="X267">
            <v>0.6</v>
          </cell>
          <cell r="Y267">
            <v>1</v>
          </cell>
          <cell r="Z267">
            <v>59.734999999999999</v>
          </cell>
          <cell r="AA267">
            <v>59.734999999999999</v>
          </cell>
          <cell r="AB267">
            <v>0</v>
          </cell>
          <cell r="AC267">
            <v>0</v>
          </cell>
          <cell r="AD267">
            <v>91</v>
          </cell>
          <cell r="AF267">
            <v>91</v>
          </cell>
          <cell r="AG267">
            <v>150.73500000000001</v>
          </cell>
          <cell r="AH267">
            <v>3600</v>
          </cell>
          <cell r="AI267">
            <v>0.9</v>
          </cell>
          <cell r="AJ267">
            <v>3240</v>
          </cell>
          <cell r="AK267">
            <v>24000</v>
          </cell>
          <cell r="AL267">
            <v>1</v>
          </cell>
          <cell r="AM267">
            <v>15.6625</v>
          </cell>
          <cell r="AN267">
            <v>1</v>
          </cell>
          <cell r="AO267">
            <v>20</v>
          </cell>
          <cell r="AP267">
            <v>6.5260416666666668E-4</v>
          </cell>
          <cell r="AQ267">
            <v>8.3333333333333339E-4</v>
          </cell>
          <cell r="AR267">
            <v>60000</v>
          </cell>
          <cell r="AS267">
            <v>1</v>
          </cell>
          <cell r="AT267">
            <v>81.25</v>
          </cell>
          <cell r="AU267">
            <v>1</v>
          </cell>
          <cell r="AV267">
            <v>20</v>
          </cell>
          <cell r="AW267">
            <v>1.3541666666666667E-3</v>
          </cell>
          <cell r="AX267">
            <v>3.3333333333333332E-4</v>
          </cell>
          <cell r="AY267">
            <v>2.0067708333333335E-3</v>
          </cell>
          <cell r="AZ267">
            <v>1.1666666666666668E-3</v>
          </cell>
          <cell r="BA267">
            <v>247</v>
          </cell>
        </row>
        <row r="268">
          <cell r="B268">
            <v>248</v>
          </cell>
          <cell r="C268" t="str">
            <v>NF17-70HPS</v>
          </cell>
          <cell r="D268" t="str">
            <v xml:space="preserve"> </v>
          </cell>
          <cell r="E268" t="str">
            <v>NEW HID FIXTURE</v>
          </cell>
          <cell r="F268">
            <v>91</v>
          </cell>
          <cell r="I268" t="str">
            <v>X</v>
          </cell>
          <cell r="J268">
            <v>1</v>
          </cell>
          <cell r="K268" t="str">
            <v>HPS70 QUADTAP MAG S62</v>
          </cell>
          <cell r="L268">
            <v>0</v>
          </cell>
          <cell r="M268" t="str">
            <v>N/A</v>
          </cell>
          <cell r="N268" t="str">
            <v>X</v>
          </cell>
          <cell r="O268">
            <v>1</v>
          </cell>
          <cell r="P268" t="str">
            <v>LU70/MED</v>
          </cell>
          <cell r="Q268">
            <v>0</v>
          </cell>
          <cell r="R268" t="str">
            <v>N/A</v>
          </cell>
          <cell r="S268">
            <v>1</v>
          </cell>
          <cell r="T268" t="str">
            <v>70W HPS 14X14 CEILING MOUNT</v>
          </cell>
          <cell r="U268" t="str">
            <v>HUBBELL</v>
          </cell>
          <cell r="V268" t="str">
            <v>NRG-417S9-120/277 ONLY</v>
          </cell>
          <cell r="W268" t="str">
            <v>-</v>
          </cell>
          <cell r="X268">
            <v>0.6</v>
          </cell>
          <cell r="Y268">
            <v>1</v>
          </cell>
          <cell r="Z268">
            <v>59.734999999999999</v>
          </cell>
          <cell r="AA268">
            <v>59.734999999999999</v>
          </cell>
          <cell r="AB268">
            <v>0</v>
          </cell>
          <cell r="AC268">
            <v>0</v>
          </cell>
          <cell r="AD268">
            <v>181</v>
          </cell>
          <cell r="AF268">
            <v>181</v>
          </cell>
          <cell r="AG268">
            <v>240.73500000000001</v>
          </cell>
          <cell r="AH268">
            <v>5350</v>
          </cell>
          <cell r="AI268">
            <v>0.9</v>
          </cell>
          <cell r="AJ268">
            <v>4815</v>
          </cell>
          <cell r="AK268">
            <v>24000</v>
          </cell>
          <cell r="AL268">
            <v>1</v>
          </cell>
          <cell r="AM268">
            <v>15.6625</v>
          </cell>
          <cell r="AN268">
            <v>1</v>
          </cell>
          <cell r="AO268">
            <v>20</v>
          </cell>
          <cell r="AP268">
            <v>6.5260416666666668E-4</v>
          </cell>
          <cell r="AQ268">
            <v>8.3333333333333339E-4</v>
          </cell>
          <cell r="AR268">
            <v>60000</v>
          </cell>
          <cell r="AS268">
            <v>1</v>
          </cell>
          <cell r="AT268">
            <v>81.25</v>
          </cell>
          <cell r="AU268">
            <v>2</v>
          </cell>
          <cell r="AV268">
            <v>40</v>
          </cell>
          <cell r="AW268">
            <v>1.3541666666666667E-3</v>
          </cell>
          <cell r="AX268">
            <v>6.6666666666666664E-4</v>
          </cell>
          <cell r="AY268">
            <v>2.0067708333333335E-3</v>
          </cell>
          <cell r="AZ268">
            <v>1.5E-3</v>
          </cell>
          <cell r="BA268">
            <v>248</v>
          </cell>
        </row>
        <row r="269">
          <cell r="B269">
            <v>249</v>
          </cell>
          <cell r="C269" t="str">
            <v>NF17-100HPS</v>
          </cell>
          <cell r="D269" t="str">
            <v xml:space="preserve"> </v>
          </cell>
          <cell r="E269" t="str">
            <v>NEW HID FIXTURE</v>
          </cell>
          <cell r="F269">
            <v>130</v>
          </cell>
          <cell r="I269" t="str">
            <v>X</v>
          </cell>
          <cell r="J269">
            <v>1</v>
          </cell>
          <cell r="K269" t="str">
            <v>HPS100 QUADTAP MAG S54</v>
          </cell>
          <cell r="L269">
            <v>0</v>
          </cell>
          <cell r="M269" t="str">
            <v>N/A</v>
          </cell>
          <cell r="N269" t="str">
            <v>X</v>
          </cell>
          <cell r="O269">
            <v>1</v>
          </cell>
          <cell r="P269" t="str">
            <v>LU100/MED</v>
          </cell>
          <cell r="Q269">
            <v>0</v>
          </cell>
          <cell r="R269" t="str">
            <v>N/A</v>
          </cell>
          <cell r="S269">
            <v>1</v>
          </cell>
          <cell r="T269" t="str">
            <v>100W HPS 14X14 CEILING MOUNT</v>
          </cell>
          <cell r="U269" t="str">
            <v>HUBBELL</v>
          </cell>
          <cell r="V269" t="str">
            <v>NRG-413S8-QUAD</v>
          </cell>
          <cell r="W269" t="str">
            <v>-</v>
          </cell>
          <cell r="X269">
            <v>0.6</v>
          </cell>
          <cell r="Y269">
            <v>1</v>
          </cell>
          <cell r="Z269">
            <v>59.734999999999999</v>
          </cell>
          <cell r="AA269">
            <v>59.734999999999999</v>
          </cell>
          <cell r="AB269">
            <v>0</v>
          </cell>
          <cell r="AC269">
            <v>0</v>
          </cell>
          <cell r="AD269">
            <v>183</v>
          </cell>
          <cell r="AF269">
            <v>183</v>
          </cell>
          <cell r="AG269">
            <v>242.73500000000001</v>
          </cell>
          <cell r="AH269">
            <v>8000</v>
          </cell>
          <cell r="AI269">
            <v>0.9</v>
          </cell>
          <cell r="AJ269">
            <v>7200</v>
          </cell>
          <cell r="AK269">
            <v>24000</v>
          </cell>
          <cell r="AL269">
            <v>1</v>
          </cell>
          <cell r="AM269">
            <v>15.6625</v>
          </cell>
          <cell r="AN269">
            <v>1</v>
          </cell>
          <cell r="AO269">
            <v>20</v>
          </cell>
          <cell r="AP269">
            <v>6.5260416666666668E-4</v>
          </cell>
          <cell r="AQ269">
            <v>8.3333333333333339E-4</v>
          </cell>
          <cell r="AR269">
            <v>60000</v>
          </cell>
          <cell r="AS269">
            <v>1</v>
          </cell>
          <cell r="AT269">
            <v>81.25</v>
          </cell>
          <cell r="AU269">
            <v>2</v>
          </cell>
          <cell r="AV269">
            <v>40</v>
          </cell>
          <cell r="AW269">
            <v>1.3541666666666667E-3</v>
          </cell>
          <cell r="AX269">
            <v>6.6666666666666664E-4</v>
          </cell>
          <cell r="AY269">
            <v>2.0067708333333335E-3</v>
          </cell>
          <cell r="AZ269">
            <v>1.5E-3</v>
          </cell>
          <cell r="BA269">
            <v>249</v>
          </cell>
        </row>
        <row r="270">
          <cell r="B270">
            <v>250</v>
          </cell>
          <cell r="C270" t="str">
            <v>NF17-100MH</v>
          </cell>
          <cell r="D270" t="str">
            <v xml:space="preserve"> </v>
          </cell>
          <cell r="E270" t="str">
            <v>NEW HID FIXTURE</v>
          </cell>
          <cell r="F270">
            <v>130</v>
          </cell>
          <cell r="I270" t="str">
            <v>X</v>
          </cell>
          <cell r="J270">
            <v>1</v>
          </cell>
          <cell r="K270" t="str">
            <v>MH100 QUADTAP MAG M90/M140</v>
          </cell>
          <cell r="L270">
            <v>0</v>
          </cell>
          <cell r="M270" t="str">
            <v>N/A</v>
          </cell>
          <cell r="N270" t="str">
            <v>X</v>
          </cell>
          <cell r="O270">
            <v>1</v>
          </cell>
          <cell r="P270" t="str">
            <v>MH100/U/MED</v>
          </cell>
          <cell r="Q270">
            <v>0</v>
          </cell>
          <cell r="R270" t="str">
            <v>N/A</v>
          </cell>
          <cell r="S270">
            <v>1</v>
          </cell>
          <cell r="T270" t="str">
            <v>100W MH 14X14 CEILING MOUNT</v>
          </cell>
          <cell r="U270" t="str">
            <v>HUBBELL</v>
          </cell>
          <cell r="V270" t="str">
            <v>NRG-413H8-QUAD</v>
          </cell>
          <cell r="W270" t="str">
            <v>-</v>
          </cell>
          <cell r="X270">
            <v>0.6</v>
          </cell>
          <cell r="Y270">
            <v>1</v>
          </cell>
          <cell r="Z270">
            <v>59.734999999999999</v>
          </cell>
          <cell r="AA270">
            <v>59.734999999999999</v>
          </cell>
          <cell r="AB270">
            <v>0</v>
          </cell>
          <cell r="AC270">
            <v>0</v>
          </cell>
          <cell r="AD270">
            <v>196</v>
          </cell>
          <cell r="AF270">
            <v>196</v>
          </cell>
          <cell r="AG270">
            <v>255.73500000000001</v>
          </cell>
          <cell r="AH270">
            <v>5525</v>
          </cell>
          <cell r="AI270">
            <v>0.9</v>
          </cell>
          <cell r="AJ270">
            <v>4972.5</v>
          </cell>
          <cell r="AK270">
            <v>15000</v>
          </cell>
          <cell r="AL270">
            <v>1</v>
          </cell>
          <cell r="AM270">
            <v>27.212499999999999</v>
          </cell>
          <cell r="AN270">
            <v>1</v>
          </cell>
          <cell r="AO270">
            <v>20</v>
          </cell>
          <cell r="AP270">
            <v>1.8141666666666666E-3</v>
          </cell>
          <cell r="AQ270">
            <v>1.3333333333333333E-3</v>
          </cell>
          <cell r="AR270">
            <v>60000</v>
          </cell>
          <cell r="AS270">
            <v>1</v>
          </cell>
          <cell r="AT270">
            <v>81.25</v>
          </cell>
          <cell r="AU270">
            <v>2</v>
          </cell>
          <cell r="AV270">
            <v>40</v>
          </cell>
          <cell r="AW270">
            <v>1.3541666666666667E-3</v>
          </cell>
          <cell r="AX270">
            <v>6.6666666666666664E-4</v>
          </cell>
          <cell r="AY270">
            <v>3.1683333333333333E-3</v>
          </cell>
          <cell r="AZ270">
            <v>2E-3</v>
          </cell>
          <cell r="BA270">
            <v>250</v>
          </cell>
        </row>
        <row r="271">
          <cell r="B271">
            <v>251</v>
          </cell>
          <cell r="C271" t="str">
            <v>NF17-150HPS</v>
          </cell>
          <cell r="D271" t="str">
            <v xml:space="preserve"> </v>
          </cell>
          <cell r="E271" t="str">
            <v>NEW HID FIXTURE</v>
          </cell>
          <cell r="F271">
            <v>188</v>
          </cell>
          <cell r="I271" t="str">
            <v>X</v>
          </cell>
          <cell r="J271">
            <v>1</v>
          </cell>
          <cell r="K271" t="str">
            <v>HPS150 QUADTAP MAG S55</v>
          </cell>
          <cell r="L271">
            <v>0</v>
          </cell>
          <cell r="M271" t="str">
            <v>N/A</v>
          </cell>
          <cell r="N271" t="str">
            <v>X</v>
          </cell>
          <cell r="O271">
            <v>1</v>
          </cell>
          <cell r="P271" t="str">
            <v>LU150/55/MED</v>
          </cell>
          <cell r="Q271">
            <v>0</v>
          </cell>
          <cell r="R271" t="str">
            <v>N/A</v>
          </cell>
          <cell r="S271">
            <v>1</v>
          </cell>
          <cell r="T271" t="str">
            <v>150W HPS 14X14 CEILING MOUNT</v>
          </cell>
          <cell r="U271" t="str">
            <v>HUBBELL</v>
          </cell>
          <cell r="V271" t="str">
            <v>NRG-414S8-QUAD</v>
          </cell>
          <cell r="W271" t="str">
            <v>-</v>
          </cell>
          <cell r="X271">
            <v>0.6</v>
          </cell>
          <cell r="Y271">
            <v>1</v>
          </cell>
          <cell r="Z271">
            <v>59.734999999999999</v>
          </cell>
          <cell r="AA271">
            <v>59.734999999999999</v>
          </cell>
          <cell r="AB271">
            <v>0</v>
          </cell>
          <cell r="AC271">
            <v>0</v>
          </cell>
          <cell r="AD271">
            <v>187</v>
          </cell>
          <cell r="AF271">
            <v>187</v>
          </cell>
          <cell r="AG271">
            <v>246.73500000000001</v>
          </cell>
          <cell r="AH271">
            <v>13400</v>
          </cell>
          <cell r="AI271">
            <v>0.9</v>
          </cell>
          <cell r="AJ271">
            <v>12060</v>
          </cell>
          <cell r="AK271">
            <v>24000</v>
          </cell>
          <cell r="AL271">
            <v>1</v>
          </cell>
          <cell r="AM271">
            <v>15.6625</v>
          </cell>
          <cell r="AN271">
            <v>1</v>
          </cell>
          <cell r="AO271">
            <v>20</v>
          </cell>
          <cell r="AP271">
            <v>6.5260416666666668E-4</v>
          </cell>
          <cell r="AQ271">
            <v>8.3333333333333339E-4</v>
          </cell>
          <cell r="AR271">
            <v>60000</v>
          </cell>
          <cell r="AS271">
            <v>1</v>
          </cell>
          <cell r="AT271">
            <v>81.25</v>
          </cell>
          <cell r="AU271">
            <v>2</v>
          </cell>
          <cell r="AV271">
            <v>40</v>
          </cell>
          <cell r="AW271">
            <v>1.3541666666666667E-3</v>
          </cell>
          <cell r="AX271">
            <v>6.6666666666666664E-4</v>
          </cell>
          <cell r="AY271">
            <v>2.0067708333333335E-3</v>
          </cell>
          <cell r="AZ271">
            <v>1.5E-3</v>
          </cell>
          <cell r="BA271">
            <v>251</v>
          </cell>
        </row>
        <row r="272">
          <cell r="B272">
            <v>252</v>
          </cell>
          <cell r="C272" t="str">
            <v>NF17-175MH</v>
          </cell>
          <cell r="D272" t="str">
            <v xml:space="preserve"> </v>
          </cell>
          <cell r="E272" t="str">
            <v>NEW HID FIXTURE</v>
          </cell>
          <cell r="F272">
            <v>210</v>
          </cell>
          <cell r="I272" t="str">
            <v>X</v>
          </cell>
          <cell r="J272">
            <v>1</v>
          </cell>
          <cell r="K272" t="str">
            <v>MH175 QUADTAP MAG M57/M107</v>
          </cell>
          <cell r="L272">
            <v>0</v>
          </cell>
          <cell r="M272" t="str">
            <v>N/A</v>
          </cell>
          <cell r="N272" t="str">
            <v>X</v>
          </cell>
          <cell r="O272">
            <v>1</v>
          </cell>
          <cell r="P272" t="str">
            <v>MH175/U/MED</v>
          </cell>
          <cell r="Q272">
            <v>0</v>
          </cell>
          <cell r="R272" t="str">
            <v>N/A</v>
          </cell>
          <cell r="S272">
            <v>1</v>
          </cell>
          <cell r="T272" t="str">
            <v>175W MH 14X14 CEILING MOUNT</v>
          </cell>
          <cell r="U272" t="str">
            <v>HUBBELL</v>
          </cell>
          <cell r="V272" t="str">
            <v>NRG-414H8-QUAD</v>
          </cell>
          <cell r="W272" t="str">
            <v>-</v>
          </cell>
          <cell r="X272">
            <v>0.6</v>
          </cell>
          <cell r="Y272">
            <v>1</v>
          </cell>
          <cell r="Z272">
            <v>59.734999999999999</v>
          </cell>
          <cell r="AA272">
            <v>59.734999999999999</v>
          </cell>
          <cell r="AB272">
            <v>0</v>
          </cell>
          <cell r="AC272">
            <v>0</v>
          </cell>
          <cell r="AD272">
            <v>196</v>
          </cell>
          <cell r="AF272">
            <v>196</v>
          </cell>
          <cell r="AG272">
            <v>255.73500000000001</v>
          </cell>
          <cell r="AH272">
            <v>9300</v>
          </cell>
          <cell r="AI272">
            <v>0.9</v>
          </cell>
          <cell r="AJ272">
            <v>8370</v>
          </cell>
          <cell r="AK272">
            <v>10000</v>
          </cell>
          <cell r="AL272">
            <v>1</v>
          </cell>
          <cell r="AM272">
            <v>18</v>
          </cell>
          <cell r="AN272">
            <v>1</v>
          </cell>
          <cell r="AO272">
            <v>20</v>
          </cell>
          <cell r="AP272">
            <v>1.8E-3</v>
          </cell>
          <cell r="AQ272">
            <v>2E-3</v>
          </cell>
          <cell r="AR272">
            <v>60000</v>
          </cell>
          <cell r="AS272">
            <v>1</v>
          </cell>
          <cell r="AT272">
            <v>81.25</v>
          </cell>
          <cell r="AU272">
            <v>2</v>
          </cell>
          <cell r="AV272">
            <v>40</v>
          </cell>
          <cell r="AW272">
            <v>1.3541666666666667E-3</v>
          </cell>
          <cell r="AX272">
            <v>6.6666666666666664E-4</v>
          </cell>
          <cell r="AY272">
            <v>3.1541666666666667E-3</v>
          </cell>
          <cell r="AZ272">
            <v>2.6666666666666666E-3</v>
          </cell>
          <cell r="BA272">
            <v>252</v>
          </cell>
        </row>
        <row r="273">
          <cell r="B273">
            <v>253</v>
          </cell>
          <cell r="C273" t="str">
            <v>NF18-70HPS</v>
          </cell>
          <cell r="D273" t="str">
            <v>X</v>
          </cell>
          <cell r="E273" t="str">
            <v>NEW HID FIXTURE</v>
          </cell>
          <cell r="F273">
            <v>91</v>
          </cell>
          <cell r="I273" t="str">
            <v>X</v>
          </cell>
          <cell r="J273">
            <v>1</v>
          </cell>
          <cell r="K273" t="str">
            <v>HPS70 QUADTAP MAG S62</v>
          </cell>
          <cell r="L273">
            <v>0</v>
          </cell>
          <cell r="M273" t="str">
            <v>N/A</v>
          </cell>
          <cell r="N273" t="str">
            <v>X</v>
          </cell>
          <cell r="O273">
            <v>1</v>
          </cell>
          <cell r="P273" t="str">
            <v>LU70/ECO</v>
          </cell>
          <cell r="Q273">
            <v>0</v>
          </cell>
          <cell r="R273" t="str">
            <v>N/A</v>
          </cell>
          <cell r="S273">
            <v>1</v>
          </cell>
          <cell r="T273" t="str">
            <v>70W HPS FLOOD LIGHT</v>
          </cell>
          <cell r="U273" t="str">
            <v>HUBBELL</v>
          </cell>
          <cell r="V273" t="str">
            <v>MHSY-0070S-468-1</v>
          </cell>
          <cell r="W273" t="str">
            <v>-</v>
          </cell>
          <cell r="X273">
            <v>0.6</v>
          </cell>
          <cell r="Y273">
            <v>1</v>
          </cell>
          <cell r="Z273">
            <v>59.734999999999999</v>
          </cell>
          <cell r="AA273">
            <v>59.734999999999999</v>
          </cell>
          <cell r="AB273">
            <v>0</v>
          </cell>
          <cell r="AC273">
            <v>0</v>
          </cell>
          <cell r="AD273">
            <v>174</v>
          </cell>
          <cell r="AF273">
            <v>174</v>
          </cell>
          <cell r="AG273">
            <v>233.73500000000001</v>
          </cell>
          <cell r="AH273">
            <v>5500</v>
          </cell>
          <cell r="AI273">
            <v>0.9</v>
          </cell>
          <cell r="AJ273">
            <v>4950</v>
          </cell>
          <cell r="AK273">
            <v>24000</v>
          </cell>
          <cell r="AL273">
            <v>1</v>
          </cell>
          <cell r="AM273">
            <v>15.95</v>
          </cell>
          <cell r="AN273">
            <v>1</v>
          </cell>
          <cell r="AO273">
            <v>20</v>
          </cell>
          <cell r="AP273">
            <v>6.6458333333333332E-4</v>
          </cell>
          <cell r="AQ273">
            <v>8.3333333333333339E-4</v>
          </cell>
          <cell r="AR273">
            <v>60000</v>
          </cell>
          <cell r="AS273">
            <v>1</v>
          </cell>
          <cell r="AT273">
            <v>81.25</v>
          </cell>
          <cell r="AU273">
            <v>2</v>
          </cell>
          <cell r="AV273">
            <v>40</v>
          </cell>
          <cell r="AW273">
            <v>1.3541666666666667E-3</v>
          </cell>
          <cell r="AX273">
            <v>6.6666666666666664E-4</v>
          </cell>
          <cell r="AY273">
            <v>2.0187500000000001E-3</v>
          </cell>
          <cell r="AZ273">
            <v>1.5E-3</v>
          </cell>
          <cell r="BA273">
            <v>253</v>
          </cell>
        </row>
        <row r="274">
          <cell r="B274">
            <v>254</v>
          </cell>
          <cell r="C274" t="str">
            <v>NF18-150HPS</v>
          </cell>
          <cell r="D274" t="str">
            <v xml:space="preserve"> </v>
          </cell>
          <cell r="E274" t="str">
            <v>NEW HID FIXTURE</v>
          </cell>
          <cell r="F274">
            <v>188</v>
          </cell>
          <cell r="I274" t="str">
            <v>X</v>
          </cell>
          <cell r="J274">
            <v>1</v>
          </cell>
          <cell r="K274" t="str">
            <v>HPS150 QUADTAP MAG S55</v>
          </cell>
          <cell r="L274">
            <v>0</v>
          </cell>
          <cell r="M274" t="str">
            <v>N/A</v>
          </cell>
          <cell r="N274" t="str">
            <v>X</v>
          </cell>
          <cell r="O274">
            <v>1</v>
          </cell>
          <cell r="P274" t="str">
            <v>LU150/55/ECO</v>
          </cell>
          <cell r="Q274">
            <v>0</v>
          </cell>
          <cell r="R274" t="str">
            <v>N/A</v>
          </cell>
          <cell r="S274">
            <v>1</v>
          </cell>
          <cell r="T274" t="str">
            <v>150W HPS FLOOD LIGHT</v>
          </cell>
          <cell r="U274" t="str">
            <v>HUBBELL</v>
          </cell>
          <cell r="V274" t="str">
            <v>MHSY-0150S-468-1</v>
          </cell>
          <cell r="W274" t="str">
            <v>-</v>
          </cell>
          <cell r="X274">
            <v>0.6</v>
          </cell>
          <cell r="Y274">
            <v>1</v>
          </cell>
          <cell r="Z274">
            <v>59.734999999999999</v>
          </cell>
          <cell r="AA274">
            <v>59.734999999999999</v>
          </cell>
          <cell r="AB274">
            <v>0</v>
          </cell>
          <cell r="AC274">
            <v>0</v>
          </cell>
          <cell r="AD274">
            <v>151</v>
          </cell>
          <cell r="AF274">
            <v>151</v>
          </cell>
          <cell r="AG274">
            <v>210.73500000000001</v>
          </cell>
          <cell r="AH274">
            <v>13800</v>
          </cell>
          <cell r="AI274">
            <v>0.9</v>
          </cell>
          <cell r="AJ274">
            <v>12420</v>
          </cell>
          <cell r="AK274">
            <v>24000</v>
          </cell>
          <cell r="AL274">
            <v>1</v>
          </cell>
          <cell r="AM274">
            <v>15.95</v>
          </cell>
          <cell r="AN274">
            <v>1</v>
          </cell>
          <cell r="AO274">
            <v>20</v>
          </cell>
          <cell r="AP274">
            <v>6.6458333333333332E-4</v>
          </cell>
          <cell r="AQ274">
            <v>8.3333333333333339E-4</v>
          </cell>
          <cell r="AR274">
            <v>60000</v>
          </cell>
          <cell r="AS274">
            <v>1</v>
          </cell>
          <cell r="AT274">
            <v>81.25</v>
          </cell>
          <cell r="AU274">
            <v>2</v>
          </cell>
          <cell r="AV274">
            <v>40</v>
          </cell>
          <cell r="AW274">
            <v>1.3541666666666667E-3</v>
          </cell>
          <cell r="AX274">
            <v>6.6666666666666664E-4</v>
          </cell>
          <cell r="AY274">
            <v>2.0187500000000001E-3</v>
          </cell>
          <cell r="AZ274">
            <v>1.5E-3</v>
          </cell>
          <cell r="BA274">
            <v>254</v>
          </cell>
        </row>
        <row r="275">
          <cell r="B275">
            <v>255</v>
          </cell>
          <cell r="C275" t="str">
            <v>NF18-175MH</v>
          </cell>
          <cell r="D275" t="str">
            <v xml:space="preserve"> </v>
          </cell>
          <cell r="E275" t="str">
            <v>NEW HID FIXTURE</v>
          </cell>
          <cell r="F275">
            <v>210</v>
          </cell>
          <cell r="I275" t="str">
            <v>X</v>
          </cell>
          <cell r="J275">
            <v>1</v>
          </cell>
          <cell r="K275" t="str">
            <v>MH175 QUADTAP MAG M57/M107</v>
          </cell>
          <cell r="L275">
            <v>0</v>
          </cell>
          <cell r="M275" t="str">
            <v>N/A</v>
          </cell>
          <cell r="N275" t="str">
            <v>X</v>
          </cell>
          <cell r="O275">
            <v>1</v>
          </cell>
          <cell r="P275" t="str">
            <v>MH175/U</v>
          </cell>
          <cell r="Q275">
            <v>0</v>
          </cell>
          <cell r="R275" t="str">
            <v>N/A</v>
          </cell>
          <cell r="S275">
            <v>1</v>
          </cell>
          <cell r="T275" t="str">
            <v>175W MH FLOOD LIGHT</v>
          </cell>
          <cell r="U275" t="str">
            <v>HUBBELL</v>
          </cell>
          <cell r="V275" t="str">
            <v>MHSY-0175H-468-1</v>
          </cell>
          <cell r="W275" t="str">
            <v>-</v>
          </cell>
          <cell r="X275">
            <v>0.6</v>
          </cell>
          <cell r="Y275">
            <v>1</v>
          </cell>
          <cell r="Z275">
            <v>59.734999999999999</v>
          </cell>
          <cell r="AA275">
            <v>59.734999999999999</v>
          </cell>
          <cell r="AB275">
            <v>0</v>
          </cell>
          <cell r="AC275">
            <v>0</v>
          </cell>
          <cell r="AD275">
            <v>149</v>
          </cell>
          <cell r="AF275">
            <v>149</v>
          </cell>
          <cell r="AG275">
            <v>208.73500000000001</v>
          </cell>
          <cell r="AH275">
            <v>9300</v>
          </cell>
          <cell r="AI275">
            <v>0.9</v>
          </cell>
          <cell r="AJ275">
            <v>8370</v>
          </cell>
          <cell r="AK275">
            <v>10000</v>
          </cell>
          <cell r="AL275">
            <v>1</v>
          </cell>
          <cell r="AM275">
            <v>16.55</v>
          </cell>
          <cell r="AN275">
            <v>1</v>
          </cell>
          <cell r="AO275">
            <v>20</v>
          </cell>
          <cell r="AP275">
            <v>1.655E-3</v>
          </cell>
          <cell r="AQ275">
            <v>2E-3</v>
          </cell>
          <cell r="AR275">
            <v>60000</v>
          </cell>
          <cell r="AS275">
            <v>1</v>
          </cell>
          <cell r="AT275">
            <v>81.25</v>
          </cell>
          <cell r="AU275">
            <v>2</v>
          </cell>
          <cell r="AV275">
            <v>40</v>
          </cell>
          <cell r="AW275">
            <v>1.3541666666666667E-3</v>
          </cell>
          <cell r="AX275">
            <v>6.6666666666666664E-4</v>
          </cell>
          <cell r="AY275">
            <v>3.0091666666666669E-3</v>
          </cell>
          <cell r="AZ275">
            <v>2.6666666666666666E-3</v>
          </cell>
          <cell r="BA275">
            <v>255</v>
          </cell>
        </row>
        <row r="276">
          <cell r="B276">
            <v>256</v>
          </cell>
          <cell r="C276" t="str">
            <v>NF18-250HPS</v>
          </cell>
          <cell r="D276" t="str">
            <v xml:space="preserve"> </v>
          </cell>
          <cell r="E276" t="str">
            <v>NEW HID FIXTURE</v>
          </cell>
          <cell r="F276">
            <v>300</v>
          </cell>
          <cell r="I276" t="str">
            <v>X</v>
          </cell>
          <cell r="J276">
            <v>1</v>
          </cell>
          <cell r="K276" t="str">
            <v>HPS250 QUINTTAP MAG S50</v>
          </cell>
          <cell r="L276">
            <v>0</v>
          </cell>
          <cell r="M276" t="str">
            <v>N/A</v>
          </cell>
          <cell r="N276" t="str">
            <v>X</v>
          </cell>
          <cell r="O276">
            <v>1</v>
          </cell>
          <cell r="P276" t="str">
            <v>LU250/ECO</v>
          </cell>
          <cell r="Q276">
            <v>0</v>
          </cell>
          <cell r="R276" t="str">
            <v>N/A</v>
          </cell>
          <cell r="S276">
            <v>1</v>
          </cell>
          <cell r="T276" t="str">
            <v>250W HPS FLOOD LIGHT</v>
          </cell>
          <cell r="U276" t="str">
            <v>HUBBELL</v>
          </cell>
          <cell r="V276" t="str">
            <v>MHSY-0250S-468-1</v>
          </cell>
          <cell r="W276" t="str">
            <v>-</v>
          </cell>
          <cell r="X276">
            <v>0.6</v>
          </cell>
          <cell r="Y276">
            <v>2</v>
          </cell>
          <cell r="Z276">
            <v>59.734999999999999</v>
          </cell>
          <cell r="AA276">
            <v>119.47</v>
          </cell>
          <cell r="AB276">
            <v>0</v>
          </cell>
          <cell r="AC276">
            <v>0</v>
          </cell>
          <cell r="AD276">
            <v>153</v>
          </cell>
          <cell r="AF276">
            <v>153</v>
          </cell>
          <cell r="AG276">
            <v>272.47000000000003</v>
          </cell>
          <cell r="AH276">
            <v>26100</v>
          </cell>
          <cell r="AI276">
            <v>0.9</v>
          </cell>
          <cell r="AJ276">
            <v>23490</v>
          </cell>
          <cell r="AK276">
            <v>24000</v>
          </cell>
          <cell r="AL276">
            <v>1</v>
          </cell>
          <cell r="AM276">
            <v>15.962499999999999</v>
          </cell>
          <cell r="AN276">
            <v>1</v>
          </cell>
          <cell r="AO276">
            <v>20</v>
          </cell>
          <cell r="AP276">
            <v>6.651041666666666E-4</v>
          </cell>
          <cell r="AQ276">
            <v>8.3333333333333339E-4</v>
          </cell>
          <cell r="AR276">
            <v>60000</v>
          </cell>
          <cell r="AS276">
            <v>1</v>
          </cell>
          <cell r="AT276">
            <v>81.25</v>
          </cell>
          <cell r="AU276">
            <v>2</v>
          </cell>
          <cell r="AV276">
            <v>40</v>
          </cell>
          <cell r="AW276">
            <v>1.3541666666666667E-3</v>
          </cell>
          <cell r="AX276">
            <v>6.6666666666666664E-4</v>
          </cell>
          <cell r="AY276">
            <v>2.0192708333333334E-3</v>
          </cell>
          <cell r="AZ276">
            <v>1.5E-3</v>
          </cell>
          <cell r="BA276">
            <v>256</v>
          </cell>
        </row>
        <row r="277">
          <cell r="B277">
            <v>257</v>
          </cell>
          <cell r="C277" t="str">
            <v>NF18-250MH</v>
          </cell>
          <cell r="D277" t="str">
            <v xml:space="preserve"> </v>
          </cell>
          <cell r="E277" t="str">
            <v>NEW HID FIXTURE</v>
          </cell>
          <cell r="F277">
            <v>291</v>
          </cell>
          <cell r="I277" t="str">
            <v>X</v>
          </cell>
          <cell r="J277">
            <v>1</v>
          </cell>
          <cell r="K277" t="str">
            <v>MH250PS QUADTAP MAG M138/M153</v>
          </cell>
          <cell r="L277">
            <v>0</v>
          </cell>
          <cell r="M277" t="str">
            <v>N/A</v>
          </cell>
          <cell r="N277" t="str">
            <v>X</v>
          </cell>
          <cell r="O277">
            <v>1</v>
          </cell>
          <cell r="P277" t="str">
            <v>MH250W/H75/PS</v>
          </cell>
          <cell r="Q277">
            <v>0</v>
          </cell>
          <cell r="R277" t="str">
            <v>N/A</v>
          </cell>
          <cell r="S277">
            <v>1</v>
          </cell>
          <cell r="T277" t="str">
            <v>250W MH FLOOD LIGHT</v>
          </cell>
          <cell r="U277" t="str">
            <v>HUBBELL</v>
          </cell>
          <cell r="V277" t="str">
            <v>MHSY-0250H-468-1</v>
          </cell>
          <cell r="W277" t="str">
            <v>-</v>
          </cell>
          <cell r="X277">
            <v>0.6</v>
          </cell>
          <cell r="Y277">
            <v>2</v>
          </cell>
          <cell r="Z277">
            <v>59.734999999999999</v>
          </cell>
          <cell r="AA277">
            <v>119.47</v>
          </cell>
          <cell r="AB277">
            <v>0</v>
          </cell>
          <cell r="AC277">
            <v>0</v>
          </cell>
          <cell r="AD277">
            <v>156</v>
          </cell>
          <cell r="AF277">
            <v>156</v>
          </cell>
          <cell r="AG277">
            <v>275.47000000000003</v>
          </cell>
          <cell r="AH277">
            <v>17600</v>
          </cell>
          <cell r="AI277">
            <v>0.9</v>
          </cell>
          <cell r="AJ277">
            <v>15840</v>
          </cell>
          <cell r="AK277">
            <v>12000</v>
          </cell>
          <cell r="AL277">
            <v>1</v>
          </cell>
          <cell r="AM277">
            <v>25</v>
          </cell>
          <cell r="AN277">
            <v>1</v>
          </cell>
          <cell r="AO277">
            <v>20</v>
          </cell>
          <cell r="AP277">
            <v>2.0833333333333333E-3</v>
          </cell>
          <cell r="AQ277">
            <v>1.6666666666666668E-3</v>
          </cell>
          <cell r="AR277">
            <v>60000</v>
          </cell>
          <cell r="AS277">
            <v>1</v>
          </cell>
          <cell r="AT277">
            <v>81.25</v>
          </cell>
          <cell r="AU277">
            <v>2</v>
          </cell>
          <cell r="AV277">
            <v>40</v>
          </cell>
          <cell r="AW277">
            <v>1.3541666666666667E-3</v>
          </cell>
          <cell r="AX277">
            <v>6.6666666666666664E-4</v>
          </cell>
          <cell r="AY277">
            <v>3.4375E-3</v>
          </cell>
          <cell r="AZ277">
            <v>2.3333333333333335E-3</v>
          </cell>
          <cell r="BA277">
            <v>257</v>
          </cell>
        </row>
        <row r="278">
          <cell r="B278">
            <v>258</v>
          </cell>
          <cell r="C278" t="str">
            <v>NF18-400HPS</v>
          </cell>
          <cell r="D278" t="str">
            <v xml:space="preserve"> </v>
          </cell>
          <cell r="E278" t="str">
            <v>NEW HID FIXTURE</v>
          </cell>
          <cell r="F278">
            <v>465</v>
          </cell>
          <cell r="I278" t="str">
            <v>X</v>
          </cell>
          <cell r="J278">
            <v>1</v>
          </cell>
          <cell r="K278" t="str">
            <v>HPS400 QUINTTAP MAG S51</v>
          </cell>
          <cell r="L278">
            <v>0</v>
          </cell>
          <cell r="M278" t="str">
            <v>N/A</v>
          </cell>
          <cell r="N278" t="str">
            <v>X</v>
          </cell>
          <cell r="O278">
            <v>1</v>
          </cell>
          <cell r="P278" t="str">
            <v>LU400/ECO</v>
          </cell>
          <cell r="Q278">
            <v>0</v>
          </cell>
          <cell r="R278" t="str">
            <v>N/A</v>
          </cell>
          <cell r="S278">
            <v>1</v>
          </cell>
          <cell r="T278" t="str">
            <v>400W HPS FLOOD LIGHT</v>
          </cell>
          <cell r="U278" t="str">
            <v>HUBBELL</v>
          </cell>
          <cell r="V278" t="str">
            <v>MHSY-0400S-468-1</v>
          </cell>
          <cell r="W278" t="str">
            <v>-</v>
          </cell>
          <cell r="X278">
            <v>0.6</v>
          </cell>
          <cell r="Y278">
            <v>2</v>
          </cell>
          <cell r="Z278">
            <v>59.734999999999999</v>
          </cell>
          <cell r="AA278">
            <v>119.47</v>
          </cell>
          <cell r="AB278">
            <v>0</v>
          </cell>
          <cell r="AC278">
            <v>0</v>
          </cell>
          <cell r="AD278">
            <v>164</v>
          </cell>
          <cell r="AF278">
            <v>164</v>
          </cell>
          <cell r="AG278">
            <v>283.47000000000003</v>
          </cell>
          <cell r="AH278">
            <v>45000</v>
          </cell>
          <cell r="AI278">
            <v>0.9</v>
          </cell>
          <cell r="AJ278">
            <v>40500</v>
          </cell>
          <cell r="AK278">
            <v>24000</v>
          </cell>
          <cell r="AL278">
            <v>1</v>
          </cell>
          <cell r="AM278">
            <v>15.95</v>
          </cell>
          <cell r="AN278">
            <v>1</v>
          </cell>
          <cell r="AO278">
            <v>20</v>
          </cell>
          <cell r="AP278">
            <v>6.6458333333333332E-4</v>
          </cell>
          <cell r="AQ278">
            <v>8.3333333333333339E-4</v>
          </cell>
          <cell r="AR278">
            <v>60000</v>
          </cell>
          <cell r="AS278">
            <v>1</v>
          </cell>
          <cell r="AT278">
            <v>81.25</v>
          </cell>
          <cell r="AU278">
            <v>2</v>
          </cell>
          <cell r="AV278">
            <v>40</v>
          </cell>
          <cell r="AW278">
            <v>1.3541666666666667E-3</v>
          </cell>
          <cell r="AX278">
            <v>6.6666666666666664E-4</v>
          </cell>
          <cell r="AY278">
            <v>2.0187500000000001E-3</v>
          </cell>
          <cell r="AZ278">
            <v>1.5E-3</v>
          </cell>
          <cell r="BA278">
            <v>258</v>
          </cell>
        </row>
        <row r="279">
          <cell r="B279">
            <v>259</v>
          </cell>
          <cell r="C279" t="str">
            <v>NF18-400MH</v>
          </cell>
          <cell r="D279" t="str">
            <v xml:space="preserve"> </v>
          </cell>
          <cell r="E279" t="str">
            <v>NEW HID FIXTURE</v>
          </cell>
          <cell r="F279">
            <v>452</v>
          </cell>
          <cell r="I279" t="str">
            <v>X</v>
          </cell>
          <cell r="J279">
            <v>1</v>
          </cell>
          <cell r="K279" t="str">
            <v>MH400PS QUADTAP MAG M135/M155</v>
          </cell>
          <cell r="L279">
            <v>0</v>
          </cell>
          <cell r="M279" t="str">
            <v>N/A</v>
          </cell>
          <cell r="N279" t="str">
            <v>X</v>
          </cell>
          <cell r="O279">
            <v>1</v>
          </cell>
          <cell r="P279" t="str">
            <v>MH400W/H75/PS</v>
          </cell>
          <cell r="Q279">
            <v>0</v>
          </cell>
          <cell r="R279" t="str">
            <v>N/A</v>
          </cell>
          <cell r="S279">
            <v>1</v>
          </cell>
          <cell r="T279" t="str">
            <v>400W MH FLOOD LIGHT</v>
          </cell>
          <cell r="U279" t="str">
            <v>HUBBELL</v>
          </cell>
          <cell r="V279" t="str">
            <v>MHSY-0400H-468-1</v>
          </cell>
          <cell r="W279" t="str">
            <v>-</v>
          </cell>
          <cell r="X279">
            <v>0.6</v>
          </cell>
          <cell r="Y279">
            <v>2</v>
          </cell>
          <cell r="Z279">
            <v>59.734999999999999</v>
          </cell>
          <cell r="AA279">
            <v>119.47</v>
          </cell>
          <cell r="AB279">
            <v>0</v>
          </cell>
          <cell r="AC279">
            <v>0</v>
          </cell>
          <cell r="AD279">
            <v>184</v>
          </cell>
          <cell r="AF279">
            <v>184</v>
          </cell>
          <cell r="AG279">
            <v>303.47000000000003</v>
          </cell>
          <cell r="AH279">
            <v>32000</v>
          </cell>
          <cell r="AI279">
            <v>0.9</v>
          </cell>
          <cell r="AJ279">
            <v>28800</v>
          </cell>
          <cell r="AK279">
            <v>20000</v>
          </cell>
          <cell r="AL279">
            <v>1</v>
          </cell>
          <cell r="AM279">
            <v>25</v>
          </cell>
          <cell r="AN279">
            <v>1</v>
          </cell>
          <cell r="AO279">
            <v>20</v>
          </cell>
          <cell r="AP279">
            <v>1.25E-3</v>
          </cell>
          <cell r="AQ279">
            <v>1E-3</v>
          </cell>
          <cell r="AR279">
            <v>60000</v>
          </cell>
          <cell r="AS279">
            <v>1</v>
          </cell>
          <cell r="AT279">
            <v>81.25</v>
          </cell>
          <cell r="AU279">
            <v>2</v>
          </cell>
          <cell r="AV279">
            <v>40</v>
          </cell>
          <cell r="AW279">
            <v>1.3541666666666667E-3</v>
          </cell>
          <cell r="AX279">
            <v>6.6666666666666664E-4</v>
          </cell>
          <cell r="AY279">
            <v>2.604166666666667E-3</v>
          </cell>
          <cell r="AZ279">
            <v>1.6666666666666666E-3</v>
          </cell>
          <cell r="BA279">
            <v>259</v>
          </cell>
        </row>
        <row r="280">
          <cell r="B280">
            <v>260</v>
          </cell>
          <cell r="C280" t="str">
            <v>NF19-150HPS</v>
          </cell>
          <cell r="D280" t="str">
            <v xml:space="preserve"> </v>
          </cell>
          <cell r="E280" t="str">
            <v>NEW HID FIXTURE</v>
          </cell>
          <cell r="F280">
            <v>188</v>
          </cell>
          <cell r="I280" t="str">
            <v>X</v>
          </cell>
          <cell r="J280">
            <v>1</v>
          </cell>
          <cell r="K280" t="str">
            <v>HPS150 QUADTAP MAG S55</v>
          </cell>
          <cell r="L280">
            <v>0</v>
          </cell>
          <cell r="M280" t="str">
            <v>N/A</v>
          </cell>
          <cell r="N280" t="str">
            <v>X</v>
          </cell>
          <cell r="O280">
            <v>1</v>
          </cell>
          <cell r="P280" t="str">
            <v>LU150/55/ECO</v>
          </cell>
          <cell r="Q280">
            <v>0</v>
          </cell>
          <cell r="R280" t="str">
            <v>N/A</v>
          </cell>
          <cell r="S280">
            <v>1</v>
          </cell>
          <cell r="T280" t="str">
            <v>150W HPS HIGH BAY</v>
          </cell>
          <cell r="U280" t="str">
            <v>HUBBELL</v>
          </cell>
          <cell r="V280" t="str">
            <v>BL-150SX-BI-WH</v>
          </cell>
          <cell r="W280" t="str">
            <v>-</v>
          </cell>
          <cell r="X280">
            <v>0.6</v>
          </cell>
          <cell r="Y280">
            <v>2.75</v>
          </cell>
          <cell r="Z280">
            <v>59.734999999999999</v>
          </cell>
          <cell r="AA280">
            <v>164.27125000000001</v>
          </cell>
          <cell r="AB280">
            <v>0</v>
          </cell>
          <cell r="AC280">
            <v>0</v>
          </cell>
          <cell r="AD280">
            <v>79</v>
          </cell>
          <cell r="AF280">
            <v>79</v>
          </cell>
          <cell r="AG280">
            <v>243.27125000000001</v>
          </cell>
          <cell r="AH280">
            <v>13800</v>
          </cell>
          <cell r="AI280">
            <v>0.9</v>
          </cell>
          <cell r="AJ280">
            <v>12420</v>
          </cell>
          <cell r="AK280">
            <v>24000</v>
          </cell>
          <cell r="AL280">
            <v>1</v>
          </cell>
          <cell r="AM280">
            <v>15.95</v>
          </cell>
          <cell r="AN280">
            <v>1</v>
          </cell>
          <cell r="AO280">
            <v>20</v>
          </cell>
          <cell r="AP280">
            <v>6.6458333333333332E-4</v>
          </cell>
          <cell r="AQ280">
            <v>8.3333333333333339E-4</v>
          </cell>
          <cell r="AR280">
            <v>60000</v>
          </cell>
          <cell r="AS280">
            <v>1</v>
          </cell>
          <cell r="AT280">
            <v>81.25</v>
          </cell>
          <cell r="AU280">
            <v>2</v>
          </cell>
          <cell r="AV280">
            <v>40</v>
          </cell>
          <cell r="AW280">
            <v>1.3541666666666667E-3</v>
          </cell>
          <cell r="AX280">
            <v>6.6666666666666664E-4</v>
          </cell>
          <cell r="AY280">
            <v>2.0187500000000001E-3</v>
          </cell>
          <cell r="AZ280">
            <v>1.5E-3</v>
          </cell>
          <cell r="BA280">
            <v>260</v>
          </cell>
        </row>
        <row r="281">
          <cell r="B281">
            <v>261</v>
          </cell>
          <cell r="C281" t="str">
            <v>NF19-150HPS-QSS</v>
          </cell>
          <cell r="D281" t="str">
            <v xml:space="preserve"> </v>
          </cell>
          <cell r="E281" t="str">
            <v>NEW HID FIXTURE</v>
          </cell>
          <cell r="F281">
            <v>188</v>
          </cell>
          <cell r="I281" t="str">
            <v>X</v>
          </cell>
          <cell r="J281">
            <v>1</v>
          </cell>
          <cell r="K281" t="str">
            <v>HPS150 QUADTAP MAG S55</v>
          </cell>
          <cell r="L281">
            <v>0</v>
          </cell>
          <cell r="M281" t="str">
            <v>N/A</v>
          </cell>
          <cell r="N281" t="str">
            <v>X</v>
          </cell>
          <cell r="O281">
            <v>1</v>
          </cell>
          <cell r="P281" t="str">
            <v>LU150/55/ECO</v>
          </cell>
          <cell r="Q281">
            <v>1</v>
          </cell>
          <cell r="R281" t="str">
            <v>150Q/CL/DC</v>
          </cell>
          <cell r="S281">
            <v>1</v>
          </cell>
          <cell r="T281" t="str">
            <v>150W HPS HIGH BAY QUARTZ RESTRIKE</v>
          </cell>
          <cell r="U281" t="str">
            <v>HUBBELL</v>
          </cell>
          <cell r="V281" t="str">
            <v>BL-150SX-BI-WH-QSS</v>
          </cell>
          <cell r="W281" t="str">
            <v>-</v>
          </cell>
          <cell r="X281">
            <v>0.6</v>
          </cell>
          <cell r="Y281">
            <v>2.75</v>
          </cell>
          <cell r="Z281">
            <v>59.734999999999999</v>
          </cell>
          <cell r="AA281">
            <v>164.27125000000001</v>
          </cell>
          <cell r="AB281">
            <v>0</v>
          </cell>
          <cell r="AC281">
            <v>0</v>
          </cell>
          <cell r="AD281">
            <v>108</v>
          </cell>
          <cell r="AF281">
            <v>108</v>
          </cell>
          <cell r="AG281">
            <v>272.27125000000001</v>
          </cell>
          <cell r="AH281">
            <v>13800</v>
          </cell>
          <cell r="AI281">
            <v>0.9</v>
          </cell>
          <cell r="AJ281">
            <v>12420</v>
          </cell>
          <cell r="AK281">
            <v>24000</v>
          </cell>
          <cell r="AL281">
            <v>1</v>
          </cell>
          <cell r="AM281">
            <v>15.95</v>
          </cell>
          <cell r="AN281">
            <v>1</v>
          </cell>
          <cell r="AO281">
            <v>20</v>
          </cell>
          <cell r="AP281">
            <v>6.6458333333333332E-4</v>
          </cell>
          <cell r="AQ281">
            <v>8.3333333333333339E-4</v>
          </cell>
          <cell r="AR281">
            <v>60000</v>
          </cell>
          <cell r="AS281">
            <v>1</v>
          </cell>
          <cell r="AT281">
            <v>81.25</v>
          </cell>
          <cell r="AU281">
            <v>2</v>
          </cell>
          <cell r="AV281">
            <v>40</v>
          </cell>
          <cell r="AW281">
            <v>1.3541666666666667E-3</v>
          </cell>
          <cell r="AX281">
            <v>6.6666666666666664E-4</v>
          </cell>
          <cell r="AY281">
            <v>2.0187500000000001E-3</v>
          </cell>
          <cell r="AZ281">
            <v>1.5E-3</v>
          </cell>
          <cell r="BA281">
            <v>261</v>
          </cell>
        </row>
        <row r="282">
          <cell r="B282">
            <v>262</v>
          </cell>
          <cell r="C282" t="str">
            <v>NF19-175MH</v>
          </cell>
          <cell r="D282" t="str">
            <v xml:space="preserve"> </v>
          </cell>
          <cell r="E282" t="str">
            <v>NEW HID FIXTURE</v>
          </cell>
          <cell r="F282">
            <v>208</v>
          </cell>
          <cell r="I282" t="str">
            <v>X</v>
          </cell>
          <cell r="J282">
            <v>1</v>
          </cell>
          <cell r="K282" t="str">
            <v>MH175PS QUADTAP MAG M137/M152</v>
          </cell>
          <cell r="L282">
            <v>0</v>
          </cell>
          <cell r="M282" t="str">
            <v>N/A</v>
          </cell>
          <cell r="N282" t="str">
            <v>X</v>
          </cell>
          <cell r="O282">
            <v>1</v>
          </cell>
          <cell r="P282" t="str">
            <v>MH175/PS/BU-ONLY</v>
          </cell>
          <cell r="Q282">
            <v>0</v>
          </cell>
          <cell r="R282" t="str">
            <v>N/A</v>
          </cell>
          <cell r="S282">
            <v>1</v>
          </cell>
          <cell r="T282" t="str">
            <v>175W MH HIGH BAY</v>
          </cell>
          <cell r="U282" t="str">
            <v>HUBBELL</v>
          </cell>
          <cell r="V282" t="str">
            <v>BL-175HX-BI-WH</v>
          </cell>
          <cell r="W282" t="str">
            <v>-</v>
          </cell>
          <cell r="X282">
            <v>0.6</v>
          </cell>
          <cell r="Y282">
            <v>2.75</v>
          </cell>
          <cell r="Z282">
            <v>59.734999999999999</v>
          </cell>
          <cell r="AA282">
            <v>164.27125000000001</v>
          </cell>
          <cell r="AB282">
            <v>0</v>
          </cell>
          <cell r="AC282">
            <v>0</v>
          </cell>
          <cell r="AD282">
            <v>81</v>
          </cell>
          <cell r="AF282">
            <v>81</v>
          </cell>
          <cell r="AG282">
            <v>245.27125000000001</v>
          </cell>
          <cell r="AH282">
            <v>12800</v>
          </cell>
          <cell r="AI282">
            <v>0.9</v>
          </cell>
          <cell r="AJ282">
            <v>11520</v>
          </cell>
          <cell r="AK282">
            <v>20000</v>
          </cell>
          <cell r="AL282">
            <v>1</v>
          </cell>
          <cell r="AM282">
            <v>25.9375</v>
          </cell>
          <cell r="AN282">
            <v>1</v>
          </cell>
          <cell r="AO282">
            <v>20</v>
          </cell>
          <cell r="AP282">
            <v>1.2968750000000001E-3</v>
          </cell>
          <cell r="AQ282">
            <v>1E-3</v>
          </cell>
          <cell r="AR282">
            <v>60000</v>
          </cell>
          <cell r="AS282">
            <v>1</v>
          </cell>
          <cell r="AT282">
            <v>81.25</v>
          </cell>
          <cell r="AU282">
            <v>2</v>
          </cell>
          <cell r="AV282">
            <v>40</v>
          </cell>
          <cell r="AW282">
            <v>1.3541666666666667E-3</v>
          </cell>
          <cell r="AX282">
            <v>6.6666666666666664E-4</v>
          </cell>
          <cell r="AY282">
            <v>2.651041666666667E-3</v>
          </cell>
          <cell r="AZ282">
            <v>1.6666666666666666E-3</v>
          </cell>
          <cell r="BA282">
            <v>262</v>
          </cell>
        </row>
        <row r="283">
          <cell r="B283">
            <v>263</v>
          </cell>
          <cell r="C283" t="str">
            <v>NF19-175MH-QSS</v>
          </cell>
          <cell r="D283" t="str">
            <v xml:space="preserve"> </v>
          </cell>
          <cell r="E283" t="str">
            <v>NEW HID FIXTURE</v>
          </cell>
          <cell r="F283">
            <v>208</v>
          </cell>
          <cell r="I283" t="str">
            <v>X</v>
          </cell>
          <cell r="J283">
            <v>1</v>
          </cell>
          <cell r="K283" t="str">
            <v>MH175PS QUADTAP MAG M137/M152</v>
          </cell>
          <cell r="L283">
            <v>0</v>
          </cell>
          <cell r="M283" t="str">
            <v>N/A</v>
          </cell>
          <cell r="N283" t="str">
            <v>X</v>
          </cell>
          <cell r="O283">
            <v>1</v>
          </cell>
          <cell r="P283" t="str">
            <v>MH175/PS/BU-ONLY</v>
          </cell>
          <cell r="Q283">
            <v>1</v>
          </cell>
          <cell r="R283" t="str">
            <v>150Q/CL/DC</v>
          </cell>
          <cell r="S283">
            <v>1</v>
          </cell>
          <cell r="T283" t="str">
            <v>175W MH HIGH BAY QUARTZ RESTRIKE</v>
          </cell>
          <cell r="U283" t="str">
            <v>HUBBELL</v>
          </cell>
          <cell r="V283" t="str">
            <v>BL-175HX-BI-WH-QSS</v>
          </cell>
          <cell r="W283" t="str">
            <v>-</v>
          </cell>
          <cell r="X283">
            <v>0.6</v>
          </cell>
          <cell r="Y283">
            <v>2.75</v>
          </cell>
          <cell r="Z283">
            <v>59.734999999999999</v>
          </cell>
          <cell r="AA283">
            <v>164.27125000000001</v>
          </cell>
          <cell r="AB283">
            <v>0</v>
          </cell>
          <cell r="AC283">
            <v>0</v>
          </cell>
          <cell r="AD283">
            <v>110</v>
          </cell>
          <cell r="AF283">
            <v>110</v>
          </cell>
          <cell r="AG283">
            <v>274.27125000000001</v>
          </cell>
          <cell r="AH283">
            <v>12800</v>
          </cell>
          <cell r="AI283">
            <v>0.9</v>
          </cell>
          <cell r="AJ283">
            <v>11520</v>
          </cell>
          <cell r="AK283">
            <v>20000</v>
          </cell>
          <cell r="AL283">
            <v>1</v>
          </cell>
          <cell r="AM283">
            <v>25.9375</v>
          </cell>
          <cell r="AN283">
            <v>1</v>
          </cell>
          <cell r="AO283">
            <v>20</v>
          </cell>
          <cell r="AP283">
            <v>1.2968750000000001E-3</v>
          </cell>
          <cell r="AQ283">
            <v>1E-3</v>
          </cell>
          <cell r="AR283">
            <v>60000</v>
          </cell>
          <cell r="AS283">
            <v>1</v>
          </cell>
          <cell r="AT283">
            <v>81.25</v>
          </cell>
          <cell r="AU283">
            <v>2</v>
          </cell>
          <cell r="AV283">
            <v>40</v>
          </cell>
          <cell r="AW283">
            <v>1.3541666666666667E-3</v>
          </cell>
          <cell r="AX283">
            <v>6.6666666666666664E-4</v>
          </cell>
          <cell r="AY283">
            <v>2.651041666666667E-3</v>
          </cell>
          <cell r="AZ283">
            <v>1.6666666666666666E-3</v>
          </cell>
          <cell r="BA283">
            <v>263</v>
          </cell>
        </row>
        <row r="284">
          <cell r="B284">
            <v>264</v>
          </cell>
          <cell r="C284" t="str">
            <v>NF19-250HPS</v>
          </cell>
          <cell r="D284" t="str">
            <v xml:space="preserve"> </v>
          </cell>
          <cell r="E284" t="str">
            <v>NEW HID FIXTURE</v>
          </cell>
          <cell r="F284">
            <v>300</v>
          </cell>
          <cell r="I284" t="str">
            <v>X</v>
          </cell>
          <cell r="J284">
            <v>1</v>
          </cell>
          <cell r="K284" t="str">
            <v>HPS250 QUINTTAP MAG S50</v>
          </cell>
          <cell r="L284">
            <v>0</v>
          </cell>
          <cell r="M284" t="str">
            <v>N/A</v>
          </cell>
          <cell r="N284" t="str">
            <v>X</v>
          </cell>
          <cell r="O284">
            <v>1</v>
          </cell>
          <cell r="P284" t="str">
            <v>LU250/ECO</v>
          </cell>
          <cell r="Q284">
            <v>0</v>
          </cell>
          <cell r="R284" t="str">
            <v>N/A</v>
          </cell>
          <cell r="S284">
            <v>1</v>
          </cell>
          <cell r="T284" t="str">
            <v>250W HPS HIGH BAY</v>
          </cell>
          <cell r="U284" t="str">
            <v>HUBBELL</v>
          </cell>
          <cell r="V284" t="str">
            <v>BL-250SX-BI-WH</v>
          </cell>
          <cell r="W284" t="str">
            <v>-</v>
          </cell>
          <cell r="X284">
            <v>0.6</v>
          </cell>
          <cell r="Y284">
            <v>2.75</v>
          </cell>
          <cell r="Z284">
            <v>59.734999999999999</v>
          </cell>
          <cell r="AA284">
            <v>164.27125000000001</v>
          </cell>
          <cell r="AB284">
            <v>0</v>
          </cell>
          <cell r="AC284">
            <v>0</v>
          </cell>
          <cell r="AD284">
            <v>82</v>
          </cell>
          <cell r="AF284">
            <v>82</v>
          </cell>
          <cell r="AG284">
            <v>246.27125000000001</v>
          </cell>
          <cell r="AH284">
            <v>26100</v>
          </cell>
          <cell r="AI284">
            <v>0.9</v>
          </cell>
          <cell r="AJ284">
            <v>23490</v>
          </cell>
          <cell r="AK284">
            <v>24000</v>
          </cell>
          <cell r="AL284">
            <v>1</v>
          </cell>
          <cell r="AM284">
            <v>15.962499999999999</v>
          </cell>
          <cell r="AN284">
            <v>1</v>
          </cell>
          <cell r="AO284">
            <v>20</v>
          </cell>
          <cell r="AP284">
            <v>6.651041666666666E-4</v>
          </cell>
          <cell r="AQ284">
            <v>8.3333333333333339E-4</v>
          </cell>
          <cell r="AR284">
            <v>60000</v>
          </cell>
          <cell r="AS284">
            <v>1</v>
          </cell>
          <cell r="AT284">
            <v>81.25</v>
          </cell>
          <cell r="AU284">
            <v>2</v>
          </cell>
          <cell r="AV284">
            <v>40</v>
          </cell>
          <cell r="AW284">
            <v>1.3541666666666667E-3</v>
          </cell>
          <cell r="AX284">
            <v>6.6666666666666664E-4</v>
          </cell>
          <cell r="AY284">
            <v>2.0192708333333334E-3</v>
          </cell>
          <cell r="AZ284">
            <v>1.5E-3</v>
          </cell>
          <cell r="BA284">
            <v>264</v>
          </cell>
        </row>
        <row r="285">
          <cell r="B285">
            <v>265</v>
          </cell>
          <cell r="C285" t="str">
            <v>NF19-250HPS-QSS</v>
          </cell>
          <cell r="D285" t="str">
            <v xml:space="preserve"> </v>
          </cell>
          <cell r="E285" t="str">
            <v>NEW HID FIXTURE</v>
          </cell>
          <cell r="F285">
            <v>300</v>
          </cell>
          <cell r="I285" t="str">
            <v>X</v>
          </cell>
          <cell r="J285">
            <v>1</v>
          </cell>
          <cell r="K285" t="str">
            <v>HPS250 QUINTTAP MAG S50</v>
          </cell>
          <cell r="L285">
            <v>0</v>
          </cell>
          <cell r="M285" t="str">
            <v>N/A</v>
          </cell>
          <cell r="N285" t="str">
            <v>X</v>
          </cell>
          <cell r="O285">
            <v>1</v>
          </cell>
          <cell r="P285" t="str">
            <v>LU250/ECO</v>
          </cell>
          <cell r="Q285">
            <v>1</v>
          </cell>
          <cell r="R285" t="str">
            <v>250Q/DC</v>
          </cell>
          <cell r="S285">
            <v>1</v>
          </cell>
          <cell r="T285" t="str">
            <v>250W HPS HIGH BAY QUARTZ RESTRIKE</v>
          </cell>
          <cell r="U285" t="str">
            <v>HUBBELL</v>
          </cell>
          <cell r="V285" t="str">
            <v>BL-250SX-BI-WH-QSS</v>
          </cell>
          <cell r="W285" t="str">
            <v>-</v>
          </cell>
          <cell r="X285">
            <v>0.6</v>
          </cell>
          <cell r="Y285">
            <v>2.75</v>
          </cell>
          <cell r="Z285">
            <v>59.734999999999999</v>
          </cell>
          <cell r="AA285">
            <v>164.27125000000001</v>
          </cell>
          <cell r="AB285">
            <v>0</v>
          </cell>
          <cell r="AC285">
            <v>0</v>
          </cell>
          <cell r="AD285">
            <v>111</v>
          </cell>
          <cell r="AF285">
            <v>111</v>
          </cell>
          <cell r="AG285">
            <v>275.27125000000001</v>
          </cell>
          <cell r="AH285">
            <v>26100</v>
          </cell>
          <cell r="AI285">
            <v>0.9</v>
          </cell>
          <cell r="AJ285">
            <v>23490</v>
          </cell>
          <cell r="AK285">
            <v>24000</v>
          </cell>
          <cell r="AL285">
            <v>1</v>
          </cell>
          <cell r="AM285">
            <v>15.962499999999999</v>
          </cell>
          <cell r="AN285">
            <v>1</v>
          </cell>
          <cell r="AO285">
            <v>20</v>
          </cell>
          <cell r="AP285">
            <v>6.651041666666666E-4</v>
          </cell>
          <cell r="AQ285">
            <v>8.3333333333333339E-4</v>
          </cell>
          <cell r="AR285">
            <v>60000</v>
          </cell>
          <cell r="AS285">
            <v>1</v>
          </cell>
          <cell r="AT285">
            <v>81.25</v>
          </cell>
          <cell r="AU285">
            <v>2</v>
          </cell>
          <cell r="AV285">
            <v>40</v>
          </cell>
          <cell r="AW285">
            <v>1.3541666666666667E-3</v>
          </cell>
          <cell r="AX285">
            <v>6.6666666666666664E-4</v>
          </cell>
          <cell r="AY285">
            <v>2.0192708333333334E-3</v>
          </cell>
          <cell r="AZ285">
            <v>1.5E-3</v>
          </cell>
          <cell r="BA285">
            <v>265</v>
          </cell>
        </row>
        <row r="286">
          <cell r="B286">
            <v>266</v>
          </cell>
          <cell r="C286" t="str">
            <v>NF19-250MH</v>
          </cell>
          <cell r="D286" t="str">
            <v xml:space="preserve"> </v>
          </cell>
          <cell r="E286" t="str">
            <v>NEW HID FIXTURE</v>
          </cell>
          <cell r="F286">
            <v>291</v>
          </cell>
          <cell r="I286" t="str">
            <v>X</v>
          </cell>
          <cell r="J286">
            <v>1</v>
          </cell>
          <cell r="K286" t="str">
            <v>MH250PS QUADTAP MAG M138/M153</v>
          </cell>
          <cell r="L286">
            <v>0</v>
          </cell>
          <cell r="M286" t="str">
            <v>N/A</v>
          </cell>
          <cell r="N286" t="str">
            <v>X</v>
          </cell>
          <cell r="O286">
            <v>1</v>
          </cell>
          <cell r="P286" t="str">
            <v>MH250/PS/BU-ONLY</v>
          </cell>
          <cell r="Q286">
            <v>0</v>
          </cell>
          <cell r="R286" t="str">
            <v>N/A</v>
          </cell>
          <cell r="S286">
            <v>1</v>
          </cell>
          <cell r="T286" t="str">
            <v>250W MH HIGH BAY</v>
          </cell>
          <cell r="U286" t="str">
            <v>HUBBELL</v>
          </cell>
          <cell r="V286" t="str">
            <v>BL-250HX-BI-WH</v>
          </cell>
          <cell r="W286" t="str">
            <v>-</v>
          </cell>
          <cell r="X286">
            <v>0.6</v>
          </cell>
          <cell r="Y286">
            <v>2.75</v>
          </cell>
          <cell r="Z286">
            <v>59.734999999999999</v>
          </cell>
          <cell r="AA286">
            <v>164.27125000000001</v>
          </cell>
          <cell r="AB286">
            <v>0</v>
          </cell>
          <cell r="AC286">
            <v>0</v>
          </cell>
          <cell r="AD286">
            <v>82</v>
          </cell>
          <cell r="AF286">
            <v>82</v>
          </cell>
          <cell r="AG286">
            <v>246.27125000000001</v>
          </cell>
          <cell r="AH286">
            <v>19000</v>
          </cell>
          <cell r="AI286">
            <v>0.9</v>
          </cell>
          <cell r="AJ286">
            <v>17100</v>
          </cell>
          <cell r="AK286">
            <v>20000</v>
          </cell>
          <cell r="AL286">
            <v>1</v>
          </cell>
          <cell r="AM286">
            <v>25.9375</v>
          </cell>
          <cell r="AN286">
            <v>1</v>
          </cell>
          <cell r="AO286">
            <v>20</v>
          </cell>
          <cell r="AP286">
            <v>1.2968750000000001E-3</v>
          </cell>
          <cell r="AQ286">
            <v>1E-3</v>
          </cell>
          <cell r="AR286">
            <v>60000</v>
          </cell>
          <cell r="AS286">
            <v>1</v>
          </cell>
          <cell r="AT286">
            <v>81.25</v>
          </cell>
          <cell r="AU286">
            <v>2</v>
          </cell>
          <cell r="AV286">
            <v>40</v>
          </cell>
          <cell r="AW286">
            <v>1.3541666666666667E-3</v>
          </cell>
          <cell r="AX286">
            <v>6.6666666666666664E-4</v>
          </cell>
          <cell r="AY286">
            <v>2.651041666666667E-3</v>
          </cell>
          <cell r="AZ286">
            <v>1.6666666666666666E-3</v>
          </cell>
          <cell r="BA286">
            <v>266</v>
          </cell>
        </row>
        <row r="287">
          <cell r="B287">
            <v>267</v>
          </cell>
          <cell r="C287" t="str">
            <v>NF19-250MH-QSS</v>
          </cell>
          <cell r="D287" t="str">
            <v xml:space="preserve"> </v>
          </cell>
          <cell r="E287" t="str">
            <v>NEW HID FIXTURE</v>
          </cell>
          <cell r="F287">
            <v>291</v>
          </cell>
          <cell r="I287" t="str">
            <v>X</v>
          </cell>
          <cell r="J287">
            <v>1</v>
          </cell>
          <cell r="K287" t="str">
            <v>MH250PS QUADTAP MAG M138/M153</v>
          </cell>
          <cell r="L287">
            <v>0</v>
          </cell>
          <cell r="M287" t="str">
            <v>N/A</v>
          </cell>
          <cell r="N287" t="str">
            <v>X</v>
          </cell>
          <cell r="O287">
            <v>1</v>
          </cell>
          <cell r="P287" t="str">
            <v>MH250/PS/BU-ONLY</v>
          </cell>
          <cell r="Q287">
            <v>1</v>
          </cell>
          <cell r="R287" t="str">
            <v>250Q/DC</v>
          </cell>
          <cell r="S287">
            <v>1</v>
          </cell>
          <cell r="T287" t="str">
            <v>250W MH HIGHBAY QUARTZ RESTRIKE</v>
          </cell>
          <cell r="U287" t="str">
            <v>HUBBELL</v>
          </cell>
          <cell r="V287" t="str">
            <v>BL-250HX-BI-WH-QSS</v>
          </cell>
          <cell r="W287" t="str">
            <v>-</v>
          </cell>
          <cell r="X287">
            <v>0.6</v>
          </cell>
          <cell r="Y287">
            <v>2.75</v>
          </cell>
          <cell r="Z287">
            <v>59.734999999999999</v>
          </cell>
          <cell r="AA287">
            <v>164.27125000000001</v>
          </cell>
          <cell r="AB287">
            <v>0</v>
          </cell>
          <cell r="AC287">
            <v>0</v>
          </cell>
          <cell r="AD287">
            <v>111</v>
          </cell>
          <cell r="AF287">
            <v>111</v>
          </cell>
          <cell r="AG287">
            <v>275.27125000000001</v>
          </cell>
          <cell r="AH287">
            <v>19000</v>
          </cell>
          <cell r="AI287">
            <v>0.9</v>
          </cell>
          <cell r="AJ287">
            <v>17100</v>
          </cell>
          <cell r="AK287">
            <v>20000</v>
          </cell>
          <cell r="AL287">
            <v>1</v>
          </cell>
          <cell r="AM287">
            <v>25.9375</v>
          </cell>
          <cell r="AN287">
            <v>1</v>
          </cell>
          <cell r="AO287">
            <v>20</v>
          </cell>
          <cell r="AP287">
            <v>1.2968750000000001E-3</v>
          </cell>
          <cell r="AQ287">
            <v>1E-3</v>
          </cell>
          <cell r="AR287">
            <v>60000</v>
          </cell>
          <cell r="AS287">
            <v>1</v>
          </cell>
          <cell r="AT287">
            <v>81.25</v>
          </cell>
          <cell r="AU287">
            <v>2</v>
          </cell>
          <cell r="AV287">
            <v>40</v>
          </cell>
          <cell r="AW287">
            <v>1.3541666666666667E-3</v>
          </cell>
          <cell r="AX287">
            <v>6.6666666666666664E-4</v>
          </cell>
          <cell r="AY287">
            <v>2.651041666666667E-3</v>
          </cell>
          <cell r="AZ287">
            <v>1.6666666666666666E-3</v>
          </cell>
          <cell r="BA287">
            <v>267</v>
          </cell>
        </row>
        <row r="288">
          <cell r="B288">
            <v>268</v>
          </cell>
          <cell r="C288" t="str">
            <v>NF19-320MPS</v>
          </cell>
          <cell r="D288" t="str">
            <v xml:space="preserve"> </v>
          </cell>
          <cell r="E288" t="str">
            <v>NEW HID FIXTURE</v>
          </cell>
          <cell r="F288">
            <v>368</v>
          </cell>
          <cell r="I288" t="str">
            <v>X</v>
          </cell>
          <cell r="J288">
            <v>1</v>
          </cell>
          <cell r="K288" t="str">
            <v>MH320PS QUADTAP MAG M132/M154</v>
          </cell>
          <cell r="L288">
            <v>0</v>
          </cell>
          <cell r="M288" t="str">
            <v>N/A</v>
          </cell>
          <cell r="N288" t="str">
            <v>X</v>
          </cell>
          <cell r="O288">
            <v>1</v>
          </cell>
          <cell r="P288" t="str">
            <v>MH320/PS/BU-HOR</v>
          </cell>
          <cell r="Q288">
            <v>0</v>
          </cell>
          <cell r="R288" t="str">
            <v>N/A</v>
          </cell>
          <cell r="S288">
            <v>1</v>
          </cell>
          <cell r="T288" t="str">
            <v>320W MH PULSE START HIGH BAY</v>
          </cell>
          <cell r="U288" t="str">
            <v>HUBBELL</v>
          </cell>
          <cell r="V288" t="str">
            <v>BL-320WX-BI-WH</v>
          </cell>
          <cell r="W288" t="str">
            <v>-</v>
          </cell>
          <cell r="X288">
            <v>0.6</v>
          </cell>
          <cell r="Y288">
            <v>2.75</v>
          </cell>
          <cell r="Z288">
            <v>59.734999999999999</v>
          </cell>
          <cell r="AA288">
            <v>164.27125000000001</v>
          </cell>
          <cell r="AB288">
            <v>0</v>
          </cell>
          <cell r="AC288">
            <v>0</v>
          </cell>
          <cell r="AD288">
            <v>85</v>
          </cell>
          <cell r="AF288">
            <v>85</v>
          </cell>
          <cell r="AG288">
            <v>249.27125000000001</v>
          </cell>
          <cell r="AH288">
            <v>21000</v>
          </cell>
          <cell r="AI288">
            <v>0.9</v>
          </cell>
          <cell r="AJ288">
            <v>18900</v>
          </cell>
          <cell r="AK288">
            <v>20000</v>
          </cell>
          <cell r="AL288">
            <v>1</v>
          </cell>
          <cell r="AM288">
            <v>25.012500000000003</v>
          </cell>
          <cell r="AN288">
            <v>1</v>
          </cell>
          <cell r="AO288">
            <v>20</v>
          </cell>
          <cell r="AP288">
            <v>1.2506250000000002E-3</v>
          </cell>
          <cell r="AQ288">
            <v>1E-3</v>
          </cell>
          <cell r="AR288">
            <v>60000</v>
          </cell>
          <cell r="AS288">
            <v>1</v>
          </cell>
          <cell r="AT288">
            <v>81.25</v>
          </cell>
          <cell r="AU288">
            <v>2</v>
          </cell>
          <cell r="AV288">
            <v>40</v>
          </cell>
          <cell r="AW288">
            <v>1.3541666666666667E-3</v>
          </cell>
          <cell r="AX288">
            <v>6.6666666666666664E-4</v>
          </cell>
          <cell r="AY288">
            <v>2.6047916666666667E-3</v>
          </cell>
          <cell r="AZ288">
            <v>1.6666666666666666E-3</v>
          </cell>
          <cell r="BA288">
            <v>268</v>
          </cell>
        </row>
        <row r="289">
          <cell r="B289">
            <v>269</v>
          </cell>
          <cell r="C289" t="str">
            <v>NF19-320MPS-QSS</v>
          </cell>
          <cell r="D289" t="str">
            <v xml:space="preserve"> </v>
          </cell>
          <cell r="E289" t="str">
            <v>NEW HID FIXTURE</v>
          </cell>
          <cell r="F289">
            <v>368</v>
          </cell>
          <cell r="I289" t="str">
            <v>X</v>
          </cell>
          <cell r="J289">
            <v>1</v>
          </cell>
          <cell r="K289" t="str">
            <v>MH320PS QUADTAP MAG M132/M154</v>
          </cell>
          <cell r="L289">
            <v>0</v>
          </cell>
          <cell r="M289" t="str">
            <v>N/A</v>
          </cell>
          <cell r="N289" t="str">
            <v>X</v>
          </cell>
          <cell r="O289">
            <v>1</v>
          </cell>
          <cell r="P289" t="str">
            <v>MH320/PS/BU-HOR</v>
          </cell>
          <cell r="Q289">
            <v>1</v>
          </cell>
          <cell r="R289" t="str">
            <v>250Q/DC</v>
          </cell>
          <cell r="S289">
            <v>1</v>
          </cell>
          <cell r="T289" t="str">
            <v>320W MH PULSE START HIGH BAY QUARTZ RESTRIKE</v>
          </cell>
          <cell r="U289" t="str">
            <v>HUBBELL</v>
          </cell>
          <cell r="V289" t="str">
            <v>BL-320WX-BI-WH-QSS</v>
          </cell>
          <cell r="W289" t="str">
            <v>-</v>
          </cell>
          <cell r="X289">
            <v>0.6</v>
          </cell>
          <cell r="Y289">
            <v>2.75</v>
          </cell>
          <cell r="Z289">
            <v>59.734999999999999</v>
          </cell>
          <cell r="AA289">
            <v>164.27125000000001</v>
          </cell>
          <cell r="AB289">
            <v>0</v>
          </cell>
          <cell r="AC289">
            <v>0</v>
          </cell>
          <cell r="AD289">
            <v>115</v>
          </cell>
          <cell r="AF289">
            <v>115</v>
          </cell>
          <cell r="AG289">
            <v>279.27125000000001</v>
          </cell>
          <cell r="AH289">
            <v>21000</v>
          </cell>
          <cell r="AI289">
            <v>0.9</v>
          </cell>
          <cell r="AJ289">
            <v>18900</v>
          </cell>
          <cell r="AK289">
            <v>20000</v>
          </cell>
          <cell r="AL289">
            <v>1</v>
          </cell>
          <cell r="AM289">
            <v>25.012500000000003</v>
          </cell>
          <cell r="AN289">
            <v>1</v>
          </cell>
          <cell r="AO289">
            <v>20</v>
          </cell>
          <cell r="AP289">
            <v>1.2506250000000002E-3</v>
          </cell>
          <cell r="AQ289">
            <v>1E-3</v>
          </cell>
          <cell r="AR289">
            <v>60000</v>
          </cell>
          <cell r="AS289">
            <v>1</v>
          </cell>
          <cell r="AT289">
            <v>81.25</v>
          </cell>
          <cell r="AU289">
            <v>2</v>
          </cell>
          <cell r="AV289">
            <v>40</v>
          </cell>
          <cell r="AW289">
            <v>1.3541666666666667E-3</v>
          </cell>
          <cell r="AX289">
            <v>6.6666666666666664E-4</v>
          </cell>
          <cell r="AY289">
            <v>2.6047916666666667E-3</v>
          </cell>
          <cell r="AZ289">
            <v>1.6666666666666666E-3</v>
          </cell>
          <cell r="BA289">
            <v>269</v>
          </cell>
        </row>
        <row r="290">
          <cell r="B290">
            <v>270</v>
          </cell>
          <cell r="C290" t="str">
            <v>NF19-400MH</v>
          </cell>
          <cell r="D290" t="str">
            <v xml:space="preserve"> </v>
          </cell>
          <cell r="E290" t="str">
            <v>NEW HID FIXTURE</v>
          </cell>
          <cell r="F290">
            <v>460</v>
          </cell>
          <cell r="I290" t="str">
            <v>X</v>
          </cell>
          <cell r="J290">
            <v>1</v>
          </cell>
          <cell r="K290" t="str">
            <v>MH400 QUINTTAP MAG M59/H33</v>
          </cell>
          <cell r="L290">
            <v>0</v>
          </cell>
          <cell r="M290" t="str">
            <v>N/A</v>
          </cell>
          <cell r="N290" t="str">
            <v>X</v>
          </cell>
          <cell r="O290">
            <v>1</v>
          </cell>
          <cell r="P290" t="str">
            <v>MH400/U</v>
          </cell>
          <cell r="Q290">
            <v>0</v>
          </cell>
          <cell r="R290" t="str">
            <v>N/A</v>
          </cell>
          <cell r="S290">
            <v>1</v>
          </cell>
          <cell r="T290" t="str">
            <v>400W MH HIGH BAY</v>
          </cell>
          <cell r="U290" t="str">
            <v>HUBBELL</v>
          </cell>
          <cell r="V290" t="str">
            <v>BL-400HX-BI-WH</v>
          </cell>
          <cell r="W290" t="str">
            <v>-</v>
          </cell>
          <cell r="X290">
            <v>0.6</v>
          </cell>
          <cell r="Y290">
            <v>2.75</v>
          </cell>
          <cell r="Z290">
            <v>59.734999999999999</v>
          </cell>
          <cell r="AA290">
            <v>164.27125000000001</v>
          </cell>
          <cell r="AB290">
            <v>0</v>
          </cell>
          <cell r="AC290">
            <v>0</v>
          </cell>
          <cell r="AD290">
            <v>70</v>
          </cell>
          <cell r="AF290">
            <v>70</v>
          </cell>
          <cell r="AG290">
            <v>234.27125000000001</v>
          </cell>
          <cell r="AH290">
            <v>23500</v>
          </cell>
          <cell r="AI290">
            <v>0.9</v>
          </cell>
          <cell r="AJ290">
            <v>21150</v>
          </cell>
          <cell r="AK290">
            <v>20000</v>
          </cell>
          <cell r="AL290">
            <v>1</v>
          </cell>
          <cell r="AM290">
            <v>16.55</v>
          </cell>
          <cell r="AN290">
            <v>1</v>
          </cell>
          <cell r="AO290">
            <v>20</v>
          </cell>
          <cell r="AP290">
            <v>8.275E-4</v>
          </cell>
          <cell r="AQ290">
            <v>1E-3</v>
          </cell>
          <cell r="AR290">
            <v>60000</v>
          </cell>
          <cell r="AS290">
            <v>1</v>
          </cell>
          <cell r="AT290">
            <v>81.25</v>
          </cell>
          <cell r="AU290">
            <v>2</v>
          </cell>
          <cell r="AV290">
            <v>40</v>
          </cell>
          <cell r="AW290">
            <v>1.3541666666666667E-3</v>
          </cell>
          <cell r="AX290">
            <v>6.6666666666666664E-4</v>
          </cell>
          <cell r="AY290">
            <v>2.1816666666666668E-3</v>
          </cell>
          <cell r="AZ290">
            <v>1.6666666666666666E-3</v>
          </cell>
          <cell r="BA290">
            <v>270</v>
          </cell>
        </row>
        <row r="291">
          <cell r="B291">
            <v>271</v>
          </cell>
          <cell r="C291" t="str">
            <v>NF19-400MH-QSS</v>
          </cell>
          <cell r="D291" t="str">
            <v xml:space="preserve"> </v>
          </cell>
          <cell r="E291" t="str">
            <v>NEW HID FIXTURE</v>
          </cell>
          <cell r="F291">
            <v>460</v>
          </cell>
          <cell r="I291" t="str">
            <v>X</v>
          </cell>
          <cell r="J291">
            <v>1</v>
          </cell>
          <cell r="K291" t="str">
            <v>MH400 QUINTTAP MAG M59/H33</v>
          </cell>
          <cell r="L291">
            <v>0</v>
          </cell>
          <cell r="M291" t="str">
            <v>N/A</v>
          </cell>
          <cell r="N291" t="str">
            <v>X</v>
          </cell>
          <cell r="O291">
            <v>1</v>
          </cell>
          <cell r="P291" t="str">
            <v>MH400/U</v>
          </cell>
          <cell r="Q291">
            <v>1</v>
          </cell>
          <cell r="R291" t="str">
            <v>250Q/DC</v>
          </cell>
          <cell r="S291">
            <v>1</v>
          </cell>
          <cell r="T291" t="str">
            <v>400W MH HIGH BAY QUARTZ RESTRIKE</v>
          </cell>
          <cell r="U291" t="str">
            <v>HUBBELL</v>
          </cell>
          <cell r="V291" t="str">
            <v>BL-400HX-BI-WH-QSS</v>
          </cell>
          <cell r="W291" t="str">
            <v>-</v>
          </cell>
          <cell r="X291">
            <v>0.6</v>
          </cell>
          <cell r="Y291">
            <v>2.75</v>
          </cell>
          <cell r="Z291">
            <v>59.734999999999999</v>
          </cell>
          <cell r="AA291">
            <v>164.27125000000001</v>
          </cell>
          <cell r="AB291">
            <v>0</v>
          </cell>
          <cell r="AC291">
            <v>0</v>
          </cell>
          <cell r="AD291">
            <v>99</v>
          </cell>
          <cell r="AF291">
            <v>99</v>
          </cell>
          <cell r="AG291">
            <v>263.27125000000001</v>
          </cell>
          <cell r="AH291">
            <v>23500</v>
          </cell>
          <cell r="AI291">
            <v>0.9</v>
          </cell>
          <cell r="AJ291">
            <v>21150</v>
          </cell>
          <cell r="AK291">
            <v>20000</v>
          </cell>
          <cell r="AL291">
            <v>1</v>
          </cell>
          <cell r="AM291">
            <v>16.55</v>
          </cell>
          <cell r="AN291">
            <v>1</v>
          </cell>
          <cell r="AO291">
            <v>20</v>
          </cell>
          <cell r="AP291">
            <v>8.275E-4</v>
          </cell>
          <cell r="AQ291">
            <v>1E-3</v>
          </cell>
          <cell r="AR291">
            <v>60000</v>
          </cell>
          <cell r="AS291">
            <v>1</v>
          </cell>
          <cell r="AT291">
            <v>81.25</v>
          </cell>
          <cell r="AU291">
            <v>2</v>
          </cell>
          <cell r="AV291">
            <v>40</v>
          </cell>
          <cell r="AW291">
            <v>1.3541666666666667E-3</v>
          </cell>
          <cell r="AX291">
            <v>6.6666666666666664E-4</v>
          </cell>
          <cell r="AY291">
            <v>2.1816666666666668E-3</v>
          </cell>
          <cell r="AZ291">
            <v>1.6666666666666666E-3</v>
          </cell>
          <cell r="BA291">
            <v>271</v>
          </cell>
        </row>
        <row r="292">
          <cell r="B292">
            <v>272</v>
          </cell>
          <cell r="C292" t="str">
            <v>NF19-400MPS</v>
          </cell>
          <cell r="D292" t="str">
            <v xml:space="preserve"> </v>
          </cell>
          <cell r="E292" t="str">
            <v>NEW HID FIXTURE</v>
          </cell>
          <cell r="F292">
            <v>452</v>
          </cell>
          <cell r="I292" t="str">
            <v>X</v>
          </cell>
          <cell r="J292">
            <v>1</v>
          </cell>
          <cell r="K292" t="str">
            <v>MH400PS QUADTAP MAG M135/M155</v>
          </cell>
          <cell r="L292">
            <v>0</v>
          </cell>
          <cell r="M292" t="str">
            <v>N/A</v>
          </cell>
          <cell r="N292" t="str">
            <v>X</v>
          </cell>
          <cell r="O292">
            <v>1</v>
          </cell>
          <cell r="P292" t="str">
            <v>MH400/PS/BU-ONLY</v>
          </cell>
          <cell r="Q292">
            <v>0</v>
          </cell>
          <cell r="R292" t="str">
            <v>N/A</v>
          </cell>
          <cell r="S292">
            <v>1</v>
          </cell>
          <cell r="T292" t="str">
            <v>400W MH PULSE START HIGH BAY</v>
          </cell>
          <cell r="U292" t="str">
            <v>HUBBELL</v>
          </cell>
          <cell r="V292" t="str">
            <v>BL-400WX-BI-WH</v>
          </cell>
          <cell r="W292" t="str">
            <v>-</v>
          </cell>
          <cell r="X292">
            <v>0.6</v>
          </cell>
          <cell r="Y292">
            <v>2.75</v>
          </cell>
          <cell r="Z292">
            <v>59.734999999999999</v>
          </cell>
          <cell r="AA292">
            <v>164.27125000000001</v>
          </cell>
          <cell r="AB292">
            <v>0</v>
          </cell>
          <cell r="AC292">
            <v>0</v>
          </cell>
          <cell r="AD292">
            <v>85</v>
          </cell>
          <cell r="AF292">
            <v>85</v>
          </cell>
          <cell r="AG292">
            <v>249.27125000000001</v>
          </cell>
          <cell r="AH292">
            <v>31000</v>
          </cell>
          <cell r="AI292">
            <v>0.9</v>
          </cell>
          <cell r="AJ292">
            <v>27900</v>
          </cell>
          <cell r="AK292">
            <v>20000</v>
          </cell>
          <cell r="AL292">
            <v>1</v>
          </cell>
          <cell r="AM292">
            <v>25.9375</v>
          </cell>
          <cell r="AN292">
            <v>1</v>
          </cell>
          <cell r="AO292">
            <v>20</v>
          </cell>
          <cell r="AP292">
            <v>1.2968750000000001E-3</v>
          </cell>
          <cell r="AQ292">
            <v>1E-3</v>
          </cell>
          <cell r="AR292">
            <v>60000</v>
          </cell>
          <cell r="AS292">
            <v>1</v>
          </cell>
          <cell r="AT292">
            <v>81.25</v>
          </cell>
          <cell r="AU292">
            <v>2</v>
          </cell>
          <cell r="AV292">
            <v>40</v>
          </cell>
          <cell r="AW292">
            <v>1.3541666666666667E-3</v>
          </cell>
          <cell r="AX292">
            <v>6.6666666666666664E-4</v>
          </cell>
          <cell r="AY292">
            <v>2.651041666666667E-3</v>
          </cell>
          <cell r="AZ292">
            <v>1.6666666666666666E-3</v>
          </cell>
          <cell r="BA292">
            <v>272</v>
          </cell>
        </row>
        <row r="293">
          <cell r="B293">
            <v>273</v>
          </cell>
          <cell r="C293" t="str">
            <v>NF19-400MPS-QSS</v>
          </cell>
          <cell r="D293" t="str">
            <v xml:space="preserve"> </v>
          </cell>
          <cell r="E293" t="str">
            <v>NEW HID FIXTURE</v>
          </cell>
          <cell r="F293">
            <v>452</v>
          </cell>
          <cell r="I293" t="str">
            <v>X</v>
          </cell>
          <cell r="J293">
            <v>1</v>
          </cell>
          <cell r="K293" t="str">
            <v>MH400PS QUADTAP MAG M135/M155</v>
          </cell>
          <cell r="L293">
            <v>0</v>
          </cell>
          <cell r="M293" t="str">
            <v>N/A</v>
          </cell>
          <cell r="N293" t="str">
            <v>X</v>
          </cell>
          <cell r="O293">
            <v>1</v>
          </cell>
          <cell r="P293" t="str">
            <v>MH400/PS/BU-ONLY</v>
          </cell>
          <cell r="Q293">
            <v>1</v>
          </cell>
          <cell r="R293" t="str">
            <v>250Q/DC</v>
          </cell>
          <cell r="S293">
            <v>1</v>
          </cell>
          <cell r="T293" t="str">
            <v>400W MH PULSE START HIGH BAY QUARTZ RESTRIKE</v>
          </cell>
          <cell r="U293" t="str">
            <v>HUBBELL</v>
          </cell>
          <cell r="V293" t="str">
            <v>BL-400WX-BI-WH-QSS</v>
          </cell>
          <cell r="W293" t="str">
            <v>-</v>
          </cell>
          <cell r="X293">
            <v>0.6</v>
          </cell>
          <cell r="Y293">
            <v>2.75</v>
          </cell>
          <cell r="Z293">
            <v>59.734999999999999</v>
          </cell>
          <cell r="AA293">
            <v>164.27125000000001</v>
          </cell>
          <cell r="AB293">
            <v>0</v>
          </cell>
          <cell r="AC293">
            <v>0</v>
          </cell>
          <cell r="AD293">
            <v>115</v>
          </cell>
          <cell r="AF293">
            <v>115</v>
          </cell>
          <cell r="AG293">
            <v>279.27125000000001</v>
          </cell>
          <cell r="AH293">
            <v>31000</v>
          </cell>
          <cell r="AI293">
            <v>0.9</v>
          </cell>
          <cell r="AJ293">
            <v>27900</v>
          </cell>
          <cell r="AK293">
            <v>20000</v>
          </cell>
          <cell r="AL293">
            <v>1</v>
          </cell>
          <cell r="AM293">
            <v>25.9375</v>
          </cell>
          <cell r="AN293">
            <v>1</v>
          </cell>
          <cell r="AO293">
            <v>20</v>
          </cell>
          <cell r="AP293">
            <v>1.2968750000000001E-3</v>
          </cell>
          <cell r="AQ293">
            <v>1E-3</v>
          </cell>
          <cell r="AR293">
            <v>60000</v>
          </cell>
          <cell r="AS293">
            <v>1</v>
          </cell>
          <cell r="AT293">
            <v>81.25</v>
          </cell>
          <cell r="AU293">
            <v>2</v>
          </cell>
          <cell r="AV293">
            <v>40</v>
          </cell>
          <cell r="AW293">
            <v>1.3541666666666667E-3</v>
          </cell>
          <cell r="AX293">
            <v>6.6666666666666664E-4</v>
          </cell>
          <cell r="AY293">
            <v>2.651041666666667E-3</v>
          </cell>
          <cell r="AZ293">
            <v>1.6666666666666666E-3</v>
          </cell>
          <cell r="BA293">
            <v>273</v>
          </cell>
        </row>
        <row r="294">
          <cell r="B294">
            <v>274</v>
          </cell>
          <cell r="C294" t="str">
            <v>NF19 LENS</v>
          </cell>
          <cell r="D294" t="str">
            <v xml:space="preserve"> </v>
          </cell>
          <cell r="E294" t="str">
            <v>MISCELLANEOUS</v>
          </cell>
          <cell r="F294">
            <v>0</v>
          </cell>
          <cell r="J294">
            <v>0</v>
          </cell>
          <cell r="K294" t="str">
            <v>N/A</v>
          </cell>
          <cell r="L294">
            <v>0</v>
          </cell>
          <cell r="M294" t="str">
            <v>N/A</v>
          </cell>
          <cell r="O294">
            <v>0</v>
          </cell>
          <cell r="P294" t="str">
            <v>N/A</v>
          </cell>
          <cell r="Q294">
            <v>0</v>
          </cell>
          <cell r="R294" t="str">
            <v>N/A</v>
          </cell>
          <cell r="S294">
            <v>1</v>
          </cell>
          <cell r="T294" t="str">
            <v>14" HIGH BAY TEMPERED GLASS LENSE</v>
          </cell>
          <cell r="U294" t="str">
            <v>HUBBELL</v>
          </cell>
          <cell r="V294" t="str">
            <v>BL-LR-14</v>
          </cell>
          <cell r="W294" t="str">
            <v>-</v>
          </cell>
          <cell r="X294">
            <v>0.1</v>
          </cell>
          <cell r="Y294">
            <v>0.125</v>
          </cell>
          <cell r="Z294">
            <v>59.734999999999999</v>
          </cell>
          <cell r="AA294">
            <v>7.4668749999999999</v>
          </cell>
          <cell r="AB294">
            <v>0</v>
          </cell>
          <cell r="AC294">
            <v>0</v>
          </cell>
          <cell r="AD294">
            <v>10</v>
          </cell>
          <cell r="AF294">
            <v>10</v>
          </cell>
          <cell r="AG294">
            <v>17.466875000000002</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274</v>
          </cell>
        </row>
        <row r="295">
          <cell r="B295">
            <v>275</v>
          </cell>
          <cell r="C295" t="str">
            <v>NF19 GUARD</v>
          </cell>
          <cell r="D295" t="str">
            <v xml:space="preserve"> </v>
          </cell>
          <cell r="E295" t="str">
            <v>MISCELLANEOUS</v>
          </cell>
          <cell r="F295">
            <v>0</v>
          </cell>
          <cell r="J295">
            <v>0</v>
          </cell>
          <cell r="K295" t="str">
            <v>N/A</v>
          </cell>
          <cell r="L295">
            <v>0</v>
          </cell>
          <cell r="M295" t="str">
            <v>N/A</v>
          </cell>
          <cell r="O295">
            <v>0</v>
          </cell>
          <cell r="P295" t="str">
            <v>N/A</v>
          </cell>
          <cell r="Q295">
            <v>0</v>
          </cell>
          <cell r="R295" t="str">
            <v>N/A</v>
          </cell>
          <cell r="S295">
            <v>1</v>
          </cell>
          <cell r="T295" t="str">
            <v>14" HIGHBAY WIREGUARD</v>
          </cell>
          <cell r="U295" t="str">
            <v>HUBBELL</v>
          </cell>
          <cell r="V295" t="str">
            <v>RG-14</v>
          </cell>
          <cell r="W295" t="str">
            <v>-</v>
          </cell>
          <cell r="X295">
            <v>0.1</v>
          </cell>
          <cell r="Y295">
            <v>0.125</v>
          </cell>
          <cell r="Z295">
            <v>59.734999999999999</v>
          </cell>
          <cell r="AA295">
            <v>7.4668749999999999</v>
          </cell>
          <cell r="AB295">
            <v>0</v>
          </cell>
          <cell r="AC295">
            <v>0</v>
          </cell>
          <cell r="AD295">
            <v>22</v>
          </cell>
          <cell r="AF295">
            <v>22</v>
          </cell>
          <cell r="AG295">
            <v>29.466875000000002</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275</v>
          </cell>
        </row>
        <row r="296">
          <cell r="B296">
            <v>276</v>
          </cell>
          <cell r="C296" t="str">
            <v>NF19 MOUNT</v>
          </cell>
          <cell r="D296" t="str">
            <v xml:space="preserve"> </v>
          </cell>
          <cell r="E296" t="str">
            <v>MISCELLANEOUS</v>
          </cell>
          <cell r="F296">
            <v>0</v>
          </cell>
          <cell r="J296">
            <v>0</v>
          </cell>
          <cell r="K296" t="str">
            <v>N/A</v>
          </cell>
          <cell r="L296">
            <v>0</v>
          </cell>
          <cell r="M296" t="str">
            <v>N/A</v>
          </cell>
          <cell r="O296">
            <v>0</v>
          </cell>
          <cell r="P296" t="str">
            <v>N/A</v>
          </cell>
          <cell r="Q296">
            <v>0</v>
          </cell>
          <cell r="R296" t="str">
            <v>N/A</v>
          </cell>
          <cell r="S296">
            <v>1</v>
          </cell>
          <cell r="T296" t="str">
            <v xml:space="preserve">HIGHBAY SWIVEL MOUNT </v>
          </cell>
          <cell r="U296" t="str">
            <v>HUBBELL</v>
          </cell>
          <cell r="V296" t="str">
            <v>H3/4AL3/4</v>
          </cell>
          <cell r="W296" t="str">
            <v>-</v>
          </cell>
          <cell r="X296">
            <v>0.1</v>
          </cell>
          <cell r="Y296">
            <v>0.125</v>
          </cell>
          <cell r="Z296">
            <v>59.734999999999999</v>
          </cell>
          <cell r="AA296">
            <v>7.4668749999999999</v>
          </cell>
          <cell r="AB296">
            <v>0</v>
          </cell>
          <cell r="AC296">
            <v>0</v>
          </cell>
          <cell r="AD296">
            <v>27</v>
          </cell>
          <cell r="AF296">
            <v>27</v>
          </cell>
          <cell r="AG296">
            <v>34.466875000000002</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276</v>
          </cell>
        </row>
        <row r="297">
          <cell r="B297">
            <v>277</v>
          </cell>
          <cell r="C297" t="str">
            <v>NF20-70 HPS</v>
          </cell>
          <cell r="D297" t="str">
            <v xml:space="preserve"> </v>
          </cell>
          <cell r="E297" t="str">
            <v>NEW HID FIXTURE</v>
          </cell>
          <cell r="F297">
            <v>91</v>
          </cell>
          <cell r="I297" t="str">
            <v>X</v>
          </cell>
          <cell r="J297">
            <v>1</v>
          </cell>
          <cell r="K297" t="str">
            <v>HPS70 QUADTAP MAG S62</v>
          </cell>
          <cell r="L297">
            <v>0</v>
          </cell>
          <cell r="M297" t="str">
            <v>N/A</v>
          </cell>
          <cell r="N297" t="str">
            <v>X</v>
          </cell>
          <cell r="O297">
            <v>1</v>
          </cell>
          <cell r="P297" t="str">
            <v>LU70/ECO</v>
          </cell>
          <cell r="Q297">
            <v>0</v>
          </cell>
          <cell r="R297" t="str">
            <v>N/A</v>
          </cell>
          <cell r="S297">
            <v>1</v>
          </cell>
          <cell r="T297" t="str">
            <v xml:space="preserve">70W HPS LOWBAY ACRYLIC LENSE LIGHTWATT </v>
          </cell>
          <cell r="U297" t="str">
            <v>HUBBELL</v>
          </cell>
          <cell r="V297" t="str">
            <v>LWP-070-S8-A</v>
          </cell>
          <cell r="W297" t="str">
            <v>-</v>
          </cell>
          <cell r="X297">
            <v>0.6</v>
          </cell>
          <cell r="Y297">
            <v>2.75</v>
          </cell>
          <cell r="Z297">
            <v>59.734999999999999</v>
          </cell>
          <cell r="AA297">
            <v>164.27125000000001</v>
          </cell>
          <cell r="AB297">
            <v>0</v>
          </cell>
          <cell r="AC297">
            <v>0</v>
          </cell>
          <cell r="AD297">
            <v>98</v>
          </cell>
          <cell r="AF297">
            <v>98</v>
          </cell>
          <cell r="AG297">
            <v>262.27125000000001</v>
          </cell>
          <cell r="AH297">
            <v>5500</v>
          </cell>
          <cell r="AI297">
            <v>0.9</v>
          </cell>
          <cell r="AJ297">
            <v>4950</v>
          </cell>
          <cell r="AK297">
            <v>24000</v>
          </cell>
          <cell r="AL297">
            <v>1</v>
          </cell>
          <cell r="AM297">
            <v>15.95</v>
          </cell>
          <cell r="AN297">
            <v>1</v>
          </cell>
          <cell r="AO297">
            <v>20</v>
          </cell>
          <cell r="AP297">
            <v>6.6458333333333332E-4</v>
          </cell>
          <cell r="AQ297">
            <v>8.3333333333333339E-4</v>
          </cell>
          <cell r="AR297">
            <v>60000</v>
          </cell>
          <cell r="AS297">
            <v>1</v>
          </cell>
          <cell r="AT297">
            <v>81.25</v>
          </cell>
          <cell r="AU297">
            <v>2</v>
          </cell>
          <cell r="AV297">
            <v>40</v>
          </cell>
          <cell r="AW297">
            <v>1.3541666666666667E-3</v>
          </cell>
          <cell r="AX297">
            <v>6.6666666666666664E-4</v>
          </cell>
          <cell r="AY297">
            <v>2.0187500000000001E-3</v>
          </cell>
          <cell r="AZ297">
            <v>1.5E-3</v>
          </cell>
          <cell r="BA297">
            <v>277</v>
          </cell>
        </row>
        <row r="298">
          <cell r="B298">
            <v>278</v>
          </cell>
          <cell r="C298" t="str">
            <v>NF20-70 HPS-QSS</v>
          </cell>
          <cell r="D298" t="str">
            <v xml:space="preserve"> </v>
          </cell>
          <cell r="E298" t="str">
            <v>NEW HID FIXTURE</v>
          </cell>
          <cell r="F298">
            <v>91</v>
          </cell>
          <cell r="I298" t="str">
            <v>X</v>
          </cell>
          <cell r="J298">
            <v>1</v>
          </cell>
          <cell r="K298" t="str">
            <v>HPS70 QUADTAP MAG S62</v>
          </cell>
          <cell r="L298">
            <v>0</v>
          </cell>
          <cell r="M298" t="str">
            <v>N/A</v>
          </cell>
          <cell r="N298" t="str">
            <v>X</v>
          </cell>
          <cell r="O298">
            <v>1</v>
          </cell>
          <cell r="P298" t="str">
            <v>LU70/ECO</v>
          </cell>
          <cell r="Q298">
            <v>1</v>
          </cell>
          <cell r="R298" t="str">
            <v>75Q/CL/MS</v>
          </cell>
          <cell r="S298">
            <v>1</v>
          </cell>
          <cell r="T298" t="str">
            <v xml:space="preserve">70W HPS QUARTZ RESTRIKE LOWBAY ACRYLIC LENSE LIGHTWATT </v>
          </cell>
          <cell r="U298" t="str">
            <v>HUBBELL</v>
          </cell>
          <cell r="V298" t="str">
            <v>LWP-070-S8-A-QSL</v>
          </cell>
          <cell r="W298" t="str">
            <v>-</v>
          </cell>
          <cell r="X298">
            <v>0.6</v>
          </cell>
          <cell r="Y298">
            <v>2.75</v>
          </cell>
          <cell r="Z298">
            <v>59.734999999999999</v>
          </cell>
          <cell r="AA298">
            <v>164.27125000000001</v>
          </cell>
          <cell r="AB298">
            <v>0</v>
          </cell>
          <cell r="AC298">
            <v>0</v>
          </cell>
          <cell r="AD298">
            <v>142</v>
          </cell>
          <cell r="AF298">
            <v>142</v>
          </cell>
          <cell r="AG298">
            <v>306.27125000000001</v>
          </cell>
          <cell r="AH298">
            <v>5500</v>
          </cell>
          <cell r="AI298">
            <v>0.9</v>
          </cell>
          <cell r="AJ298">
            <v>4950</v>
          </cell>
          <cell r="AK298">
            <v>24000</v>
          </cell>
          <cell r="AL298">
            <v>1</v>
          </cell>
          <cell r="AM298">
            <v>15.95</v>
          </cell>
          <cell r="AN298">
            <v>1</v>
          </cell>
          <cell r="AO298">
            <v>20</v>
          </cell>
          <cell r="AP298">
            <v>6.6458333333333332E-4</v>
          </cell>
          <cell r="AQ298">
            <v>8.3333333333333339E-4</v>
          </cell>
          <cell r="AR298">
            <v>60000</v>
          </cell>
          <cell r="AS298">
            <v>1</v>
          </cell>
          <cell r="AT298">
            <v>81.25</v>
          </cell>
          <cell r="AU298">
            <v>2</v>
          </cell>
          <cell r="AV298">
            <v>40</v>
          </cell>
          <cell r="AW298">
            <v>1.3541666666666667E-3</v>
          </cell>
          <cell r="AX298">
            <v>6.6666666666666664E-4</v>
          </cell>
          <cell r="AY298">
            <v>2.0187500000000001E-3</v>
          </cell>
          <cell r="AZ298">
            <v>1.5E-3</v>
          </cell>
          <cell r="BA298">
            <v>278</v>
          </cell>
        </row>
        <row r="299">
          <cell r="B299">
            <v>279</v>
          </cell>
          <cell r="C299" t="str">
            <v>NF20-100HPS</v>
          </cell>
          <cell r="D299" t="str">
            <v xml:space="preserve"> </v>
          </cell>
          <cell r="E299" t="str">
            <v>NEW HID FIXTURE</v>
          </cell>
          <cell r="F299">
            <v>130</v>
          </cell>
          <cell r="I299" t="str">
            <v>X</v>
          </cell>
          <cell r="J299">
            <v>1</v>
          </cell>
          <cell r="K299" t="str">
            <v>HPS100 QUADTAP MAG S54</v>
          </cell>
          <cell r="L299">
            <v>0</v>
          </cell>
          <cell r="M299" t="str">
            <v>N/A</v>
          </cell>
          <cell r="N299" t="str">
            <v>X</v>
          </cell>
          <cell r="O299">
            <v>1</v>
          </cell>
          <cell r="P299" t="str">
            <v>LU100/ECO</v>
          </cell>
          <cell r="Q299">
            <v>0</v>
          </cell>
          <cell r="R299" t="str">
            <v>N/A</v>
          </cell>
          <cell r="S299">
            <v>1</v>
          </cell>
          <cell r="T299" t="str">
            <v xml:space="preserve">100W HPS LOWBAY ACRYLIC LENSE LIGHTWATT </v>
          </cell>
          <cell r="U299" t="str">
            <v>HUBBELL</v>
          </cell>
          <cell r="V299" t="str">
            <v>LWP-100-S8-A</v>
          </cell>
          <cell r="W299" t="str">
            <v>-</v>
          </cell>
          <cell r="X299">
            <v>0.6</v>
          </cell>
          <cell r="Y299">
            <v>2.75</v>
          </cell>
          <cell r="Z299">
            <v>59.734999999999999</v>
          </cell>
          <cell r="AA299">
            <v>164.27125000000001</v>
          </cell>
          <cell r="AB299">
            <v>0</v>
          </cell>
          <cell r="AC299">
            <v>0</v>
          </cell>
          <cell r="AD299">
            <v>121</v>
          </cell>
          <cell r="AF299">
            <v>121</v>
          </cell>
          <cell r="AG299">
            <v>285.27125000000001</v>
          </cell>
          <cell r="AH299">
            <v>8000</v>
          </cell>
          <cell r="AI299">
            <v>0.9</v>
          </cell>
          <cell r="AJ299">
            <v>7200</v>
          </cell>
          <cell r="AK299">
            <v>24000</v>
          </cell>
          <cell r="AL299">
            <v>1</v>
          </cell>
          <cell r="AM299">
            <v>15.95</v>
          </cell>
          <cell r="AN299">
            <v>1</v>
          </cell>
          <cell r="AO299">
            <v>20</v>
          </cell>
          <cell r="AP299">
            <v>6.6458333333333332E-4</v>
          </cell>
          <cell r="AQ299">
            <v>8.3333333333333339E-4</v>
          </cell>
          <cell r="AR299">
            <v>60000</v>
          </cell>
          <cell r="AS299">
            <v>1</v>
          </cell>
          <cell r="AT299">
            <v>81.25</v>
          </cell>
          <cell r="AU299">
            <v>2</v>
          </cell>
          <cell r="AV299">
            <v>40</v>
          </cell>
          <cell r="AW299">
            <v>1.3541666666666667E-3</v>
          </cell>
          <cell r="AX299">
            <v>6.6666666666666664E-4</v>
          </cell>
          <cell r="AY299">
            <v>2.0187500000000001E-3</v>
          </cell>
          <cell r="AZ299">
            <v>1.5E-3</v>
          </cell>
          <cell r="BA299">
            <v>279</v>
          </cell>
        </row>
        <row r="300">
          <cell r="B300">
            <v>280</v>
          </cell>
          <cell r="C300" t="str">
            <v>NF20-100HPS-QSS</v>
          </cell>
          <cell r="D300" t="str">
            <v xml:space="preserve"> </v>
          </cell>
          <cell r="E300" t="str">
            <v>NEW HID FIXTURE</v>
          </cell>
          <cell r="F300">
            <v>130</v>
          </cell>
          <cell r="I300" t="str">
            <v>X</v>
          </cell>
          <cell r="J300">
            <v>1</v>
          </cell>
          <cell r="K300" t="str">
            <v>HPS100 QUADTAP MAG S54</v>
          </cell>
          <cell r="L300">
            <v>0</v>
          </cell>
          <cell r="M300" t="str">
            <v>N/A</v>
          </cell>
          <cell r="N300" t="str">
            <v>X</v>
          </cell>
          <cell r="O300">
            <v>1</v>
          </cell>
          <cell r="P300" t="str">
            <v>LU100/ECO</v>
          </cell>
          <cell r="Q300">
            <v>1</v>
          </cell>
          <cell r="R300" t="str">
            <v>100Q/CL/DC</v>
          </cell>
          <cell r="S300">
            <v>1</v>
          </cell>
          <cell r="T300" t="str">
            <v xml:space="preserve">100W HPS QUARTZ RESRIKE LOWBAY ACRYLIC LENSE LIGHTWATT </v>
          </cell>
          <cell r="U300" t="str">
            <v>HUBBELL</v>
          </cell>
          <cell r="V300" t="str">
            <v>LWP-100-S8-A-QSL</v>
          </cell>
          <cell r="W300" t="str">
            <v>-</v>
          </cell>
          <cell r="X300">
            <v>0.6</v>
          </cell>
          <cell r="Y300">
            <v>2.75</v>
          </cell>
          <cell r="Z300">
            <v>59.734999999999999</v>
          </cell>
          <cell r="AA300">
            <v>164.27125000000001</v>
          </cell>
          <cell r="AB300">
            <v>0</v>
          </cell>
          <cell r="AC300">
            <v>0</v>
          </cell>
          <cell r="AD300">
            <v>165</v>
          </cell>
          <cell r="AF300">
            <v>165</v>
          </cell>
          <cell r="AG300">
            <v>329.27125000000001</v>
          </cell>
          <cell r="AH300">
            <v>8000</v>
          </cell>
          <cell r="AI300">
            <v>0.9</v>
          </cell>
          <cell r="AJ300">
            <v>7200</v>
          </cell>
          <cell r="AK300">
            <v>24000</v>
          </cell>
          <cell r="AL300">
            <v>1</v>
          </cell>
          <cell r="AM300">
            <v>15.95</v>
          </cell>
          <cell r="AN300">
            <v>1</v>
          </cell>
          <cell r="AO300">
            <v>20</v>
          </cell>
          <cell r="AP300">
            <v>6.6458333333333332E-4</v>
          </cell>
          <cell r="AQ300">
            <v>8.3333333333333339E-4</v>
          </cell>
          <cell r="AR300">
            <v>60000</v>
          </cell>
          <cell r="AS300">
            <v>1</v>
          </cell>
          <cell r="AT300">
            <v>81.25</v>
          </cell>
          <cell r="AU300">
            <v>2</v>
          </cell>
          <cell r="AV300">
            <v>40</v>
          </cell>
          <cell r="AW300">
            <v>1.3541666666666667E-3</v>
          </cell>
          <cell r="AX300">
            <v>6.6666666666666664E-4</v>
          </cell>
          <cell r="AY300">
            <v>2.0187500000000001E-3</v>
          </cell>
          <cell r="AZ300">
            <v>1.5E-3</v>
          </cell>
          <cell r="BA300">
            <v>280</v>
          </cell>
        </row>
        <row r="301">
          <cell r="B301">
            <v>281</v>
          </cell>
          <cell r="C301" t="str">
            <v>NF20-100MH</v>
          </cell>
          <cell r="D301" t="str">
            <v xml:space="preserve"> </v>
          </cell>
          <cell r="E301" t="str">
            <v>NEW HID FIXTURE</v>
          </cell>
          <cell r="F301">
            <v>130</v>
          </cell>
          <cell r="I301" t="str">
            <v>X</v>
          </cell>
          <cell r="J301">
            <v>1</v>
          </cell>
          <cell r="K301" t="str">
            <v>MH100 QUADTAP MAG M90/M140</v>
          </cell>
          <cell r="L301">
            <v>0</v>
          </cell>
          <cell r="M301" t="str">
            <v>N/A</v>
          </cell>
          <cell r="N301" t="str">
            <v>X</v>
          </cell>
          <cell r="O301">
            <v>1</v>
          </cell>
          <cell r="P301" t="str">
            <v>MH100/U</v>
          </cell>
          <cell r="Q301">
            <v>0</v>
          </cell>
          <cell r="R301" t="str">
            <v>N/A</v>
          </cell>
          <cell r="S301">
            <v>1</v>
          </cell>
          <cell r="T301" t="str">
            <v xml:space="preserve">100W MH LOWBAY ACRYLIC LENSE LIGHTWATT </v>
          </cell>
          <cell r="U301" t="str">
            <v>HUBBELL</v>
          </cell>
          <cell r="V301" t="str">
            <v>LWP-100-H8-A</v>
          </cell>
          <cell r="W301" t="str">
            <v>-</v>
          </cell>
          <cell r="X301">
            <v>0.6</v>
          </cell>
          <cell r="Y301">
            <v>2.75</v>
          </cell>
          <cell r="Z301">
            <v>59.734999999999999</v>
          </cell>
          <cell r="AA301">
            <v>164.27125000000001</v>
          </cell>
          <cell r="AB301">
            <v>0</v>
          </cell>
          <cell r="AC301">
            <v>0</v>
          </cell>
          <cell r="AD301">
            <v>127</v>
          </cell>
          <cell r="AF301">
            <v>127</v>
          </cell>
          <cell r="AG301">
            <v>291.27125000000001</v>
          </cell>
          <cell r="AH301">
            <v>5900</v>
          </cell>
          <cell r="AI301">
            <v>0.9</v>
          </cell>
          <cell r="AJ301">
            <v>5310</v>
          </cell>
          <cell r="AK301">
            <v>15000</v>
          </cell>
          <cell r="AL301">
            <v>1</v>
          </cell>
          <cell r="AM301">
            <v>15</v>
          </cell>
          <cell r="AN301">
            <v>1</v>
          </cell>
          <cell r="AO301">
            <v>20</v>
          </cell>
          <cell r="AP301">
            <v>1E-3</v>
          </cell>
          <cell r="AQ301">
            <v>1.3333333333333333E-3</v>
          </cell>
          <cell r="AR301">
            <v>60000</v>
          </cell>
          <cell r="AS301">
            <v>1</v>
          </cell>
          <cell r="AT301">
            <v>81.25</v>
          </cell>
          <cell r="AU301">
            <v>2</v>
          </cell>
          <cell r="AV301">
            <v>40</v>
          </cell>
          <cell r="AW301">
            <v>1.3541666666666667E-3</v>
          </cell>
          <cell r="AX301">
            <v>6.6666666666666664E-4</v>
          </cell>
          <cell r="AY301">
            <v>2.3541666666666667E-3</v>
          </cell>
          <cell r="AZ301">
            <v>2E-3</v>
          </cell>
          <cell r="BA301">
            <v>281</v>
          </cell>
        </row>
        <row r="302">
          <cell r="B302">
            <v>282</v>
          </cell>
          <cell r="C302" t="str">
            <v>NF20-100MH-QSS</v>
          </cell>
          <cell r="D302" t="str">
            <v xml:space="preserve"> </v>
          </cell>
          <cell r="E302" t="str">
            <v>NEW HID FIXTURE</v>
          </cell>
          <cell r="F302">
            <v>130</v>
          </cell>
          <cell r="I302" t="str">
            <v>X</v>
          </cell>
          <cell r="J302">
            <v>1</v>
          </cell>
          <cell r="K302" t="str">
            <v>MH100 QUADTAP MAG M90/M140</v>
          </cell>
          <cell r="L302">
            <v>0</v>
          </cell>
          <cell r="M302" t="str">
            <v>N/A</v>
          </cell>
          <cell r="N302" t="str">
            <v>X</v>
          </cell>
          <cell r="O302">
            <v>1</v>
          </cell>
          <cell r="P302" t="str">
            <v>MH100/U</v>
          </cell>
          <cell r="Q302">
            <v>1</v>
          </cell>
          <cell r="R302" t="str">
            <v>100Q/CL/DC</v>
          </cell>
          <cell r="S302">
            <v>1</v>
          </cell>
          <cell r="T302" t="str">
            <v xml:space="preserve">100W MH QUARTZ RESTRIKE LOWBAY ACRYLIC LENSE LIGHTWATT </v>
          </cell>
          <cell r="U302" t="str">
            <v>HUBBELL</v>
          </cell>
          <cell r="V302" t="str">
            <v>LWP-100-H8-A-QSL</v>
          </cell>
          <cell r="W302" t="str">
            <v>-</v>
          </cell>
          <cell r="X302">
            <v>0.6</v>
          </cell>
          <cell r="Y302">
            <v>2.75</v>
          </cell>
          <cell r="Z302">
            <v>59.734999999999999</v>
          </cell>
          <cell r="AA302">
            <v>164.27125000000001</v>
          </cell>
          <cell r="AB302">
            <v>0</v>
          </cell>
          <cell r="AC302">
            <v>0</v>
          </cell>
          <cell r="AD302">
            <v>171</v>
          </cell>
          <cell r="AF302">
            <v>171</v>
          </cell>
          <cell r="AG302">
            <v>335.27125000000001</v>
          </cell>
          <cell r="AH302">
            <v>5900</v>
          </cell>
          <cell r="AI302">
            <v>0.9</v>
          </cell>
          <cell r="AJ302">
            <v>5310</v>
          </cell>
          <cell r="AK302">
            <v>15000</v>
          </cell>
          <cell r="AL302">
            <v>1</v>
          </cell>
          <cell r="AM302">
            <v>15</v>
          </cell>
          <cell r="AN302">
            <v>1</v>
          </cell>
          <cell r="AO302">
            <v>20</v>
          </cell>
          <cell r="AP302">
            <v>1E-3</v>
          </cell>
          <cell r="AQ302">
            <v>1.3333333333333333E-3</v>
          </cell>
          <cell r="AR302">
            <v>60000</v>
          </cell>
          <cell r="AS302">
            <v>1</v>
          </cell>
          <cell r="AT302">
            <v>81.25</v>
          </cell>
          <cell r="AU302">
            <v>2</v>
          </cell>
          <cell r="AV302">
            <v>40</v>
          </cell>
          <cell r="AW302">
            <v>1.3541666666666667E-3</v>
          </cell>
          <cell r="AX302">
            <v>6.6666666666666664E-4</v>
          </cell>
          <cell r="AY302">
            <v>2.3541666666666667E-3</v>
          </cell>
          <cell r="AZ302">
            <v>2E-3</v>
          </cell>
          <cell r="BA302">
            <v>282</v>
          </cell>
        </row>
        <row r="303">
          <cell r="B303">
            <v>283</v>
          </cell>
          <cell r="C303" t="str">
            <v>NF20-150HPS</v>
          </cell>
          <cell r="D303" t="str">
            <v xml:space="preserve"> </v>
          </cell>
          <cell r="E303" t="str">
            <v>NEW HID FIXTURE</v>
          </cell>
          <cell r="F303">
            <v>188</v>
          </cell>
          <cell r="I303" t="str">
            <v>X</v>
          </cell>
          <cell r="J303">
            <v>1</v>
          </cell>
          <cell r="K303" t="str">
            <v>HPS150 QUADTAP MAG S55</v>
          </cell>
          <cell r="L303">
            <v>0</v>
          </cell>
          <cell r="M303" t="str">
            <v>N/A</v>
          </cell>
          <cell r="N303" t="str">
            <v>X</v>
          </cell>
          <cell r="O303">
            <v>1</v>
          </cell>
          <cell r="P303" t="str">
            <v>LU150/55/ECO</v>
          </cell>
          <cell r="Q303">
            <v>0</v>
          </cell>
          <cell r="R303" t="str">
            <v>N/A</v>
          </cell>
          <cell r="S303">
            <v>1</v>
          </cell>
          <cell r="T303" t="str">
            <v xml:space="preserve">150W HPS LOWBAY ACRYLIC LENSE LIGHTWATT </v>
          </cell>
          <cell r="U303" t="str">
            <v>HUBBELL</v>
          </cell>
          <cell r="V303" t="str">
            <v>LWP-150-S8-A</v>
          </cell>
          <cell r="W303" t="str">
            <v>-</v>
          </cell>
          <cell r="X303">
            <v>0.6</v>
          </cell>
          <cell r="Y303">
            <v>2.75</v>
          </cell>
          <cell r="Z303">
            <v>59.734999999999999</v>
          </cell>
          <cell r="AA303">
            <v>164.27125000000001</v>
          </cell>
          <cell r="AB303">
            <v>0</v>
          </cell>
          <cell r="AC303">
            <v>0</v>
          </cell>
          <cell r="AD303">
            <v>124</v>
          </cell>
          <cell r="AF303">
            <v>124</v>
          </cell>
          <cell r="AG303">
            <v>288.27125000000001</v>
          </cell>
          <cell r="AH303">
            <v>13800</v>
          </cell>
          <cell r="AI303">
            <v>0.9</v>
          </cell>
          <cell r="AJ303">
            <v>12420</v>
          </cell>
          <cell r="AK303">
            <v>24000</v>
          </cell>
          <cell r="AL303">
            <v>1</v>
          </cell>
          <cell r="AM303">
            <v>15.95</v>
          </cell>
          <cell r="AN303">
            <v>1</v>
          </cell>
          <cell r="AO303">
            <v>20</v>
          </cell>
          <cell r="AP303">
            <v>6.6458333333333332E-4</v>
          </cell>
          <cell r="AQ303">
            <v>8.3333333333333339E-4</v>
          </cell>
          <cell r="AR303">
            <v>60000</v>
          </cell>
          <cell r="AS303">
            <v>1</v>
          </cell>
          <cell r="AT303">
            <v>81.25</v>
          </cell>
          <cell r="AU303">
            <v>2</v>
          </cell>
          <cell r="AV303">
            <v>40</v>
          </cell>
          <cell r="AW303">
            <v>1.3541666666666667E-3</v>
          </cell>
          <cell r="AX303">
            <v>6.6666666666666664E-4</v>
          </cell>
          <cell r="AY303">
            <v>2.0187500000000001E-3</v>
          </cell>
          <cell r="AZ303">
            <v>1.5E-3</v>
          </cell>
          <cell r="BA303">
            <v>283</v>
          </cell>
        </row>
        <row r="304">
          <cell r="B304">
            <v>284</v>
          </cell>
          <cell r="C304" t="str">
            <v>NF20-150HPS-QSS</v>
          </cell>
          <cell r="D304" t="str">
            <v xml:space="preserve"> </v>
          </cell>
          <cell r="E304" t="str">
            <v>NEW HID FIXTURE</v>
          </cell>
          <cell r="F304">
            <v>188</v>
          </cell>
          <cell r="I304" t="str">
            <v>X</v>
          </cell>
          <cell r="J304">
            <v>1</v>
          </cell>
          <cell r="K304" t="str">
            <v>HPS150 QUADTAP MAG S55</v>
          </cell>
          <cell r="L304">
            <v>0</v>
          </cell>
          <cell r="M304" t="str">
            <v>N/A</v>
          </cell>
          <cell r="N304" t="str">
            <v>X</v>
          </cell>
          <cell r="O304">
            <v>1</v>
          </cell>
          <cell r="P304" t="str">
            <v>LU150/55/ECO</v>
          </cell>
          <cell r="Q304">
            <v>1</v>
          </cell>
          <cell r="R304" t="str">
            <v>150Q/CL/DC</v>
          </cell>
          <cell r="S304">
            <v>1</v>
          </cell>
          <cell r="T304" t="str">
            <v xml:space="preserve">150W HPS QUARTZ RESTRIKE LOWBAY ACRYLIC LENSE LIGHTWATT </v>
          </cell>
          <cell r="U304" t="str">
            <v>HUBBELL</v>
          </cell>
          <cell r="V304" t="str">
            <v>LWP-150-S8-A-QSL</v>
          </cell>
          <cell r="W304" t="str">
            <v>-</v>
          </cell>
          <cell r="X304">
            <v>0.6</v>
          </cell>
          <cell r="Y304">
            <v>2.75</v>
          </cell>
          <cell r="Z304">
            <v>59.734999999999999</v>
          </cell>
          <cell r="AA304">
            <v>164.27125000000001</v>
          </cell>
          <cell r="AB304">
            <v>0</v>
          </cell>
          <cell r="AC304">
            <v>0</v>
          </cell>
          <cell r="AD304">
            <v>168</v>
          </cell>
          <cell r="AF304">
            <v>168</v>
          </cell>
          <cell r="AG304">
            <v>332.27125000000001</v>
          </cell>
          <cell r="AH304">
            <v>13800</v>
          </cell>
          <cell r="AI304">
            <v>0.9</v>
          </cell>
          <cell r="AJ304">
            <v>12420</v>
          </cell>
          <cell r="AK304">
            <v>24000</v>
          </cell>
          <cell r="AL304">
            <v>1</v>
          </cell>
          <cell r="AM304">
            <v>15.95</v>
          </cell>
          <cell r="AN304">
            <v>1</v>
          </cell>
          <cell r="AO304">
            <v>20</v>
          </cell>
          <cell r="AP304">
            <v>6.6458333333333332E-4</v>
          </cell>
          <cell r="AQ304">
            <v>8.3333333333333339E-4</v>
          </cell>
          <cell r="AR304">
            <v>60000</v>
          </cell>
          <cell r="AS304">
            <v>1</v>
          </cell>
          <cell r="AT304">
            <v>81.25</v>
          </cell>
          <cell r="AU304">
            <v>2</v>
          </cell>
          <cell r="AV304">
            <v>40</v>
          </cell>
          <cell r="AW304">
            <v>1.3541666666666667E-3</v>
          </cell>
          <cell r="AX304">
            <v>6.6666666666666664E-4</v>
          </cell>
          <cell r="AY304">
            <v>2.0187500000000001E-3</v>
          </cell>
          <cell r="AZ304">
            <v>1.5E-3</v>
          </cell>
          <cell r="BA304">
            <v>284</v>
          </cell>
        </row>
        <row r="305">
          <cell r="B305">
            <v>285</v>
          </cell>
          <cell r="C305" t="str">
            <v>NF20-175MH</v>
          </cell>
          <cell r="D305" t="str">
            <v xml:space="preserve"> </v>
          </cell>
          <cell r="E305" t="str">
            <v>NEW HID FIXTURE</v>
          </cell>
          <cell r="F305">
            <v>208</v>
          </cell>
          <cell r="I305" t="str">
            <v>X</v>
          </cell>
          <cell r="J305">
            <v>1</v>
          </cell>
          <cell r="K305" t="str">
            <v>MH175PS QUADTAP MAG M137/M152</v>
          </cell>
          <cell r="L305">
            <v>0</v>
          </cell>
          <cell r="M305" t="str">
            <v>N/A</v>
          </cell>
          <cell r="N305" t="str">
            <v>X</v>
          </cell>
          <cell r="O305">
            <v>1</v>
          </cell>
          <cell r="P305" t="str">
            <v>MH175/PS/BU-ONLY</v>
          </cell>
          <cell r="Q305">
            <v>0</v>
          </cell>
          <cell r="R305" t="str">
            <v>N/A</v>
          </cell>
          <cell r="S305">
            <v>1</v>
          </cell>
          <cell r="T305" t="str">
            <v xml:space="preserve">175W MH LOWBAY ACRYLIC LENSE LIGHTWATT </v>
          </cell>
          <cell r="U305" t="str">
            <v>HUBBELL</v>
          </cell>
          <cell r="V305" t="str">
            <v>LWP-175-H8-A</v>
          </cell>
          <cell r="W305" t="str">
            <v>-</v>
          </cell>
          <cell r="X305">
            <v>0.6</v>
          </cell>
          <cell r="Y305">
            <v>2.75</v>
          </cell>
          <cell r="Z305">
            <v>59.734999999999999</v>
          </cell>
          <cell r="AA305">
            <v>164.27125000000001</v>
          </cell>
          <cell r="AB305">
            <v>0</v>
          </cell>
          <cell r="AC305">
            <v>0</v>
          </cell>
          <cell r="AD305">
            <v>121</v>
          </cell>
          <cell r="AF305">
            <v>121</v>
          </cell>
          <cell r="AG305">
            <v>285.27125000000001</v>
          </cell>
          <cell r="AH305">
            <v>12800</v>
          </cell>
          <cell r="AI305">
            <v>0.9</v>
          </cell>
          <cell r="AJ305">
            <v>11520</v>
          </cell>
          <cell r="AK305">
            <v>20000</v>
          </cell>
          <cell r="AL305">
            <v>1</v>
          </cell>
          <cell r="AM305">
            <v>25.9375</v>
          </cell>
          <cell r="AN305">
            <v>1</v>
          </cell>
          <cell r="AO305">
            <v>20</v>
          </cell>
          <cell r="AP305">
            <v>1.2968750000000001E-3</v>
          </cell>
          <cell r="AQ305">
            <v>1E-3</v>
          </cell>
          <cell r="AR305">
            <v>60000</v>
          </cell>
          <cell r="AS305">
            <v>1</v>
          </cell>
          <cell r="AT305">
            <v>81.25</v>
          </cell>
          <cell r="AU305">
            <v>2</v>
          </cell>
          <cell r="AV305">
            <v>40</v>
          </cell>
          <cell r="AW305">
            <v>1.3541666666666667E-3</v>
          </cell>
          <cell r="AX305">
            <v>6.6666666666666664E-4</v>
          </cell>
          <cell r="AY305">
            <v>2.651041666666667E-3</v>
          </cell>
          <cell r="AZ305">
            <v>1.6666666666666666E-3</v>
          </cell>
          <cell r="BA305">
            <v>285</v>
          </cell>
        </row>
        <row r="306">
          <cell r="B306">
            <v>286</v>
          </cell>
          <cell r="C306" t="str">
            <v>NF20-175MH-QSS</v>
          </cell>
          <cell r="D306" t="str">
            <v xml:space="preserve"> </v>
          </cell>
          <cell r="E306" t="str">
            <v>NEW HID FIXTURE</v>
          </cell>
          <cell r="F306">
            <v>208</v>
          </cell>
          <cell r="I306" t="str">
            <v>X</v>
          </cell>
          <cell r="J306">
            <v>1</v>
          </cell>
          <cell r="K306" t="str">
            <v>MH175PS QUADTAP MAG M137/M152</v>
          </cell>
          <cell r="L306">
            <v>0</v>
          </cell>
          <cell r="M306" t="str">
            <v>N/A</v>
          </cell>
          <cell r="N306" t="str">
            <v>X</v>
          </cell>
          <cell r="O306">
            <v>1</v>
          </cell>
          <cell r="P306" t="str">
            <v>MH175/PS/BU-ONLY</v>
          </cell>
          <cell r="Q306">
            <v>1</v>
          </cell>
          <cell r="R306" t="str">
            <v>150Q/CL/DC</v>
          </cell>
          <cell r="S306">
            <v>1</v>
          </cell>
          <cell r="T306" t="str">
            <v xml:space="preserve">175W MH QUARTZ RESTRIKE LOWBAY ACRYLIC LENSE LIGHTWATT </v>
          </cell>
          <cell r="U306" t="str">
            <v>HUBBELL</v>
          </cell>
          <cell r="V306" t="str">
            <v>LWP-175-H8-A-QSL</v>
          </cell>
          <cell r="W306" t="str">
            <v>-</v>
          </cell>
          <cell r="X306">
            <v>0.6</v>
          </cell>
          <cell r="Y306">
            <v>2.75</v>
          </cell>
          <cell r="Z306">
            <v>59.734999999999999</v>
          </cell>
          <cell r="AA306">
            <v>164.27125000000001</v>
          </cell>
          <cell r="AB306">
            <v>0</v>
          </cell>
          <cell r="AC306">
            <v>0</v>
          </cell>
          <cell r="AD306">
            <v>178</v>
          </cell>
          <cell r="AF306">
            <v>178</v>
          </cell>
          <cell r="AG306">
            <v>342.27125000000001</v>
          </cell>
          <cell r="AH306">
            <v>12800</v>
          </cell>
          <cell r="AI306">
            <v>0.9</v>
          </cell>
          <cell r="AJ306">
            <v>11520</v>
          </cell>
          <cell r="AK306">
            <v>20000</v>
          </cell>
          <cell r="AL306">
            <v>1</v>
          </cell>
          <cell r="AM306">
            <v>25.9375</v>
          </cell>
          <cell r="AN306">
            <v>1</v>
          </cell>
          <cell r="AO306">
            <v>20</v>
          </cell>
          <cell r="AP306">
            <v>1.2968750000000001E-3</v>
          </cell>
          <cell r="AQ306">
            <v>1E-3</v>
          </cell>
          <cell r="AR306">
            <v>60000</v>
          </cell>
          <cell r="AS306">
            <v>1</v>
          </cell>
          <cell r="AT306">
            <v>81.25</v>
          </cell>
          <cell r="AU306">
            <v>2</v>
          </cell>
          <cell r="AV306">
            <v>40</v>
          </cell>
          <cell r="AW306">
            <v>1.3541666666666667E-3</v>
          </cell>
          <cell r="AX306">
            <v>6.6666666666666664E-4</v>
          </cell>
          <cell r="AY306">
            <v>2.651041666666667E-3</v>
          </cell>
          <cell r="AZ306">
            <v>1.6666666666666666E-3</v>
          </cell>
          <cell r="BA306">
            <v>286</v>
          </cell>
        </row>
        <row r="307">
          <cell r="B307">
            <v>287</v>
          </cell>
          <cell r="C307" t="str">
            <v>NF21-250HPS</v>
          </cell>
          <cell r="D307" t="str">
            <v xml:space="preserve"> </v>
          </cell>
          <cell r="E307" t="str">
            <v>NEW HID FIXTURE</v>
          </cell>
          <cell r="F307">
            <v>300</v>
          </cell>
          <cell r="I307" t="str">
            <v>X</v>
          </cell>
          <cell r="J307">
            <v>1</v>
          </cell>
          <cell r="K307" t="str">
            <v>HPS250 QUINTTAP MAG S50</v>
          </cell>
          <cell r="L307">
            <v>0</v>
          </cell>
          <cell r="M307" t="str">
            <v>N/A</v>
          </cell>
          <cell r="N307" t="str">
            <v>X</v>
          </cell>
          <cell r="O307">
            <v>1</v>
          </cell>
          <cell r="P307" t="str">
            <v>LU250/ECO</v>
          </cell>
          <cell r="Q307">
            <v>0</v>
          </cell>
          <cell r="R307" t="str">
            <v>N/A</v>
          </cell>
          <cell r="S307">
            <v>1</v>
          </cell>
          <cell r="T307" t="str">
            <v>250W HPS SUPERWATT</v>
          </cell>
          <cell r="U307" t="str">
            <v>HUBBELL</v>
          </cell>
          <cell r="V307" t="str">
            <v>SWD250S-8-1ASP</v>
          </cell>
          <cell r="W307" t="str">
            <v>-</v>
          </cell>
          <cell r="X307">
            <v>0.6</v>
          </cell>
          <cell r="Y307">
            <v>2.75</v>
          </cell>
          <cell r="Z307">
            <v>59.734999999999999</v>
          </cell>
          <cell r="AA307">
            <v>164.27125000000001</v>
          </cell>
          <cell r="AB307">
            <v>0</v>
          </cell>
          <cell r="AC307">
            <v>0</v>
          </cell>
          <cell r="AD307">
            <v>184</v>
          </cell>
          <cell r="AF307">
            <v>184</v>
          </cell>
          <cell r="AG307">
            <v>348.27125000000001</v>
          </cell>
          <cell r="AH307">
            <v>26100</v>
          </cell>
          <cell r="AI307">
            <v>0.9</v>
          </cell>
          <cell r="AJ307">
            <v>23490</v>
          </cell>
          <cell r="AK307">
            <v>24000</v>
          </cell>
          <cell r="AL307">
            <v>1</v>
          </cell>
          <cell r="AM307">
            <v>15.962499999999999</v>
          </cell>
          <cell r="AN307">
            <v>1</v>
          </cell>
          <cell r="AO307">
            <v>20</v>
          </cell>
          <cell r="AP307">
            <v>6.651041666666666E-4</v>
          </cell>
          <cell r="AQ307">
            <v>8.3333333333333339E-4</v>
          </cell>
          <cell r="AR307">
            <v>60000</v>
          </cell>
          <cell r="AS307">
            <v>1</v>
          </cell>
          <cell r="AT307">
            <v>81.25</v>
          </cell>
          <cell r="AU307">
            <v>2</v>
          </cell>
          <cell r="AV307">
            <v>40</v>
          </cell>
          <cell r="AW307">
            <v>1.3541666666666667E-3</v>
          </cell>
          <cell r="AX307">
            <v>6.6666666666666664E-4</v>
          </cell>
          <cell r="AY307">
            <v>2.0192708333333334E-3</v>
          </cell>
          <cell r="AZ307">
            <v>1.5E-3</v>
          </cell>
          <cell r="BA307">
            <v>287</v>
          </cell>
        </row>
        <row r="308">
          <cell r="B308">
            <v>288</v>
          </cell>
          <cell r="C308" t="str">
            <v>NF21-250HPS-QSS</v>
          </cell>
          <cell r="D308" t="str">
            <v xml:space="preserve"> </v>
          </cell>
          <cell r="E308" t="str">
            <v>NEW HID FIXTURE</v>
          </cell>
          <cell r="F308">
            <v>300</v>
          </cell>
          <cell r="I308" t="str">
            <v>X</v>
          </cell>
          <cell r="J308">
            <v>1</v>
          </cell>
          <cell r="K308" t="str">
            <v>HPS250 QUINTTAP MAG S50</v>
          </cell>
          <cell r="L308">
            <v>0</v>
          </cell>
          <cell r="M308" t="str">
            <v>N/A</v>
          </cell>
          <cell r="N308" t="str">
            <v>X</v>
          </cell>
          <cell r="O308">
            <v>1</v>
          </cell>
          <cell r="P308" t="str">
            <v>LU250/ECO</v>
          </cell>
          <cell r="Q308">
            <v>1</v>
          </cell>
          <cell r="R308" t="str">
            <v>250Q/DC</v>
          </cell>
          <cell r="S308">
            <v>1</v>
          </cell>
          <cell r="T308" t="str">
            <v>250W HPS QUARTZ RESTRIKE SUPERWATT</v>
          </cell>
          <cell r="U308" t="str">
            <v>HUBBELL</v>
          </cell>
          <cell r="V308" t="str">
            <v>SWD250S-8-1ASP-QSL</v>
          </cell>
          <cell r="W308" t="str">
            <v>-</v>
          </cell>
          <cell r="X308">
            <v>0.6</v>
          </cell>
          <cell r="Y308">
            <v>2.75</v>
          </cell>
          <cell r="Z308">
            <v>59.734999999999999</v>
          </cell>
          <cell r="AA308">
            <v>164.27125000000001</v>
          </cell>
          <cell r="AB308">
            <v>0</v>
          </cell>
          <cell r="AC308">
            <v>0</v>
          </cell>
          <cell r="AD308">
            <v>228</v>
          </cell>
          <cell r="AF308">
            <v>228</v>
          </cell>
          <cell r="AG308">
            <v>392.27125000000001</v>
          </cell>
          <cell r="AH308">
            <v>26100</v>
          </cell>
          <cell r="AI308">
            <v>0.9</v>
          </cell>
          <cell r="AJ308">
            <v>23490</v>
          </cell>
          <cell r="AK308">
            <v>24000</v>
          </cell>
          <cell r="AL308">
            <v>1</v>
          </cell>
          <cell r="AM308">
            <v>15.962499999999999</v>
          </cell>
          <cell r="AN308">
            <v>1</v>
          </cell>
          <cell r="AO308">
            <v>20</v>
          </cell>
          <cell r="AP308">
            <v>6.651041666666666E-4</v>
          </cell>
          <cell r="AQ308">
            <v>8.3333333333333339E-4</v>
          </cell>
          <cell r="AR308">
            <v>60000</v>
          </cell>
          <cell r="AS308">
            <v>1</v>
          </cell>
          <cell r="AT308">
            <v>81.25</v>
          </cell>
          <cell r="AU308">
            <v>2</v>
          </cell>
          <cell r="AV308">
            <v>40</v>
          </cell>
          <cell r="AW308">
            <v>1.3541666666666667E-3</v>
          </cell>
          <cell r="AX308">
            <v>6.6666666666666664E-4</v>
          </cell>
          <cell r="AY308">
            <v>2.0192708333333334E-3</v>
          </cell>
          <cell r="AZ308">
            <v>1.5E-3</v>
          </cell>
          <cell r="BA308">
            <v>288</v>
          </cell>
        </row>
        <row r="309">
          <cell r="B309">
            <v>289</v>
          </cell>
          <cell r="C309" t="str">
            <v>NF21-250MH</v>
          </cell>
          <cell r="D309" t="str">
            <v xml:space="preserve"> </v>
          </cell>
          <cell r="E309" t="str">
            <v>NEW HID FIXTURE</v>
          </cell>
          <cell r="F309">
            <v>291</v>
          </cell>
          <cell r="I309" t="str">
            <v>X</v>
          </cell>
          <cell r="J309">
            <v>1</v>
          </cell>
          <cell r="K309" t="str">
            <v>MH250PS QUADTAP MAG M138/M153</v>
          </cell>
          <cell r="L309">
            <v>0</v>
          </cell>
          <cell r="M309" t="str">
            <v>N/A</v>
          </cell>
          <cell r="N309" t="str">
            <v>X</v>
          </cell>
          <cell r="O309">
            <v>1</v>
          </cell>
          <cell r="P309" t="str">
            <v>MH250/PS/BU-ONLY</v>
          </cell>
          <cell r="Q309">
            <v>0</v>
          </cell>
          <cell r="R309" t="str">
            <v>N/A</v>
          </cell>
          <cell r="S309">
            <v>1</v>
          </cell>
          <cell r="T309" t="str">
            <v>250W MH SUPERWATT</v>
          </cell>
          <cell r="U309" t="str">
            <v>HUBBELL</v>
          </cell>
          <cell r="V309" t="str">
            <v>SWD250H-8-1ASP</v>
          </cell>
          <cell r="W309" t="str">
            <v>-</v>
          </cell>
          <cell r="X309">
            <v>0.6</v>
          </cell>
          <cell r="Y309">
            <v>2.75</v>
          </cell>
          <cell r="Z309">
            <v>59.734999999999999</v>
          </cell>
          <cell r="AA309">
            <v>164.27125000000001</v>
          </cell>
          <cell r="AB309">
            <v>0</v>
          </cell>
          <cell r="AC309">
            <v>0</v>
          </cell>
          <cell r="AD309">
            <v>172</v>
          </cell>
          <cell r="AF309">
            <v>172</v>
          </cell>
          <cell r="AG309">
            <v>336.27125000000001</v>
          </cell>
          <cell r="AH309">
            <v>19000</v>
          </cell>
          <cell r="AI309">
            <v>0.9</v>
          </cell>
          <cell r="AJ309">
            <v>17100</v>
          </cell>
          <cell r="AK309">
            <v>20000</v>
          </cell>
          <cell r="AL309">
            <v>1</v>
          </cell>
          <cell r="AM309">
            <v>25.9375</v>
          </cell>
          <cell r="AN309">
            <v>1</v>
          </cell>
          <cell r="AO309">
            <v>20</v>
          </cell>
          <cell r="AP309">
            <v>1.2968750000000001E-3</v>
          </cell>
          <cell r="AQ309">
            <v>1E-3</v>
          </cell>
          <cell r="AR309">
            <v>60000</v>
          </cell>
          <cell r="AS309">
            <v>1</v>
          </cell>
          <cell r="AT309">
            <v>81.25</v>
          </cell>
          <cell r="AU309">
            <v>2</v>
          </cell>
          <cell r="AV309">
            <v>40</v>
          </cell>
          <cell r="AW309">
            <v>1.3541666666666667E-3</v>
          </cell>
          <cell r="AX309">
            <v>6.6666666666666664E-4</v>
          </cell>
          <cell r="AY309">
            <v>2.651041666666667E-3</v>
          </cell>
          <cell r="AZ309">
            <v>1.6666666666666666E-3</v>
          </cell>
          <cell r="BA309">
            <v>289</v>
          </cell>
        </row>
        <row r="310">
          <cell r="B310">
            <v>290</v>
          </cell>
          <cell r="C310" t="str">
            <v>NF21-250MH-QSS</v>
          </cell>
          <cell r="D310" t="str">
            <v xml:space="preserve"> </v>
          </cell>
          <cell r="E310" t="str">
            <v>NEW HID FIXTURE</v>
          </cell>
          <cell r="F310">
            <v>291</v>
          </cell>
          <cell r="I310" t="str">
            <v>X</v>
          </cell>
          <cell r="J310">
            <v>1</v>
          </cell>
          <cell r="K310" t="str">
            <v>MH250PS QUADTAP MAG M138/M153</v>
          </cell>
          <cell r="L310">
            <v>0</v>
          </cell>
          <cell r="M310" t="str">
            <v>N/A</v>
          </cell>
          <cell r="N310" t="str">
            <v>X</v>
          </cell>
          <cell r="O310">
            <v>1</v>
          </cell>
          <cell r="P310" t="str">
            <v>MH250/PS/BU-ONLY</v>
          </cell>
          <cell r="Q310">
            <v>1</v>
          </cell>
          <cell r="R310" t="str">
            <v>250Q/DC</v>
          </cell>
          <cell r="S310">
            <v>1</v>
          </cell>
          <cell r="T310" t="str">
            <v>250W MH QUARTZ RESTRIKE SUPERWATT</v>
          </cell>
          <cell r="U310" t="str">
            <v>HUBBELL</v>
          </cell>
          <cell r="V310" t="str">
            <v>SWD250H-8-1ASP-QSL</v>
          </cell>
          <cell r="W310" t="str">
            <v>-</v>
          </cell>
          <cell r="X310">
            <v>0.6</v>
          </cell>
          <cell r="Y310">
            <v>2.75</v>
          </cell>
          <cell r="Z310">
            <v>59.734999999999999</v>
          </cell>
          <cell r="AA310">
            <v>164.27125000000001</v>
          </cell>
          <cell r="AB310">
            <v>0</v>
          </cell>
          <cell r="AC310">
            <v>0</v>
          </cell>
          <cell r="AD310">
            <v>216</v>
          </cell>
          <cell r="AF310">
            <v>216</v>
          </cell>
          <cell r="AG310">
            <v>380.27125000000001</v>
          </cell>
          <cell r="AH310">
            <v>19000</v>
          </cell>
          <cell r="AI310">
            <v>0.9</v>
          </cell>
          <cell r="AJ310">
            <v>17100</v>
          </cell>
          <cell r="AK310">
            <v>20000</v>
          </cell>
          <cell r="AL310">
            <v>1</v>
          </cell>
          <cell r="AM310">
            <v>25.9375</v>
          </cell>
          <cell r="AN310">
            <v>1</v>
          </cell>
          <cell r="AO310">
            <v>20</v>
          </cell>
          <cell r="AP310">
            <v>1.2968750000000001E-3</v>
          </cell>
          <cell r="AQ310">
            <v>1E-3</v>
          </cell>
          <cell r="AR310">
            <v>60000</v>
          </cell>
          <cell r="AS310">
            <v>1</v>
          </cell>
          <cell r="AT310">
            <v>81.25</v>
          </cell>
          <cell r="AU310">
            <v>2</v>
          </cell>
          <cell r="AV310">
            <v>40</v>
          </cell>
          <cell r="AW310">
            <v>1.3541666666666667E-3</v>
          </cell>
          <cell r="AX310">
            <v>6.6666666666666664E-4</v>
          </cell>
          <cell r="AY310">
            <v>2.651041666666667E-3</v>
          </cell>
          <cell r="AZ310">
            <v>1.6666666666666666E-3</v>
          </cell>
          <cell r="BA310">
            <v>290</v>
          </cell>
        </row>
        <row r="311">
          <cell r="B311">
            <v>291</v>
          </cell>
          <cell r="C311" t="str">
            <v>NF21-320MPS</v>
          </cell>
          <cell r="D311" t="str">
            <v xml:space="preserve"> </v>
          </cell>
          <cell r="E311" t="str">
            <v>NEW HID FIXTURE</v>
          </cell>
          <cell r="F311">
            <v>368</v>
          </cell>
          <cell r="I311" t="str">
            <v>X</v>
          </cell>
          <cell r="J311">
            <v>1</v>
          </cell>
          <cell r="K311" t="str">
            <v>MH320PS QUADTAP MAG M132/M154</v>
          </cell>
          <cell r="L311">
            <v>0</v>
          </cell>
          <cell r="M311" t="str">
            <v>N/A</v>
          </cell>
          <cell r="N311" t="str">
            <v>X</v>
          </cell>
          <cell r="O311">
            <v>1</v>
          </cell>
          <cell r="P311" t="str">
            <v>MH320/PS/BU-HOR</v>
          </cell>
          <cell r="Q311">
            <v>0</v>
          </cell>
          <cell r="R311" t="str">
            <v>N/A</v>
          </cell>
          <cell r="S311">
            <v>1</v>
          </cell>
          <cell r="T311" t="str">
            <v>320W MH PULSE START SUPERWATT</v>
          </cell>
          <cell r="U311" t="str">
            <v>HUBBELL</v>
          </cell>
          <cell r="V311" t="str">
            <v>SWD320W-8-1ASP</v>
          </cell>
          <cell r="W311" t="str">
            <v>-</v>
          </cell>
          <cell r="X311">
            <v>0.6</v>
          </cell>
          <cell r="Y311">
            <v>2.75</v>
          </cell>
          <cell r="Z311">
            <v>59.734999999999999</v>
          </cell>
          <cell r="AA311">
            <v>164.27125000000001</v>
          </cell>
          <cell r="AB311">
            <v>0</v>
          </cell>
          <cell r="AC311">
            <v>0</v>
          </cell>
          <cell r="AD311">
            <v>202</v>
          </cell>
          <cell r="AF311">
            <v>202</v>
          </cell>
          <cell r="AG311">
            <v>366.27125000000001</v>
          </cell>
          <cell r="AH311">
            <v>21000</v>
          </cell>
          <cell r="AI311">
            <v>0.9</v>
          </cell>
          <cell r="AJ311">
            <v>18900</v>
          </cell>
          <cell r="AK311">
            <v>20000</v>
          </cell>
          <cell r="AL311">
            <v>1</v>
          </cell>
          <cell r="AM311">
            <v>25.012500000000003</v>
          </cell>
          <cell r="AN311">
            <v>1</v>
          </cell>
          <cell r="AO311">
            <v>20</v>
          </cell>
          <cell r="AP311">
            <v>1.2506250000000002E-3</v>
          </cell>
          <cell r="AQ311">
            <v>1E-3</v>
          </cell>
          <cell r="AR311">
            <v>60000</v>
          </cell>
          <cell r="AS311">
            <v>1</v>
          </cell>
          <cell r="AT311">
            <v>81.25</v>
          </cell>
          <cell r="AU311">
            <v>2</v>
          </cell>
          <cell r="AV311">
            <v>40</v>
          </cell>
          <cell r="AW311">
            <v>1.3541666666666667E-3</v>
          </cell>
          <cell r="AX311">
            <v>6.6666666666666664E-4</v>
          </cell>
          <cell r="AY311">
            <v>2.6047916666666667E-3</v>
          </cell>
          <cell r="AZ311">
            <v>1.6666666666666666E-3</v>
          </cell>
          <cell r="BA311">
            <v>291</v>
          </cell>
        </row>
        <row r="312">
          <cell r="B312">
            <v>292</v>
          </cell>
          <cell r="C312" t="str">
            <v>NF21-320MPS-QSS</v>
          </cell>
          <cell r="D312" t="str">
            <v xml:space="preserve"> </v>
          </cell>
          <cell r="E312" t="str">
            <v>NEW HID FIXTURE</v>
          </cell>
          <cell r="F312">
            <v>368</v>
          </cell>
          <cell r="I312" t="str">
            <v>X</v>
          </cell>
          <cell r="J312">
            <v>1</v>
          </cell>
          <cell r="K312" t="str">
            <v>MH320PS QUADTAP MAG M132/M154</v>
          </cell>
          <cell r="L312">
            <v>0</v>
          </cell>
          <cell r="M312" t="str">
            <v>N/A</v>
          </cell>
          <cell r="N312" t="str">
            <v>X</v>
          </cell>
          <cell r="O312">
            <v>1</v>
          </cell>
          <cell r="P312" t="str">
            <v>MH320/PS/BU-HOR</v>
          </cell>
          <cell r="Q312">
            <v>1</v>
          </cell>
          <cell r="R312" t="str">
            <v>250Q/DC</v>
          </cell>
          <cell r="S312">
            <v>1</v>
          </cell>
          <cell r="T312" t="str">
            <v>320W MH PULSE START QUARTZ RESTRIKE SUPERWATT</v>
          </cell>
          <cell r="U312" t="str">
            <v>HUBBELL</v>
          </cell>
          <cell r="V312" t="str">
            <v>SWD320W-8-1ASP-QSL</v>
          </cell>
          <cell r="W312" t="str">
            <v>-</v>
          </cell>
          <cell r="X312">
            <v>0.6</v>
          </cell>
          <cell r="Y312">
            <v>2.75</v>
          </cell>
          <cell r="Z312">
            <v>59.734999999999999</v>
          </cell>
          <cell r="AA312">
            <v>164.27125000000001</v>
          </cell>
          <cell r="AB312">
            <v>0</v>
          </cell>
          <cell r="AC312">
            <v>0</v>
          </cell>
          <cell r="AD312">
            <v>246</v>
          </cell>
          <cell r="AF312">
            <v>246</v>
          </cell>
          <cell r="AG312">
            <v>410.27125000000001</v>
          </cell>
          <cell r="AH312">
            <v>21000</v>
          </cell>
          <cell r="AI312">
            <v>0.9</v>
          </cell>
          <cell r="AJ312">
            <v>18900</v>
          </cell>
          <cell r="AK312">
            <v>20000</v>
          </cell>
          <cell r="AL312">
            <v>1</v>
          </cell>
          <cell r="AM312">
            <v>25.012500000000003</v>
          </cell>
          <cell r="AN312">
            <v>1</v>
          </cell>
          <cell r="AO312">
            <v>20</v>
          </cell>
          <cell r="AP312">
            <v>1.2506250000000002E-3</v>
          </cell>
          <cell r="AQ312">
            <v>1E-3</v>
          </cell>
          <cell r="AR312">
            <v>60000</v>
          </cell>
          <cell r="AS312">
            <v>1</v>
          </cell>
          <cell r="AT312">
            <v>81.25</v>
          </cell>
          <cell r="AU312">
            <v>2</v>
          </cell>
          <cell r="AV312">
            <v>40</v>
          </cell>
          <cell r="AW312">
            <v>1.3541666666666667E-3</v>
          </cell>
          <cell r="AX312">
            <v>6.6666666666666664E-4</v>
          </cell>
          <cell r="AY312">
            <v>2.6047916666666667E-3</v>
          </cell>
          <cell r="AZ312">
            <v>1.6666666666666666E-3</v>
          </cell>
          <cell r="BA312">
            <v>292</v>
          </cell>
        </row>
        <row r="313">
          <cell r="B313">
            <v>293</v>
          </cell>
          <cell r="C313" t="str">
            <v>NF21-400HPS</v>
          </cell>
          <cell r="D313" t="str">
            <v xml:space="preserve"> </v>
          </cell>
          <cell r="E313" t="str">
            <v>NEW HID FIXTURE</v>
          </cell>
          <cell r="F313">
            <v>465</v>
          </cell>
          <cell r="I313" t="str">
            <v>X</v>
          </cell>
          <cell r="J313">
            <v>1</v>
          </cell>
          <cell r="K313" t="str">
            <v>HPS400 QUINTTAP MAG S51</v>
          </cell>
          <cell r="L313">
            <v>0</v>
          </cell>
          <cell r="M313" t="str">
            <v>N/A</v>
          </cell>
          <cell r="N313" t="str">
            <v>X</v>
          </cell>
          <cell r="O313">
            <v>1</v>
          </cell>
          <cell r="P313" t="str">
            <v>LU400/ECO</v>
          </cell>
          <cell r="Q313">
            <v>0</v>
          </cell>
          <cell r="R313" t="str">
            <v>N/A</v>
          </cell>
          <cell r="S313">
            <v>1</v>
          </cell>
          <cell r="T313" t="str">
            <v>400W HPS SUPERWATT</v>
          </cell>
          <cell r="U313" t="str">
            <v>HUBBELL</v>
          </cell>
          <cell r="V313" t="str">
            <v>SWD400S-8-1ASP</v>
          </cell>
          <cell r="W313" t="str">
            <v>-</v>
          </cell>
          <cell r="X313">
            <v>0.6</v>
          </cell>
          <cell r="Y313">
            <v>2.75</v>
          </cell>
          <cell r="Z313">
            <v>59.734999999999999</v>
          </cell>
          <cell r="AA313">
            <v>164.27125000000001</v>
          </cell>
          <cell r="AB313">
            <v>0</v>
          </cell>
          <cell r="AC313">
            <v>0</v>
          </cell>
          <cell r="AD313">
            <v>198</v>
          </cell>
          <cell r="AF313">
            <v>198</v>
          </cell>
          <cell r="AG313">
            <v>362.27125000000001</v>
          </cell>
          <cell r="AH313">
            <v>45000</v>
          </cell>
          <cell r="AI313">
            <v>0.9</v>
          </cell>
          <cell r="AJ313">
            <v>40500</v>
          </cell>
          <cell r="AK313">
            <v>24000</v>
          </cell>
          <cell r="AL313">
            <v>1</v>
          </cell>
          <cell r="AM313">
            <v>15.95</v>
          </cell>
          <cell r="AN313">
            <v>1</v>
          </cell>
          <cell r="AO313">
            <v>20</v>
          </cell>
          <cell r="AP313">
            <v>6.6458333333333332E-4</v>
          </cell>
          <cell r="AQ313">
            <v>8.3333333333333339E-4</v>
          </cell>
          <cell r="AR313">
            <v>60000</v>
          </cell>
          <cell r="AS313">
            <v>1</v>
          </cell>
          <cell r="AT313">
            <v>81.25</v>
          </cell>
          <cell r="AU313">
            <v>2</v>
          </cell>
          <cell r="AV313">
            <v>40</v>
          </cell>
          <cell r="AW313">
            <v>1.3541666666666667E-3</v>
          </cell>
          <cell r="AX313">
            <v>6.6666666666666664E-4</v>
          </cell>
          <cell r="AY313">
            <v>2.0187500000000001E-3</v>
          </cell>
          <cell r="AZ313">
            <v>1.5E-3</v>
          </cell>
          <cell r="BA313">
            <v>293</v>
          </cell>
        </row>
        <row r="314">
          <cell r="B314">
            <v>294</v>
          </cell>
          <cell r="C314" t="str">
            <v>NF21-400HPS-QSS</v>
          </cell>
          <cell r="D314" t="str">
            <v xml:space="preserve"> </v>
          </cell>
          <cell r="E314" t="str">
            <v>NEW HID FIXTURE</v>
          </cell>
          <cell r="F314">
            <v>465</v>
          </cell>
          <cell r="I314" t="str">
            <v>X</v>
          </cell>
          <cell r="J314">
            <v>1</v>
          </cell>
          <cell r="K314" t="str">
            <v>HPS400 QUINTTAP MAG S51</v>
          </cell>
          <cell r="L314">
            <v>0</v>
          </cell>
          <cell r="M314" t="str">
            <v>N/A</v>
          </cell>
          <cell r="N314" t="str">
            <v>X</v>
          </cell>
          <cell r="O314">
            <v>1</v>
          </cell>
          <cell r="P314" t="str">
            <v>LU400/ECO</v>
          </cell>
          <cell r="Q314">
            <v>1</v>
          </cell>
          <cell r="R314" t="str">
            <v>250Q/DC</v>
          </cell>
          <cell r="S314">
            <v>1</v>
          </cell>
          <cell r="T314" t="str">
            <v>400W HPS QUARTZ RESTRIKE SUPERWATT</v>
          </cell>
          <cell r="U314" t="str">
            <v>HUBBELL</v>
          </cell>
          <cell r="V314" t="str">
            <v>SWD400S-8-1ASP-QSL</v>
          </cell>
          <cell r="W314" t="str">
            <v>-</v>
          </cell>
          <cell r="X314">
            <v>0.6</v>
          </cell>
          <cell r="Y314">
            <v>2.75</v>
          </cell>
          <cell r="Z314">
            <v>59.734999999999999</v>
          </cell>
          <cell r="AA314">
            <v>164.27125000000001</v>
          </cell>
          <cell r="AB314">
            <v>0</v>
          </cell>
          <cell r="AC314">
            <v>0</v>
          </cell>
          <cell r="AD314">
            <v>243</v>
          </cell>
          <cell r="AF314">
            <v>243</v>
          </cell>
          <cell r="AG314">
            <v>407.27125000000001</v>
          </cell>
          <cell r="AH314">
            <v>45000</v>
          </cell>
          <cell r="AI314">
            <v>0.9</v>
          </cell>
          <cell r="AJ314">
            <v>40500</v>
          </cell>
          <cell r="AK314">
            <v>24000</v>
          </cell>
          <cell r="AL314">
            <v>1</v>
          </cell>
          <cell r="AM314">
            <v>15.95</v>
          </cell>
          <cell r="AN314">
            <v>1</v>
          </cell>
          <cell r="AO314">
            <v>20</v>
          </cell>
          <cell r="AP314">
            <v>6.6458333333333332E-4</v>
          </cell>
          <cell r="AQ314">
            <v>8.3333333333333339E-4</v>
          </cell>
          <cell r="AR314">
            <v>60000</v>
          </cell>
          <cell r="AS314">
            <v>1</v>
          </cell>
          <cell r="AT314">
            <v>81.25</v>
          </cell>
          <cell r="AU314">
            <v>2</v>
          </cell>
          <cell r="AV314">
            <v>40</v>
          </cell>
          <cell r="AW314">
            <v>1.3541666666666667E-3</v>
          </cell>
          <cell r="AX314">
            <v>6.6666666666666664E-4</v>
          </cell>
          <cell r="AY314">
            <v>2.0187500000000001E-3</v>
          </cell>
          <cell r="AZ314">
            <v>1.5E-3</v>
          </cell>
          <cell r="BA314">
            <v>294</v>
          </cell>
        </row>
        <row r="315">
          <cell r="B315">
            <v>295</v>
          </cell>
          <cell r="C315" t="str">
            <v>NF21-400MH</v>
          </cell>
          <cell r="D315" t="str">
            <v xml:space="preserve"> </v>
          </cell>
          <cell r="E315" t="str">
            <v>NEW HID FIXTURE</v>
          </cell>
          <cell r="F315">
            <v>460</v>
          </cell>
          <cell r="I315" t="str">
            <v>X</v>
          </cell>
          <cell r="J315">
            <v>1</v>
          </cell>
          <cell r="K315" t="str">
            <v>MH400 QUINTTAP MAG M59/H33</v>
          </cell>
          <cell r="L315">
            <v>0</v>
          </cell>
          <cell r="M315" t="str">
            <v>N/A</v>
          </cell>
          <cell r="N315" t="str">
            <v>X</v>
          </cell>
          <cell r="O315">
            <v>1</v>
          </cell>
          <cell r="P315" t="str">
            <v>MH400/U</v>
          </cell>
          <cell r="Q315">
            <v>0</v>
          </cell>
          <cell r="R315" t="str">
            <v>N/A</v>
          </cell>
          <cell r="S315">
            <v>1</v>
          </cell>
          <cell r="T315" t="str">
            <v>400W MH SUPERWATT</v>
          </cell>
          <cell r="U315" t="str">
            <v>HUBBELL</v>
          </cell>
          <cell r="V315" t="str">
            <v>SWD400H-8-1ASP</v>
          </cell>
          <cell r="W315" t="str">
            <v>-</v>
          </cell>
          <cell r="X315">
            <v>0.6</v>
          </cell>
          <cell r="Y315">
            <v>2.75</v>
          </cell>
          <cell r="Z315">
            <v>59.734999999999999</v>
          </cell>
          <cell r="AA315">
            <v>164.27125000000001</v>
          </cell>
          <cell r="AB315">
            <v>0</v>
          </cell>
          <cell r="AC315">
            <v>0</v>
          </cell>
          <cell r="AD315">
            <v>175</v>
          </cell>
          <cell r="AF315">
            <v>175</v>
          </cell>
          <cell r="AG315">
            <v>339.27125000000001</v>
          </cell>
          <cell r="AH315">
            <v>23500</v>
          </cell>
          <cell r="AI315">
            <v>0.9</v>
          </cell>
          <cell r="AJ315">
            <v>21150</v>
          </cell>
          <cell r="AK315">
            <v>20000</v>
          </cell>
          <cell r="AL315">
            <v>1</v>
          </cell>
          <cell r="AM315">
            <v>16.55</v>
          </cell>
          <cell r="AN315">
            <v>1</v>
          </cell>
          <cell r="AO315">
            <v>20</v>
          </cell>
          <cell r="AP315">
            <v>8.275E-4</v>
          </cell>
          <cell r="AQ315">
            <v>1E-3</v>
          </cell>
          <cell r="AR315">
            <v>60000</v>
          </cell>
          <cell r="AS315">
            <v>1</v>
          </cell>
          <cell r="AT315">
            <v>81.25</v>
          </cell>
          <cell r="AU315">
            <v>2</v>
          </cell>
          <cell r="AV315">
            <v>40</v>
          </cell>
          <cell r="AW315">
            <v>1.3541666666666667E-3</v>
          </cell>
          <cell r="AX315">
            <v>6.6666666666666664E-4</v>
          </cell>
          <cell r="AY315">
            <v>2.1816666666666668E-3</v>
          </cell>
          <cell r="AZ315">
            <v>1.6666666666666666E-3</v>
          </cell>
          <cell r="BA315">
            <v>295</v>
          </cell>
        </row>
        <row r="316">
          <cell r="B316">
            <v>296</v>
          </cell>
          <cell r="C316" t="str">
            <v>NF21-400MH-QSS</v>
          </cell>
          <cell r="D316" t="str">
            <v xml:space="preserve"> </v>
          </cell>
          <cell r="E316" t="str">
            <v>NEW HID FIXTURE</v>
          </cell>
          <cell r="F316">
            <v>460</v>
          </cell>
          <cell r="I316" t="str">
            <v>X</v>
          </cell>
          <cell r="J316">
            <v>1</v>
          </cell>
          <cell r="K316" t="str">
            <v>MH400 QUINTTAP MAG M59/H33</v>
          </cell>
          <cell r="L316">
            <v>0</v>
          </cell>
          <cell r="M316" t="str">
            <v>N/A</v>
          </cell>
          <cell r="N316" t="str">
            <v>X</v>
          </cell>
          <cell r="O316">
            <v>1</v>
          </cell>
          <cell r="P316" t="str">
            <v>MH400/U</v>
          </cell>
          <cell r="Q316">
            <v>1</v>
          </cell>
          <cell r="R316" t="str">
            <v>250Q/DC</v>
          </cell>
          <cell r="S316">
            <v>1</v>
          </cell>
          <cell r="T316" t="str">
            <v>400W MH QUARTZ RESTRIKE SUPERWATT</v>
          </cell>
          <cell r="U316" t="str">
            <v>HUBBELL</v>
          </cell>
          <cell r="V316" t="str">
            <v>SWD400H-8-1ASP-QSL</v>
          </cell>
          <cell r="W316" t="str">
            <v>-</v>
          </cell>
          <cell r="X316">
            <v>0.6</v>
          </cell>
          <cell r="Y316">
            <v>2.75</v>
          </cell>
          <cell r="Z316">
            <v>59.734999999999999</v>
          </cell>
          <cell r="AA316">
            <v>164.27125000000001</v>
          </cell>
          <cell r="AB316">
            <v>0</v>
          </cell>
          <cell r="AC316">
            <v>0</v>
          </cell>
          <cell r="AD316">
            <v>219</v>
          </cell>
          <cell r="AF316">
            <v>219</v>
          </cell>
          <cell r="AG316">
            <v>383.27125000000001</v>
          </cell>
          <cell r="AH316">
            <v>23500</v>
          </cell>
          <cell r="AI316">
            <v>0.9</v>
          </cell>
          <cell r="AJ316">
            <v>21150</v>
          </cell>
          <cell r="AK316">
            <v>20000</v>
          </cell>
          <cell r="AL316">
            <v>1</v>
          </cell>
          <cell r="AM316">
            <v>16.55</v>
          </cell>
          <cell r="AN316">
            <v>1</v>
          </cell>
          <cell r="AO316">
            <v>20</v>
          </cell>
          <cell r="AP316">
            <v>8.275E-4</v>
          </cell>
          <cell r="AQ316">
            <v>1E-3</v>
          </cell>
          <cell r="AR316">
            <v>60000</v>
          </cell>
          <cell r="AS316">
            <v>1</v>
          </cell>
          <cell r="AT316">
            <v>81.25</v>
          </cell>
          <cell r="AU316">
            <v>2</v>
          </cell>
          <cell r="AV316">
            <v>40</v>
          </cell>
          <cell r="AW316">
            <v>1.3541666666666667E-3</v>
          </cell>
          <cell r="AX316">
            <v>6.6666666666666664E-4</v>
          </cell>
          <cell r="AY316">
            <v>2.1816666666666668E-3</v>
          </cell>
          <cell r="AZ316">
            <v>1.6666666666666666E-3</v>
          </cell>
          <cell r="BA316">
            <v>296</v>
          </cell>
        </row>
        <row r="317">
          <cell r="B317">
            <v>297</v>
          </cell>
          <cell r="C317" t="str">
            <v>NF21-400MPS</v>
          </cell>
          <cell r="D317" t="str">
            <v xml:space="preserve"> </v>
          </cell>
          <cell r="E317" t="str">
            <v>NEW HID FIXTURE</v>
          </cell>
          <cell r="F317">
            <v>452</v>
          </cell>
          <cell r="I317" t="str">
            <v>X</v>
          </cell>
          <cell r="J317">
            <v>1</v>
          </cell>
          <cell r="K317" t="str">
            <v>MH400PS QUADTAP MAG M135/M155</v>
          </cell>
          <cell r="L317">
            <v>0</v>
          </cell>
          <cell r="M317" t="str">
            <v>N/A</v>
          </cell>
          <cell r="N317" t="str">
            <v>X</v>
          </cell>
          <cell r="O317">
            <v>1</v>
          </cell>
          <cell r="P317" t="str">
            <v>MH400/PS/BU-ONLY</v>
          </cell>
          <cell r="Q317">
            <v>0</v>
          </cell>
          <cell r="R317" t="str">
            <v>N/A</v>
          </cell>
          <cell r="S317">
            <v>1</v>
          </cell>
          <cell r="T317" t="str">
            <v>400W MH PULSE START SUPERWATT</v>
          </cell>
          <cell r="U317" t="str">
            <v>HUBBELL</v>
          </cell>
          <cell r="V317" t="str">
            <v>SWD400W-8-1ASP</v>
          </cell>
          <cell r="W317" t="str">
            <v>-</v>
          </cell>
          <cell r="X317">
            <v>0.6</v>
          </cell>
          <cell r="Y317">
            <v>2.75</v>
          </cell>
          <cell r="Z317">
            <v>59.734999999999999</v>
          </cell>
          <cell r="AA317">
            <v>164.27125000000001</v>
          </cell>
          <cell r="AB317">
            <v>0</v>
          </cell>
          <cell r="AC317">
            <v>0</v>
          </cell>
          <cell r="AD317">
            <v>202</v>
          </cell>
          <cell r="AF317">
            <v>202</v>
          </cell>
          <cell r="AG317">
            <v>366.27125000000001</v>
          </cell>
          <cell r="AH317">
            <v>31000</v>
          </cell>
          <cell r="AI317">
            <v>0.9</v>
          </cell>
          <cell r="AJ317">
            <v>27900</v>
          </cell>
          <cell r="AK317">
            <v>20000</v>
          </cell>
          <cell r="AL317">
            <v>1</v>
          </cell>
          <cell r="AM317">
            <v>25.9375</v>
          </cell>
          <cell r="AN317">
            <v>1</v>
          </cell>
          <cell r="AO317">
            <v>20</v>
          </cell>
          <cell r="AP317">
            <v>1.2968750000000001E-3</v>
          </cell>
          <cell r="AQ317">
            <v>1E-3</v>
          </cell>
          <cell r="AR317">
            <v>60000</v>
          </cell>
          <cell r="AS317">
            <v>1</v>
          </cell>
          <cell r="AT317">
            <v>81.25</v>
          </cell>
          <cell r="AU317">
            <v>2</v>
          </cell>
          <cell r="AV317">
            <v>40</v>
          </cell>
          <cell r="AW317">
            <v>1.3541666666666667E-3</v>
          </cell>
          <cell r="AX317">
            <v>6.6666666666666664E-4</v>
          </cell>
          <cell r="AY317">
            <v>2.651041666666667E-3</v>
          </cell>
          <cell r="AZ317">
            <v>1.6666666666666666E-3</v>
          </cell>
          <cell r="BA317">
            <v>297</v>
          </cell>
        </row>
        <row r="318">
          <cell r="B318">
            <v>298</v>
          </cell>
          <cell r="C318" t="str">
            <v>NF21-400MPS-QSS</v>
          </cell>
          <cell r="D318" t="str">
            <v xml:space="preserve"> </v>
          </cell>
          <cell r="E318" t="str">
            <v>NEW HID FIXTURE</v>
          </cell>
          <cell r="F318">
            <v>452</v>
          </cell>
          <cell r="I318" t="str">
            <v>X</v>
          </cell>
          <cell r="J318">
            <v>1</v>
          </cell>
          <cell r="K318" t="str">
            <v>MH400PS QUADTAP MAG M135/M155</v>
          </cell>
          <cell r="L318">
            <v>0</v>
          </cell>
          <cell r="M318" t="str">
            <v>N/A</v>
          </cell>
          <cell r="N318" t="str">
            <v>X</v>
          </cell>
          <cell r="O318">
            <v>1</v>
          </cell>
          <cell r="P318" t="str">
            <v>MH400/PS/BU-ONLY</v>
          </cell>
          <cell r="Q318">
            <v>1</v>
          </cell>
          <cell r="R318" t="str">
            <v>250Q/DC</v>
          </cell>
          <cell r="S318">
            <v>1</v>
          </cell>
          <cell r="T318" t="str">
            <v>400W MH PULSE START QUARTZ STRIKE SUPERWATT</v>
          </cell>
          <cell r="U318" t="str">
            <v>HUBBELL</v>
          </cell>
          <cell r="V318" t="str">
            <v>SWD400W-8-1ASP-QSL</v>
          </cell>
          <cell r="W318" t="str">
            <v>-</v>
          </cell>
          <cell r="X318">
            <v>0.6</v>
          </cell>
          <cell r="Y318">
            <v>2.75</v>
          </cell>
          <cell r="Z318">
            <v>59.734999999999999</v>
          </cell>
          <cell r="AA318">
            <v>164.27125000000001</v>
          </cell>
          <cell r="AB318">
            <v>0</v>
          </cell>
          <cell r="AC318">
            <v>0</v>
          </cell>
          <cell r="AD318">
            <v>246</v>
          </cell>
          <cell r="AF318">
            <v>246</v>
          </cell>
          <cell r="AG318">
            <v>410.27125000000001</v>
          </cell>
          <cell r="AH318">
            <v>31000</v>
          </cell>
          <cell r="AI318">
            <v>0.9</v>
          </cell>
          <cell r="AJ318">
            <v>27900</v>
          </cell>
          <cell r="AK318">
            <v>20000</v>
          </cell>
          <cell r="AL318">
            <v>1</v>
          </cell>
          <cell r="AM318">
            <v>25.9375</v>
          </cell>
          <cell r="AN318">
            <v>1</v>
          </cell>
          <cell r="AO318">
            <v>20</v>
          </cell>
          <cell r="AP318">
            <v>1.2968750000000001E-3</v>
          </cell>
          <cell r="AQ318">
            <v>1E-3</v>
          </cell>
          <cell r="AR318">
            <v>60000</v>
          </cell>
          <cell r="AS318">
            <v>1</v>
          </cell>
          <cell r="AT318">
            <v>81.25</v>
          </cell>
          <cell r="AU318">
            <v>2</v>
          </cell>
          <cell r="AV318">
            <v>40</v>
          </cell>
          <cell r="AW318">
            <v>1.3541666666666667E-3</v>
          </cell>
          <cell r="AX318">
            <v>6.6666666666666664E-4</v>
          </cell>
          <cell r="AY318">
            <v>2.651041666666667E-3</v>
          </cell>
          <cell r="AZ318">
            <v>1.6666666666666666E-3</v>
          </cell>
          <cell r="BA318">
            <v>298</v>
          </cell>
        </row>
        <row r="319">
          <cell r="B319">
            <v>299</v>
          </cell>
          <cell r="C319" t="str">
            <v>NF22A</v>
          </cell>
          <cell r="D319" t="str">
            <v xml:space="preserve"> </v>
          </cell>
          <cell r="E319" t="str">
            <v>MISCELLANEOUS</v>
          </cell>
          <cell r="F319">
            <v>1</v>
          </cell>
          <cell r="J319">
            <v>0</v>
          </cell>
          <cell r="K319" t="str">
            <v>N/A</v>
          </cell>
          <cell r="L319">
            <v>0</v>
          </cell>
          <cell r="M319" t="str">
            <v>N/A</v>
          </cell>
          <cell r="O319">
            <v>0</v>
          </cell>
          <cell r="P319" t="str">
            <v>N/A</v>
          </cell>
          <cell r="Q319">
            <v>0</v>
          </cell>
          <cell r="R319" t="str">
            <v>N/A</v>
          </cell>
          <cell r="S319">
            <v>1</v>
          </cell>
          <cell r="T319" t="str">
            <v>AMBER LED SIGNAL FIXTURE</v>
          </cell>
          <cell r="U319" t="str">
            <v>WATTMAN</v>
          </cell>
          <cell r="V319" t="str">
            <v>SFA(*)DF</v>
          </cell>
          <cell r="W319" t="str">
            <v>-</v>
          </cell>
          <cell r="X319">
            <v>0.5</v>
          </cell>
          <cell r="Y319">
            <v>0.75</v>
          </cell>
          <cell r="Z319">
            <v>59.734999999999999</v>
          </cell>
          <cell r="AA319">
            <v>44.801249999999996</v>
          </cell>
          <cell r="AB319">
            <v>0</v>
          </cell>
          <cell r="AC319">
            <v>0</v>
          </cell>
          <cell r="AD319">
            <v>65</v>
          </cell>
          <cell r="AF319">
            <v>65</v>
          </cell>
          <cell r="AG319">
            <v>109.80125</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299</v>
          </cell>
        </row>
        <row r="320">
          <cell r="B320">
            <v>300</v>
          </cell>
          <cell r="C320" t="str">
            <v>NF22B</v>
          </cell>
          <cell r="D320" t="str">
            <v xml:space="preserve"> </v>
          </cell>
          <cell r="E320" t="str">
            <v>MISCELLANEOUS</v>
          </cell>
          <cell r="F320">
            <v>1</v>
          </cell>
          <cell r="J320">
            <v>0</v>
          </cell>
          <cell r="K320" t="str">
            <v>N/A</v>
          </cell>
          <cell r="L320">
            <v>0</v>
          </cell>
          <cell r="M320" t="str">
            <v>N/A</v>
          </cell>
          <cell r="O320">
            <v>0</v>
          </cell>
          <cell r="P320" t="str">
            <v>N/A</v>
          </cell>
          <cell r="Q320">
            <v>0</v>
          </cell>
          <cell r="R320" t="str">
            <v>N/A</v>
          </cell>
          <cell r="S320">
            <v>1</v>
          </cell>
          <cell r="T320" t="str">
            <v>BLUE LED SIGNAL FIXTURE</v>
          </cell>
          <cell r="U320" t="str">
            <v>WATTMAN</v>
          </cell>
          <cell r="V320" t="str">
            <v>SFB(*)DF</v>
          </cell>
          <cell r="W320" t="str">
            <v>-</v>
          </cell>
          <cell r="X320">
            <v>0.5</v>
          </cell>
          <cell r="Y320">
            <v>0.75</v>
          </cell>
          <cell r="Z320">
            <v>59.734999999999999</v>
          </cell>
          <cell r="AA320">
            <v>44.801249999999996</v>
          </cell>
          <cell r="AB320">
            <v>0</v>
          </cell>
          <cell r="AC320">
            <v>0</v>
          </cell>
          <cell r="AD320">
            <v>65</v>
          </cell>
          <cell r="AF320">
            <v>65</v>
          </cell>
          <cell r="AG320">
            <v>109.80125</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300</v>
          </cell>
        </row>
        <row r="321">
          <cell r="B321">
            <v>301</v>
          </cell>
          <cell r="C321" t="str">
            <v>NF22G</v>
          </cell>
          <cell r="D321" t="str">
            <v xml:space="preserve"> </v>
          </cell>
          <cell r="E321" t="str">
            <v>MISCELLANEOUS</v>
          </cell>
          <cell r="F321">
            <v>1</v>
          </cell>
          <cell r="J321">
            <v>0</v>
          </cell>
          <cell r="K321" t="str">
            <v>N/A</v>
          </cell>
          <cell r="L321">
            <v>0</v>
          </cell>
          <cell r="M321" t="str">
            <v>N/A</v>
          </cell>
          <cell r="O321">
            <v>0</v>
          </cell>
          <cell r="P321" t="str">
            <v>N/A</v>
          </cell>
          <cell r="Q321">
            <v>0</v>
          </cell>
          <cell r="R321" t="str">
            <v>N/A</v>
          </cell>
          <cell r="S321">
            <v>1</v>
          </cell>
          <cell r="T321" t="str">
            <v>GREEN LED SIGNAL FIXTURE</v>
          </cell>
          <cell r="U321" t="str">
            <v>WATTMAN</v>
          </cell>
          <cell r="V321" t="str">
            <v>SFG(*)DF</v>
          </cell>
          <cell r="W321" t="str">
            <v>-</v>
          </cell>
          <cell r="X321">
            <v>0.5</v>
          </cell>
          <cell r="Y321">
            <v>0.75</v>
          </cell>
          <cell r="Z321">
            <v>59.734999999999999</v>
          </cell>
          <cell r="AA321">
            <v>44.801249999999996</v>
          </cell>
          <cell r="AB321">
            <v>0</v>
          </cell>
          <cell r="AC321">
            <v>0</v>
          </cell>
          <cell r="AD321">
            <v>65</v>
          </cell>
          <cell r="AF321">
            <v>65</v>
          </cell>
          <cell r="AG321">
            <v>109.80125</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301</v>
          </cell>
        </row>
        <row r="322">
          <cell r="B322">
            <v>302</v>
          </cell>
          <cell r="C322" t="str">
            <v>NF22R</v>
          </cell>
          <cell r="D322" t="str">
            <v xml:space="preserve"> </v>
          </cell>
          <cell r="E322" t="str">
            <v>MISCELLANEOUS</v>
          </cell>
          <cell r="F322">
            <v>1</v>
          </cell>
          <cell r="J322">
            <v>0</v>
          </cell>
          <cell r="K322" t="str">
            <v>N/A</v>
          </cell>
          <cell r="L322">
            <v>0</v>
          </cell>
          <cell r="M322" t="str">
            <v>N/A</v>
          </cell>
          <cell r="O322">
            <v>0</v>
          </cell>
          <cell r="P322" t="str">
            <v>N/A</v>
          </cell>
          <cell r="Q322">
            <v>0</v>
          </cell>
          <cell r="R322" t="str">
            <v>N/A</v>
          </cell>
          <cell r="S322">
            <v>1</v>
          </cell>
          <cell r="T322" t="str">
            <v>RED LED SIGNAL FIXTURE</v>
          </cell>
          <cell r="U322" t="str">
            <v>WATTMAN</v>
          </cell>
          <cell r="V322" t="str">
            <v>SFR(*)DF</v>
          </cell>
          <cell r="W322" t="str">
            <v>-</v>
          </cell>
          <cell r="X322">
            <v>0.5</v>
          </cell>
          <cell r="Y322">
            <v>0.75</v>
          </cell>
          <cell r="Z322">
            <v>59.734999999999999</v>
          </cell>
          <cell r="AA322">
            <v>44.801249999999996</v>
          </cell>
          <cell r="AB322">
            <v>0</v>
          </cell>
          <cell r="AC322">
            <v>0</v>
          </cell>
          <cell r="AD322">
            <v>65</v>
          </cell>
          <cell r="AF322">
            <v>65</v>
          </cell>
          <cell r="AG322">
            <v>109.80125</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302</v>
          </cell>
        </row>
        <row r="323">
          <cell r="B323">
            <v>303</v>
          </cell>
          <cell r="C323" t="str">
            <v>NF22W</v>
          </cell>
          <cell r="D323" t="str">
            <v xml:space="preserve"> </v>
          </cell>
          <cell r="E323" t="str">
            <v>MISCELLANEOUS</v>
          </cell>
          <cell r="F323">
            <v>1</v>
          </cell>
          <cell r="J323">
            <v>0</v>
          </cell>
          <cell r="K323" t="str">
            <v>N/A</v>
          </cell>
          <cell r="L323">
            <v>0</v>
          </cell>
          <cell r="M323" t="str">
            <v>N/A</v>
          </cell>
          <cell r="O323">
            <v>0</v>
          </cell>
          <cell r="P323" t="str">
            <v>N/A</v>
          </cell>
          <cell r="Q323">
            <v>0</v>
          </cell>
          <cell r="R323" t="str">
            <v>N/A</v>
          </cell>
          <cell r="S323">
            <v>1</v>
          </cell>
          <cell r="T323" t="str">
            <v>WHITE LED SIGNAL FIXTURE</v>
          </cell>
          <cell r="U323" t="str">
            <v>WATTMAN</v>
          </cell>
          <cell r="V323" t="str">
            <v>SFW(*)DF</v>
          </cell>
          <cell r="W323" t="str">
            <v>-</v>
          </cell>
          <cell r="X323">
            <v>0.5</v>
          </cell>
          <cell r="Y323">
            <v>0.75</v>
          </cell>
          <cell r="Z323">
            <v>59.734999999999999</v>
          </cell>
          <cell r="AA323">
            <v>44.801249999999996</v>
          </cell>
          <cell r="AB323">
            <v>0</v>
          </cell>
          <cell r="AC323">
            <v>0</v>
          </cell>
          <cell r="AD323">
            <v>65</v>
          </cell>
          <cell r="AF323">
            <v>65</v>
          </cell>
          <cell r="AG323">
            <v>109.80125</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303</v>
          </cell>
        </row>
        <row r="324">
          <cell r="B324">
            <v>304</v>
          </cell>
          <cell r="C324" t="str">
            <v>NF23</v>
          </cell>
          <cell r="D324" t="str">
            <v xml:space="preserve"> </v>
          </cell>
          <cell r="E324" t="str">
            <v>MISCELLANEOUS</v>
          </cell>
          <cell r="F324">
            <v>15</v>
          </cell>
          <cell r="I324" t="str">
            <v>X</v>
          </cell>
          <cell r="J324">
            <v>1</v>
          </cell>
          <cell r="K324" t="str">
            <v>1X32HELP</v>
          </cell>
          <cell r="L324">
            <v>0</v>
          </cell>
          <cell r="M324" t="str">
            <v>N/A</v>
          </cell>
          <cell r="O324">
            <v>1</v>
          </cell>
          <cell r="P324" t="str">
            <v>FO17/ECO</v>
          </cell>
          <cell r="Q324">
            <v>0</v>
          </cell>
          <cell r="R324" t="str">
            <v>N/A</v>
          </cell>
          <cell r="S324">
            <v>1</v>
          </cell>
          <cell r="T324" t="str">
            <v>2' 1 LAMP WRAP</v>
          </cell>
          <cell r="U324" t="str">
            <v>SIMKAR</v>
          </cell>
          <cell r="V324" t="str">
            <v>SY 130  117 B11 *</v>
          </cell>
          <cell r="W324" t="str">
            <v>-</v>
          </cell>
          <cell r="X324">
            <v>0.6</v>
          </cell>
          <cell r="Y324">
            <v>1</v>
          </cell>
          <cell r="Z324">
            <v>59.734999999999999</v>
          </cell>
          <cell r="AA324">
            <v>59.734999999999999</v>
          </cell>
          <cell r="AB324">
            <v>2.2799999999999998</v>
          </cell>
          <cell r="AC324">
            <v>0</v>
          </cell>
          <cell r="AD324">
            <v>30</v>
          </cell>
          <cell r="AF324">
            <v>32.28</v>
          </cell>
          <cell r="AG324">
            <v>92.015000000000001</v>
          </cell>
          <cell r="AH324">
            <v>1305</v>
          </cell>
          <cell r="AI324">
            <v>0.78</v>
          </cell>
          <cell r="AJ324">
            <v>1017.9000000000001</v>
          </cell>
          <cell r="AK324">
            <v>24000</v>
          </cell>
          <cell r="AL324">
            <v>1</v>
          </cell>
          <cell r="AM324">
            <v>2.8499999999999996</v>
          </cell>
          <cell r="AN324">
            <v>0.25</v>
          </cell>
          <cell r="AO324">
            <v>5</v>
          </cell>
          <cell r="AP324">
            <v>1.1874999999999999E-4</v>
          </cell>
          <cell r="AQ324">
            <v>2.0833333333333335E-4</v>
          </cell>
          <cell r="AR324">
            <v>60000</v>
          </cell>
          <cell r="AS324">
            <v>1</v>
          </cell>
          <cell r="AT324">
            <v>12.7125</v>
          </cell>
          <cell r="AU324">
            <v>1</v>
          </cell>
          <cell r="AV324">
            <v>20</v>
          </cell>
          <cell r="AW324">
            <v>2.1187500000000001E-4</v>
          </cell>
          <cell r="AX324">
            <v>3.3333333333333332E-4</v>
          </cell>
          <cell r="AY324">
            <v>3.3062499999999997E-4</v>
          </cell>
          <cell r="AZ324">
            <v>5.4166666666666664E-4</v>
          </cell>
          <cell r="BA324">
            <v>304</v>
          </cell>
        </row>
        <row r="325">
          <cell r="B325">
            <v>305</v>
          </cell>
          <cell r="C325" t="str">
            <v>NF23-STRIP</v>
          </cell>
          <cell r="D325" t="str">
            <v xml:space="preserve"> </v>
          </cell>
          <cell r="E325" t="str">
            <v>NEW LINEAR FLUORESCENT FIXTURE</v>
          </cell>
          <cell r="F325">
            <v>15</v>
          </cell>
          <cell r="I325" t="str">
            <v>X</v>
          </cell>
          <cell r="J325">
            <v>1</v>
          </cell>
          <cell r="K325" t="str">
            <v>1X32HELP</v>
          </cell>
          <cell r="L325">
            <v>0</v>
          </cell>
          <cell r="M325" t="str">
            <v>N/A</v>
          </cell>
          <cell r="O325">
            <v>1</v>
          </cell>
          <cell r="P325" t="str">
            <v>FO17/ECO</v>
          </cell>
          <cell r="Q325">
            <v>0</v>
          </cell>
          <cell r="R325" t="str">
            <v>N/A</v>
          </cell>
          <cell r="S325">
            <v>1</v>
          </cell>
          <cell r="T325" t="str">
            <v>2' 1 LAMP STRIP</v>
          </cell>
          <cell r="U325" t="str">
            <v>SIMKAR</v>
          </cell>
          <cell r="V325" t="str">
            <v>CH 117 B11 *</v>
          </cell>
          <cell r="W325" t="str">
            <v>-</v>
          </cell>
          <cell r="X325">
            <v>0.6</v>
          </cell>
          <cell r="Y325">
            <v>1</v>
          </cell>
          <cell r="Z325">
            <v>59.734999999999999</v>
          </cell>
          <cell r="AA325">
            <v>59.734999999999999</v>
          </cell>
          <cell r="AB325">
            <v>2.2799999999999998</v>
          </cell>
          <cell r="AC325">
            <v>0</v>
          </cell>
          <cell r="AD325">
            <v>30</v>
          </cell>
          <cell r="AF325">
            <v>32.28</v>
          </cell>
          <cell r="AG325">
            <v>92.015000000000001</v>
          </cell>
          <cell r="AH325">
            <v>1305</v>
          </cell>
          <cell r="AI325">
            <v>0.78</v>
          </cell>
          <cell r="AJ325">
            <v>1017.9000000000001</v>
          </cell>
          <cell r="AK325">
            <v>24000</v>
          </cell>
          <cell r="AL325">
            <v>1</v>
          </cell>
          <cell r="AM325">
            <v>2.8499999999999996</v>
          </cell>
          <cell r="AN325">
            <v>0.25</v>
          </cell>
          <cell r="AO325">
            <v>5</v>
          </cell>
          <cell r="AP325">
            <v>1.1874999999999999E-4</v>
          </cell>
          <cell r="AQ325">
            <v>2.0833333333333335E-4</v>
          </cell>
          <cell r="AR325">
            <v>60000</v>
          </cell>
          <cell r="AS325">
            <v>1</v>
          </cell>
          <cell r="AT325">
            <v>12.7125</v>
          </cell>
          <cell r="AU325">
            <v>1</v>
          </cell>
          <cell r="AV325">
            <v>20</v>
          </cell>
          <cell r="AW325">
            <v>2.1187500000000001E-4</v>
          </cell>
          <cell r="AX325">
            <v>3.3333333333333332E-4</v>
          </cell>
          <cell r="AY325">
            <v>3.3062499999999997E-4</v>
          </cell>
          <cell r="AZ325">
            <v>5.4166666666666664E-4</v>
          </cell>
          <cell r="BA325">
            <v>305</v>
          </cell>
        </row>
        <row r="326">
          <cell r="B326">
            <v>306</v>
          </cell>
          <cell r="C326" t="str">
            <v>NF23-WALL</v>
          </cell>
          <cell r="D326" t="str">
            <v>X</v>
          </cell>
          <cell r="E326" t="str">
            <v>NEW LINEAR FLUORESCENT FIXTURE</v>
          </cell>
          <cell r="F326">
            <v>15</v>
          </cell>
          <cell r="I326" t="str">
            <v>X</v>
          </cell>
          <cell r="J326">
            <v>1</v>
          </cell>
          <cell r="K326" t="str">
            <v>1X32HELP</v>
          </cell>
          <cell r="L326">
            <v>0</v>
          </cell>
          <cell r="M326" t="str">
            <v>N/A</v>
          </cell>
          <cell r="O326">
            <v>1</v>
          </cell>
          <cell r="P326" t="str">
            <v>FO17/ECO</v>
          </cell>
          <cell r="Q326">
            <v>0</v>
          </cell>
          <cell r="R326" t="str">
            <v>N/A</v>
          </cell>
          <cell r="S326">
            <v>1</v>
          </cell>
          <cell r="T326" t="str">
            <v>2'1 LAMP  WALL MOUNT</v>
          </cell>
          <cell r="U326" t="str">
            <v>SIMKAR</v>
          </cell>
          <cell r="V326" t="str">
            <v>SP175 117 B11 *</v>
          </cell>
          <cell r="W326" t="str">
            <v>-</v>
          </cell>
          <cell r="X326">
            <v>0.6</v>
          </cell>
          <cell r="Y326">
            <v>1</v>
          </cell>
          <cell r="Z326">
            <v>59.734999999999999</v>
          </cell>
          <cell r="AA326">
            <v>59.734999999999999</v>
          </cell>
          <cell r="AB326">
            <v>2.2799999999999998</v>
          </cell>
          <cell r="AC326">
            <v>0</v>
          </cell>
          <cell r="AD326">
            <v>30</v>
          </cell>
          <cell r="AF326">
            <v>32.28</v>
          </cell>
          <cell r="AG326">
            <v>92.015000000000001</v>
          </cell>
          <cell r="AH326">
            <v>1305</v>
          </cell>
          <cell r="AI326">
            <v>0.78</v>
          </cell>
          <cell r="AJ326">
            <v>1017.9000000000001</v>
          </cell>
          <cell r="AK326">
            <v>24000</v>
          </cell>
          <cell r="AL326">
            <v>1</v>
          </cell>
          <cell r="AM326">
            <v>2.8499999999999996</v>
          </cell>
          <cell r="AN326">
            <v>0.25</v>
          </cell>
          <cell r="AO326">
            <v>5</v>
          </cell>
          <cell r="AP326">
            <v>1.1874999999999999E-4</v>
          </cell>
          <cell r="AQ326">
            <v>2.0833333333333335E-4</v>
          </cell>
          <cell r="AR326">
            <v>60000</v>
          </cell>
          <cell r="AS326">
            <v>1</v>
          </cell>
          <cell r="AT326">
            <v>12.7125</v>
          </cell>
          <cell r="AU326">
            <v>1</v>
          </cell>
          <cell r="AV326">
            <v>20</v>
          </cell>
          <cell r="AW326">
            <v>2.1187500000000001E-4</v>
          </cell>
          <cell r="AX326">
            <v>3.3333333333333332E-4</v>
          </cell>
          <cell r="AY326">
            <v>3.3062499999999997E-4</v>
          </cell>
          <cell r="AZ326">
            <v>5.4166666666666664E-4</v>
          </cell>
          <cell r="BA326">
            <v>306</v>
          </cell>
        </row>
        <row r="327">
          <cell r="B327">
            <v>307</v>
          </cell>
          <cell r="C327" t="str">
            <v>NF24</v>
          </cell>
          <cell r="D327" t="str">
            <v xml:space="preserve"> </v>
          </cell>
          <cell r="E327" t="str">
            <v>NEW LINEAR FLUORESCENT FIXTURE</v>
          </cell>
          <cell r="F327">
            <v>26</v>
          </cell>
          <cell r="I327" t="str">
            <v>X</v>
          </cell>
          <cell r="J327">
            <v>1</v>
          </cell>
          <cell r="K327" t="str">
            <v>2X32HELP</v>
          </cell>
          <cell r="L327">
            <v>0</v>
          </cell>
          <cell r="M327" t="str">
            <v>N/A</v>
          </cell>
          <cell r="O327">
            <v>2</v>
          </cell>
          <cell r="P327" t="str">
            <v>FO17/ECO</v>
          </cell>
          <cell r="Q327">
            <v>0</v>
          </cell>
          <cell r="R327" t="str">
            <v>N/A</v>
          </cell>
          <cell r="S327">
            <v>1</v>
          </cell>
          <cell r="T327" t="str">
            <v>2' 2 LAMP WRAP</v>
          </cell>
          <cell r="U327" t="str">
            <v>SIMKAR</v>
          </cell>
          <cell r="V327" t="str">
            <v>SY 130 217 B11 *</v>
          </cell>
          <cell r="W327" t="str">
            <v>-</v>
          </cell>
          <cell r="X327">
            <v>0.6</v>
          </cell>
          <cell r="Y327">
            <v>1</v>
          </cell>
          <cell r="Z327">
            <v>59.734999999999999</v>
          </cell>
          <cell r="AA327">
            <v>59.734999999999999</v>
          </cell>
          <cell r="AB327">
            <v>2.2799999999999998</v>
          </cell>
          <cell r="AC327">
            <v>0</v>
          </cell>
          <cell r="AD327">
            <v>30</v>
          </cell>
          <cell r="AF327">
            <v>34.56</v>
          </cell>
          <cell r="AG327">
            <v>94.295000000000002</v>
          </cell>
          <cell r="AH327">
            <v>1305</v>
          </cell>
          <cell r="AI327">
            <v>0.78</v>
          </cell>
          <cell r="AJ327">
            <v>2035.8000000000002</v>
          </cell>
          <cell r="AK327">
            <v>24000</v>
          </cell>
          <cell r="AL327">
            <v>2</v>
          </cell>
          <cell r="AM327">
            <v>2.8499999999999996</v>
          </cell>
          <cell r="AN327">
            <v>0.25</v>
          </cell>
          <cell r="AO327">
            <v>5</v>
          </cell>
          <cell r="AP327">
            <v>2.3749999999999997E-4</v>
          </cell>
          <cell r="AQ327">
            <v>4.1666666666666669E-4</v>
          </cell>
          <cell r="AR327">
            <v>60000</v>
          </cell>
          <cell r="AS327">
            <v>1</v>
          </cell>
          <cell r="AT327">
            <v>12.3</v>
          </cell>
          <cell r="AU327">
            <v>1</v>
          </cell>
          <cell r="AV327">
            <v>20</v>
          </cell>
          <cell r="AW327">
            <v>2.0500000000000002E-4</v>
          </cell>
          <cell r="AX327">
            <v>3.3333333333333332E-4</v>
          </cell>
          <cell r="AY327">
            <v>4.4249999999999997E-4</v>
          </cell>
          <cell r="AZ327">
            <v>7.5000000000000002E-4</v>
          </cell>
          <cell r="BA327">
            <v>307</v>
          </cell>
        </row>
        <row r="328">
          <cell r="B328">
            <v>308</v>
          </cell>
          <cell r="C328" t="str">
            <v>NF24-STRIP</v>
          </cell>
          <cell r="D328" t="str">
            <v xml:space="preserve"> </v>
          </cell>
          <cell r="E328" t="str">
            <v>NEW LINEAR FLUORESCENT FIXTURE</v>
          </cell>
          <cell r="F328">
            <v>26</v>
          </cell>
          <cell r="I328" t="str">
            <v>X</v>
          </cell>
          <cell r="J328">
            <v>1</v>
          </cell>
          <cell r="K328" t="str">
            <v>2X32HELP</v>
          </cell>
          <cell r="L328">
            <v>0</v>
          </cell>
          <cell r="M328" t="str">
            <v>N/A</v>
          </cell>
          <cell r="O328">
            <v>2</v>
          </cell>
          <cell r="P328" t="str">
            <v>FO17/ECO</v>
          </cell>
          <cell r="Q328">
            <v>0</v>
          </cell>
          <cell r="R328" t="str">
            <v>N/A</v>
          </cell>
          <cell r="S328">
            <v>1</v>
          </cell>
          <cell r="T328" t="str">
            <v>2' 2 LAMP STRIP</v>
          </cell>
          <cell r="U328" t="str">
            <v>SIMKAR</v>
          </cell>
          <cell r="V328" t="str">
            <v>CH 217 B11 *</v>
          </cell>
          <cell r="W328" t="str">
            <v>-</v>
          </cell>
          <cell r="X328">
            <v>0.6</v>
          </cell>
          <cell r="Y328">
            <v>1</v>
          </cell>
          <cell r="Z328">
            <v>59.734999999999999</v>
          </cell>
          <cell r="AA328">
            <v>59.734999999999999</v>
          </cell>
          <cell r="AB328">
            <v>2.2799999999999998</v>
          </cell>
          <cell r="AC328">
            <v>0</v>
          </cell>
          <cell r="AD328">
            <v>30</v>
          </cell>
          <cell r="AF328">
            <v>34.56</v>
          </cell>
          <cell r="AG328">
            <v>94.295000000000002</v>
          </cell>
          <cell r="AH328">
            <v>1305</v>
          </cell>
          <cell r="AI328">
            <v>0.78</v>
          </cell>
          <cell r="AJ328">
            <v>2035.8000000000002</v>
          </cell>
          <cell r="AK328">
            <v>24000</v>
          </cell>
          <cell r="AL328">
            <v>2</v>
          </cell>
          <cell r="AM328">
            <v>2.8499999999999996</v>
          </cell>
          <cell r="AN328">
            <v>0.25</v>
          </cell>
          <cell r="AO328">
            <v>5</v>
          </cell>
          <cell r="AP328">
            <v>2.3749999999999997E-4</v>
          </cell>
          <cell r="AQ328">
            <v>4.1666666666666669E-4</v>
          </cell>
          <cell r="AR328">
            <v>60000</v>
          </cell>
          <cell r="AS328">
            <v>1</v>
          </cell>
          <cell r="AT328">
            <v>12.3</v>
          </cell>
          <cell r="AU328">
            <v>1</v>
          </cell>
          <cell r="AV328">
            <v>20</v>
          </cell>
          <cell r="AW328">
            <v>2.0500000000000002E-4</v>
          </cell>
          <cell r="AX328">
            <v>3.3333333333333332E-4</v>
          </cell>
          <cell r="AY328">
            <v>4.4249999999999997E-4</v>
          </cell>
          <cell r="AZ328">
            <v>7.5000000000000002E-4</v>
          </cell>
          <cell r="BA328">
            <v>308</v>
          </cell>
        </row>
        <row r="329">
          <cell r="B329">
            <v>309</v>
          </cell>
          <cell r="C329" t="str">
            <v>NF25</v>
          </cell>
          <cell r="D329" t="str">
            <v xml:space="preserve"> </v>
          </cell>
          <cell r="E329" t="str">
            <v>NEW LINEAR FLUORESCENT FIXTURE</v>
          </cell>
          <cell r="F329">
            <v>22</v>
          </cell>
          <cell r="I329" t="str">
            <v>X</v>
          </cell>
          <cell r="J329">
            <v>1</v>
          </cell>
          <cell r="K329" t="str">
            <v>1X32HELP</v>
          </cell>
          <cell r="L329">
            <v>0</v>
          </cell>
          <cell r="M329" t="str">
            <v>N/A</v>
          </cell>
          <cell r="O329">
            <v>1</v>
          </cell>
          <cell r="P329" t="str">
            <v>FO25/ECO</v>
          </cell>
          <cell r="Q329">
            <v>0</v>
          </cell>
          <cell r="R329" t="str">
            <v>N/A</v>
          </cell>
          <cell r="S329">
            <v>1</v>
          </cell>
          <cell r="T329" t="str">
            <v>3' 1 LAMP WRAP</v>
          </cell>
          <cell r="U329" t="str">
            <v>SIMKAR</v>
          </cell>
          <cell r="V329" t="str">
            <v>SY 130 125 B11 *</v>
          </cell>
          <cell r="W329" t="str">
            <v>-</v>
          </cell>
          <cell r="X329">
            <v>0.6</v>
          </cell>
          <cell r="Y329">
            <v>1</v>
          </cell>
          <cell r="Z329">
            <v>59.734999999999999</v>
          </cell>
          <cell r="AA329">
            <v>59.734999999999999</v>
          </cell>
          <cell r="AB329">
            <v>2.2799999999999998</v>
          </cell>
          <cell r="AC329">
            <v>0</v>
          </cell>
          <cell r="AD329">
            <v>30</v>
          </cell>
          <cell r="AF329">
            <v>32.28</v>
          </cell>
          <cell r="AG329">
            <v>92.015000000000001</v>
          </cell>
          <cell r="AH329">
            <v>2065</v>
          </cell>
          <cell r="AI329">
            <v>0.78</v>
          </cell>
          <cell r="AJ329">
            <v>1610.7</v>
          </cell>
          <cell r="AK329">
            <v>24000</v>
          </cell>
          <cell r="AL329">
            <v>1</v>
          </cell>
          <cell r="AM329">
            <v>2.8499999999999996</v>
          </cell>
          <cell r="AN329">
            <v>0.25</v>
          </cell>
          <cell r="AO329">
            <v>5</v>
          </cell>
          <cell r="AP329">
            <v>1.1874999999999999E-4</v>
          </cell>
          <cell r="AQ329">
            <v>2.0833333333333335E-4</v>
          </cell>
          <cell r="AR329">
            <v>60000</v>
          </cell>
          <cell r="AS329">
            <v>1</v>
          </cell>
          <cell r="AT329">
            <v>12.7125</v>
          </cell>
          <cell r="AU329">
            <v>1</v>
          </cell>
          <cell r="AV329">
            <v>20</v>
          </cell>
          <cell r="AW329">
            <v>2.1187500000000001E-4</v>
          </cell>
          <cell r="AX329">
            <v>3.3333333333333332E-4</v>
          </cell>
          <cell r="AY329">
            <v>3.3062499999999997E-4</v>
          </cell>
          <cell r="AZ329">
            <v>5.4166666666666664E-4</v>
          </cell>
          <cell r="BA329">
            <v>309</v>
          </cell>
        </row>
        <row r="330">
          <cell r="B330">
            <v>310</v>
          </cell>
          <cell r="C330" t="str">
            <v>NF25-STRIP</v>
          </cell>
          <cell r="D330" t="str">
            <v xml:space="preserve"> </v>
          </cell>
          <cell r="E330" t="str">
            <v>NEW LINEAR FLUORESCENT FIXTURE</v>
          </cell>
          <cell r="F330">
            <v>22</v>
          </cell>
          <cell r="I330" t="str">
            <v>X</v>
          </cell>
          <cell r="J330">
            <v>1</v>
          </cell>
          <cell r="K330" t="str">
            <v>1X32HELP</v>
          </cell>
          <cell r="L330">
            <v>0</v>
          </cell>
          <cell r="M330" t="str">
            <v>N/A</v>
          </cell>
          <cell r="O330">
            <v>1</v>
          </cell>
          <cell r="P330" t="str">
            <v>FO25/ECO</v>
          </cell>
          <cell r="Q330">
            <v>0</v>
          </cell>
          <cell r="R330" t="str">
            <v>N/A</v>
          </cell>
          <cell r="S330">
            <v>1</v>
          </cell>
          <cell r="T330" t="str">
            <v>3' 1 LAMP STRIP</v>
          </cell>
          <cell r="U330" t="str">
            <v>SIMKAR</v>
          </cell>
          <cell r="V330" t="str">
            <v>CH 125 B11 *</v>
          </cell>
          <cell r="W330" t="str">
            <v>-</v>
          </cell>
          <cell r="X330">
            <v>0.6</v>
          </cell>
          <cell r="Y330">
            <v>1</v>
          </cell>
          <cell r="Z330">
            <v>59.734999999999999</v>
          </cell>
          <cell r="AA330">
            <v>59.734999999999999</v>
          </cell>
          <cell r="AB330">
            <v>2.2799999999999998</v>
          </cell>
          <cell r="AC330">
            <v>0</v>
          </cell>
          <cell r="AD330">
            <v>30</v>
          </cell>
          <cell r="AF330">
            <v>32.28</v>
          </cell>
          <cell r="AG330">
            <v>92.015000000000001</v>
          </cell>
          <cell r="AH330">
            <v>2065</v>
          </cell>
          <cell r="AI330">
            <v>0.78</v>
          </cell>
          <cell r="AJ330">
            <v>1610.7</v>
          </cell>
          <cell r="AK330">
            <v>24000</v>
          </cell>
          <cell r="AL330">
            <v>1</v>
          </cell>
          <cell r="AM330">
            <v>2.8499999999999996</v>
          </cell>
          <cell r="AN330">
            <v>0.25</v>
          </cell>
          <cell r="AO330">
            <v>5</v>
          </cell>
          <cell r="AP330">
            <v>1.1874999999999999E-4</v>
          </cell>
          <cell r="AQ330">
            <v>2.0833333333333335E-4</v>
          </cell>
          <cell r="AR330">
            <v>60000</v>
          </cell>
          <cell r="AS330">
            <v>1</v>
          </cell>
          <cell r="AT330">
            <v>12.7125</v>
          </cell>
          <cell r="AU330">
            <v>1</v>
          </cell>
          <cell r="AV330">
            <v>20</v>
          </cell>
          <cell r="AW330">
            <v>2.1187500000000001E-4</v>
          </cell>
          <cell r="AX330">
            <v>3.3333333333333332E-4</v>
          </cell>
          <cell r="AY330">
            <v>3.3062499999999997E-4</v>
          </cell>
          <cell r="AZ330">
            <v>5.4166666666666664E-4</v>
          </cell>
          <cell r="BA330">
            <v>310</v>
          </cell>
        </row>
        <row r="331">
          <cell r="B331">
            <v>311</v>
          </cell>
          <cell r="C331" t="str">
            <v>NF25-WALL</v>
          </cell>
          <cell r="D331" t="str">
            <v xml:space="preserve"> </v>
          </cell>
          <cell r="E331" t="str">
            <v>NEW LINEAR FLUORESCENT FIXTURE</v>
          </cell>
          <cell r="F331">
            <v>22</v>
          </cell>
          <cell r="I331" t="str">
            <v>X</v>
          </cell>
          <cell r="J331">
            <v>1</v>
          </cell>
          <cell r="K331" t="str">
            <v>1X32HELP</v>
          </cell>
          <cell r="L331">
            <v>0</v>
          </cell>
          <cell r="M331" t="str">
            <v>N/A</v>
          </cell>
          <cell r="O331">
            <v>1</v>
          </cell>
          <cell r="P331" t="str">
            <v>FO25/ECO</v>
          </cell>
          <cell r="Q331">
            <v>0</v>
          </cell>
          <cell r="R331" t="str">
            <v>N/A</v>
          </cell>
          <cell r="S331">
            <v>1</v>
          </cell>
          <cell r="T331" t="str">
            <v>3' 1 LAMP WALL MOUNT</v>
          </cell>
          <cell r="U331" t="str">
            <v>SIMKAR</v>
          </cell>
          <cell r="V331" t="str">
            <v>SP175 125 B11 *</v>
          </cell>
          <cell r="W331" t="str">
            <v>-</v>
          </cell>
          <cell r="X331">
            <v>0.6</v>
          </cell>
          <cell r="Y331">
            <v>1</v>
          </cell>
          <cell r="Z331">
            <v>59.734999999999999</v>
          </cell>
          <cell r="AA331">
            <v>59.734999999999999</v>
          </cell>
          <cell r="AB331">
            <v>2.2799999999999998</v>
          </cell>
          <cell r="AC331">
            <v>0</v>
          </cell>
          <cell r="AD331">
            <v>30</v>
          </cell>
          <cell r="AF331">
            <v>32.28</v>
          </cell>
          <cell r="AG331">
            <v>92.015000000000001</v>
          </cell>
          <cell r="AH331">
            <v>2065</v>
          </cell>
          <cell r="AI331">
            <v>0.78</v>
          </cell>
          <cell r="AJ331">
            <v>1610.7</v>
          </cell>
          <cell r="AK331">
            <v>24000</v>
          </cell>
          <cell r="AL331">
            <v>1</v>
          </cell>
          <cell r="AM331">
            <v>2.8499999999999996</v>
          </cell>
          <cell r="AN331">
            <v>0.25</v>
          </cell>
          <cell r="AO331">
            <v>5</v>
          </cell>
          <cell r="AP331">
            <v>1.1874999999999999E-4</v>
          </cell>
          <cell r="AQ331">
            <v>2.0833333333333335E-4</v>
          </cell>
          <cell r="AR331">
            <v>60000</v>
          </cell>
          <cell r="AS331">
            <v>1</v>
          </cell>
          <cell r="AT331">
            <v>12.7125</v>
          </cell>
          <cell r="AU331">
            <v>1</v>
          </cell>
          <cell r="AV331">
            <v>20</v>
          </cell>
          <cell r="AW331">
            <v>2.1187500000000001E-4</v>
          </cell>
          <cell r="AX331">
            <v>3.3333333333333332E-4</v>
          </cell>
          <cell r="AY331">
            <v>3.3062499999999997E-4</v>
          </cell>
          <cell r="AZ331">
            <v>5.4166666666666664E-4</v>
          </cell>
          <cell r="BA331">
            <v>311</v>
          </cell>
        </row>
        <row r="332">
          <cell r="B332">
            <v>312</v>
          </cell>
          <cell r="C332" t="str">
            <v>NF26</v>
          </cell>
          <cell r="D332" t="str">
            <v xml:space="preserve"> </v>
          </cell>
          <cell r="E332" t="str">
            <v>NEW LINEAR FLUORESCENT FIXTURE</v>
          </cell>
          <cell r="F332">
            <v>36</v>
          </cell>
          <cell r="I332" t="str">
            <v>X</v>
          </cell>
          <cell r="J332">
            <v>1</v>
          </cell>
          <cell r="K332" t="str">
            <v>2X32HELP</v>
          </cell>
          <cell r="L332">
            <v>0</v>
          </cell>
          <cell r="M332" t="str">
            <v>N/A</v>
          </cell>
          <cell r="O332">
            <v>2</v>
          </cell>
          <cell r="P332" t="str">
            <v>FO25/ECO</v>
          </cell>
          <cell r="Q332">
            <v>0</v>
          </cell>
          <cell r="R332" t="str">
            <v>N/A</v>
          </cell>
          <cell r="S332">
            <v>1</v>
          </cell>
          <cell r="T332" t="str">
            <v>3' 2 LAMP WRAP</v>
          </cell>
          <cell r="U332" t="str">
            <v>SIMKAR</v>
          </cell>
          <cell r="V332" t="str">
            <v>SY 130 225 B11 *</v>
          </cell>
          <cell r="W332" t="str">
            <v>-</v>
          </cell>
          <cell r="X332">
            <v>0.6</v>
          </cell>
          <cell r="Y332">
            <v>1</v>
          </cell>
          <cell r="Z332">
            <v>59.734999999999999</v>
          </cell>
          <cell r="AA332">
            <v>59.734999999999999</v>
          </cell>
          <cell r="AB332">
            <v>2.2799999999999998</v>
          </cell>
          <cell r="AC332">
            <v>0</v>
          </cell>
          <cell r="AD332">
            <v>30</v>
          </cell>
          <cell r="AF332">
            <v>34.56</v>
          </cell>
          <cell r="AG332">
            <v>94.295000000000002</v>
          </cell>
          <cell r="AH332">
            <v>2065</v>
          </cell>
          <cell r="AI332">
            <v>0.78</v>
          </cell>
          <cell r="AJ332">
            <v>3221.4</v>
          </cell>
          <cell r="AK332">
            <v>24000</v>
          </cell>
          <cell r="AL332">
            <v>2</v>
          </cell>
          <cell r="AM332">
            <v>2.8499999999999996</v>
          </cell>
          <cell r="AN332">
            <v>0.25</v>
          </cell>
          <cell r="AO332">
            <v>5</v>
          </cell>
          <cell r="AP332">
            <v>2.3749999999999997E-4</v>
          </cell>
          <cell r="AQ332">
            <v>4.1666666666666669E-4</v>
          </cell>
          <cell r="AR332">
            <v>60000</v>
          </cell>
          <cell r="AS332">
            <v>1</v>
          </cell>
          <cell r="AT332">
            <v>12.3</v>
          </cell>
          <cell r="AU332">
            <v>1</v>
          </cell>
          <cell r="AV332">
            <v>20</v>
          </cell>
          <cell r="AW332">
            <v>2.0500000000000002E-4</v>
          </cell>
          <cell r="AX332">
            <v>3.3333333333333332E-4</v>
          </cell>
          <cell r="AY332">
            <v>4.4249999999999997E-4</v>
          </cell>
          <cell r="AZ332">
            <v>7.5000000000000002E-4</v>
          </cell>
          <cell r="BA332">
            <v>312</v>
          </cell>
        </row>
        <row r="333">
          <cell r="B333">
            <v>313</v>
          </cell>
          <cell r="C333" t="str">
            <v>NF26-STRIP</v>
          </cell>
          <cell r="D333" t="str">
            <v xml:space="preserve"> </v>
          </cell>
          <cell r="E333" t="str">
            <v>NEW LINEAR FLUORESCENT FIXTURE</v>
          </cell>
          <cell r="F333">
            <v>36</v>
          </cell>
          <cell r="I333" t="str">
            <v>X</v>
          </cell>
          <cell r="J333">
            <v>1</v>
          </cell>
          <cell r="K333" t="str">
            <v>2X32HELP</v>
          </cell>
          <cell r="L333">
            <v>0</v>
          </cell>
          <cell r="M333" t="str">
            <v>N/A</v>
          </cell>
          <cell r="O333">
            <v>2</v>
          </cell>
          <cell r="P333" t="str">
            <v>FO25/ECO</v>
          </cell>
          <cell r="Q333">
            <v>0</v>
          </cell>
          <cell r="R333" t="str">
            <v>N/A</v>
          </cell>
          <cell r="S333">
            <v>1</v>
          </cell>
          <cell r="T333" t="str">
            <v>3' 2 LAMP STRIP</v>
          </cell>
          <cell r="U333" t="str">
            <v>SIMKAR</v>
          </cell>
          <cell r="V333" t="str">
            <v>CH 225 B11 *</v>
          </cell>
          <cell r="W333" t="str">
            <v>-</v>
          </cell>
          <cell r="X333">
            <v>0.6</v>
          </cell>
          <cell r="Y333">
            <v>1</v>
          </cell>
          <cell r="Z333">
            <v>59.734999999999999</v>
          </cell>
          <cell r="AA333">
            <v>59.734999999999999</v>
          </cell>
          <cell r="AB333">
            <v>2.2799999999999998</v>
          </cell>
          <cell r="AC333">
            <v>0</v>
          </cell>
          <cell r="AD333">
            <v>30</v>
          </cell>
          <cell r="AF333">
            <v>34.56</v>
          </cell>
          <cell r="AG333">
            <v>94.295000000000002</v>
          </cell>
          <cell r="AH333">
            <v>2065</v>
          </cell>
          <cell r="AI333">
            <v>0.78</v>
          </cell>
          <cell r="AJ333">
            <v>3221.4</v>
          </cell>
          <cell r="AK333">
            <v>24000</v>
          </cell>
          <cell r="AL333">
            <v>2</v>
          </cell>
          <cell r="AM333">
            <v>2.8499999999999996</v>
          </cell>
          <cell r="AN333">
            <v>0.25</v>
          </cell>
          <cell r="AO333">
            <v>5</v>
          </cell>
          <cell r="AP333">
            <v>2.3749999999999997E-4</v>
          </cell>
          <cell r="AQ333">
            <v>4.1666666666666669E-4</v>
          </cell>
          <cell r="AR333">
            <v>60000</v>
          </cell>
          <cell r="AS333">
            <v>1</v>
          </cell>
          <cell r="AT333">
            <v>12.3</v>
          </cell>
          <cell r="AU333">
            <v>1</v>
          </cell>
          <cell r="AV333">
            <v>20</v>
          </cell>
          <cell r="AW333">
            <v>2.0500000000000002E-4</v>
          </cell>
          <cell r="AX333">
            <v>3.3333333333333332E-4</v>
          </cell>
          <cell r="AY333">
            <v>4.4249999999999997E-4</v>
          </cell>
          <cell r="AZ333">
            <v>7.5000000000000002E-4</v>
          </cell>
          <cell r="BA333">
            <v>313</v>
          </cell>
        </row>
        <row r="334">
          <cell r="B334">
            <v>314</v>
          </cell>
          <cell r="C334" t="str">
            <v>NF27-1X9</v>
          </cell>
          <cell r="D334" t="str">
            <v xml:space="preserve"> </v>
          </cell>
          <cell r="E334" t="str">
            <v>NEW COMPACT FLUORESCENT FIXTURE</v>
          </cell>
          <cell r="F334">
            <v>11</v>
          </cell>
          <cell r="I334" t="str">
            <v>X</v>
          </cell>
          <cell r="J334">
            <v>1</v>
          </cell>
          <cell r="K334" t="str">
            <v>CF9 MAG</v>
          </cell>
          <cell r="L334">
            <v>0</v>
          </cell>
          <cell r="M334" t="str">
            <v>N/A</v>
          </cell>
          <cell r="N334" t="str">
            <v>X</v>
          </cell>
          <cell r="O334">
            <v>1</v>
          </cell>
          <cell r="P334" t="str">
            <v>CF9/DS/841</v>
          </cell>
          <cell r="Q334">
            <v>0</v>
          </cell>
          <cell r="R334" t="str">
            <v>N/A</v>
          </cell>
          <cell r="S334">
            <v>1</v>
          </cell>
          <cell r="T334" t="str">
            <v>9W 8X8 UNIVERSAL MOUNT</v>
          </cell>
          <cell r="U334" t="str">
            <v>FAIL SAFE</v>
          </cell>
          <cell r="V334" t="str">
            <v>H99L-C-9-1-MB-120 OR 277</v>
          </cell>
          <cell r="W334" t="str">
            <v>-</v>
          </cell>
          <cell r="X334">
            <v>0.6</v>
          </cell>
          <cell r="Y334">
            <v>1</v>
          </cell>
          <cell r="Z334">
            <v>59.734999999999999</v>
          </cell>
          <cell r="AA334">
            <v>59.734999999999999</v>
          </cell>
          <cell r="AB334">
            <v>0</v>
          </cell>
          <cell r="AC334">
            <v>0</v>
          </cell>
          <cell r="AD334">
            <v>34</v>
          </cell>
          <cell r="AF334">
            <v>34</v>
          </cell>
          <cell r="AG334">
            <v>93.734999999999999</v>
          </cell>
          <cell r="AH334">
            <v>499</v>
          </cell>
          <cell r="AI334">
            <v>1.08</v>
          </cell>
          <cell r="AJ334">
            <v>538.92000000000007</v>
          </cell>
          <cell r="AK334">
            <v>10000</v>
          </cell>
          <cell r="AL334">
            <v>1</v>
          </cell>
          <cell r="AM334">
            <v>2.0374999999999996</v>
          </cell>
          <cell r="AN334">
            <v>0.25</v>
          </cell>
          <cell r="AO334">
            <v>5</v>
          </cell>
          <cell r="AP334">
            <v>2.0374999999999997E-4</v>
          </cell>
          <cell r="AQ334">
            <v>5.0000000000000001E-4</v>
          </cell>
          <cell r="AR334">
            <v>60000</v>
          </cell>
          <cell r="AS334">
            <v>1</v>
          </cell>
          <cell r="AT334">
            <v>81.25</v>
          </cell>
          <cell r="AU334">
            <v>1</v>
          </cell>
          <cell r="AV334">
            <v>20</v>
          </cell>
          <cell r="AW334">
            <v>1.3541666666666667E-3</v>
          </cell>
          <cell r="AX334">
            <v>3.3333333333333332E-4</v>
          </cell>
          <cell r="AY334">
            <v>1.5579166666666667E-3</v>
          </cell>
          <cell r="AZ334">
            <v>8.3333333333333328E-4</v>
          </cell>
          <cell r="BA334">
            <v>314</v>
          </cell>
        </row>
        <row r="335">
          <cell r="B335">
            <v>315</v>
          </cell>
          <cell r="C335" t="str">
            <v>NF27-1X13Q</v>
          </cell>
          <cell r="D335" t="str">
            <v xml:space="preserve"> </v>
          </cell>
          <cell r="E335" t="str">
            <v>NEW COMPACT FLUORESCENT FIXTURE</v>
          </cell>
          <cell r="F335">
            <v>16</v>
          </cell>
          <cell r="I335" t="str">
            <v>X</v>
          </cell>
          <cell r="J335">
            <v>1</v>
          </cell>
          <cell r="K335" t="str">
            <v>CF13 ELEC</v>
          </cell>
          <cell r="L335">
            <v>0</v>
          </cell>
          <cell r="M335" t="str">
            <v>N/A</v>
          </cell>
          <cell r="N335" t="str">
            <v>X</v>
          </cell>
          <cell r="O335">
            <v>1</v>
          </cell>
          <cell r="P335" t="str">
            <v>CF13/DT/E/841</v>
          </cell>
          <cell r="Q335">
            <v>0</v>
          </cell>
          <cell r="R335" t="str">
            <v>N/A</v>
          </cell>
          <cell r="S335">
            <v>1</v>
          </cell>
          <cell r="T335" t="str">
            <v>13W QUAD 8X8 UNIVERSAL MOUNT</v>
          </cell>
          <cell r="U335" t="str">
            <v>FAIL SAFE</v>
          </cell>
          <cell r="V335" t="str">
            <v>H99L-C-13Q-1-EB-120 OR 277</v>
          </cell>
          <cell r="W335" t="str">
            <v>-</v>
          </cell>
          <cell r="X335">
            <v>0.6</v>
          </cell>
          <cell r="Y335">
            <v>1</v>
          </cell>
          <cell r="Z335">
            <v>59.734999999999999</v>
          </cell>
          <cell r="AA335">
            <v>59.734999999999999</v>
          </cell>
          <cell r="AB335">
            <v>0</v>
          </cell>
          <cell r="AC335">
            <v>0</v>
          </cell>
          <cell r="AD335">
            <v>58</v>
          </cell>
          <cell r="AF335">
            <v>58</v>
          </cell>
          <cell r="AG335">
            <v>117.735</v>
          </cell>
          <cell r="AH335">
            <v>774</v>
          </cell>
          <cell r="AI335">
            <v>1</v>
          </cell>
          <cell r="AJ335">
            <v>774</v>
          </cell>
          <cell r="AK335">
            <v>10000</v>
          </cell>
          <cell r="AL335">
            <v>1</v>
          </cell>
          <cell r="AM335">
            <v>10</v>
          </cell>
          <cell r="AN335">
            <v>0.25</v>
          </cell>
          <cell r="AO335">
            <v>5</v>
          </cell>
          <cell r="AP335">
            <v>1E-3</v>
          </cell>
          <cell r="AQ335">
            <v>5.0000000000000001E-4</v>
          </cell>
          <cell r="AR335">
            <v>60000</v>
          </cell>
          <cell r="AS335">
            <v>1</v>
          </cell>
          <cell r="AT335">
            <v>15</v>
          </cell>
          <cell r="AU335">
            <v>1</v>
          </cell>
          <cell r="AV335">
            <v>20</v>
          </cell>
          <cell r="AW335">
            <v>2.5000000000000001E-4</v>
          </cell>
          <cell r="AX335">
            <v>3.3333333333333332E-4</v>
          </cell>
          <cell r="AY335">
            <v>1.25E-3</v>
          </cell>
          <cell r="AZ335">
            <v>8.3333333333333328E-4</v>
          </cell>
          <cell r="BA335">
            <v>315</v>
          </cell>
        </row>
        <row r="336">
          <cell r="B336">
            <v>316</v>
          </cell>
          <cell r="C336" t="str">
            <v>NF28-44HO</v>
          </cell>
          <cell r="D336" t="str">
            <v xml:space="preserve"> </v>
          </cell>
          <cell r="E336" t="str">
            <v>NEW LINEAR FLUORESCENT FIXTURE</v>
          </cell>
          <cell r="F336">
            <v>241</v>
          </cell>
          <cell r="I336" t="str">
            <v>X</v>
          </cell>
          <cell r="J336">
            <v>1</v>
          </cell>
          <cell r="K336" t="str">
            <v>4X54HO</v>
          </cell>
          <cell r="L336">
            <v>0</v>
          </cell>
          <cell r="M336" t="str">
            <v>N/A</v>
          </cell>
          <cell r="O336">
            <v>4</v>
          </cell>
          <cell r="P336" t="str">
            <v>FP54/841/HO</v>
          </cell>
          <cell r="Q336">
            <v>0</v>
          </cell>
          <cell r="R336" t="str">
            <v>N/A</v>
          </cell>
          <cell r="S336">
            <v>1</v>
          </cell>
          <cell r="T336" t="str">
            <v>4 LAMP T5 HO SURFACE MOUNT/PENDANT</v>
          </cell>
          <cell r="U336" t="str">
            <v>TRISTAR</v>
          </cell>
          <cell r="V336" t="str">
            <v>IB-4-454-HO-2EB*-WG W/LAMPS</v>
          </cell>
          <cell r="W336" t="str">
            <v>-</v>
          </cell>
          <cell r="X336">
            <v>1</v>
          </cell>
          <cell r="Y336">
            <v>2.75</v>
          </cell>
          <cell r="Z336">
            <v>59.734999999999999</v>
          </cell>
          <cell r="AA336">
            <v>164.27125000000001</v>
          </cell>
          <cell r="AB336">
            <v>5.3</v>
          </cell>
          <cell r="AC336">
            <v>0</v>
          </cell>
          <cell r="AD336">
            <v>175</v>
          </cell>
          <cell r="AE336">
            <v>20</v>
          </cell>
          <cell r="AF336">
            <v>216.2</v>
          </cell>
          <cell r="AG336">
            <v>380.47125</v>
          </cell>
          <cell r="AH336">
            <v>4138</v>
          </cell>
          <cell r="AI336">
            <v>1</v>
          </cell>
          <cell r="AJ336">
            <v>16552</v>
          </cell>
          <cell r="AK336">
            <v>20000</v>
          </cell>
          <cell r="AL336">
            <v>4</v>
          </cell>
          <cell r="AM336">
            <v>6.625</v>
          </cell>
          <cell r="AN336">
            <v>1</v>
          </cell>
          <cell r="AO336">
            <v>20</v>
          </cell>
          <cell r="AP336">
            <v>1.325E-3</v>
          </cell>
          <cell r="AQ336">
            <v>1E-3</v>
          </cell>
          <cell r="AR336">
            <v>60000</v>
          </cell>
          <cell r="AS336">
            <v>1</v>
          </cell>
          <cell r="AT336">
            <v>40</v>
          </cell>
          <cell r="AU336">
            <v>1</v>
          </cell>
          <cell r="AV336">
            <v>20</v>
          </cell>
          <cell r="AW336">
            <v>6.6666666666666664E-4</v>
          </cell>
          <cell r="AX336">
            <v>3.3333333333333332E-4</v>
          </cell>
          <cell r="AY336">
            <v>1.9916666666666668E-3</v>
          </cell>
          <cell r="AZ336">
            <v>1.3333333333333333E-3</v>
          </cell>
          <cell r="BA336">
            <v>316</v>
          </cell>
        </row>
        <row r="337">
          <cell r="B337">
            <v>317</v>
          </cell>
          <cell r="C337" t="str">
            <v>NF28-44HP</v>
          </cell>
          <cell r="D337" t="str">
            <v xml:space="preserve"> </v>
          </cell>
          <cell r="E337" t="str">
            <v>NEW LINEAR FLUORESCENT FIXTURE</v>
          </cell>
          <cell r="F337">
            <v>156</v>
          </cell>
          <cell r="I337" t="str">
            <v>X</v>
          </cell>
          <cell r="J337">
            <v>1</v>
          </cell>
          <cell r="K337" t="str">
            <v>4X32HEHP</v>
          </cell>
          <cell r="L337">
            <v>0</v>
          </cell>
          <cell r="M337" t="str">
            <v>N/A</v>
          </cell>
          <cell r="O337">
            <v>4</v>
          </cell>
          <cell r="P337" t="str">
            <v>FO32/ECO</v>
          </cell>
          <cell r="Q337">
            <v>0</v>
          </cell>
          <cell r="R337" t="str">
            <v>N/A</v>
          </cell>
          <cell r="S337">
            <v>1</v>
          </cell>
          <cell r="T337" t="str">
            <v>4 LAMP T8 HP BALLASTS SURFACE MOUNT/PENDANT</v>
          </cell>
          <cell r="U337" t="str">
            <v>TRISTAR</v>
          </cell>
          <cell r="V337" t="str">
            <v>IB-4-432-HP-EB*-WG-W/LAMPS</v>
          </cell>
          <cell r="W337" t="str">
            <v>-</v>
          </cell>
          <cell r="X337">
            <v>1</v>
          </cell>
          <cell r="Y337">
            <v>2.75</v>
          </cell>
          <cell r="Z337">
            <v>59.734999999999999</v>
          </cell>
          <cell r="AA337">
            <v>164.27125000000001</v>
          </cell>
          <cell r="AB337">
            <v>1.8</v>
          </cell>
          <cell r="AC337">
            <v>0</v>
          </cell>
          <cell r="AD337">
            <v>150</v>
          </cell>
          <cell r="AE337">
            <v>20</v>
          </cell>
          <cell r="AF337">
            <v>177.2</v>
          </cell>
          <cell r="AG337">
            <v>341.47125</v>
          </cell>
          <cell r="AH337">
            <v>2850</v>
          </cell>
          <cell r="AI337">
            <v>1.1499999999999999</v>
          </cell>
          <cell r="AJ337">
            <v>13109.999999999998</v>
          </cell>
          <cell r="AK337">
            <v>24000</v>
          </cell>
          <cell r="AL337">
            <v>4</v>
          </cell>
          <cell r="AM337">
            <v>2.25</v>
          </cell>
          <cell r="AN337">
            <v>1</v>
          </cell>
          <cell r="AO337">
            <v>20</v>
          </cell>
          <cell r="AP337">
            <v>3.7500000000000001E-4</v>
          </cell>
          <cell r="AQ337">
            <v>8.3333333333333339E-4</v>
          </cell>
          <cell r="AR337">
            <v>60000</v>
          </cell>
          <cell r="AS337">
            <v>1</v>
          </cell>
          <cell r="AT337">
            <v>20.137499999999999</v>
          </cell>
          <cell r="AU337">
            <v>1</v>
          </cell>
          <cell r="AV337">
            <v>20</v>
          </cell>
          <cell r="AW337">
            <v>3.3562499999999999E-4</v>
          </cell>
          <cell r="AX337">
            <v>3.3333333333333332E-4</v>
          </cell>
          <cell r="AY337">
            <v>7.1062499999999999E-4</v>
          </cell>
          <cell r="AZ337">
            <v>1.1666666666666668E-3</v>
          </cell>
          <cell r="BA337">
            <v>317</v>
          </cell>
        </row>
        <row r="338">
          <cell r="B338">
            <v>318</v>
          </cell>
          <cell r="C338" t="str">
            <v>NF28-64HO</v>
          </cell>
          <cell r="D338" t="str">
            <v xml:space="preserve"> </v>
          </cell>
          <cell r="E338" t="str">
            <v>NEW LINEAR FLUORESCENT FIXTURE</v>
          </cell>
          <cell r="F338">
            <v>362</v>
          </cell>
          <cell r="I338" t="str">
            <v>X</v>
          </cell>
          <cell r="J338">
            <v>1</v>
          </cell>
          <cell r="K338" t="str">
            <v>4X54HO</v>
          </cell>
          <cell r="L338">
            <v>1</v>
          </cell>
          <cell r="M338" t="str">
            <v>2X54HO</v>
          </cell>
          <cell r="O338">
            <v>6</v>
          </cell>
          <cell r="P338" t="str">
            <v>FP54/841/HO</v>
          </cell>
          <cell r="Q338">
            <v>0</v>
          </cell>
          <cell r="R338" t="str">
            <v>N/A</v>
          </cell>
          <cell r="S338">
            <v>1</v>
          </cell>
          <cell r="T338" t="str">
            <v>6 LAMP T5 HO SURFACE MOUNT/PENDANT</v>
          </cell>
          <cell r="U338" t="str">
            <v>TRISTAR</v>
          </cell>
          <cell r="V338" t="str">
            <v>IB-4-654-HO-3EB*-WG-W/LAMPS</v>
          </cell>
          <cell r="W338" t="str">
            <v>-</v>
          </cell>
          <cell r="X338">
            <v>1</v>
          </cell>
          <cell r="Y338">
            <v>2.75</v>
          </cell>
          <cell r="Z338">
            <v>59.734999999999999</v>
          </cell>
          <cell r="AA338">
            <v>164.27125000000001</v>
          </cell>
          <cell r="AB338">
            <v>5.3</v>
          </cell>
          <cell r="AC338">
            <v>0</v>
          </cell>
          <cell r="AD338">
            <v>200</v>
          </cell>
          <cell r="AE338">
            <v>20</v>
          </cell>
          <cell r="AF338">
            <v>251.8</v>
          </cell>
          <cell r="AG338">
            <v>416.07125000000002</v>
          </cell>
          <cell r="AH338">
            <v>4138</v>
          </cell>
          <cell r="AI338">
            <v>1</v>
          </cell>
          <cell r="AJ338">
            <v>24828</v>
          </cell>
          <cell r="AK338">
            <v>20000</v>
          </cell>
          <cell r="AL338">
            <v>6</v>
          </cell>
          <cell r="AM338">
            <v>6.625</v>
          </cell>
          <cell r="AN338">
            <v>1</v>
          </cell>
          <cell r="AO338">
            <v>20</v>
          </cell>
          <cell r="AP338">
            <v>1.9875000000000001E-3</v>
          </cell>
          <cell r="AQ338">
            <v>1E-3</v>
          </cell>
          <cell r="AR338">
            <v>60000</v>
          </cell>
          <cell r="AS338">
            <v>2</v>
          </cell>
          <cell r="AT338">
            <v>40</v>
          </cell>
          <cell r="AU338">
            <v>1</v>
          </cell>
          <cell r="AV338">
            <v>20</v>
          </cell>
          <cell r="AW338">
            <v>1.3333333333333333E-3</v>
          </cell>
          <cell r="AX338">
            <v>6.6666666666666664E-4</v>
          </cell>
          <cell r="AY338">
            <v>3.3208333333333336E-3</v>
          </cell>
          <cell r="AZ338">
            <v>1.6666666666666666E-3</v>
          </cell>
          <cell r="BA338">
            <v>318</v>
          </cell>
        </row>
        <row r="339">
          <cell r="B339">
            <v>319</v>
          </cell>
          <cell r="C339" t="str">
            <v>NF28-64HP</v>
          </cell>
          <cell r="D339" t="str">
            <v xml:space="preserve"> </v>
          </cell>
          <cell r="E339" t="str">
            <v>NEW LINEAR FLUORESCENT FIXTURE</v>
          </cell>
          <cell r="F339">
            <v>228</v>
          </cell>
          <cell r="I339" t="str">
            <v>X</v>
          </cell>
          <cell r="J339">
            <v>2</v>
          </cell>
          <cell r="K339" t="str">
            <v>3X32HEHP</v>
          </cell>
          <cell r="L339">
            <v>0</v>
          </cell>
          <cell r="M339" t="str">
            <v>N/A</v>
          </cell>
          <cell r="O339">
            <v>6</v>
          </cell>
          <cell r="P339" t="str">
            <v>FO32/ECO</v>
          </cell>
          <cell r="Q339">
            <v>0</v>
          </cell>
          <cell r="R339" t="str">
            <v>N/A</v>
          </cell>
          <cell r="S339">
            <v>1</v>
          </cell>
          <cell r="T339" t="str">
            <v>6 LAMP T8 HP BALLASTS SURFACE MOUNT/PENDANT</v>
          </cell>
          <cell r="U339" t="str">
            <v>TRISTAR</v>
          </cell>
          <cell r="V339" t="str">
            <v>IB-4-632-HP-2EB*-WG-W/LAMPS</v>
          </cell>
          <cell r="W339" t="str">
            <v>-</v>
          </cell>
          <cell r="X339">
            <v>1</v>
          </cell>
          <cell r="Y339">
            <v>2.75</v>
          </cell>
          <cell r="Z339">
            <v>59.734999999999999</v>
          </cell>
          <cell r="AA339">
            <v>164.27125000000001</v>
          </cell>
          <cell r="AB339">
            <v>1.8</v>
          </cell>
          <cell r="AC339">
            <v>0</v>
          </cell>
          <cell r="AD339">
            <v>150</v>
          </cell>
          <cell r="AE339">
            <v>20</v>
          </cell>
          <cell r="AF339">
            <v>180.8</v>
          </cell>
          <cell r="AG339">
            <v>345.07125000000002</v>
          </cell>
          <cell r="AH339">
            <v>2850</v>
          </cell>
          <cell r="AI339">
            <v>1.18</v>
          </cell>
          <cell r="AJ339">
            <v>20178</v>
          </cell>
          <cell r="AK339">
            <v>24000</v>
          </cell>
          <cell r="AL339">
            <v>6</v>
          </cell>
          <cell r="AM339">
            <v>2.25</v>
          </cell>
          <cell r="AN339">
            <v>1</v>
          </cell>
          <cell r="AO339">
            <v>20</v>
          </cell>
          <cell r="AP339">
            <v>5.6250000000000007E-4</v>
          </cell>
          <cell r="AQ339">
            <v>8.3333333333333339E-4</v>
          </cell>
          <cell r="AR339">
            <v>60000</v>
          </cell>
          <cell r="AS339">
            <v>2</v>
          </cell>
          <cell r="AT339">
            <v>18.2</v>
          </cell>
          <cell r="AU339">
            <v>1</v>
          </cell>
          <cell r="AV339">
            <v>20</v>
          </cell>
          <cell r="AW339">
            <v>6.066666666666666E-4</v>
          </cell>
          <cell r="AX339">
            <v>6.6666666666666664E-4</v>
          </cell>
          <cell r="AY339">
            <v>1.1691666666666667E-3</v>
          </cell>
          <cell r="AZ339">
            <v>1.5E-3</v>
          </cell>
          <cell r="BA339">
            <v>319</v>
          </cell>
        </row>
        <row r="340">
          <cell r="B340">
            <v>320</v>
          </cell>
          <cell r="C340" t="str">
            <v>NF29-24HO</v>
          </cell>
          <cell r="D340" t="str">
            <v xml:space="preserve"> </v>
          </cell>
          <cell r="E340" t="str">
            <v>NEW LINEAR FLUORESCENT FIXTURE</v>
          </cell>
          <cell r="F340">
            <v>121</v>
          </cell>
          <cell r="I340" t="str">
            <v>X</v>
          </cell>
          <cell r="J340">
            <v>1</v>
          </cell>
          <cell r="K340" t="str">
            <v>2X54HO</v>
          </cell>
          <cell r="L340">
            <v>0</v>
          </cell>
          <cell r="M340" t="str">
            <v>N/A</v>
          </cell>
          <cell r="O340">
            <v>2</v>
          </cell>
          <cell r="P340" t="str">
            <v>FP54/841/HO</v>
          </cell>
          <cell r="Q340">
            <v>0</v>
          </cell>
          <cell r="R340" t="str">
            <v>N/A</v>
          </cell>
          <cell r="S340">
            <v>1</v>
          </cell>
          <cell r="T340" t="str">
            <v>2 LAMP T5 HO SURFACE MOUNT</v>
          </cell>
          <cell r="U340" t="str">
            <v>TRISTAR</v>
          </cell>
          <cell r="V340" t="str">
            <v>IL-8-254-HO-EB-UNV-WG</v>
          </cell>
          <cell r="W340" t="str">
            <v>-</v>
          </cell>
          <cell r="X340">
            <v>1</v>
          </cell>
          <cell r="Y340">
            <v>2.75</v>
          </cell>
          <cell r="Z340">
            <v>59.734999999999999</v>
          </cell>
          <cell r="AA340">
            <v>164.27125000000001</v>
          </cell>
          <cell r="AB340">
            <v>5.3</v>
          </cell>
          <cell r="AC340">
            <v>0</v>
          </cell>
          <cell r="AD340">
            <v>150</v>
          </cell>
          <cell r="AE340">
            <v>20</v>
          </cell>
          <cell r="AF340">
            <v>180.6</v>
          </cell>
          <cell r="AG340">
            <v>344.87125000000003</v>
          </cell>
          <cell r="AH340">
            <v>4138</v>
          </cell>
          <cell r="AI340">
            <v>1</v>
          </cell>
          <cell r="AJ340">
            <v>8276</v>
          </cell>
          <cell r="AK340">
            <v>20000</v>
          </cell>
          <cell r="AL340">
            <v>2</v>
          </cell>
          <cell r="AM340">
            <v>6.625</v>
          </cell>
          <cell r="AN340">
            <v>1</v>
          </cell>
          <cell r="AO340">
            <v>20</v>
          </cell>
          <cell r="AP340">
            <v>6.625E-4</v>
          </cell>
          <cell r="AQ340">
            <v>1E-3</v>
          </cell>
          <cell r="AR340">
            <v>60000</v>
          </cell>
          <cell r="AS340">
            <v>1</v>
          </cell>
          <cell r="AT340">
            <v>40</v>
          </cell>
          <cell r="AU340">
            <v>1</v>
          </cell>
          <cell r="AV340">
            <v>20</v>
          </cell>
          <cell r="AW340">
            <v>6.6666666666666664E-4</v>
          </cell>
          <cell r="AX340">
            <v>3.3333333333333332E-4</v>
          </cell>
          <cell r="AY340">
            <v>1.3291666666666666E-3</v>
          </cell>
          <cell r="AZ340">
            <v>1.3333333333333333E-3</v>
          </cell>
          <cell r="BA340">
            <v>320</v>
          </cell>
        </row>
        <row r="341">
          <cell r="B341">
            <v>321</v>
          </cell>
          <cell r="C341" t="str">
            <v>NF29-44HO</v>
          </cell>
          <cell r="D341" t="str">
            <v xml:space="preserve"> </v>
          </cell>
          <cell r="E341" t="str">
            <v>NEW LINEAR FLUORESCENT FIXTURE</v>
          </cell>
          <cell r="F341">
            <v>241</v>
          </cell>
          <cell r="I341" t="str">
            <v>X</v>
          </cell>
          <cell r="J341">
            <v>1</v>
          </cell>
          <cell r="K341" t="str">
            <v>4X54HO</v>
          </cell>
          <cell r="L341">
            <v>0</v>
          </cell>
          <cell r="M341" t="str">
            <v>N/A</v>
          </cell>
          <cell r="O341">
            <v>4</v>
          </cell>
          <cell r="P341" t="str">
            <v>FP54/841/HO</v>
          </cell>
          <cell r="Q341">
            <v>0</v>
          </cell>
          <cell r="R341" t="str">
            <v>N/A</v>
          </cell>
          <cell r="S341">
            <v>1</v>
          </cell>
          <cell r="T341" t="str">
            <v>4 LAMP T5 HO SURFACE MOUNT</v>
          </cell>
          <cell r="U341" t="str">
            <v>TRISTAR</v>
          </cell>
          <cell r="V341" t="str">
            <v>IL-8-454-HO-EB-UNV-WG</v>
          </cell>
          <cell r="W341" t="str">
            <v>-</v>
          </cell>
          <cell r="X341">
            <v>1</v>
          </cell>
          <cell r="Y341">
            <v>2.75</v>
          </cell>
          <cell r="Z341">
            <v>59.734999999999999</v>
          </cell>
          <cell r="AA341">
            <v>164.27125000000001</v>
          </cell>
          <cell r="AB341">
            <v>5.3</v>
          </cell>
          <cell r="AC341">
            <v>0</v>
          </cell>
          <cell r="AD341">
            <v>150</v>
          </cell>
          <cell r="AE341">
            <v>20</v>
          </cell>
          <cell r="AF341">
            <v>191.2</v>
          </cell>
          <cell r="AG341">
            <v>355.47125</v>
          </cell>
          <cell r="AH341">
            <v>4138</v>
          </cell>
          <cell r="AI341">
            <v>1</v>
          </cell>
          <cell r="AJ341">
            <v>16552</v>
          </cell>
          <cell r="AK341">
            <v>20000</v>
          </cell>
          <cell r="AL341">
            <v>4</v>
          </cell>
          <cell r="AM341">
            <v>6.625</v>
          </cell>
          <cell r="AN341">
            <v>1</v>
          </cell>
          <cell r="AO341">
            <v>20</v>
          </cell>
          <cell r="AP341">
            <v>1.325E-3</v>
          </cell>
          <cell r="AQ341">
            <v>1E-3</v>
          </cell>
          <cell r="AR341">
            <v>60000</v>
          </cell>
          <cell r="AS341">
            <v>1</v>
          </cell>
          <cell r="AT341">
            <v>40</v>
          </cell>
          <cell r="AU341">
            <v>1</v>
          </cell>
          <cell r="AV341">
            <v>20</v>
          </cell>
          <cell r="AW341">
            <v>6.6666666666666664E-4</v>
          </cell>
          <cell r="AX341">
            <v>3.3333333333333332E-4</v>
          </cell>
          <cell r="AY341">
            <v>1.9916666666666668E-3</v>
          </cell>
          <cell r="AZ341">
            <v>1.3333333333333333E-3</v>
          </cell>
          <cell r="BA341">
            <v>321</v>
          </cell>
        </row>
        <row r="342">
          <cell r="B342">
            <v>322</v>
          </cell>
          <cell r="C342" t="str">
            <v>NF29-44HP</v>
          </cell>
          <cell r="D342" t="str">
            <v xml:space="preserve"> </v>
          </cell>
          <cell r="E342" t="str">
            <v>NEW LINEAR FLUORESCENT FIXTURE</v>
          </cell>
          <cell r="F342">
            <v>156</v>
          </cell>
          <cell r="I342" t="str">
            <v>X</v>
          </cell>
          <cell r="J342">
            <v>1</v>
          </cell>
          <cell r="K342" t="str">
            <v>4X32HEHP</v>
          </cell>
          <cell r="L342">
            <v>0</v>
          </cell>
          <cell r="M342" t="str">
            <v>N/A</v>
          </cell>
          <cell r="O342">
            <v>4</v>
          </cell>
          <cell r="P342" t="str">
            <v>FO32/ECO</v>
          </cell>
          <cell r="Q342">
            <v>0</v>
          </cell>
          <cell r="R342" t="str">
            <v>N/A</v>
          </cell>
          <cell r="S342">
            <v>1</v>
          </cell>
          <cell r="T342" t="str">
            <v>4 LAMP T8 HP BALLASTS SURFACE MOUNT</v>
          </cell>
          <cell r="U342" t="str">
            <v>TRISTAR</v>
          </cell>
          <cell r="V342" t="str">
            <v>ICS-8-432-T8-EB-UNVHP-WG</v>
          </cell>
          <cell r="W342" t="str">
            <v>-</v>
          </cell>
          <cell r="X342">
            <v>1</v>
          </cell>
          <cell r="Y342">
            <v>2.75</v>
          </cell>
          <cell r="Z342">
            <v>59.734999999999999</v>
          </cell>
          <cell r="AA342">
            <v>164.27125000000001</v>
          </cell>
          <cell r="AB342">
            <v>1.8</v>
          </cell>
          <cell r="AC342">
            <v>0</v>
          </cell>
          <cell r="AD342">
            <v>110</v>
          </cell>
          <cell r="AE342">
            <v>20</v>
          </cell>
          <cell r="AF342">
            <v>137.19999999999999</v>
          </cell>
          <cell r="AG342">
            <v>301.47125</v>
          </cell>
          <cell r="AH342">
            <v>2850</v>
          </cell>
          <cell r="AI342">
            <v>1.1499999999999999</v>
          </cell>
          <cell r="AJ342">
            <v>13109.999999999998</v>
          </cell>
          <cell r="AK342">
            <v>24000</v>
          </cell>
          <cell r="AL342">
            <v>4</v>
          </cell>
          <cell r="AM342">
            <v>2.25</v>
          </cell>
          <cell r="AN342">
            <v>1</v>
          </cell>
          <cell r="AO342">
            <v>20</v>
          </cell>
          <cell r="AP342">
            <v>3.7500000000000001E-4</v>
          </cell>
          <cell r="AQ342">
            <v>8.3333333333333339E-4</v>
          </cell>
          <cell r="AR342">
            <v>60000</v>
          </cell>
          <cell r="AS342">
            <v>1</v>
          </cell>
          <cell r="AT342">
            <v>20.137499999999999</v>
          </cell>
          <cell r="AU342">
            <v>1</v>
          </cell>
          <cell r="AV342">
            <v>20</v>
          </cell>
          <cell r="AW342">
            <v>3.3562499999999999E-4</v>
          </cell>
          <cell r="AX342">
            <v>3.3333333333333332E-4</v>
          </cell>
          <cell r="AY342">
            <v>7.1062499999999999E-4</v>
          </cell>
          <cell r="AZ342">
            <v>1.1666666666666668E-3</v>
          </cell>
          <cell r="BA342">
            <v>322</v>
          </cell>
        </row>
        <row r="343">
          <cell r="B343">
            <v>323</v>
          </cell>
          <cell r="C343" t="str">
            <v>NF29-64HO</v>
          </cell>
          <cell r="D343" t="str">
            <v xml:space="preserve"> </v>
          </cell>
          <cell r="E343" t="str">
            <v>NEW LINEAR FLUORESCENT FIXTURE</v>
          </cell>
          <cell r="F343">
            <v>362</v>
          </cell>
          <cell r="I343" t="str">
            <v>X</v>
          </cell>
          <cell r="J343">
            <v>1</v>
          </cell>
          <cell r="K343" t="str">
            <v>4X54HO</v>
          </cell>
          <cell r="L343">
            <v>1</v>
          </cell>
          <cell r="M343" t="str">
            <v>2X54HO</v>
          </cell>
          <cell r="O343">
            <v>6</v>
          </cell>
          <cell r="P343" t="str">
            <v>FP54/841/HO</v>
          </cell>
          <cell r="Q343">
            <v>0</v>
          </cell>
          <cell r="R343" t="str">
            <v>N/A</v>
          </cell>
          <cell r="S343">
            <v>1</v>
          </cell>
          <cell r="T343" t="str">
            <v>6 LAMP T5 HO SURFACE MOUNT</v>
          </cell>
          <cell r="U343" t="str">
            <v>TRISTAR</v>
          </cell>
          <cell r="V343" t="str">
            <v>IL-8-654-HO-EB-UNV-WG</v>
          </cell>
          <cell r="W343" t="str">
            <v>-</v>
          </cell>
          <cell r="X343">
            <v>1</v>
          </cell>
          <cell r="Y343">
            <v>2.75</v>
          </cell>
          <cell r="Z343">
            <v>59.734999999999999</v>
          </cell>
          <cell r="AA343">
            <v>164.27125000000001</v>
          </cell>
          <cell r="AB343">
            <v>5.3</v>
          </cell>
          <cell r="AC343">
            <v>0</v>
          </cell>
          <cell r="AD343">
            <v>175</v>
          </cell>
          <cell r="AE343">
            <v>20</v>
          </cell>
          <cell r="AF343">
            <v>226.8</v>
          </cell>
          <cell r="AG343">
            <v>391.07125000000002</v>
          </cell>
          <cell r="AH343">
            <v>4138</v>
          </cell>
          <cell r="AI343">
            <v>1</v>
          </cell>
          <cell r="AJ343">
            <v>24828</v>
          </cell>
          <cell r="AK343">
            <v>20000</v>
          </cell>
          <cell r="AL343">
            <v>6</v>
          </cell>
          <cell r="AM343">
            <v>6.625</v>
          </cell>
          <cell r="AN343">
            <v>1</v>
          </cell>
          <cell r="AO343">
            <v>20</v>
          </cell>
          <cell r="AP343">
            <v>1.9875000000000001E-3</v>
          </cell>
          <cell r="AQ343">
            <v>1E-3</v>
          </cell>
          <cell r="AR343">
            <v>60000</v>
          </cell>
          <cell r="AS343">
            <v>2</v>
          </cell>
          <cell r="AT343">
            <v>40</v>
          </cell>
          <cell r="AU343">
            <v>1</v>
          </cell>
          <cell r="AV343">
            <v>20</v>
          </cell>
          <cell r="AW343">
            <v>1.3333333333333333E-3</v>
          </cell>
          <cell r="AX343">
            <v>6.6666666666666664E-4</v>
          </cell>
          <cell r="AY343">
            <v>3.3208333333333336E-3</v>
          </cell>
          <cell r="AZ343">
            <v>1.6666666666666666E-3</v>
          </cell>
          <cell r="BA343">
            <v>323</v>
          </cell>
        </row>
        <row r="344">
          <cell r="B344">
            <v>324</v>
          </cell>
          <cell r="C344" t="str">
            <v>NF29-64HP</v>
          </cell>
          <cell r="D344" t="str">
            <v xml:space="preserve"> </v>
          </cell>
          <cell r="E344" t="str">
            <v>NEW LINEAR FLUORESCENT FIXTURE</v>
          </cell>
          <cell r="F344">
            <v>228</v>
          </cell>
          <cell r="I344" t="str">
            <v>X</v>
          </cell>
          <cell r="J344">
            <v>2</v>
          </cell>
          <cell r="K344" t="str">
            <v>3X32HEHP</v>
          </cell>
          <cell r="L344">
            <v>0</v>
          </cell>
          <cell r="M344" t="str">
            <v>N/A</v>
          </cell>
          <cell r="O344">
            <v>6</v>
          </cell>
          <cell r="P344" t="str">
            <v>FO32/ECO</v>
          </cell>
          <cell r="Q344">
            <v>0</v>
          </cell>
          <cell r="R344" t="str">
            <v>N/A</v>
          </cell>
          <cell r="S344">
            <v>1</v>
          </cell>
          <cell r="T344" t="str">
            <v>6 LAMP T8 HP BALLASTS SURFACE MOUNT</v>
          </cell>
          <cell r="U344" t="str">
            <v>TRISTAR</v>
          </cell>
          <cell r="V344" t="str">
            <v>ICS-8-632-T8-EB-UNVHP-WG</v>
          </cell>
          <cell r="W344" t="str">
            <v>-</v>
          </cell>
          <cell r="X344">
            <v>1</v>
          </cell>
          <cell r="Y344">
            <v>2.75</v>
          </cell>
          <cell r="Z344">
            <v>59.734999999999999</v>
          </cell>
          <cell r="AA344">
            <v>164.27125000000001</v>
          </cell>
          <cell r="AB344">
            <v>1.8</v>
          </cell>
          <cell r="AC344">
            <v>0</v>
          </cell>
          <cell r="AD344">
            <v>125</v>
          </cell>
          <cell r="AE344">
            <v>20</v>
          </cell>
          <cell r="AF344">
            <v>155.80000000000001</v>
          </cell>
          <cell r="AG344">
            <v>320.07125000000002</v>
          </cell>
          <cell r="AH344">
            <v>2850</v>
          </cell>
          <cell r="AI344">
            <v>1.18</v>
          </cell>
          <cell r="AJ344">
            <v>20178</v>
          </cell>
          <cell r="AK344">
            <v>24000</v>
          </cell>
          <cell r="AL344">
            <v>6</v>
          </cell>
          <cell r="AM344">
            <v>2.25</v>
          </cell>
          <cell r="AN344">
            <v>1</v>
          </cell>
          <cell r="AO344">
            <v>20</v>
          </cell>
          <cell r="AP344">
            <v>5.6250000000000007E-4</v>
          </cell>
          <cell r="AQ344">
            <v>8.3333333333333339E-4</v>
          </cell>
          <cell r="AR344">
            <v>60000</v>
          </cell>
          <cell r="AS344">
            <v>2</v>
          </cell>
          <cell r="AT344">
            <v>18.2</v>
          </cell>
          <cell r="AU344">
            <v>1</v>
          </cell>
          <cell r="AV344">
            <v>20</v>
          </cell>
          <cell r="AW344">
            <v>6.066666666666666E-4</v>
          </cell>
          <cell r="AX344">
            <v>6.6666666666666664E-4</v>
          </cell>
          <cell r="AY344">
            <v>1.1691666666666667E-3</v>
          </cell>
          <cell r="AZ344">
            <v>1.5E-3</v>
          </cell>
          <cell r="BA344">
            <v>324</v>
          </cell>
        </row>
        <row r="345">
          <cell r="B345">
            <v>325</v>
          </cell>
          <cell r="C345" t="str">
            <v>NF30-320</v>
          </cell>
          <cell r="D345" t="str">
            <v xml:space="preserve"> </v>
          </cell>
          <cell r="E345" t="str">
            <v>NEW LINEAR FLUORESCENT FIXTURE</v>
          </cell>
          <cell r="F345">
            <v>368</v>
          </cell>
          <cell r="I345" t="str">
            <v>X</v>
          </cell>
          <cell r="J345">
            <v>1</v>
          </cell>
          <cell r="K345" t="str">
            <v>MH320PS QUADTAP MAG M132/M154</v>
          </cell>
          <cell r="L345">
            <v>0</v>
          </cell>
          <cell r="M345" t="str">
            <v>N/A</v>
          </cell>
          <cell r="N345" t="str">
            <v>X</v>
          </cell>
          <cell r="O345">
            <v>1</v>
          </cell>
          <cell r="P345" t="str">
            <v>MP320/PS/BU-ONLY</v>
          </cell>
          <cell r="Q345">
            <v>0</v>
          </cell>
          <cell r="R345" t="str">
            <v>N/A</v>
          </cell>
          <cell r="S345">
            <v>1</v>
          </cell>
          <cell r="T345" t="str">
            <v>GLASS REFRACTOR GYM</v>
          </cell>
          <cell r="U345" t="str">
            <v>HOLOPHANE</v>
          </cell>
          <cell r="V345" t="str">
            <v>PRSL320PPMTPDJ31</v>
          </cell>
          <cell r="W345" t="str">
            <v>-</v>
          </cell>
          <cell r="X345">
            <v>0.6</v>
          </cell>
          <cell r="Y345">
            <v>2.75</v>
          </cell>
          <cell r="Z345">
            <v>59.734999999999999</v>
          </cell>
          <cell r="AA345">
            <v>164.27125000000001</v>
          </cell>
          <cell r="AB345">
            <v>0</v>
          </cell>
          <cell r="AC345">
            <v>0</v>
          </cell>
          <cell r="AD345">
            <v>270</v>
          </cell>
          <cell r="AF345">
            <v>270</v>
          </cell>
          <cell r="AG345">
            <v>434.27125000000001</v>
          </cell>
          <cell r="AH345">
            <v>21000</v>
          </cell>
          <cell r="AI345">
            <v>0.9</v>
          </cell>
          <cell r="AJ345">
            <v>18900</v>
          </cell>
          <cell r="AK345">
            <v>20000</v>
          </cell>
          <cell r="AL345">
            <v>1</v>
          </cell>
          <cell r="AM345">
            <v>31.25</v>
          </cell>
          <cell r="AN345">
            <v>1</v>
          </cell>
          <cell r="AO345">
            <v>20</v>
          </cell>
          <cell r="AP345">
            <v>1.5625000000000001E-3</v>
          </cell>
          <cell r="AQ345">
            <v>1E-3</v>
          </cell>
          <cell r="AR345">
            <v>60000</v>
          </cell>
          <cell r="AS345">
            <v>1</v>
          </cell>
          <cell r="AT345">
            <v>81.25</v>
          </cell>
          <cell r="AU345">
            <v>2</v>
          </cell>
          <cell r="AV345">
            <v>40</v>
          </cell>
          <cell r="AW345">
            <v>1.3541666666666667E-3</v>
          </cell>
          <cell r="AX345">
            <v>6.6666666666666664E-4</v>
          </cell>
          <cell r="AY345">
            <v>2.9166666666666668E-3</v>
          </cell>
          <cell r="AZ345">
            <v>1.6666666666666666E-3</v>
          </cell>
          <cell r="BA345">
            <v>325</v>
          </cell>
        </row>
        <row r="346">
          <cell r="B346">
            <v>326</v>
          </cell>
          <cell r="C346" t="str">
            <v>NF30-320 QSS</v>
          </cell>
          <cell r="D346" t="str">
            <v xml:space="preserve"> </v>
          </cell>
          <cell r="E346" t="str">
            <v>NEW LINEAR FLUORESCENT FIXTURE</v>
          </cell>
          <cell r="F346">
            <v>368</v>
          </cell>
          <cell r="I346" t="str">
            <v>X</v>
          </cell>
          <cell r="J346">
            <v>1</v>
          </cell>
          <cell r="K346" t="str">
            <v>MH320PS QUADTAP MAG M132/M154</v>
          </cell>
          <cell r="L346">
            <v>0</v>
          </cell>
          <cell r="M346" t="str">
            <v>N/A</v>
          </cell>
          <cell r="N346" t="str">
            <v>X</v>
          </cell>
          <cell r="O346">
            <v>1</v>
          </cell>
          <cell r="P346" t="str">
            <v>MP320/PS/BU-ONLY</v>
          </cell>
          <cell r="Q346">
            <v>0</v>
          </cell>
          <cell r="R346" t="str">
            <v>N/A</v>
          </cell>
          <cell r="S346">
            <v>1</v>
          </cell>
          <cell r="T346" t="str">
            <v>GLASS REFRACTOR GYM WITH RESTRIKE OPTION</v>
          </cell>
          <cell r="U346" t="str">
            <v>HOLOPHANE</v>
          </cell>
          <cell r="V346" t="str">
            <v>PRSL320PPMTPDJ31-RESTRIKE</v>
          </cell>
          <cell r="W346" t="str">
            <v>-</v>
          </cell>
          <cell r="X346">
            <v>0.6</v>
          </cell>
          <cell r="Y346">
            <v>2.75</v>
          </cell>
          <cell r="Z346">
            <v>59.734999999999999</v>
          </cell>
          <cell r="AA346">
            <v>164.27125000000001</v>
          </cell>
          <cell r="AB346">
            <v>0</v>
          </cell>
          <cell r="AC346">
            <v>0</v>
          </cell>
          <cell r="AD346">
            <v>290</v>
          </cell>
          <cell r="AF346">
            <v>290</v>
          </cell>
          <cell r="AG346">
            <v>454.27125000000001</v>
          </cell>
          <cell r="AH346">
            <v>21000</v>
          </cell>
          <cell r="AI346">
            <v>0.9</v>
          </cell>
          <cell r="AJ346">
            <v>18900</v>
          </cell>
          <cell r="AK346">
            <v>20000</v>
          </cell>
          <cell r="AL346">
            <v>1</v>
          </cell>
          <cell r="AM346">
            <v>31.25</v>
          </cell>
          <cell r="AN346">
            <v>1</v>
          </cell>
          <cell r="AO346">
            <v>20</v>
          </cell>
          <cell r="AP346">
            <v>1.5625000000000001E-3</v>
          </cell>
          <cell r="AQ346">
            <v>1E-3</v>
          </cell>
          <cell r="AR346">
            <v>60000</v>
          </cell>
          <cell r="AS346">
            <v>1</v>
          </cell>
          <cell r="AT346">
            <v>81.25</v>
          </cell>
          <cell r="AU346">
            <v>2</v>
          </cell>
          <cell r="AV346">
            <v>40</v>
          </cell>
          <cell r="AW346">
            <v>1.3541666666666667E-3</v>
          </cell>
          <cell r="AX346">
            <v>6.6666666666666664E-4</v>
          </cell>
          <cell r="AY346">
            <v>2.9166666666666668E-3</v>
          </cell>
          <cell r="AZ346">
            <v>1.6666666666666666E-3</v>
          </cell>
          <cell r="BA346">
            <v>326</v>
          </cell>
        </row>
        <row r="347">
          <cell r="B347">
            <v>327</v>
          </cell>
          <cell r="C347" t="str">
            <v>NF-EMG-R</v>
          </cell>
          <cell r="D347" t="str">
            <v xml:space="preserve"> </v>
          </cell>
          <cell r="E347" t="str">
            <v>EMERGENCY FIXTURE</v>
          </cell>
          <cell r="F347">
            <v>0</v>
          </cell>
          <cell r="J347">
            <v>0</v>
          </cell>
          <cell r="K347" t="str">
            <v>N/A</v>
          </cell>
          <cell r="L347">
            <v>0</v>
          </cell>
          <cell r="M347" t="str">
            <v>N/A</v>
          </cell>
          <cell r="O347">
            <v>1</v>
          </cell>
          <cell r="P347" t="str">
            <v>75 WATT CAP MB PAR30</v>
          </cell>
          <cell r="Q347">
            <v>0</v>
          </cell>
          <cell r="R347" t="str">
            <v>N/A</v>
          </cell>
          <cell r="S347">
            <v>1</v>
          </cell>
          <cell r="T347" t="str">
            <v>RECESSED EMERGENCY FIXTURE</v>
          </cell>
          <cell r="U347" t="str">
            <v>PROGRESS</v>
          </cell>
          <cell r="V347" t="str">
            <v>P87-AT W/P8066-28</v>
          </cell>
          <cell r="W347" t="str">
            <v>-</v>
          </cell>
          <cell r="X347">
            <v>0.5</v>
          </cell>
          <cell r="Y347">
            <v>1</v>
          </cell>
          <cell r="Z347">
            <v>59.734999999999999</v>
          </cell>
          <cell r="AA347">
            <v>59.734999999999999</v>
          </cell>
          <cell r="AB347">
            <v>6.5</v>
          </cell>
          <cell r="AC347">
            <v>0</v>
          </cell>
          <cell r="AD347">
            <v>30</v>
          </cell>
          <cell r="AF347">
            <v>36.5</v>
          </cell>
          <cell r="AG347">
            <v>96.234999999999999</v>
          </cell>
          <cell r="AH347">
            <v>1130</v>
          </cell>
          <cell r="AI347">
            <v>0</v>
          </cell>
          <cell r="AJ347">
            <v>0</v>
          </cell>
          <cell r="AK347">
            <v>2500</v>
          </cell>
          <cell r="AL347">
            <v>1</v>
          </cell>
          <cell r="AM347">
            <v>8.125</v>
          </cell>
          <cell r="AN347">
            <v>0.25</v>
          </cell>
          <cell r="AO347">
            <v>5</v>
          </cell>
          <cell r="AP347">
            <v>3.2499999999999999E-3</v>
          </cell>
          <cell r="AQ347">
            <v>2E-3</v>
          </cell>
          <cell r="AR347">
            <v>0</v>
          </cell>
          <cell r="AS347">
            <v>0</v>
          </cell>
          <cell r="AT347">
            <v>0</v>
          </cell>
          <cell r="AU347">
            <v>0</v>
          </cell>
          <cell r="AV347">
            <v>0</v>
          </cell>
          <cell r="AW347">
            <v>0</v>
          </cell>
          <cell r="AX347">
            <v>0</v>
          </cell>
          <cell r="AY347">
            <v>3.2499999999999999E-3</v>
          </cell>
          <cell r="AZ347">
            <v>2E-3</v>
          </cell>
          <cell r="BA347">
            <v>327</v>
          </cell>
        </row>
        <row r="348">
          <cell r="B348">
            <v>328</v>
          </cell>
          <cell r="C348" t="str">
            <v>NF-EMG-S</v>
          </cell>
          <cell r="D348" t="str">
            <v xml:space="preserve"> </v>
          </cell>
          <cell r="E348" t="str">
            <v>EMERGENCY FIXTURE</v>
          </cell>
          <cell r="F348">
            <v>0</v>
          </cell>
          <cell r="J348">
            <v>0</v>
          </cell>
          <cell r="K348" t="str">
            <v>N/A</v>
          </cell>
          <cell r="L348">
            <v>0</v>
          </cell>
          <cell r="M348" t="str">
            <v>N/A</v>
          </cell>
          <cell r="O348">
            <v>1</v>
          </cell>
          <cell r="P348" t="str">
            <v>75 WATT CAP MB PAR30</v>
          </cell>
          <cell r="Q348">
            <v>0</v>
          </cell>
          <cell r="R348" t="str">
            <v>N/A</v>
          </cell>
          <cell r="S348">
            <v>1</v>
          </cell>
          <cell r="T348" t="str">
            <v>SURFACE MT EMERGENCY FIXTURE</v>
          </cell>
          <cell r="U348" t="str">
            <v>PROGRESS</v>
          </cell>
          <cell r="V348" t="str">
            <v>P5774-30</v>
          </cell>
          <cell r="W348" t="str">
            <v>-</v>
          </cell>
          <cell r="X348">
            <v>0.5</v>
          </cell>
          <cell r="Y348">
            <v>1</v>
          </cell>
          <cell r="Z348">
            <v>59.734999999999999</v>
          </cell>
          <cell r="AA348">
            <v>59.734999999999999</v>
          </cell>
          <cell r="AB348">
            <v>6.5</v>
          </cell>
          <cell r="AC348">
            <v>0</v>
          </cell>
          <cell r="AD348">
            <v>30</v>
          </cell>
          <cell r="AF348">
            <v>36.5</v>
          </cell>
          <cell r="AG348">
            <v>96.234999999999999</v>
          </cell>
          <cell r="AH348">
            <v>1130</v>
          </cell>
          <cell r="AI348">
            <v>0</v>
          </cell>
          <cell r="AJ348">
            <v>0</v>
          </cell>
          <cell r="AK348">
            <v>2500</v>
          </cell>
          <cell r="AL348">
            <v>1</v>
          </cell>
          <cell r="AM348">
            <v>8.125</v>
          </cell>
          <cell r="AN348">
            <v>0.25</v>
          </cell>
          <cell r="AO348">
            <v>5</v>
          </cell>
          <cell r="AP348">
            <v>3.2499999999999999E-3</v>
          </cell>
          <cell r="AQ348">
            <v>2E-3</v>
          </cell>
          <cell r="AR348">
            <v>0</v>
          </cell>
          <cell r="AS348">
            <v>0</v>
          </cell>
          <cell r="AT348">
            <v>0</v>
          </cell>
          <cell r="AU348">
            <v>0</v>
          </cell>
          <cell r="AV348">
            <v>0</v>
          </cell>
          <cell r="AW348">
            <v>0</v>
          </cell>
          <cell r="AX348">
            <v>0</v>
          </cell>
          <cell r="AY348">
            <v>3.2499999999999999E-3</v>
          </cell>
          <cell r="AZ348">
            <v>2E-3</v>
          </cell>
          <cell r="BA348">
            <v>328</v>
          </cell>
        </row>
        <row r="349">
          <cell r="B349">
            <v>329</v>
          </cell>
          <cell r="C349" t="str">
            <v>CR41</v>
          </cell>
          <cell r="D349" t="str">
            <v>X</v>
          </cell>
          <cell r="E349" t="str">
            <v>NEW LINEAR FLUORESCENT FIXTURE</v>
          </cell>
          <cell r="F349">
            <v>25</v>
          </cell>
          <cell r="I349" t="str">
            <v>X</v>
          </cell>
          <cell r="J349">
            <v>1</v>
          </cell>
          <cell r="K349" t="str">
            <v>1X32HE</v>
          </cell>
          <cell r="L349">
            <v>0</v>
          </cell>
          <cell r="M349" t="str">
            <v>N/A</v>
          </cell>
          <cell r="O349">
            <v>1</v>
          </cell>
          <cell r="P349" t="str">
            <v>FO28/ECO</v>
          </cell>
          <cell r="Q349">
            <v>0</v>
          </cell>
          <cell r="R349" t="str">
            <v>N/A</v>
          </cell>
          <cell r="S349">
            <v>1</v>
          </cell>
          <cell r="T349" t="str">
            <v>4' 1-LAMP CLASSROOM FIXTURE</v>
          </cell>
          <cell r="U349" t="str">
            <v>TRI-STAR</v>
          </cell>
          <cell r="V349" t="str">
            <v>WA438-4-132-T8-EB(*)WREF</v>
          </cell>
          <cell r="W349" t="str">
            <v>-</v>
          </cell>
          <cell r="X349">
            <v>0.6</v>
          </cell>
          <cell r="Y349">
            <v>1</v>
          </cell>
          <cell r="Z349">
            <v>59.734999999999999</v>
          </cell>
          <cell r="AA349">
            <v>59.734999999999999</v>
          </cell>
          <cell r="AB349">
            <v>2.13</v>
          </cell>
          <cell r="AC349">
            <v>0</v>
          </cell>
          <cell r="AD349">
            <v>41</v>
          </cell>
          <cell r="AF349">
            <v>43.13</v>
          </cell>
          <cell r="AG349">
            <v>102.86500000000001</v>
          </cell>
          <cell r="AH349">
            <v>2560</v>
          </cell>
          <cell r="AI349">
            <v>0.88</v>
          </cell>
          <cell r="AJ349">
            <v>2252.8000000000002</v>
          </cell>
          <cell r="AK349">
            <v>24000</v>
          </cell>
          <cell r="AL349">
            <v>1</v>
          </cell>
          <cell r="AM349">
            <v>2.6624999999999996</v>
          </cell>
          <cell r="AN349">
            <v>0.25</v>
          </cell>
          <cell r="AO349">
            <v>5</v>
          </cell>
          <cell r="AP349">
            <v>1.1093749999999998E-4</v>
          </cell>
          <cell r="AQ349">
            <v>2.0833333333333335E-4</v>
          </cell>
          <cell r="AR349">
            <v>60000</v>
          </cell>
          <cell r="AS349">
            <v>1</v>
          </cell>
          <cell r="AT349">
            <v>12.7125</v>
          </cell>
          <cell r="AU349">
            <v>1</v>
          </cell>
          <cell r="AV349">
            <v>20</v>
          </cell>
          <cell r="AW349">
            <v>2.1187500000000001E-4</v>
          </cell>
          <cell r="AX349">
            <v>3.3333333333333332E-4</v>
          </cell>
          <cell r="AY349">
            <v>3.2281249999999997E-4</v>
          </cell>
          <cell r="AZ349">
            <v>5.4166666666666664E-4</v>
          </cell>
          <cell r="BA349">
            <v>329</v>
          </cell>
        </row>
        <row r="350">
          <cell r="B350">
            <v>330</v>
          </cell>
          <cell r="C350" t="str">
            <v>CR41HP</v>
          </cell>
          <cell r="D350" t="str">
            <v>X</v>
          </cell>
          <cell r="E350" t="str">
            <v>NEW LINEAR FLUORESCENT FIXTURE</v>
          </cell>
          <cell r="F350">
            <v>33</v>
          </cell>
          <cell r="I350" t="str">
            <v>X</v>
          </cell>
          <cell r="J350">
            <v>1</v>
          </cell>
          <cell r="K350" t="str">
            <v>1X32HEHP</v>
          </cell>
          <cell r="L350">
            <v>0</v>
          </cell>
          <cell r="M350" t="str">
            <v>N/A</v>
          </cell>
          <cell r="O350">
            <v>1</v>
          </cell>
          <cell r="P350" t="str">
            <v>FO28/ECO</v>
          </cell>
          <cell r="Q350">
            <v>0</v>
          </cell>
          <cell r="R350" t="str">
            <v>N/A</v>
          </cell>
          <cell r="S350">
            <v>1</v>
          </cell>
          <cell r="T350" t="str">
            <v>4' 1-LAMP HIGH POWER CLASSROOM FIXTURE</v>
          </cell>
          <cell r="U350" t="str">
            <v>TRI-STAR</v>
          </cell>
          <cell r="V350" t="str">
            <v>WA438-4-132-T8-EB(*)HP -WREF</v>
          </cell>
          <cell r="W350" t="str">
            <v>-</v>
          </cell>
          <cell r="X350">
            <v>0.6</v>
          </cell>
          <cell r="Y350">
            <v>1</v>
          </cell>
          <cell r="Z350">
            <v>59.734999999999999</v>
          </cell>
          <cell r="AA350">
            <v>59.734999999999999</v>
          </cell>
          <cell r="AB350">
            <v>2.13</v>
          </cell>
          <cell r="AC350">
            <v>0</v>
          </cell>
          <cell r="AD350">
            <v>42</v>
          </cell>
          <cell r="AF350">
            <v>44.13</v>
          </cell>
          <cell r="AG350">
            <v>103.86500000000001</v>
          </cell>
          <cell r="AH350">
            <v>2560</v>
          </cell>
          <cell r="AI350">
            <v>1.2</v>
          </cell>
          <cell r="AJ350">
            <v>3072</v>
          </cell>
          <cell r="AK350">
            <v>24000</v>
          </cell>
          <cell r="AL350">
            <v>1</v>
          </cell>
          <cell r="AM350">
            <v>2.6624999999999996</v>
          </cell>
          <cell r="AN350">
            <v>0.25</v>
          </cell>
          <cell r="AO350">
            <v>5</v>
          </cell>
          <cell r="AP350">
            <v>1.1093749999999998E-4</v>
          </cell>
          <cell r="AQ350">
            <v>2.0833333333333335E-4</v>
          </cell>
          <cell r="AR350">
            <v>60000</v>
          </cell>
          <cell r="AS350">
            <v>1</v>
          </cell>
          <cell r="AT350">
            <v>16.8</v>
          </cell>
          <cell r="AU350">
            <v>1</v>
          </cell>
          <cell r="AV350">
            <v>20</v>
          </cell>
          <cell r="AW350">
            <v>2.8000000000000003E-4</v>
          </cell>
          <cell r="AX350">
            <v>3.3333333333333332E-4</v>
          </cell>
          <cell r="AY350">
            <v>3.9093750000000001E-4</v>
          </cell>
          <cell r="AZ350">
            <v>5.4166666666666664E-4</v>
          </cell>
          <cell r="BA350">
            <v>330</v>
          </cell>
        </row>
        <row r="351">
          <cell r="B351">
            <v>331</v>
          </cell>
          <cell r="C351" t="str">
            <v>CR41LP</v>
          </cell>
          <cell r="D351" t="str">
            <v>X</v>
          </cell>
          <cell r="E351" t="str">
            <v>NEW LINEAR FLUORESCENT FIXTURE</v>
          </cell>
          <cell r="F351">
            <v>22</v>
          </cell>
          <cell r="I351" t="str">
            <v>X</v>
          </cell>
          <cell r="J351">
            <v>1</v>
          </cell>
          <cell r="K351" t="str">
            <v>1X32HELP</v>
          </cell>
          <cell r="L351">
            <v>0</v>
          </cell>
          <cell r="M351" t="str">
            <v>N/A</v>
          </cell>
          <cell r="O351">
            <v>1</v>
          </cell>
          <cell r="P351" t="str">
            <v>FO28/ECO</v>
          </cell>
          <cell r="Q351">
            <v>0</v>
          </cell>
          <cell r="R351" t="str">
            <v>N/A</v>
          </cell>
          <cell r="S351">
            <v>1</v>
          </cell>
          <cell r="T351" t="str">
            <v>4' 1-LAMP LOW POWER CLASSROOM FIXTURE</v>
          </cell>
          <cell r="U351" t="str">
            <v>TRI-STAR</v>
          </cell>
          <cell r="V351" t="str">
            <v>WA438-4-132-T8-EB(*)LP- WREF</v>
          </cell>
          <cell r="W351" t="str">
            <v>-</v>
          </cell>
          <cell r="X351">
            <v>0.6</v>
          </cell>
          <cell r="Y351">
            <v>1</v>
          </cell>
          <cell r="Z351">
            <v>59.734999999999999</v>
          </cell>
          <cell r="AA351">
            <v>59.734999999999999</v>
          </cell>
          <cell r="AB351">
            <v>2.13</v>
          </cell>
          <cell r="AC351">
            <v>0</v>
          </cell>
          <cell r="AD351">
            <v>41</v>
          </cell>
          <cell r="AF351">
            <v>43.13</v>
          </cell>
          <cell r="AG351">
            <v>102.86500000000001</v>
          </cell>
          <cell r="AH351">
            <v>2560</v>
          </cell>
          <cell r="AI351">
            <v>0.78</v>
          </cell>
          <cell r="AJ351">
            <v>1996.8000000000002</v>
          </cell>
          <cell r="AK351">
            <v>24000</v>
          </cell>
          <cell r="AL351">
            <v>1</v>
          </cell>
          <cell r="AM351">
            <v>2.6624999999999996</v>
          </cell>
          <cell r="AN351">
            <v>0.25</v>
          </cell>
          <cell r="AO351">
            <v>5</v>
          </cell>
          <cell r="AP351">
            <v>1.1093749999999998E-4</v>
          </cell>
          <cell r="AQ351">
            <v>2.0833333333333335E-4</v>
          </cell>
          <cell r="AR351">
            <v>60000</v>
          </cell>
          <cell r="AS351">
            <v>1</v>
          </cell>
          <cell r="AT351">
            <v>12.7125</v>
          </cell>
          <cell r="AU351">
            <v>1</v>
          </cell>
          <cell r="AV351">
            <v>20</v>
          </cell>
          <cell r="AW351">
            <v>2.1187500000000001E-4</v>
          </cell>
          <cell r="AX351">
            <v>3.3333333333333332E-4</v>
          </cell>
          <cell r="AY351">
            <v>3.2281249999999997E-4</v>
          </cell>
          <cell r="AZ351">
            <v>5.4166666666666664E-4</v>
          </cell>
          <cell r="BA351">
            <v>331</v>
          </cell>
        </row>
        <row r="352">
          <cell r="B352">
            <v>332</v>
          </cell>
          <cell r="C352" t="str">
            <v>CR42</v>
          </cell>
          <cell r="D352" t="str">
            <v xml:space="preserve"> </v>
          </cell>
          <cell r="E352" t="str">
            <v>NEW LINEAR FLUORESCENT FIXTURE</v>
          </cell>
          <cell r="F352">
            <v>48</v>
          </cell>
          <cell r="I352" t="str">
            <v>X</v>
          </cell>
          <cell r="J352">
            <v>1</v>
          </cell>
          <cell r="K352" t="str">
            <v>2X32HE</v>
          </cell>
          <cell r="L352">
            <v>0</v>
          </cell>
          <cell r="M352" t="str">
            <v>N/A</v>
          </cell>
          <cell r="O352">
            <v>2</v>
          </cell>
          <cell r="P352" t="str">
            <v>FO28/ECO</v>
          </cell>
          <cell r="Q352">
            <v>0</v>
          </cell>
          <cell r="R352" t="str">
            <v>N/A</v>
          </cell>
          <cell r="S352">
            <v>1</v>
          </cell>
          <cell r="T352" t="str">
            <v>4' 2-LAMP CLASSROOM FIXTURE</v>
          </cell>
          <cell r="U352" t="str">
            <v>TRI-STAR</v>
          </cell>
          <cell r="V352" t="str">
            <v>WA438-4-232-T8-EB(*)WREF</v>
          </cell>
          <cell r="W352" t="str">
            <v>-</v>
          </cell>
          <cell r="X352">
            <v>0.6</v>
          </cell>
          <cell r="Y352">
            <v>1</v>
          </cell>
          <cell r="Z352">
            <v>59.734999999999999</v>
          </cell>
          <cell r="AA352">
            <v>59.734999999999999</v>
          </cell>
          <cell r="AB352">
            <v>2.13</v>
          </cell>
          <cell r="AC352">
            <v>0</v>
          </cell>
          <cell r="AD352">
            <v>42</v>
          </cell>
          <cell r="AF352">
            <v>46.26</v>
          </cell>
          <cell r="AG352">
            <v>105.995</v>
          </cell>
          <cell r="AH352">
            <v>2560</v>
          </cell>
          <cell r="AI352">
            <v>0.88</v>
          </cell>
          <cell r="AJ352">
            <v>4505.6000000000004</v>
          </cell>
          <cell r="AK352">
            <v>24000</v>
          </cell>
          <cell r="AL352">
            <v>2</v>
          </cell>
          <cell r="AM352">
            <v>2.6624999999999996</v>
          </cell>
          <cell r="AN352">
            <v>0.25</v>
          </cell>
          <cell r="AO352">
            <v>5</v>
          </cell>
          <cell r="AP352">
            <v>2.2187499999999996E-4</v>
          </cell>
          <cell r="AQ352">
            <v>4.1666666666666669E-4</v>
          </cell>
          <cell r="AR352">
            <v>60000</v>
          </cell>
          <cell r="AS352">
            <v>1</v>
          </cell>
          <cell r="AT352">
            <v>12.3</v>
          </cell>
          <cell r="AU352">
            <v>1</v>
          </cell>
          <cell r="AV352">
            <v>20</v>
          </cell>
          <cell r="AW352">
            <v>2.0500000000000002E-4</v>
          </cell>
          <cell r="AX352">
            <v>3.3333333333333332E-4</v>
          </cell>
          <cell r="AY352">
            <v>4.2687499999999995E-4</v>
          </cell>
          <cell r="AZ352">
            <v>7.5000000000000002E-4</v>
          </cell>
          <cell r="BA352">
            <v>332</v>
          </cell>
        </row>
        <row r="353">
          <cell r="B353">
            <v>333</v>
          </cell>
          <cell r="C353" t="str">
            <v>CR42HP</v>
          </cell>
          <cell r="D353" t="str">
            <v>X</v>
          </cell>
          <cell r="E353" t="str">
            <v>NEW LINEAR FLUORESCENT FIXTURE</v>
          </cell>
          <cell r="F353">
            <v>65</v>
          </cell>
          <cell r="I353" t="str">
            <v>X</v>
          </cell>
          <cell r="J353">
            <v>1</v>
          </cell>
          <cell r="K353" t="str">
            <v>2X32HEHP</v>
          </cell>
          <cell r="L353">
            <v>0</v>
          </cell>
          <cell r="M353" t="str">
            <v>N/A</v>
          </cell>
          <cell r="O353">
            <v>2</v>
          </cell>
          <cell r="P353" t="str">
            <v>FO28/ECO</v>
          </cell>
          <cell r="Q353">
            <v>0</v>
          </cell>
          <cell r="R353" t="str">
            <v>N/A</v>
          </cell>
          <cell r="S353">
            <v>1</v>
          </cell>
          <cell r="T353" t="str">
            <v>4' 2-LAMP HIGH POWER CLASSROOM FIXTURE</v>
          </cell>
          <cell r="U353" t="str">
            <v>TRI-STAR</v>
          </cell>
          <cell r="V353" t="str">
            <v>WA438-4-232-T8-EB(*)HP-WREF</v>
          </cell>
          <cell r="W353" t="str">
            <v>-</v>
          </cell>
          <cell r="X353">
            <v>0.6</v>
          </cell>
          <cell r="Y353">
            <v>1</v>
          </cell>
          <cell r="Z353">
            <v>59.734999999999999</v>
          </cell>
          <cell r="AA353">
            <v>59.734999999999999</v>
          </cell>
          <cell r="AB353">
            <v>2.13</v>
          </cell>
          <cell r="AC353">
            <v>0</v>
          </cell>
          <cell r="AD353">
            <v>45</v>
          </cell>
          <cell r="AF353">
            <v>49.26</v>
          </cell>
          <cell r="AG353">
            <v>108.995</v>
          </cell>
          <cell r="AH353">
            <v>2560</v>
          </cell>
          <cell r="AI353">
            <v>1.2</v>
          </cell>
          <cell r="AJ353">
            <v>6144</v>
          </cell>
          <cell r="AK353">
            <v>24000</v>
          </cell>
          <cell r="AL353">
            <v>2</v>
          </cell>
          <cell r="AM353">
            <v>2.6624999999999996</v>
          </cell>
          <cell r="AN353">
            <v>0.25</v>
          </cell>
          <cell r="AO353">
            <v>5</v>
          </cell>
          <cell r="AP353">
            <v>2.2187499999999996E-4</v>
          </cell>
          <cell r="AQ353">
            <v>4.1666666666666669E-4</v>
          </cell>
          <cell r="AR353">
            <v>60000</v>
          </cell>
          <cell r="AS353">
            <v>1</v>
          </cell>
          <cell r="AT353">
            <v>16.662500000000001</v>
          </cell>
          <cell r="AU353">
            <v>1</v>
          </cell>
          <cell r="AV353">
            <v>20</v>
          </cell>
          <cell r="AW353">
            <v>2.7770833333333337E-4</v>
          </cell>
          <cell r="AX353">
            <v>3.3333333333333332E-4</v>
          </cell>
          <cell r="AY353">
            <v>4.9958333333333332E-4</v>
          </cell>
          <cell r="AZ353">
            <v>7.5000000000000002E-4</v>
          </cell>
          <cell r="BA353">
            <v>333</v>
          </cell>
        </row>
        <row r="354">
          <cell r="B354">
            <v>334</v>
          </cell>
          <cell r="C354" t="str">
            <v>CR42LP</v>
          </cell>
          <cell r="D354" t="str">
            <v>X</v>
          </cell>
          <cell r="E354" t="str">
            <v>NEW LINEAR FLUORESCENT FIXTURE</v>
          </cell>
          <cell r="F354">
            <v>42</v>
          </cell>
          <cell r="I354" t="str">
            <v>X</v>
          </cell>
          <cell r="J354">
            <v>1</v>
          </cell>
          <cell r="K354" t="str">
            <v>2X32HELP</v>
          </cell>
          <cell r="L354">
            <v>0</v>
          </cell>
          <cell r="M354" t="str">
            <v>N/A</v>
          </cell>
          <cell r="O354">
            <v>2</v>
          </cell>
          <cell r="P354" t="str">
            <v>FO28/ECO</v>
          </cell>
          <cell r="Q354">
            <v>0</v>
          </cell>
          <cell r="R354" t="str">
            <v>N/A</v>
          </cell>
          <cell r="S354">
            <v>1</v>
          </cell>
          <cell r="T354" t="str">
            <v>4' 2-LAMP LOW POWER CLASSROOM FIXTURE</v>
          </cell>
          <cell r="U354" t="str">
            <v>TRI-STAR</v>
          </cell>
          <cell r="V354" t="str">
            <v>WA438-4-232-T8-EB(*)LP-WREF</v>
          </cell>
          <cell r="W354" t="str">
            <v>-</v>
          </cell>
          <cell r="X354">
            <v>0.6</v>
          </cell>
          <cell r="Y354">
            <v>1</v>
          </cell>
          <cell r="Z354">
            <v>59.734999999999999</v>
          </cell>
          <cell r="AA354">
            <v>59.734999999999999</v>
          </cell>
          <cell r="AB354">
            <v>2.13</v>
          </cell>
          <cell r="AC354">
            <v>0</v>
          </cell>
          <cell r="AD354">
            <v>42</v>
          </cell>
          <cell r="AF354">
            <v>46.26</v>
          </cell>
          <cell r="AG354">
            <v>105.995</v>
          </cell>
          <cell r="AH354">
            <v>2560</v>
          </cell>
          <cell r="AI354">
            <v>0.78</v>
          </cell>
          <cell r="AJ354">
            <v>3993.6000000000004</v>
          </cell>
          <cell r="AK354">
            <v>24000</v>
          </cell>
          <cell r="AL354">
            <v>2</v>
          </cell>
          <cell r="AM354">
            <v>2.6624999999999996</v>
          </cell>
          <cell r="AN354">
            <v>0.25</v>
          </cell>
          <cell r="AO354">
            <v>5</v>
          </cell>
          <cell r="AP354">
            <v>2.2187499999999996E-4</v>
          </cell>
          <cell r="AQ354">
            <v>4.1666666666666669E-4</v>
          </cell>
          <cell r="AR354">
            <v>60000</v>
          </cell>
          <cell r="AS354">
            <v>1</v>
          </cell>
          <cell r="AT354">
            <v>12.3</v>
          </cell>
          <cell r="AU354">
            <v>1</v>
          </cell>
          <cell r="AV354">
            <v>20</v>
          </cell>
          <cell r="AW354">
            <v>2.0500000000000002E-4</v>
          </cell>
          <cell r="AX354">
            <v>3.3333333333333332E-4</v>
          </cell>
          <cell r="AY354">
            <v>4.2687499999999995E-4</v>
          </cell>
          <cell r="AZ354">
            <v>7.5000000000000002E-4</v>
          </cell>
          <cell r="BA354">
            <v>334</v>
          </cell>
        </row>
        <row r="355">
          <cell r="B355">
            <v>335</v>
          </cell>
          <cell r="C355" t="str">
            <v>CR82</v>
          </cell>
          <cell r="D355" t="str">
            <v xml:space="preserve"> </v>
          </cell>
          <cell r="E355" t="str">
            <v>NEW LINEAR FLUORESCENT FIXTURE</v>
          </cell>
          <cell r="F355">
            <v>48</v>
          </cell>
          <cell r="I355" t="str">
            <v>X</v>
          </cell>
          <cell r="J355">
            <v>1</v>
          </cell>
          <cell r="K355" t="str">
            <v>2X32HE</v>
          </cell>
          <cell r="L355">
            <v>0</v>
          </cell>
          <cell r="M355" t="str">
            <v>N/A</v>
          </cell>
          <cell r="O355">
            <v>2</v>
          </cell>
          <cell r="P355" t="str">
            <v>FO28/ECO</v>
          </cell>
          <cell r="Q355">
            <v>0</v>
          </cell>
          <cell r="R355" t="str">
            <v>N/A</v>
          </cell>
          <cell r="S355">
            <v>1</v>
          </cell>
          <cell r="T355" t="str">
            <v>8' 2-LAMP CLASSROOM FIXTURE</v>
          </cell>
          <cell r="U355" t="str">
            <v>TRI-STAR</v>
          </cell>
          <cell r="V355" t="str">
            <v>WA438-8-232-T8-EB(*)WREF</v>
          </cell>
          <cell r="W355" t="str">
            <v>-</v>
          </cell>
          <cell r="X355">
            <v>0.6</v>
          </cell>
          <cell r="Y355">
            <v>1.5</v>
          </cell>
          <cell r="Z355">
            <v>59.734999999999999</v>
          </cell>
          <cell r="AA355">
            <v>89.602499999999992</v>
          </cell>
          <cell r="AB355">
            <v>2.13</v>
          </cell>
          <cell r="AC355">
            <v>0</v>
          </cell>
          <cell r="AD355">
            <v>59</v>
          </cell>
          <cell r="AF355">
            <v>63.26</v>
          </cell>
          <cell r="AG355">
            <v>152.86249999999998</v>
          </cell>
          <cell r="AH355">
            <v>2560</v>
          </cell>
          <cell r="AI355">
            <v>0.88</v>
          </cell>
          <cell r="AJ355">
            <v>4505.6000000000004</v>
          </cell>
          <cell r="AK355">
            <v>24000</v>
          </cell>
          <cell r="AL355">
            <v>2</v>
          </cell>
          <cell r="AM355">
            <v>2.6624999999999996</v>
          </cell>
          <cell r="AN355">
            <v>0.25</v>
          </cell>
          <cell r="AO355">
            <v>5</v>
          </cell>
          <cell r="AP355">
            <v>2.2187499999999996E-4</v>
          </cell>
          <cell r="AQ355">
            <v>4.1666666666666669E-4</v>
          </cell>
          <cell r="AR355">
            <v>60000</v>
          </cell>
          <cell r="AS355">
            <v>1</v>
          </cell>
          <cell r="AT355">
            <v>12.3</v>
          </cell>
          <cell r="AU355">
            <v>1</v>
          </cell>
          <cell r="AV355">
            <v>20</v>
          </cell>
          <cell r="AW355">
            <v>2.0500000000000002E-4</v>
          </cell>
          <cell r="AX355">
            <v>3.3333333333333332E-4</v>
          </cell>
          <cell r="AY355">
            <v>4.2687499999999995E-4</v>
          </cell>
          <cell r="AZ355">
            <v>7.5000000000000002E-4</v>
          </cell>
          <cell r="BA355">
            <v>335</v>
          </cell>
        </row>
        <row r="356">
          <cell r="B356">
            <v>336</v>
          </cell>
          <cell r="C356" t="str">
            <v>CR82HP</v>
          </cell>
          <cell r="D356" t="str">
            <v>X</v>
          </cell>
          <cell r="E356" t="str">
            <v>NEW LINEAR FLUORESCENT FIXTURE</v>
          </cell>
          <cell r="F356">
            <v>65</v>
          </cell>
          <cell r="I356" t="str">
            <v>X</v>
          </cell>
          <cell r="J356">
            <v>1</v>
          </cell>
          <cell r="K356" t="str">
            <v>2X32HEHP</v>
          </cell>
          <cell r="L356">
            <v>0</v>
          </cell>
          <cell r="M356" t="str">
            <v>N/A</v>
          </cell>
          <cell r="O356">
            <v>2</v>
          </cell>
          <cell r="P356" t="str">
            <v>FO28/ECO</v>
          </cell>
          <cell r="Q356">
            <v>0</v>
          </cell>
          <cell r="R356" t="str">
            <v>N/A</v>
          </cell>
          <cell r="S356">
            <v>1</v>
          </cell>
          <cell r="T356" t="str">
            <v>8' 2-LAMP HIGH POWER CLASSROOM FIXTURE</v>
          </cell>
          <cell r="U356" t="str">
            <v>TRI-STAR</v>
          </cell>
          <cell r="V356" t="str">
            <v>WA438-8-232-T8-EB(*)HP-WREF</v>
          </cell>
          <cell r="W356" t="str">
            <v>-</v>
          </cell>
          <cell r="X356">
            <v>0.6</v>
          </cell>
          <cell r="Y356">
            <v>1.5</v>
          </cell>
          <cell r="Z356">
            <v>59.734999999999999</v>
          </cell>
          <cell r="AA356">
            <v>89.602499999999992</v>
          </cell>
          <cell r="AB356">
            <v>2.13</v>
          </cell>
          <cell r="AC356">
            <v>0</v>
          </cell>
          <cell r="AD356">
            <v>62</v>
          </cell>
          <cell r="AF356">
            <v>66.260000000000005</v>
          </cell>
          <cell r="AG356">
            <v>155.86250000000001</v>
          </cell>
          <cell r="AH356">
            <v>2560</v>
          </cell>
          <cell r="AI356">
            <v>1.2</v>
          </cell>
          <cell r="AJ356">
            <v>6144</v>
          </cell>
          <cell r="AK356">
            <v>24000</v>
          </cell>
          <cell r="AL356">
            <v>2</v>
          </cell>
          <cell r="AM356">
            <v>2.6624999999999996</v>
          </cell>
          <cell r="AN356">
            <v>0.25</v>
          </cell>
          <cell r="AO356">
            <v>5</v>
          </cell>
          <cell r="AP356">
            <v>2.2187499999999996E-4</v>
          </cell>
          <cell r="AQ356">
            <v>4.1666666666666669E-4</v>
          </cell>
          <cell r="AR356">
            <v>60000</v>
          </cell>
          <cell r="AS356">
            <v>1</v>
          </cell>
          <cell r="AT356">
            <v>16.662500000000001</v>
          </cell>
          <cell r="AU356">
            <v>1</v>
          </cell>
          <cell r="AV356">
            <v>20</v>
          </cell>
          <cell r="AW356">
            <v>2.7770833333333337E-4</v>
          </cell>
          <cell r="AX356">
            <v>3.3333333333333332E-4</v>
          </cell>
          <cell r="AY356">
            <v>4.9958333333333332E-4</v>
          </cell>
          <cell r="AZ356">
            <v>7.5000000000000002E-4</v>
          </cell>
          <cell r="BA356">
            <v>336</v>
          </cell>
        </row>
        <row r="357">
          <cell r="B357">
            <v>337</v>
          </cell>
          <cell r="C357" t="str">
            <v>CR82LP</v>
          </cell>
          <cell r="D357" t="str">
            <v>X</v>
          </cell>
          <cell r="E357" t="str">
            <v>NEW LINEAR FLUORESCENT FIXTURE</v>
          </cell>
          <cell r="F357">
            <v>42</v>
          </cell>
          <cell r="I357" t="str">
            <v>X</v>
          </cell>
          <cell r="J357">
            <v>1</v>
          </cell>
          <cell r="K357" t="str">
            <v>2X32HELP</v>
          </cell>
          <cell r="L357">
            <v>0</v>
          </cell>
          <cell r="M357" t="str">
            <v>N/A</v>
          </cell>
          <cell r="O357">
            <v>2</v>
          </cell>
          <cell r="P357" t="str">
            <v>FO28/ECO</v>
          </cell>
          <cell r="Q357">
            <v>0</v>
          </cell>
          <cell r="R357" t="str">
            <v>N/A</v>
          </cell>
          <cell r="S357">
            <v>1</v>
          </cell>
          <cell r="T357" t="str">
            <v>8' 2-LAMP LOW POWER CLASSROOM FIXTURE</v>
          </cell>
          <cell r="U357" t="str">
            <v>TRI-STAR</v>
          </cell>
          <cell r="V357" t="str">
            <v>WA438-8-232-T8-EB(*)LP-WREF</v>
          </cell>
          <cell r="W357" t="str">
            <v>-</v>
          </cell>
          <cell r="X357">
            <v>0.6</v>
          </cell>
          <cell r="Y357">
            <v>1.5</v>
          </cell>
          <cell r="Z357">
            <v>59.734999999999999</v>
          </cell>
          <cell r="AA357">
            <v>89.602499999999992</v>
          </cell>
          <cell r="AB357">
            <v>2.13</v>
          </cell>
          <cell r="AC357">
            <v>0</v>
          </cell>
          <cell r="AD357">
            <v>59</v>
          </cell>
          <cell r="AF357">
            <v>63.26</v>
          </cell>
          <cell r="AG357">
            <v>152.86249999999998</v>
          </cell>
          <cell r="AH357">
            <v>2560</v>
          </cell>
          <cell r="AI357">
            <v>0.78</v>
          </cell>
          <cell r="AJ357">
            <v>3993.6000000000004</v>
          </cell>
          <cell r="AK357">
            <v>24000</v>
          </cell>
          <cell r="AL357">
            <v>2</v>
          </cell>
          <cell r="AM357">
            <v>2.6624999999999996</v>
          </cell>
          <cell r="AN357">
            <v>0.25</v>
          </cell>
          <cell r="AO357">
            <v>5</v>
          </cell>
          <cell r="AP357">
            <v>2.2187499999999996E-4</v>
          </cell>
          <cell r="AQ357">
            <v>4.1666666666666669E-4</v>
          </cell>
          <cell r="AR357">
            <v>60000</v>
          </cell>
          <cell r="AS357">
            <v>1</v>
          </cell>
          <cell r="AT357">
            <v>12.3</v>
          </cell>
          <cell r="AU357">
            <v>1</v>
          </cell>
          <cell r="AV357">
            <v>20</v>
          </cell>
          <cell r="AW357">
            <v>2.0500000000000002E-4</v>
          </cell>
          <cell r="AX357">
            <v>3.3333333333333332E-4</v>
          </cell>
          <cell r="AY357">
            <v>4.2687499999999995E-4</v>
          </cell>
          <cell r="AZ357">
            <v>7.5000000000000002E-4</v>
          </cell>
          <cell r="BA357">
            <v>337</v>
          </cell>
        </row>
        <row r="358">
          <cell r="B358">
            <v>338</v>
          </cell>
          <cell r="C358" t="str">
            <v>CR84</v>
          </cell>
          <cell r="D358" t="str">
            <v xml:space="preserve"> </v>
          </cell>
          <cell r="E358" t="str">
            <v>NEW LINEAR FLUORESCENT FIXTURE</v>
          </cell>
          <cell r="F358">
            <v>95</v>
          </cell>
          <cell r="I358" t="str">
            <v>X</v>
          </cell>
          <cell r="J358">
            <v>1</v>
          </cell>
          <cell r="K358" t="str">
            <v>4X32HE</v>
          </cell>
          <cell r="L358">
            <v>0</v>
          </cell>
          <cell r="M358" t="str">
            <v>N/A</v>
          </cell>
          <cell r="O358">
            <v>4</v>
          </cell>
          <cell r="P358" t="str">
            <v>FO28/ECO</v>
          </cell>
          <cell r="Q358">
            <v>0</v>
          </cell>
          <cell r="R358" t="str">
            <v>N/A</v>
          </cell>
          <cell r="S358">
            <v>1</v>
          </cell>
          <cell r="T358" t="str">
            <v>8' 4-LAMP CLASSROOM FIXTURE</v>
          </cell>
          <cell r="U358" t="str">
            <v>TRI-STAR</v>
          </cell>
          <cell r="V358" t="str">
            <v>WA438-8-432-T8-EB(*)WREF</v>
          </cell>
          <cell r="W358" t="str">
            <v>-</v>
          </cell>
          <cell r="X358">
            <v>0.6</v>
          </cell>
          <cell r="Y358">
            <v>1.5</v>
          </cell>
          <cell r="Z358">
            <v>59.734999999999999</v>
          </cell>
          <cell r="AA358">
            <v>89.602499999999992</v>
          </cell>
          <cell r="AB358">
            <v>2.13</v>
          </cell>
          <cell r="AC358">
            <v>0</v>
          </cell>
          <cell r="AD358">
            <v>65</v>
          </cell>
          <cell r="AF358">
            <v>73.52</v>
          </cell>
          <cell r="AG358">
            <v>163.1225</v>
          </cell>
          <cell r="AH358">
            <v>2560</v>
          </cell>
          <cell r="AI358">
            <v>0.88</v>
          </cell>
          <cell r="AJ358">
            <v>9011.2000000000007</v>
          </cell>
          <cell r="AK358">
            <v>24000</v>
          </cell>
          <cell r="AL358">
            <v>4</v>
          </cell>
          <cell r="AM358">
            <v>2.6624999999999996</v>
          </cell>
          <cell r="AN358">
            <v>0.25</v>
          </cell>
          <cell r="AO358">
            <v>5</v>
          </cell>
          <cell r="AP358">
            <v>4.4374999999999992E-4</v>
          </cell>
          <cell r="AQ358">
            <v>8.3333333333333339E-4</v>
          </cell>
          <cell r="AR358">
            <v>60000</v>
          </cell>
          <cell r="AS358">
            <v>1</v>
          </cell>
          <cell r="AT358">
            <v>15.35</v>
          </cell>
          <cell r="AU358">
            <v>1</v>
          </cell>
          <cell r="AV358">
            <v>20</v>
          </cell>
          <cell r="AW358">
            <v>2.5583333333333334E-4</v>
          </cell>
          <cell r="AX358">
            <v>3.3333333333333332E-4</v>
          </cell>
          <cell r="AY358">
            <v>6.9958333333333331E-4</v>
          </cell>
          <cell r="AZ358">
            <v>1.1666666666666668E-3</v>
          </cell>
          <cell r="BA358">
            <v>338</v>
          </cell>
        </row>
        <row r="359">
          <cell r="B359">
            <v>339</v>
          </cell>
          <cell r="C359" t="str">
            <v>CR84HP</v>
          </cell>
          <cell r="D359" t="str">
            <v xml:space="preserve"> </v>
          </cell>
          <cell r="E359" t="str">
            <v>NEW LINEAR FLUORESCENT FIXTURE</v>
          </cell>
          <cell r="F359">
            <v>127</v>
          </cell>
          <cell r="I359" t="str">
            <v>X</v>
          </cell>
          <cell r="J359">
            <v>1</v>
          </cell>
          <cell r="K359" t="str">
            <v>4X32HEHP</v>
          </cell>
          <cell r="L359">
            <v>0</v>
          </cell>
          <cell r="M359" t="str">
            <v>N/A</v>
          </cell>
          <cell r="O359">
            <v>4</v>
          </cell>
          <cell r="P359" t="str">
            <v>FO28/ECO</v>
          </cell>
          <cell r="Q359">
            <v>0</v>
          </cell>
          <cell r="R359" t="str">
            <v>N/A</v>
          </cell>
          <cell r="S359">
            <v>1</v>
          </cell>
          <cell r="T359" t="str">
            <v>8' 4-LAMP HIGH POWER CLASSROOM FIXTURE</v>
          </cell>
          <cell r="U359" t="str">
            <v>TRI-STAR</v>
          </cell>
          <cell r="V359" t="str">
            <v>WA438-8-432-T8-EB(*)HP-WREF</v>
          </cell>
          <cell r="W359" t="str">
            <v>-</v>
          </cell>
          <cell r="X359">
            <v>0.6</v>
          </cell>
          <cell r="Y359">
            <v>1.5</v>
          </cell>
          <cell r="Z359">
            <v>59.734999999999999</v>
          </cell>
          <cell r="AA359">
            <v>89.602499999999992</v>
          </cell>
          <cell r="AB359">
            <v>2.13</v>
          </cell>
          <cell r="AC359">
            <v>0</v>
          </cell>
          <cell r="AD359">
            <v>85</v>
          </cell>
          <cell r="AF359">
            <v>93.52</v>
          </cell>
          <cell r="AG359">
            <v>183.1225</v>
          </cell>
          <cell r="AH359">
            <v>2560</v>
          </cell>
          <cell r="AI359">
            <v>1.1499999999999999</v>
          </cell>
          <cell r="AJ359">
            <v>11776</v>
          </cell>
          <cell r="AK359">
            <v>24000</v>
          </cell>
          <cell r="AL359">
            <v>4</v>
          </cell>
          <cell r="AM359">
            <v>2.6624999999999996</v>
          </cell>
          <cell r="AN359">
            <v>0.25</v>
          </cell>
          <cell r="AO359">
            <v>5</v>
          </cell>
          <cell r="AP359">
            <v>4.4374999999999992E-4</v>
          </cell>
          <cell r="AQ359">
            <v>8.3333333333333339E-4</v>
          </cell>
          <cell r="AR359">
            <v>60000</v>
          </cell>
          <cell r="AS359">
            <v>1</v>
          </cell>
          <cell r="AT359">
            <v>20.137499999999999</v>
          </cell>
          <cell r="AU359">
            <v>1</v>
          </cell>
          <cell r="AV359">
            <v>20</v>
          </cell>
          <cell r="AW359">
            <v>3.3562499999999999E-4</v>
          </cell>
          <cell r="AX359">
            <v>3.3333333333333332E-4</v>
          </cell>
          <cell r="AY359">
            <v>7.793749999999999E-4</v>
          </cell>
          <cell r="AZ359">
            <v>1.1666666666666668E-3</v>
          </cell>
          <cell r="BA359">
            <v>339</v>
          </cell>
        </row>
        <row r="360">
          <cell r="B360">
            <v>340</v>
          </cell>
          <cell r="C360" t="str">
            <v>CR84LP</v>
          </cell>
          <cell r="D360" t="str">
            <v xml:space="preserve"> </v>
          </cell>
          <cell r="E360" t="str">
            <v>NEW LINEAR FLUORESCENT FIXTURE</v>
          </cell>
          <cell r="F360">
            <v>84</v>
          </cell>
          <cell r="I360" t="str">
            <v>X</v>
          </cell>
          <cell r="J360">
            <v>1</v>
          </cell>
          <cell r="K360" t="str">
            <v>4X32HELP</v>
          </cell>
          <cell r="L360">
            <v>0</v>
          </cell>
          <cell r="M360" t="str">
            <v>N/A</v>
          </cell>
          <cell r="O360">
            <v>4</v>
          </cell>
          <cell r="P360" t="str">
            <v>FO28/ECO</v>
          </cell>
          <cell r="Q360">
            <v>0</v>
          </cell>
          <cell r="R360" t="str">
            <v>N/A</v>
          </cell>
          <cell r="S360">
            <v>1</v>
          </cell>
          <cell r="T360" t="str">
            <v>8' 4-LAMP LOW POWER CLASSROOM FIXTURE</v>
          </cell>
          <cell r="U360" t="str">
            <v>TRI-STAR</v>
          </cell>
          <cell r="V360" t="str">
            <v>WA438-8-432-T8-EB(*)LP-WREF</v>
          </cell>
          <cell r="W360" t="str">
            <v>-</v>
          </cell>
          <cell r="X360">
            <v>0.6</v>
          </cell>
          <cell r="Y360">
            <v>1.5</v>
          </cell>
          <cell r="Z360">
            <v>59.734999999999999</v>
          </cell>
          <cell r="AA360">
            <v>89.602499999999992</v>
          </cell>
          <cell r="AB360">
            <v>2.13</v>
          </cell>
          <cell r="AC360">
            <v>0</v>
          </cell>
          <cell r="AD360">
            <v>65</v>
          </cell>
          <cell r="AF360">
            <v>73.52</v>
          </cell>
          <cell r="AG360">
            <v>163.1225</v>
          </cell>
          <cell r="AH360">
            <v>2560</v>
          </cell>
          <cell r="AI360">
            <v>0.78</v>
          </cell>
          <cell r="AJ360">
            <v>7987.2000000000007</v>
          </cell>
          <cell r="AK360">
            <v>24000</v>
          </cell>
          <cell r="AL360">
            <v>4</v>
          </cell>
          <cell r="AM360">
            <v>2.6624999999999996</v>
          </cell>
          <cell r="AN360">
            <v>0.25</v>
          </cell>
          <cell r="AO360">
            <v>5</v>
          </cell>
          <cell r="AP360">
            <v>4.4374999999999992E-4</v>
          </cell>
          <cell r="AQ360">
            <v>8.3333333333333339E-4</v>
          </cell>
          <cell r="AR360">
            <v>60000</v>
          </cell>
          <cell r="AS360">
            <v>1</v>
          </cell>
          <cell r="AT360">
            <v>15.35</v>
          </cell>
          <cell r="AU360">
            <v>1</v>
          </cell>
          <cell r="AV360">
            <v>20</v>
          </cell>
          <cell r="AW360">
            <v>2.5583333333333334E-4</v>
          </cell>
          <cell r="AX360">
            <v>3.3333333333333332E-4</v>
          </cell>
          <cell r="AY360">
            <v>6.9958333333333331E-4</v>
          </cell>
          <cell r="AZ360">
            <v>1.1666666666666668E-3</v>
          </cell>
          <cell r="BA360">
            <v>340</v>
          </cell>
        </row>
        <row r="361">
          <cell r="B361">
            <v>341</v>
          </cell>
          <cell r="C361" t="str">
            <v>CR123</v>
          </cell>
          <cell r="D361" t="str">
            <v xml:space="preserve"> </v>
          </cell>
          <cell r="E361" t="str">
            <v>NEW LINEAR FLUORESCENT FIXTURE</v>
          </cell>
          <cell r="F361">
            <v>72</v>
          </cell>
          <cell r="I361" t="str">
            <v>X</v>
          </cell>
          <cell r="J361">
            <v>1</v>
          </cell>
          <cell r="K361" t="str">
            <v>3X32HE</v>
          </cell>
          <cell r="L361">
            <v>0</v>
          </cell>
          <cell r="M361" t="str">
            <v>N/A</v>
          </cell>
          <cell r="O361">
            <v>3</v>
          </cell>
          <cell r="P361" t="str">
            <v>FO28/ECO</v>
          </cell>
          <cell r="Q361">
            <v>0</v>
          </cell>
          <cell r="R361" t="str">
            <v>N/A</v>
          </cell>
          <cell r="S361">
            <v>1</v>
          </cell>
          <cell r="T361" t="str">
            <v>12' 3-LAMP CLASSROOM FIXTURE</v>
          </cell>
          <cell r="U361" t="str">
            <v>TRI-STAR</v>
          </cell>
          <cell r="V361" t="str">
            <v>WA438-12-332-T8-EB(*)WREF</v>
          </cell>
          <cell r="W361" t="str">
            <v>-</v>
          </cell>
          <cell r="X361">
            <v>1.2</v>
          </cell>
          <cell r="Y361">
            <v>2.5</v>
          </cell>
          <cell r="Z361">
            <v>59.734999999999999</v>
          </cell>
          <cell r="AA361">
            <v>149.33750000000001</v>
          </cell>
          <cell r="AB361">
            <v>2.13</v>
          </cell>
          <cell r="AC361">
            <v>0</v>
          </cell>
          <cell r="AD361">
            <v>92</v>
          </cell>
          <cell r="AF361">
            <v>98.39</v>
          </cell>
          <cell r="AG361">
            <v>247.72750000000002</v>
          </cell>
          <cell r="AH361">
            <v>2560</v>
          </cell>
          <cell r="AI361">
            <v>0.88</v>
          </cell>
          <cell r="AJ361">
            <v>6758.4</v>
          </cell>
          <cell r="AK361">
            <v>24000</v>
          </cell>
          <cell r="AL361">
            <v>3</v>
          </cell>
          <cell r="AM361">
            <v>2.6624999999999996</v>
          </cell>
          <cell r="AN361">
            <v>0.25</v>
          </cell>
          <cell r="AO361">
            <v>5</v>
          </cell>
          <cell r="AP361">
            <v>3.3281249999999994E-4</v>
          </cell>
          <cell r="AQ361">
            <v>6.2500000000000001E-4</v>
          </cell>
          <cell r="AR361">
            <v>60000</v>
          </cell>
          <cell r="AS361">
            <v>1</v>
          </cell>
          <cell r="AT361">
            <v>14.25</v>
          </cell>
          <cell r="AU361">
            <v>1</v>
          </cell>
          <cell r="AV361">
            <v>20</v>
          </cell>
          <cell r="AW361">
            <v>2.375E-4</v>
          </cell>
          <cell r="AX361">
            <v>3.3333333333333332E-4</v>
          </cell>
          <cell r="AY361">
            <v>5.7031249999999996E-4</v>
          </cell>
          <cell r="AZ361">
            <v>9.5833333333333339E-4</v>
          </cell>
          <cell r="BA361">
            <v>341</v>
          </cell>
        </row>
        <row r="362">
          <cell r="B362">
            <v>342</v>
          </cell>
          <cell r="C362" t="str">
            <v>CR123HP</v>
          </cell>
          <cell r="D362" t="str">
            <v xml:space="preserve"> </v>
          </cell>
          <cell r="E362" t="str">
            <v>NEW LINEAR FLUORESCENT FIXTURE</v>
          </cell>
          <cell r="F362">
            <v>98</v>
          </cell>
          <cell r="I362" t="str">
            <v>X</v>
          </cell>
          <cell r="J362">
            <v>1</v>
          </cell>
          <cell r="K362" t="str">
            <v>3X32HEHP</v>
          </cell>
          <cell r="L362">
            <v>0</v>
          </cell>
          <cell r="M362" t="str">
            <v>N/A</v>
          </cell>
          <cell r="O362">
            <v>3</v>
          </cell>
          <cell r="P362" t="str">
            <v>FO28/ECO</v>
          </cell>
          <cell r="Q362">
            <v>0</v>
          </cell>
          <cell r="R362" t="str">
            <v>N/A</v>
          </cell>
          <cell r="S362">
            <v>1</v>
          </cell>
          <cell r="T362" t="str">
            <v>12' 3-LAMP HIGH POWER CLASSROOM FIXTURE</v>
          </cell>
          <cell r="U362" t="str">
            <v>TRI-STAR</v>
          </cell>
          <cell r="V362" t="str">
            <v>WA438-12-332-T8-EB(*)HP-WREF</v>
          </cell>
          <cell r="W362" t="str">
            <v>-</v>
          </cell>
          <cell r="X362">
            <v>1.2</v>
          </cell>
          <cell r="Y362">
            <v>2.5</v>
          </cell>
          <cell r="Z362">
            <v>59.734999999999999</v>
          </cell>
          <cell r="AA362">
            <v>149.33750000000001</v>
          </cell>
          <cell r="AB362">
            <v>2.13</v>
          </cell>
          <cell r="AC362">
            <v>0</v>
          </cell>
          <cell r="AD362">
            <v>95</v>
          </cell>
          <cell r="AF362">
            <v>101.39</v>
          </cell>
          <cell r="AG362">
            <v>250.72750000000002</v>
          </cell>
          <cell r="AH362">
            <v>2560</v>
          </cell>
          <cell r="AI362">
            <v>1.18</v>
          </cell>
          <cell r="AJ362">
            <v>9062.4</v>
          </cell>
          <cell r="AK362">
            <v>24000</v>
          </cell>
          <cell r="AL362">
            <v>3</v>
          </cell>
          <cell r="AM362">
            <v>2.6624999999999996</v>
          </cell>
          <cell r="AN362">
            <v>0.25</v>
          </cell>
          <cell r="AO362">
            <v>5</v>
          </cell>
          <cell r="AP362">
            <v>3.3281249999999994E-4</v>
          </cell>
          <cell r="AQ362">
            <v>6.2500000000000001E-4</v>
          </cell>
          <cell r="AR362">
            <v>60000</v>
          </cell>
          <cell r="AS362">
            <v>1</v>
          </cell>
          <cell r="AT362">
            <v>18.2</v>
          </cell>
          <cell r="AU362">
            <v>1</v>
          </cell>
          <cell r="AV362">
            <v>20</v>
          </cell>
          <cell r="AW362">
            <v>3.033333333333333E-4</v>
          </cell>
          <cell r="AX362">
            <v>3.3333333333333332E-4</v>
          </cell>
          <cell r="AY362">
            <v>6.3614583333333318E-4</v>
          </cell>
          <cell r="AZ362">
            <v>9.5833333333333339E-4</v>
          </cell>
          <cell r="BA362">
            <v>342</v>
          </cell>
        </row>
        <row r="363">
          <cell r="B363">
            <v>343</v>
          </cell>
          <cell r="C363" t="str">
            <v>CR123LP</v>
          </cell>
          <cell r="D363" t="str">
            <v xml:space="preserve"> </v>
          </cell>
          <cell r="E363" t="str">
            <v>NEW LINEAR FLUORESCENT FIXTURE</v>
          </cell>
          <cell r="F363">
            <v>63</v>
          </cell>
          <cell r="I363" t="str">
            <v>X</v>
          </cell>
          <cell r="J363">
            <v>1</v>
          </cell>
          <cell r="K363" t="str">
            <v>3X32HELP</v>
          </cell>
          <cell r="L363">
            <v>0</v>
          </cell>
          <cell r="M363" t="str">
            <v>N/A</v>
          </cell>
          <cell r="O363">
            <v>3</v>
          </cell>
          <cell r="P363" t="str">
            <v>FO28/ECO</v>
          </cell>
          <cell r="Q363">
            <v>0</v>
          </cell>
          <cell r="R363" t="str">
            <v>N/A</v>
          </cell>
          <cell r="S363">
            <v>1</v>
          </cell>
          <cell r="T363" t="str">
            <v>12' 3-LAMP LOW POWER CLASSROOM FIXTURE</v>
          </cell>
          <cell r="U363" t="str">
            <v>TRI-STAR</v>
          </cell>
          <cell r="V363" t="str">
            <v>WA438-12-332-T8-EB(*)LP-WREF</v>
          </cell>
          <cell r="W363" t="str">
            <v>-</v>
          </cell>
          <cell r="X363">
            <v>1.2</v>
          </cell>
          <cell r="Y363">
            <v>2.5</v>
          </cell>
          <cell r="Z363">
            <v>59.734999999999999</v>
          </cell>
          <cell r="AA363">
            <v>149.33750000000001</v>
          </cell>
          <cell r="AB363">
            <v>2.13</v>
          </cell>
          <cell r="AC363">
            <v>0</v>
          </cell>
          <cell r="AD363">
            <v>92</v>
          </cell>
          <cell r="AF363">
            <v>98.39</v>
          </cell>
          <cell r="AG363">
            <v>247.72750000000002</v>
          </cell>
          <cell r="AH363">
            <v>2560</v>
          </cell>
          <cell r="AI363">
            <v>0.78</v>
          </cell>
          <cell r="AJ363">
            <v>5990.4000000000005</v>
          </cell>
          <cell r="AK363">
            <v>24000</v>
          </cell>
          <cell r="AL363">
            <v>3</v>
          </cell>
          <cell r="AM363">
            <v>2.6624999999999996</v>
          </cell>
          <cell r="AN363">
            <v>0.25</v>
          </cell>
          <cell r="AO363">
            <v>5</v>
          </cell>
          <cell r="AP363">
            <v>3.3281249999999994E-4</v>
          </cell>
          <cell r="AQ363">
            <v>6.2500000000000001E-4</v>
          </cell>
          <cell r="AR363">
            <v>60000</v>
          </cell>
          <cell r="AS363">
            <v>1</v>
          </cell>
          <cell r="AT363">
            <v>14.25</v>
          </cell>
          <cell r="AU363">
            <v>1</v>
          </cell>
          <cell r="AV363">
            <v>20</v>
          </cell>
          <cell r="AW363">
            <v>2.375E-4</v>
          </cell>
          <cell r="AX363">
            <v>3.3333333333333332E-4</v>
          </cell>
          <cell r="AY363">
            <v>5.7031249999999996E-4</v>
          </cell>
          <cell r="AZ363">
            <v>9.5833333333333339E-4</v>
          </cell>
          <cell r="BA363">
            <v>343</v>
          </cell>
        </row>
        <row r="364">
          <cell r="B364">
            <v>344</v>
          </cell>
          <cell r="C364" t="str">
            <v>CR126</v>
          </cell>
          <cell r="D364" t="str">
            <v xml:space="preserve"> </v>
          </cell>
          <cell r="E364" t="str">
            <v>NEW LINEAR FLUORESCENT FIXTURE</v>
          </cell>
          <cell r="F364">
            <v>143</v>
          </cell>
          <cell r="I364" t="str">
            <v>X</v>
          </cell>
          <cell r="J364">
            <v>1</v>
          </cell>
          <cell r="K364" t="str">
            <v>4X32HE</v>
          </cell>
          <cell r="L364">
            <v>1</v>
          </cell>
          <cell r="M364" t="str">
            <v>2X32HE</v>
          </cell>
          <cell r="O364">
            <v>6</v>
          </cell>
          <cell r="P364" t="str">
            <v>FO28/ECO</v>
          </cell>
          <cell r="Q364">
            <v>0</v>
          </cell>
          <cell r="R364" t="str">
            <v>N/A</v>
          </cell>
          <cell r="S364">
            <v>1</v>
          </cell>
          <cell r="T364" t="str">
            <v>12' 6-LAMP CLASSROOM FIXTURE</v>
          </cell>
          <cell r="U364" t="str">
            <v>TRI-STAR</v>
          </cell>
          <cell r="V364" t="str">
            <v>WA438-12-632-T8-EB(*)WREF</v>
          </cell>
          <cell r="W364" t="str">
            <v>-</v>
          </cell>
          <cell r="X364">
            <v>1.2</v>
          </cell>
          <cell r="Y364">
            <v>2.5</v>
          </cell>
          <cell r="Z364">
            <v>59.734999999999999</v>
          </cell>
          <cell r="AA364">
            <v>149.33750000000001</v>
          </cell>
          <cell r="AB364">
            <v>2.13</v>
          </cell>
          <cell r="AC364">
            <v>0</v>
          </cell>
          <cell r="AD364">
            <v>107</v>
          </cell>
          <cell r="AF364">
            <v>119.78</v>
          </cell>
          <cell r="AG364">
            <v>269.11750000000001</v>
          </cell>
          <cell r="AH364">
            <v>2560</v>
          </cell>
          <cell r="AI364">
            <v>0.88</v>
          </cell>
          <cell r="AJ364">
            <v>13516.8</v>
          </cell>
          <cell r="AK364">
            <v>24000</v>
          </cell>
          <cell r="AL364">
            <v>6</v>
          </cell>
          <cell r="AM364">
            <v>2.6624999999999996</v>
          </cell>
          <cell r="AN364">
            <v>0.25</v>
          </cell>
          <cell r="AO364">
            <v>5</v>
          </cell>
          <cell r="AP364">
            <v>6.6562499999999988E-4</v>
          </cell>
          <cell r="AQ364">
            <v>1.25E-3</v>
          </cell>
          <cell r="AR364">
            <v>60000</v>
          </cell>
          <cell r="AS364">
            <v>2</v>
          </cell>
          <cell r="AT364">
            <v>15.35</v>
          </cell>
          <cell r="AU364">
            <v>1</v>
          </cell>
          <cell r="AV364">
            <v>20</v>
          </cell>
          <cell r="AW364">
            <v>5.1166666666666667E-4</v>
          </cell>
          <cell r="AX364">
            <v>6.6666666666666664E-4</v>
          </cell>
          <cell r="AY364">
            <v>1.1772916666666665E-3</v>
          </cell>
          <cell r="AZ364">
            <v>1.9166666666666668E-3</v>
          </cell>
          <cell r="BA364">
            <v>344</v>
          </cell>
        </row>
        <row r="365">
          <cell r="B365">
            <v>345</v>
          </cell>
          <cell r="C365" t="str">
            <v>CR126HP</v>
          </cell>
          <cell r="D365" t="str">
            <v xml:space="preserve"> </v>
          </cell>
          <cell r="E365" t="str">
            <v>NEW LINEAR FLUORESCENT FIXTURE</v>
          </cell>
          <cell r="F365">
            <v>192</v>
          </cell>
          <cell r="I365" t="str">
            <v>X</v>
          </cell>
          <cell r="J365">
            <v>1</v>
          </cell>
          <cell r="K365" t="str">
            <v>4X32HEHP</v>
          </cell>
          <cell r="L365">
            <v>1</v>
          </cell>
          <cell r="M365" t="str">
            <v>2X32HEHP</v>
          </cell>
          <cell r="O365">
            <v>6</v>
          </cell>
          <cell r="P365" t="str">
            <v>FO28/ECO</v>
          </cell>
          <cell r="Q365">
            <v>0</v>
          </cell>
          <cell r="R365" t="str">
            <v>N/A</v>
          </cell>
          <cell r="S365">
            <v>1</v>
          </cell>
          <cell r="T365" t="str">
            <v>12' 6-LAMP HIGH POWER CLASSROOM FIXTURE</v>
          </cell>
          <cell r="U365" t="str">
            <v>TRI-STAR</v>
          </cell>
          <cell r="V365" t="str">
            <v>WA438-12-632-T8-EB(*)HP-WREF</v>
          </cell>
          <cell r="W365" t="str">
            <v>-</v>
          </cell>
          <cell r="X365">
            <v>1.2</v>
          </cell>
          <cell r="Y365">
            <v>2.5</v>
          </cell>
          <cell r="Z365">
            <v>59.734999999999999</v>
          </cell>
          <cell r="AA365">
            <v>149.33750000000001</v>
          </cell>
          <cell r="AB365">
            <v>2.13</v>
          </cell>
          <cell r="AC365">
            <v>0</v>
          </cell>
          <cell r="AD365">
            <v>120</v>
          </cell>
          <cell r="AF365">
            <v>132.78</v>
          </cell>
          <cell r="AG365">
            <v>282.11750000000001</v>
          </cell>
          <cell r="AH365">
            <v>2560</v>
          </cell>
          <cell r="AI365">
            <v>1.1499999999999999</v>
          </cell>
          <cell r="AJ365">
            <v>17664</v>
          </cell>
          <cell r="AK365">
            <v>24000</v>
          </cell>
          <cell r="AL365">
            <v>6</v>
          </cell>
          <cell r="AM365">
            <v>2.6624999999999996</v>
          </cell>
          <cell r="AN365">
            <v>0.25</v>
          </cell>
          <cell r="AO365">
            <v>5</v>
          </cell>
          <cell r="AP365">
            <v>6.6562499999999988E-4</v>
          </cell>
          <cell r="AQ365">
            <v>1.25E-3</v>
          </cell>
          <cell r="AR365">
            <v>60000</v>
          </cell>
          <cell r="AS365">
            <v>2</v>
          </cell>
          <cell r="AT365">
            <v>20.137499999999999</v>
          </cell>
          <cell r="AU365">
            <v>1</v>
          </cell>
          <cell r="AV365">
            <v>20</v>
          </cell>
          <cell r="AW365">
            <v>6.7124999999999997E-4</v>
          </cell>
          <cell r="AX365">
            <v>6.6666666666666664E-4</v>
          </cell>
          <cell r="AY365">
            <v>1.336875E-3</v>
          </cell>
          <cell r="AZ365">
            <v>1.9166666666666668E-3</v>
          </cell>
          <cell r="BA365">
            <v>345</v>
          </cell>
        </row>
        <row r="366">
          <cell r="B366">
            <v>346</v>
          </cell>
          <cell r="C366" t="str">
            <v>CR126LP</v>
          </cell>
          <cell r="D366" t="str">
            <v xml:space="preserve"> </v>
          </cell>
          <cell r="E366" t="str">
            <v>NEW LINEAR FLUORESCENT FIXTURE</v>
          </cell>
          <cell r="F366">
            <v>126</v>
          </cell>
          <cell r="I366" t="str">
            <v>X</v>
          </cell>
          <cell r="J366">
            <v>1</v>
          </cell>
          <cell r="K366" t="str">
            <v>4X32HELP</v>
          </cell>
          <cell r="L366">
            <v>1</v>
          </cell>
          <cell r="M366" t="str">
            <v>2X32HELP</v>
          </cell>
          <cell r="O366">
            <v>6</v>
          </cell>
          <cell r="P366" t="str">
            <v>FO28/ECO</v>
          </cell>
          <cell r="Q366">
            <v>0</v>
          </cell>
          <cell r="R366" t="str">
            <v>N/A</v>
          </cell>
          <cell r="S366">
            <v>1</v>
          </cell>
          <cell r="T366" t="str">
            <v>12' 6-LAMP LOW POWER CLASSROOM FIXTURE</v>
          </cell>
          <cell r="U366" t="str">
            <v>TRI-STAR</v>
          </cell>
          <cell r="V366" t="str">
            <v>WA438-12-632-T8-EB(*)LP-WREF</v>
          </cell>
          <cell r="W366" t="str">
            <v>-</v>
          </cell>
          <cell r="X366">
            <v>1.2</v>
          </cell>
          <cell r="Y366">
            <v>2.5</v>
          </cell>
          <cell r="Z366">
            <v>59.734999999999999</v>
          </cell>
          <cell r="AA366">
            <v>149.33750000000001</v>
          </cell>
          <cell r="AB366">
            <v>2.13</v>
          </cell>
          <cell r="AC366">
            <v>0</v>
          </cell>
          <cell r="AD366">
            <v>107</v>
          </cell>
          <cell r="AF366">
            <v>119.78</v>
          </cell>
          <cell r="AG366">
            <v>269.11750000000001</v>
          </cell>
          <cell r="AH366">
            <v>2560</v>
          </cell>
          <cell r="AI366">
            <v>0.78</v>
          </cell>
          <cell r="AJ366">
            <v>11980.800000000001</v>
          </cell>
          <cell r="AK366">
            <v>24000</v>
          </cell>
          <cell r="AL366">
            <v>6</v>
          </cell>
          <cell r="AM366">
            <v>2.6624999999999996</v>
          </cell>
          <cell r="AN366">
            <v>0.25</v>
          </cell>
          <cell r="AO366">
            <v>5</v>
          </cell>
          <cell r="AP366">
            <v>6.6562499999999988E-4</v>
          </cell>
          <cell r="AQ366">
            <v>1.25E-3</v>
          </cell>
          <cell r="AR366">
            <v>60000</v>
          </cell>
          <cell r="AS366">
            <v>2</v>
          </cell>
          <cell r="AT366">
            <v>15.35</v>
          </cell>
          <cell r="AU366">
            <v>1</v>
          </cell>
          <cell r="AV366">
            <v>20</v>
          </cell>
          <cell r="AW366">
            <v>5.1166666666666667E-4</v>
          </cell>
          <cell r="AX366">
            <v>6.6666666666666664E-4</v>
          </cell>
          <cell r="AY366">
            <v>1.1772916666666665E-3</v>
          </cell>
          <cell r="AZ366">
            <v>1.9166666666666668E-3</v>
          </cell>
          <cell r="BA366">
            <v>346</v>
          </cell>
        </row>
        <row r="367">
          <cell r="B367">
            <v>347</v>
          </cell>
          <cell r="C367" t="str">
            <v>CR164</v>
          </cell>
          <cell r="D367" t="str">
            <v xml:space="preserve"> </v>
          </cell>
          <cell r="E367" t="str">
            <v>NEW LINEAR FLUORESCENT FIXTURE</v>
          </cell>
          <cell r="F367">
            <v>95</v>
          </cell>
          <cell r="I367" t="str">
            <v>X</v>
          </cell>
          <cell r="J367">
            <v>1</v>
          </cell>
          <cell r="K367" t="str">
            <v>4X32HE</v>
          </cell>
          <cell r="L367">
            <v>0</v>
          </cell>
          <cell r="M367" t="str">
            <v>N/A</v>
          </cell>
          <cell r="O367">
            <v>4</v>
          </cell>
          <cell r="P367" t="str">
            <v>FO28/ECO</v>
          </cell>
          <cell r="Q367">
            <v>0</v>
          </cell>
          <cell r="R367" t="str">
            <v>N/A</v>
          </cell>
          <cell r="S367">
            <v>1</v>
          </cell>
          <cell r="T367" t="str">
            <v>16' 4-LAMP CLASSROOM FIXTURE</v>
          </cell>
          <cell r="U367" t="str">
            <v>TRI-STAR</v>
          </cell>
          <cell r="V367" t="str">
            <v>WA438-16-432-T8-EB(*)WREF</v>
          </cell>
          <cell r="W367" t="str">
            <v>-</v>
          </cell>
          <cell r="X367">
            <v>1.2</v>
          </cell>
          <cell r="Y367">
            <v>3</v>
          </cell>
          <cell r="Z367">
            <v>59.734999999999999</v>
          </cell>
          <cell r="AA367">
            <v>179.20499999999998</v>
          </cell>
          <cell r="AB367">
            <v>2.13</v>
          </cell>
          <cell r="AC367">
            <v>0</v>
          </cell>
          <cell r="AD367">
            <v>112</v>
          </cell>
          <cell r="AF367">
            <v>120.52</v>
          </cell>
          <cell r="AG367">
            <v>299.72499999999997</v>
          </cell>
          <cell r="AH367">
            <v>2560</v>
          </cell>
          <cell r="AI367">
            <v>0.88</v>
          </cell>
          <cell r="AJ367">
            <v>9011.2000000000007</v>
          </cell>
          <cell r="AK367">
            <v>24000</v>
          </cell>
          <cell r="AL367">
            <v>4</v>
          </cell>
          <cell r="AM367">
            <v>2.6624999999999996</v>
          </cell>
          <cell r="AN367">
            <v>0.25</v>
          </cell>
          <cell r="AO367">
            <v>5</v>
          </cell>
          <cell r="AP367">
            <v>4.4374999999999992E-4</v>
          </cell>
          <cell r="AQ367">
            <v>8.3333333333333339E-4</v>
          </cell>
          <cell r="AR367">
            <v>60000</v>
          </cell>
          <cell r="AS367">
            <v>1</v>
          </cell>
          <cell r="AT367">
            <v>15.35</v>
          </cell>
          <cell r="AU367">
            <v>1</v>
          </cell>
          <cell r="AV367">
            <v>20</v>
          </cell>
          <cell r="AW367">
            <v>2.5583333333333334E-4</v>
          </cell>
          <cell r="AX367">
            <v>3.3333333333333332E-4</v>
          </cell>
          <cell r="AY367">
            <v>6.9958333333333331E-4</v>
          </cell>
          <cell r="AZ367">
            <v>1.1666666666666668E-3</v>
          </cell>
          <cell r="BA367">
            <v>347</v>
          </cell>
        </row>
        <row r="368">
          <cell r="B368">
            <v>348</v>
          </cell>
          <cell r="C368" t="str">
            <v>CR164HP</v>
          </cell>
          <cell r="D368" t="str">
            <v xml:space="preserve"> </v>
          </cell>
          <cell r="E368" t="str">
            <v>NEW LINEAR FLUORESCENT FIXTURE</v>
          </cell>
          <cell r="F368">
            <v>127</v>
          </cell>
          <cell r="I368" t="str">
            <v>X</v>
          </cell>
          <cell r="J368">
            <v>1</v>
          </cell>
          <cell r="K368" t="str">
            <v>4X32HEHP</v>
          </cell>
          <cell r="L368">
            <v>0</v>
          </cell>
          <cell r="M368" t="str">
            <v>N/A</v>
          </cell>
          <cell r="O368">
            <v>4</v>
          </cell>
          <cell r="P368" t="str">
            <v>FO28/ECO</v>
          </cell>
          <cell r="Q368">
            <v>0</v>
          </cell>
          <cell r="R368" t="str">
            <v>N/A</v>
          </cell>
          <cell r="S368">
            <v>1</v>
          </cell>
          <cell r="T368" t="str">
            <v>16' 4-LAMP HIGH POWER CLASSROOM FIXTURE</v>
          </cell>
          <cell r="U368" t="str">
            <v>TRI-STAR</v>
          </cell>
          <cell r="V368" t="str">
            <v>WA438-16-432-T8-EB(*)HP-WREF</v>
          </cell>
          <cell r="W368" t="str">
            <v>-</v>
          </cell>
          <cell r="X368">
            <v>1.2</v>
          </cell>
          <cell r="Y368">
            <v>3</v>
          </cell>
          <cell r="Z368">
            <v>59.734999999999999</v>
          </cell>
          <cell r="AA368">
            <v>179.20499999999998</v>
          </cell>
          <cell r="AB368">
            <v>2.13</v>
          </cell>
          <cell r="AC368">
            <v>0</v>
          </cell>
          <cell r="AD368">
            <v>124</v>
          </cell>
          <cell r="AF368">
            <v>132.52000000000001</v>
          </cell>
          <cell r="AG368">
            <v>311.72500000000002</v>
          </cell>
          <cell r="AH368">
            <v>2560</v>
          </cell>
          <cell r="AI368">
            <v>1.1499999999999999</v>
          </cell>
          <cell r="AJ368">
            <v>11776</v>
          </cell>
          <cell r="AK368">
            <v>24000</v>
          </cell>
          <cell r="AL368">
            <v>4</v>
          </cell>
          <cell r="AM368">
            <v>2.6624999999999996</v>
          </cell>
          <cell r="AN368">
            <v>0.25</v>
          </cell>
          <cell r="AO368">
            <v>5</v>
          </cell>
          <cell r="AP368">
            <v>4.4374999999999992E-4</v>
          </cell>
          <cell r="AQ368">
            <v>8.3333333333333339E-4</v>
          </cell>
          <cell r="AR368">
            <v>60000</v>
          </cell>
          <cell r="AS368">
            <v>1</v>
          </cell>
          <cell r="AT368">
            <v>20.137499999999999</v>
          </cell>
          <cell r="AU368">
            <v>1</v>
          </cell>
          <cell r="AV368">
            <v>20</v>
          </cell>
          <cell r="AW368">
            <v>3.3562499999999999E-4</v>
          </cell>
          <cell r="AX368">
            <v>3.3333333333333332E-4</v>
          </cell>
          <cell r="AY368">
            <v>7.793749999999999E-4</v>
          </cell>
          <cell r="AZ368">
            <v>1.1666666666666668E-3</v>
          </cell>
          <cell r="BA368">
            <v>348</v>
          </cell>
        </row>
        <row r="369">
          <cell r="B369">
            <v>349</v>
          </cell>
          <cell r="C369" t="str">
            <v>CR164LP</v>
          </cell>
          <cell r="D369" t="str">
            <v xml:space="preserve"> </v>
          </cell>
          <cell r="E369" t="str">
            <v>NEW LINEAR FLUORESCENT FIXTURE</v>
          </cell>
          <cell r="F369">
            <v>84</v>
          </cell>
          <cell r="I369" t="str">
            <v>X</v>
          </cell>
          <cell r="J369">
            <v>1</v>
          </cell>
          <cell r="K369" t="str">
            <v>4X32HELP</v>
          </cell>
          <cell r="L369">
            <v>0</v>
          </cell>
          <cell r="M369" t="str">
            <v>N/A</v>
          </cell>
          <cell r="O369">
            <v>4</v>
          </cell>
          <cell r="P369" t="str">
            <v>FO28/ECO</v>
          </cell>
          <cell r="Q369">
            <v>0</v>
          </cell>
          <cell r="R369" t="str">
            <v>N/A</v>
          </cell>
          <cell r="S369">
            <v>1</v>
          </cell>
          <cell r="T369" t="str">
            <v>16' 4-LAMP LOW POWER CLASSROOM FIXTURE</v>
          </cell>
          <cell r="U369" t="str">
            <v>TRI-STAR</v>
          </cell>
          <cell r="V369" t="str">
            <v>WA438-16-432-T8-EB(*)LP-WREF</v>
          </cell>
          <cell r="W369" t="str">
            <v>-</v>
          </cell>
          <cell r="X369">
            <v>1.2</v>
          </cell>
          <cell r="Y369">
            <v>3</v>
          </cell>
          <cell r="Z369">
            <v>59.734999999999999</v>
          </cell>
          <cell r="AA369">
            <v>179.20499999999998</v>
          </cell>
          <cell r="AB369">
            <v>2.13</v>
          </cell>
          <cell r="AC369">
            <v>0</v>
          </cell>
          <cell r="AD369">
            <v>112</v>
          </cell>
          <cell r="AF369">
            <v>120.52</v>
          </cell>
          <cell r="AG369">
            <v>299.72499999999997</v>
          </cell>
          <cell r="AH369">
            <v>2560</v>
          </cell>
          <cell r="AI369">
            <v>0.78</v>
          </cell>
          <cell r="AJ369">
            <v>7987.2000000000007</v>
          </cell>
          <cell r="AK369">
            <v>24000</v>
          </cell>
          <cell r="AL369">
            <v>4</v>
          </cell>
          <cell r="AM369">
            <v>2.6624999999999996</v>
          </cell>
          <cell r="AN369">
            <v>0.25</v>
          </cell>
          <cell r="AO369">
            <v>5</v>
          </cell>
          <cell r="AP369">
            <v>4.4374999999999992E-4</v>
          </cell>
          <cell r="AQ369">
            <v>8.3333333333333339E-4</v>
          </cell>
          <cell r="AR369">
            <v>60000</v>
          </cell>
          <cell r="AS369">
            <v>1</v>
          </cell>
          <cell r="AT369">
            <v>15.35</v>
          </cell>
          <cell r="AU369">
            <v>1</v>
          </cell>
          <cell r="AV369">
            <v>20</v>
          </cell>
          <cell r="AW369">
            <v>2.5583333333333334E-4</v>
          </cell>
          <cell r="AX369">
            <v>3.3333333333333332E-4</v>
          </cell>
          <cell r="AY369">
            <v>6.9958333333333331E-4</v>
          </cell>
          <cell r="AZ369">
            <v>1.1666666666666668E-3</v>
          </cell>
          <cell r="BA369">
            <v>349</v>
          </cell>
        </row>
        <row r="370">
          <cell r="B370">
            <v>350</v>
          </cell>
          <cell r="C370" t="str">
            <v>CR168</v>
          </cell>
          <cell r="D370" t="str">
            <v xml:space="preserve"> </v>
          </cell>
          <cell r="E370" t="str">
            <v>NEW LINEAR FLUORESCENT FIXTURE</v>
          </cell>
          <cell r="F370">
            <v>190</v>
          </cell>
          <cell r="I370" t="str">
            <v>X</v>
          </cell>
          <cell r="J370">
            <v>2</v>
          </cell>
          <cell r="K370" t="str">
            <v>4X32HE</v>
          </cell>
          <cell r="L370">
            <v>0</v>
          </cell>
          <cell r="M370" t="str">
            <v>N/A</v>
          </cell>
          <cell r="O370">
            <v>8</v>
          </cell>
          <cell r="P370" t="str">
            <v>FO28/ECO</v>
          </cell>
          <cell r="Q370">
            <v>0</v>
          </cell>
          <cell r="R370" t="str">
            <v>N/A</v>
          </cell>
          <cell r="S370">
            <v>1</v>
          </cell>
          <cell r="T370" t="str">
            <v>16' 8-LAMP CLASSROOM FIXTURE</v>
          </cell>
          <cell r="U370" t="str">
            <v>TRI-STAR</v>
          </cell>
          <cell r="V370" t="str">
            <v>WA438-16-832-T8-EB(*)WREF</v>
          </cell>
          <cell r="W370" t="str">
            <v>-</v>
          </cell>
          <cell r="X370">
            <v>1.2</v>
          </cell>
          <cell r="Y370">
            <v>3</v>
          </cell>
          <cell r="Z370">
            <v>59.734999999999999</v>
          </cell>
          <cell r="AA370">
            <v>179.20499999999998</v>
          </cell>
          <cell r="AB370">
            <v>2.13</v>
          </cell>
          <cell r="AC370">
            <v>0</v>
          </cell>
          <cell r="AD370">
            <v>129</v>
          </cell>
          <cell r="AF370">
            <v>146.04</v>
          </cell>
          <cell r="AG370">
            <v>325.245</v>
          </cell>
          <cell r="AH370">
            <v>2560</v>
          </cell>
          <cell r="AI370">
            <v>0.88</v>
          </cell>
          <cell r="AJ370">
            <v>18022.400000000001</v>
          </cell>
          <cell r="AK370">
            <v>24000</v>
          </cell>
          <cell r="AL370">
            <v>8</v>
          </cell>
          <cell r="AM370">
            <v>2.6624999999999996</v>
          </cell>
          <cell r="AN370">
            <v>0.25</v>
          </cell>
          <cell r="AO370">
            <v>5</v>
          </cell>
          <cell r="AP370">
            <v>8.8749999999999983E-4</v>
          </cell>
          <cell r="AQ370">
            <v>1.6666666666666668E-3</v>
          </cell>
          <cell r="AR370">
            <v>60000</v>
          </cell>
          <cell r="AS370">
            <v>2</v>
          </cell>
          <cell r="AT370">
            <v>15.35</v>
          </cell>
          <cell r="AU370">
            <v>1</v>
          </cell>
          <cell r="AV370">
            <v>20</v>
          </cell>
          <cell r="AW370">
            <v>5.1166666666666667E-4</v>
          </cell>
          <cell r="AX370">
            <v>6.6666666666666664E-4</v>
          </cell>
          <cell r="AY370">
            <v>1.3991666666666666E-3</v>
          </cell>
          <cell r="AZ370">
            <v>2.3333333333333335E-3</v>
          </cell>
          <cell r="BA370">
            <v>350</v>
          </cell>
        </row>
        <row r="371">
          <cell r="B371">
            <v>351</v>
          </cell>
          <cell r="C371" t="str">
            <v>CR168HP</v>
          </cell>
          <cell r="D371" t="str">
            <v xml:space="preserve"> </v>
          </cell>
          <cell r="E371" t="str">
            <v>NEW LINEAR FLUORESCENT FIXTURE</v>
          </cell>
          <cell r="F371">
            <v>254</v>
          </cell>
          <cell r="I371" t="str">
            <v>X</v>
          </cell>
          <cell r="J371">
            <v>2</v>
          </cell>
          <cell r="K371" t="str">
            <v>4X32HEHP</v>
          </cell>
          <cell r="L371">
            <v>0</v>
          </cell>
          <cell r="M371" t="str">
            <v>N/A</v>
          </cell>
          <cell r="O371">
            <v>8</v>
          </cell>
          <cell r="P371" t="str">
            <v>FO28/ECO</v>
          </cell>
          <cell r="Q371">
            <v>0</v>
          </cell>
          <cell r="R371" t="str">
            <v>N/A</v>
          </cell>
          <cell r="S371">
            <v>1</v>
          </cell>
          <cell r="T371" t="str">
            <v>16' 8-LAMP HIGH POWER CLASSROOM FIXTURE</v>
          </cell>
          <cell r="U371" t="str">
            <v>TRI-STAR</v>
          </cell>
          <cell r="V371" t="str">
            <v>WA438-16-832-T8-EB(*)HP-WREF</v>
          </cell>
          <cell r="W371" t="str">
            <v>-</v>
          </cell>
          <cell r="X371">
            <v>1.2</v>
          </cell>
          <cell r="Y371">
            <v>3</v>
          </cell>
          <cell r="Z371">
            <v>59.734999999999999</v>
          </cell>
          <cell r="AA371">
            <v>179.20499999999998</v>
          </cell>
          <cell r="AB371">
            <v>2.13</v>
          </cell>
          <cell r="AC371">
            <v>0</v>
          </cell>
          <cell r="AD371">
            <v>170</v>
          </cell>
          <cell r="AF371">
            <v>187.04</v>
          </cell>
          <cell r="AG371">
            <v>366.245</v>
          </cell>
          <cell r="AH371">
            <v>2560</v>
          </cell>
          <cell r="AI371">
            <v>1.1499999999999999</v>
          </cell>
          <cell r="AJ371">
            <v>23552</v>
          </cell>
          <cell r="AK371">
            <v>24000</v>
          </cell>
          <cell r="AL371">
            <v>8</v>
          </cell>
          <cell r="AM371">
            <v>2.6624999999999996</v>
          </cell>
          <cell r="AN371">
            <v>0.25</v>
          </cell>
          <cell r="AO371">
            <v>5</v>
          </cell>
          <cell r="AP371">
            <v>8.8749999999999983E-4</v>
          </cell>
          <cell r="AQ371">
            <v>1.6666666666666668E-3</v>
          </cell>
          <cell r="AR371">
            <v>60000</v>
          </cell>
          <cell r="AS371">
            <v>2</v>
          </cell>
          <cell r="AT371">
            <v>20.137499999999999</v>
          </cell>
          <cell r="AU371">
            <v>1</v>
          </cell>
          <cell r="AV371">
            <v>20</v>
          </cell>
          <cell r="AW371">
            <v>6.7124999999999997E-4</v>
          </cell>
          <cell r="AX371">
            <v>6.6666666666666664E-4</v>
          </cell>
          <cell r="AY371">
            <v>1.5587499999999998E-3</v>
          </cell>
          <cell r="AZ371">
            <v>2.3333333333333335E-3</v>
          </cell>
          <cell r="BA371">
            <v>351</v>
          </cell>
        </row>
        <row r="372">
          <cell r="B372">
            <v>352</v>
          </cell>
          <cell r="C372" t="str">
            <v>CR168LP</v>
          </cell>
          <cell r="D372" t="str">
            <v xml:space="preserve"> </v>
          </cell>
          <cell r="E372" t="str">
            <v>NEW LINEAR FLUORESCENT FIXTURE</v>
          </cell>
          <cell r="F372">
            <v>168</v>
          </cell>
          <cell r="I372" t="str">
            <v>X</v>
          </cell>
          <cell r="J372">
            <v>2</v>
          </cell>
          <cell r="K372" t="str">
            <v>4X32HELP</v>
          </cell>
          <cell r="L372">
            <v>0</v>
          </cell>
          <cell r="M372" t="str">
            <v>N/A</v>
          </cell>
          <cell r="O372">
            <v>8</v>
          </cell>
          <cell r="P372" t="str">
            <v>FO28/ECO</v>
          </cell>
          <cell r="Q372">
            <v>0</v>
          </cell>
          <cell r="R372" t="str">
            <v>N/A</v>
          </cell>
          <cell r="S372">
            <v>1</v>
          </cell>
          <cell r="T372" t="str">
            <v>16' 8-LAMP LOW POWER CLASSROOM FIXTURE</v>
          </cell>
          <cell r="U372" t="str">
            <v>TRI-STAR</v>
          </cell>
          <cell r="V372" t="str">
            <v>WA438-16-832-T8-EB(*)LP-WREF</v>
          </cell>
          <cell r="W372" t="str">
            <v>-</v>
          </cell>
          <cell r="X372">
            <v>1.2</v>
          </cell>
          <cell r="Y372">
            <v>3</v>
          </cell>
          <cell r="Z372">
            <v>59.734999999999999</v>
          </cell>
          <cell r="AA372">
            <v>179.20499999999998</v>
          </cell>
          <cell r="AB372">
            <v>2.13</v>
          </cell>
          <cell r="AC372">
            <v>0</v>
          </cell>
          <cell r="AD372">
            <v>129</v>
          </cell>
          <cell r="AF372">
            <v>146.04</v>
          </cell>
          <cell r="AG372">
            <v>325.245</v>
          </cell>
          <cell r="AH372">
            <v>2560</v>
          </cell>
          <cell r="AI372">
            <v>0.78</v>
          </cell>
          <cell r="AJ372">
            <v>15974.400000000001</v>
          </cell>
          <cell r="AK372">
            <v>24000</v>
          </cell>
          <cell r="AL372">
            <v>8</v>
          </cell>
          <cell r="AM372">
            <v>2.6624999999999996</v>
          </cell>
          <cell r="AN372">
            <v>0.25</v>
          </cell>
          <cell r="AO372">
            <v>5</v>
          </cell>
          <cell r="AP372">
            <v>8.8749999999999983E-4</v>
          </cell>
          <cell r="AQ372">
            <v>1.6666666666666668E-3</v>
          </cell>
          <cell r="AR372">
            <v>60000</v>
          </cell>
          <cell r="AS372">
            <v>2</v>
          </cell>
          <cell r="AT372">
            <v>15.35</v>
          </cell>
          <cell r="AU372">
            <v>1</v>
          </cell>
          <cell r="AV372">
            <v>20</v>
          </cell>
          <cell r="AW372">
            <v>5.1166666666666667E-4</v>
          </cell>
          <cell r="AX372">
            <v>6.6666666666666664E-4</v>
          </cell>
          <cell r="AY372">
            <v>1.3991666666666666E-3</v>
          </cell>
          <cell r="AZ372">
            <v>2.3333333333333335E-3</v>
          </cell>
          <cell r="BA372">
            <v>352</v>
          </cell>
        </row>
        <row r="373">
          <cell r="B373">
            <v>353</v>
          </cell>
          <cell r="C373" t="str">
            <v>CR2010</v>
          </cell>
          <cell r="D373" t="str">
            <v xml:space="preserve"> </v>
          </cell>
          <cell r="E373" t="str">
            <v>NEW LINEAR FLUORESCENT FIXTURE</v>
          </cell>
          <cell r="F373">
            <v>238</v>
          </cell>
          <cell r="I373" t="str">
            <v>X</v>
          </cell>
          <cell r="J373">
            <v>2</v>
          </cell>
          <cell r="K373" t="str">
            <v>4X32HE</v>
          </cell>
          <cell r="L373">
            <v>1</v>
          </cell>
          <cell r="M373" t="str">
            <v>2X32HE</v>
          </cell>
          <cell r="O373">
            <v>10</v>
          </cell>
          <cell r="P373" t="str">
            <v>FO28/ECO</v>
          </cell>
          <cell r="Q373">
            <v>0</v>
          </cell>
          <cell r="R373" t="str">
            <v>N/A</v>
          </cell>
          <cell r="S373">
            <v>1</v>
          </cell>
          <cell r="T373" t="str">
            <v>20' 10-LAMP CLASSROOM FIXTURE</v>
          </cell>
          <cell r="U373" t="str">
            <v>TRI-STAR</v>
          </cell>
          <cell r="V373" t="str">
            <v>WA438-20-1032-T8-EB(*)-WREF</v>
          </cell>
          <cell r="W373" t="str">
            <v>-</v>
          </cell>
          <cell r="X373">
            <v>1.8</v>
          </cell>
          <cell r="Y373">
            <v>4</v>
          </cell>
          <cell r="Z373">
            <v>59.734999999999999</v>
          </cell>
          <cell r="AA373">
            <v>238.94</v>
          </cell>
          <cell r="AB373">
            <v>2.13</v>
          </cell>
          <cell r="AC373">
            <v>0</v>
          </cell>
          <cell r="AD373">
            <v>170</v>
          </cell>
          <cell r="AF373">
            <v>191.3</v>
          </cell>
          <cell r="AG373">
            <v>430.24</v>
          </cell>
          <cell r="AH373">
            <v>2560</v>
          </cell>
          <cell r="AI373">
            <v>0.88</v>
          </cell>
          <cell r="AJ373">
            <v>22528</v>
          </cell>
          <cell r="AK373">
            <v>24000</v>
          </cell>
          <cell r="AL373">
            <v>10</v>
          </cell>
          <cell r="AM373">
            <v>2.6624999999999996</v>
          </cell>
          <cell r="AN373">
            <v>0.25</v>
          </cell>
          <cell r="AO373">
            <v>5</v>
          </cell>
          <cell r="AP373">
            <v>1.1093749999999997E-3</v>
          </cell>
          <cell r="AQ373">
            <v>2.0833333333333333E-3</v>
          </cell>
          <cell r="AR373">
            <v>60000</v>
          </cell>
          <cell r="AS373">
            <v>3</v>
          </cell>
          <cell r="AT373">
            <v>15.35</v>
          </cell>
          <cell r="AU373">
            <v>1</v>
          </cell>
          <cell r="AV373">
            <v>20</v>
          </cell>
          <cell r="AW373">
            <v>7.6749999999999995E-4</v>
          </cell>
          <cell r="AX373">
            <v>1E-3</v>
          </cell>
          <cell r="AY373">
            <v>1.8768749999999996E-3</v>
          </cell>
          <cell r="AZ373">
            <v>3.0833333333333333E-3</v>
          </cell>
          <cell r="BA373">
            <v>353</v>
          </cell>
        </row>
        <row r="374">
          <cell r="B374">
            <v>354</v>
          </cell>
          <cell r="C374" t="str">
            <v>CR2010HP</v>
          </cell>
          <cell r="D374" t="str">
            <v xml:space="preserve"> </v>
          </cell>
          <cell r="E374" t="str">
            <v>NEW LINEAR FLUORESCENT FIXTURE</v>
          </cell>
          <cell r="F374">
            <v>319</v>
          </cell>
          <cell r="I374" t="str">
            <v>X</v>
          </cell>
          <cell r="J374">
            <v>2</v>
          </cell>
          <cell r="K374" t="str">
            <v>4X32HEHP</v>
          </cell>
          <cell r="L374">
            <v>1</v>
          </cell>
          <cell r="M374" t="str">
            <v>2X32HEHP</v>
          </cell>
          <cell r="O374">
            <v>10</v>
          </cell>
          <cell r="P374" t="str">
            <v>FO28/ECO</v>
          </cell>
          <cell r="Q374">
            <v>0</v>
          </cell>
          <cell r="R374" t="str">
            <v>N/A</v>
          </cell>
          <cell r="S374">
            <v>1</v>
          </cell>
          <cell r="T374" t="str">
            <v>20' 10-LAMP HIGH POWER CLASSROOM FIXTURE</v>
          </cell>
          <cell r="U374" t="str">
            <v>TRI-STAR</v>
          </cell>
          <cell r="V374" t="str">
            <v>WA438-20-1032-T8-EB(*)HP-WREF</v>
          </cell>
          <cell r="W374" t="str">
            <v>-</v>
          </cell>
          <cell r="X374">
            <v>1.8</v>
          </cell>
          <cell r="Y374">
            <v>4</v>
          </cell>
          <cell r="Z374">
            <v>59.734999999999999</v>
          </cell>
          <cell r="AA374">
            <v>238.94</v>
          </cell>
          <cell r="AB374">
            <v>2.13</v>
          </cell>
          <cell r="AC374">
            <v>0</v>
          </cell>
          <cell r="AD374">
            <v>180</v>
          </cell>
          <cell r="AF374">
            <v>201.3</v>
          </cell>
          <cell r="AG374">
            <v>440.24</v>
          </cell>
          <cell r="AH374">
            <v>2560</v>
          </cell>
          <cell r="AI374">
            <v>1.1499999999999999</v>
          </cell>
          <cell r="AJ374">
            <v>29439.999999999996</v>
          </cell>
          <cell r="AK374">
            <v>24000</v>
          </cell>
          <cell r="AL374">
            <v>10</v>
          </cell>
          <cell r="AM374">
            <v>2.6624999999999996</v>
          </cell>
          <cell r="AN374">
            <v>0.25</v>
          </cell>
          <cell r="AO374">
            <v>5</v>
          </cell>
          <cell r="AP374">
            <v>1.1093749999999997E-3</v>
          </cell>
          <cell r="AQ374">
            <v>2.0833333333333333E-3</v>
          </cell>
          <cell r="AR374">
            <v>60000</v>
          </cell>
          <cell r="AS374">
            <v>3</v>
          </cell>
          <cell r="AT374">
            <v>20.137499999999999</v>
          </cell>
          <cell r="AU374">
            <v>1</v>
          </cell>
          <cell r="AV374">
            <v>20</v>
          </cell>
          <cell r="AW374">
            <v>1.006875E-3</v>
          </cell>
          <cell r="AX374">
            <v>1E-3</v>
          </cell>
          <cell r="AY374">
            <v>2.1162499999999996E-3</v>
          </cell>
          <cell r="AZ374">
            <v>3.0833333333333333E-3</v>
          </cell>
          <cell r="BA374">
            <v>354</v>
          </cell>
        </row>
        <row r="375">
          <cell r="B375">
            <v>355</v>
          </cell>
          <cell r="C375" t="str">
            <v>CR2010LP</v>
          </cell>
          <cell r="D375" t="str">
            <v xml:space="preserve"> </v>
          </cell>
          <cell r="E375" t="str">
            <v>NEW LINEAR FLUORESCENT FIXTURE</v>
          </cell>
          <cell r="F375">
            <v>210</v>
          </cell>
          <cell r="I375" t="str">
            <v>X</v>
          </cell>
          <cell r="J375">
            <v>2</v>
          </cell>
          <cell r="K375" t="str">
            <v>4X32HELP</v>
          </cell>
          <cell r="L375">
            <v>1</v>
          </cell>
          <cell r="M375" t="str">
            <v>2X32HELP</v>
          </cell>
          <cell r="O375">
            <v>10</v>
          </cell>
          <cell r="P375" t="str">
            <v>FO28/ECO</v>
          </cell>
          <cell r="Q375">
            <v>0</v>
          </cell>
          <cell r="R375" t="str">
            <v>N/A</v>
          </cell>
          <cell r="S375">
            <v>1</v>
          </cell>
          <cell r="T375" t="str">
            <v>20' 10-LAMP LOW POWER CLASSROOM FIXTURE</v>
          </cell>
          <cell r="U375" t="str">
            <v>TRI-STAR</v>
          </cell>
          <cell r="V375" t="str">
            <v>WA438-20-1032-T8-EB(*)LP-WREF</v>
          </cell>
          <cell r="W375" t="str">
            <v>-</v>
          </cell>
          <cell r="X375">
            <v>1.8</v>
          </cell>
          <cell r="Y375">
            <v>4</v>
          </cell>
          <cell r="Z375">
            <v>59.734999999999999</v>
          </cell>
          <cell r="AA375">
            <v>238.94</v>
          </cell>
          <cell r="AB375">
            <v>2.13</v>
          </cell>
          <cell r="AC375">
            <v>0</v>
          </cell>
          <cell r="AD375">
            <v>170</v>
          </cell>
          <cell r="AF375">
            <v>191.3</v>
          </cell>
          <cell r="AG375">
            <v>430.24</v>
          </cell>
          <cell r="AH375">
            <v>2560</v>
          </cell>
          <cell r="AI375">
            <v>0.78</v>
          </cell>
          <cell r="AJ375">
            <v>19968</v>
          </cell>
          <cell r="AK375">
            <v>24000</v>
          </cell>
          <cell r="AL375">
            <v>10</v>
          </cell>
          <cell r="AM375">
            <v>2.6624999999999996</v>
          </cell>
          <cell r="AN375">
            <v>0.25</v>
          </cell>
          <cell r="AO375">
            <v>5</v>
          </cell>
          <cell r="AP375">
            <v>1.1093749999999997E-3</v>
          </cell>
          <cell r="AQ375">
            <v>2.0833333333333333E-3</v>
          </cell>
          <cell r="AR375">
            <v>60000</v>
          </cell>
          <cell r="AS375">
            <v>3</v>
          </cell>
          <cell r="AT375">
            <v>15.35</v>
          </cell>
          <cell r="AU375">
            <v>1</v>
          </cell>
          <cell r="AV375">
            <v>20</v>
          </cell>
          <cell r="AW375">
            <v>7.6749999999999995E-4</v>
          </cell>
          <cell r="AX375">
            <v>1E-3</v>
          </cell>
          <cell r="AY375">
            <v>1.8768749999999996E-3</v>
          </cell>
          <cell r="AZ375">
            <v>3.0833333333333333E-3</v>
          </cell>
          <cell r="BA375">
            <v>355</v>
          </cell>
        </row>
        <row r="376">
          <cell r="B376">
            <v>356</v>
          </cell>
          <cell r="C376" t="str">
            <v>CR205</v>
          </cell>
          <cell r="D376" t="str">
            <v xml:space="preserve"> </v>
          </cell>
          <cell r="E376" t="str">
            <v>NEW LINEAR FLUORESCENT FIXTURE</v>
          </cell>
          <cell r="F376">
            <v>120</v>
          </cell>
          <cell r="I376" t="str">
            <v>X</v>
          </cell>
          <cell r="J376">
            <v>1</v>
          </cell>
          <cell r="K376" t="str">
            <v>3X32HE</v>
          </cell>
          <cell r="L376">
            <v>1</v>
          </cell>
          <cell r="M376" t="str">
            <v>2X32HE</v>
          </cell>
          <cell r="O376">
            <v>5</v>
          </cell>
          <cell r="P376" t="str">
            <v>FO28/ECO</v>
          </cell>
          <cell r="Q376">
            <v>0</v>
          </cell>
          <cell r="R376" t="str">
            <v>N/A</v>
          </cell>
          <cell r="S376">
            <v>1</v>
          </cell>
          <cell r="T376" t="str">
            <v>20' 5-LAMP CLASSROOM FIXTURE</v>
          </cell>
          <cell r="U376" t="str">
            <v>TRI-STAR</v>
          </cell>
          <cell r="V376" t="str">
            <v>WA438-20-532-T8-EB(*)WREF</v>
          </cell>
          <cell r="W376" t="str">
            <v>-</v>
          </cell>
          <cell r="X376">
            <v>1.8</v>
          </cell>
          <cell r="Y376">
            <v>4</v>
          </cell>
          <cell r="Z376">
            <v>59.734999999999999</v>
          </cell>
          <cell r="AA376">
            <v>238.94</v>
          </cell>
          <cell r="AB376">
            <v>2.13</v>
          </cell>
          <cell r="AC376">
            <v>0</v>
          </cell>
          <cell r="AD376">
            <v>170</v>
          </cell>
          <cell r="AF376">
            <v>180.65</v>
          </cell>
          <cell r="AG376">
            <v>419.59000000000003</v>
          </cell>
          <cell r="AH376">
            <v>2560</v>
          </cell>
          <cell r="AI376">
            <v>0.88</v>
          </cell>
          <cell r="AJ376">
            <v>11264</v>
          </cell>
          <cell r="AK376">
            <v>24000</v>
          </cell>
          <cell r="AL376">
            <v>5</v>
          </cell>
          <cell r="AM376">
            <v>2.6624999999999996</v>
          </cell>
          <cell r="AN376">
            <v>0.25</v>
          </cell>
          <cell r="AO376">
            <v>5</v>
          </cell>
          <cell r="AP376">
            <v>5.5468749999999984E-4</v>
          </cell>
          <cell r="AQ376">
            <v>1.0416666666666667E-3</v>
          </cell>
          <cell r="AR376">
            <v>60000</v>
          </cell>
          <cell r="AS376">
            <v>2</v>
          </cell>
          <cell r="AT376">
            <v>14.25</v>
          </cell>
          <cell r="AU376">
            <v>1</v>
          </cell>
          <cell r="AV376">
            <v>20</v>
          </cell>
          <cell r="AW376">
            <v>4.75E-4</v>
          </cell>
          <cell r="AX376">
            <v>6.6666666666666664E-4</v>
          </cell>
          <cell r="AY376">
            <v>1.0296874999999998E-3</v>
          </cell>
          <cell r="AZ376">
            <v>1.7083333333333334E-3</v>
          </cell>
          <cell r="BA376">
            <v>356</v>
          </cell>
        </row>
        <row r="377">
          <cell r="B377">
            <v>357</v>
          </cell>
          <cell r="C377" t="str">
            <v>CR205HP</v>
          </cell>
          <cell r="D377" t="str">
            <v xml:space="preserve"> </v>
          </cell>
          <cell r="E377" t="str">
            <v>NEW LINEAR FLUORESCENT FIXTURE</v>
          </cell>
          <cell r="F377">
            <v>163</v>
          </cell>
          <cell r="I377" t="str">
            <v>X</v>
          </cell>
          <cell r="J377">
            <v>1</v>
          </cell>
          <cell r="K377" t="str">
            <v>3X32HEHP</v>
          </cell>
          <cell r="L377">
            <v>1</v>
          </cell>
          <cell r="M377" t="str">
            <v>2X32HEHP</v>
          </cell>
          <cell r="O377">
            <v>5</v>
          </cell>
          <cell r="P377" t="str">
            <v>FO28/ECO</v>
          </cell>
          <cell r="Q377">
            <v>0</v>
          </cell>
          <cell r="R377" t="str">
            <v>N/A</v>
          </cell>
          <cell r="S377">
            <v>1</v>
          </cell>
          <cell r="T377" t="str">
            <v>20' 5-LAMP HIGH POWER CLASSROOM FIXTURE</v>
          </cell>
          <cell r="U377" t="str">
            <v>TRI-STAR</v>
          </cell>
          <cell r="V377" t="str">
            <v>WA438-20-532-T8-EB(*)HP-WREF</v>
          </cell>
          <cell r="W377" t="str">
            <v>-</v>
          </cell>
          <cell r="X377">
            <v>1.8</v>
          </cell>
          <cell r="Y377">
            <v>4</v>
          </cell>
          <cell r="Z377">
            <v>59.734999999999999</v>
          </cell>
          <cell r="AA377">
            <v>238.94</v>
          </cell>
          <cell r="AB377">
            <v>2.13</v>
          </cell>
          <cell r="AC377">
            <v>0</v>
          </cell>
          <cell r="AD377">
            <v>177</v>
          </cell>
          <cell r="AF377">
            <v>187.65</v>
          </cell>
          <cell r="AG377">
            <v>426.59000000000003</v>
          </cell>
          <cell r="AH377">
            <v>2560</v>
          </cell>
          <cell r="AI377">
            <v>1.18</v>
          </cell>
          <cell r="AJ377">
            <v>15104</v>
          </cell>
          <cell r="AK377">
            <v>24000</v>
          </cell>
          <cell r="AL377">
            <v>5</v>
          </cell>
          <cell r="AM377">
            <v>2.6624999999999996</v>
          </cell>
          <cell r="AN377">
            <v>0.25</v>
          </cell>
          <cell r="AO377">
            <v>5</v>
          </cell>
          <cell r="AP377">
            <v>5.5468749999999984E-4</v>
          </cell>
          <cell r="AQ377">
            <v>1.0416666666666667E-3</v>
          </cell>
          <cell r="AR377">
            <v>60000</v>
          </cell>
          <cell r="AS377">
            <v>2</v>
          </cell>
          <cell r="AT377">
            <v>18.2</v>
          </cell>
          <cell r="AU377">
            <v>1</v>
          </cell>
          <cell r="AV377">
            <v>20</v>
          </cell>
          <cell r="AW377">
            <v>6.066666666666666E-4</v>
          </cell>
          <cell r="AX377">
            <v>6.6666666666666664E-4</v>
          </cell>
          <cell r="AY377">
            <v>1.1613541666666664E-3</v>
          </cell>
          <cell r="AZ377">
            <v>1.7083333333333334E-3</v>
          </cell>
          <cell r="BA377">
            <v>357</v>
          </cell>
        </row>
        <row r="378">
          <cell r="B378">
            <v>358</v>
          </cell>
          <cell r="C378" t="str">
            <v>CR205LP</v>
          </cell>
          <cell r="D378" t="str">
            <v xml:space="preserve"> </v>
          </cell>
          <cell r="E378" t="str">
            <v>NEW LINEAR FLUORESCENT FIXTURE</v>
          </cell>
          <cell r="F378">
            <v>105</v>
          </cell>
          <cell r="I378" t="str">
            <v>X</v>
          </cell>
          <cell r="J378">
            <v>1</v>
          </cell>
          <cell r="K378" t="str">
            <v>3X32HELP</v>
          </cell>
          <cell r="L378">
            <v>1</v>
          </cell>
          <cell r="M378" t="str">
            <v>2X32HELP</v>
          </cell>
          <cell r="O378">
            <v>5</v>
          </cell>
          <cell r="P378" t="str">
            <v>FO28/ECO</v>
          </cell>
          <cell r="Q378">
            <v>0</v>
          </cell>
          <cell r="R378" t="str">
            <v>N/A</v>
          </cell>
          <cell r="S378">
            <v>1</v>
          </cell>
          <cell r="T378" t="str">
            <v>20' 5-LAMP LOW POWER CLASSROOM FIXTURE</v>
          </cell>
          <cell r="U378" t="str">
            <v>TRI-STAR</v>
          </cell>
          <cell r="V378" t="str">
            <v>WA438-20-532-T8-EB(*)LP-WREF</v>
          </cell>
          <cell r="W378" t="str">
            <v>-</v>
          </cell>
          <cell r="X378">
            <v>1.8</v>
          </cell>
          <cell r="Y378">
            <v>4</v>
          </cell>
          <cell r="Z378">
            <v>59.734999999999999</v>
          </cell>
          <cell r="AA378">
            <v>238.94</v>
          </cell>
          <cell r="AB378">
            <v>2.13</v>
          </cell>
          <cell r="AC378">
            <v>0</v>
          </cell>
          <cell r="AD378">
            <v>170</v>
          </cell>
          <cell r="AF378">
            <v>180.65</v>
          </cell>
          <cell r="AG378">
            <v>419.59000000000003</v>
          </cell>
          <cell r="AH378">
            <v>2560</v>
          </cell>
          <cell r="AI378">
            <v>0.78</v>
          </cell>
          <cell r="AJ378">
            <v>9984</v>
          </cell>
          <cell r="AK378">
            <v>24000</v>
          </cell>
          <cell r="AL378">
            <v>5</v>
          </cell>
          <cell r="AM378">
            <v>2.6624999999999996</v>
          </cell>
          <cell r="AN378">
            <v>0.25</v>
          </cell>
          <cell r="AO378">
            <v>5</v>
          </cell>
          <cell r="AP378">
            <v>5.5468749999999984E-4</v>
          </cell>
          <cell r="AQ378">
            <v>1.0416666666666667E-3</v>
          </cell>
          <cell r="AR378">
            <v>60000</v>
          </cell>
          <cell r="AS378">
            <v>2</v>
          </cell>
          <cell r="AT378">
            <v>14.25</v>
          </cell>
          <cell r="AU378">
            <v>1</v>
          </cell>
          <cell r="AV378">
            <v>20</v>
          </cell>
          <cell r="AW378">
            <v>4.75E-4</v>
          </cell>
          <cell r="AX378">
            <v>6.6666666666666664E-4</v>
          </cell>
          <cell r="AY378">
            <v>1.0296874999999998E-3</v>
          </cell>
          <cell r="AZ378">
            <v>1.7083333333333334E-3</v>
          </cell>
          <cell r="BA378">
            <v>358</v>
          </cell>
        </row>
        <row r="379">
          <cell r="B379">
            <v>359</v>
          </cell>
          <cell r="C379" t="str">
            <v>CR2412</v>
          </cell>
          <cell r="D379" t="str">
            <v xml:space="preserve"> </v>
          </cell>
          <cell r="E379" t="str">
            <v>NEW LINEAR FLUORESCENT FIXTURE</v>
          </cell>
          <cell r="F379">
            <v>285</v>
          </cell>
          <cell r="I379" t="str">
            <v>X</v>
          </cell>
          <cell r="J379">
            <v>3</v>
          </cell>
          <cell r="K379" t="str">
            <v>4X32HE</v>
          </cell>
          <cell r="L379">
            <v>0</v>
          </cell>
          <cell r="M379" t="str">
            <v>N/A</v>
          </cell>
          <cell r="O379">
            <v>12</v>
          </cell>
          <cell r="P379" t="str">
            <v>FO28/ECO</v>
          </cell>
          <cell r="Q379">
            <v>0</v>
          </cell>
          <cell r="R379" t="str">
            <v>N/A</v>
          </cell>
          <cell r="S379">
            <v>1</v>
          </cell>
          <cell r="T379" t="str">
            <v>24' 12-LAMP CLASSROOM FIXTURE</v>
          </cell>
          <cell r="U379" t="str">
            <v>TRI-STAR</v>
          </cell>
          <cell r="V379" t="str">
            <v>WA438-24-1232-T8-EB(*)-WREF</v>
          </cell>
          <cell r="W379" t="str">
            <v>-</v>
          </cell>
          <cell r="X379">
            <v>1.8</v>
          </cell>
          <cell r="Y379">
            <v>4.5</v>
          </cell>
          <cell r="Z379">
            <v>59.734999999999999</v>
          </cell>
          <cell r="AA379">
            <v>268.8075</v>
          </cell>
          <cell r="AB379">
            <v>2.13</v>
          </cell>
          <cell r="AC379">
            <v>0</v>
          </cell>
          <cell r="AD379">
            <v>180</v>
          </cell>
          <cell r="AF379">
            <v>205.56</v>
          </cell>
          <cell r="AG379">
            <v>474.36750000000001</v>
          </cell>
          <cell r="AH379">
            <v>2560</v>
          </cell>
          <cell r="AI379">
            <v>0.88</v>
          </cell>
          <cell r="AJ379">
            <v>27033.599999999999</v>
          </cell>
          <cell r="AK379">
            <v>24000</v>
          </cell>
          <cell r="AL379">
            <v>12</v>
          </cell>
          <cell r="AM379">
            <v>2.6624999999999996</v>
          </cell>
          <cell r="AN379">
            <v>0.25</v>
          </cell>
          <cell r="AO379">
            <v>5</v>
          </cell>
          <cell r="AP379">
            <v>1.3312499999999998E-3</v>
          </cell>
          <cell r="AQ379">
            <v>2.5000000000000001E-3</v>
          </cell>
          <cell r="AR379">
            <v>60000</v>
          </cell>
          <cell r="AS379">
            <v>3</v>
          </cell>
          <cell r="AT379">
            <v>15.35</v>
          </cell>
          <cell r="AU379">
            <v>1</v>
          </cell>
          <cell r="AV379">
            <v>20</v>
          </cell>
          <cell r="AW379">
            <v>7.6749999999999995E-4</v>
          </cell>
          <cell r="AX379">
            <v>1E-3</v>
          </cell>
          <cell r="AY379">
            <v>2.0987499999999999E-3</v>
          </cell>
          <cell r="AZ379">
            <v>3.5000000000000001E-3</v>
          </cell>
          <cell r="BA379">
            <v>359</v>
          </cell>
        </row>
        <row r="380">
          <cell r="B380">
            <v>360</v>
          </cell>
          <cell r="C380" t="str">
            <v>CR2412HP</v>
          </cell>
          <cell r="D380" t="str">
            <v xml:space="preserve"> </v>
          </cell>
          <cell r="E380" t="str">
            <v>NEW LINEAR FLUORESCENT FIXTURE</v>
          </cell>
          <cell r="F380">
            <v>381</v>
          </cell>
          <cell r="I380" t="str">
            <v>X</v>
          </cell>
          <cell r="J380">
            <v>3</v>
          </cell>
          <cell r="K380" t="str">
            <v>4X32HEHP</v>
          </cell>
          <cell r="L380">
            <v>0</v>
          </cell>
          <cell r="M380" t="str">
            <v>N/A</v>
          </cell>
          <cell r="O380">
            <v>12</v>
          </cell>
          <cell r="P380" t="str">
            <v>FO28/ECO</v>
          </cell>
          <cell r="Q380">
            <v>0</v>
          </cell>
          <cell r="R380" t="str">
            <v>N/A</v>
          </cell>
          <cell r="S380">
            <v>1</v>
          </cell>
          <cell r="T380" t="str">
            <v>24' 12-LAMP HIGH POWER CLASSROOM FIXTURE</v>
          </cell>
          <cell r="U380" t="str">
            <v>TRI-STAR</v>
          </cell>
          <cell r="V380" t="str">
            <v>WA438-24-1232-T8-EB(*)-WREF</v>
          </cell>
          <cell r="W380" t="str">
            <v>-</v>
          </cell>
          <cell r="X380">
            <v>1.8</v>
          </cell>
          <cell r="Y380">
            <v>4.5</v>
          </cell>
          <cell r="Z380">
            <v>59.734999999999999</v>
          </cell>
          <cell r="AA380">
            <v>268.8075</v>
          </cell>
          <cell r="AB380">
            <v>2.13</v>
          </cell>
          <cell r="AC380">
            <v>0</v>
          </cell>
          <cell r="AD380">
            <v>190</v>
          </cell>
          <cell r="AF380">
            <v>215.56</v>
          </cell>
          <cell r="AG380">
            <v>484.36750000000001</v>
          </cell>
          <cell r="AH380">
            <v>2560</v>
          </cell>
          <cell r="AI380">
            <v>1.1499999999999999</v>
          </cell>
          <cell r="AJ380">
            <v>35328</v>
          </cell>
          <cell r="AK380">
            <v>24000</v>
          </cell>
          <cell r="AL380">
            <v>12</v>
          </cell>
          <cell r="AM380">
            <v>2.6624999999999996</v>
          </cell>
          <cell r="AN380">
            <v>0.25</v>
          </cell>
          <cell r="AO380">
            <v>5</v>
          </cell>
          <cell r="AP380">
            <v>1.3312499999999998E-3</v>
          </cell>
          <cell r="AQ380">
            <v>2.5000000000000001E-3</v>
          </cell>
          <cell r="AR380">
            <v>60000</v>
          </cell>
          <cell r="AS380">
            <v>3</v>
          </cell>
          <cell r="AT380">
            <v>20.137499999999999</v>
          </cell>
          <cell r="AU380">
            <v>1</v>
          </cell>
          <cell r="AV380">
            <v>20</v>
          </cell>
          <cell r="AW380">
            <v>1.006875E-3</v>
          </cell>
          <cell r="AX380">
            <v>1E-3</v>
          </cell>
          <cell r="AY380">
            <v>2.3381249999999999E-3</v>
          </cell>
          <cell r="AZ380">
            <v>3.5000000000000001E-3</v>
          </cell>
          <cell r="BA380">
            <v>360</v>
          </cell>
        </row>
        <row r="381">
          <cell r="B381">
            <v>361</v>
          </cell>
          <cell r="C381" t="str">
            <v>CR2412LP</v>
          </cell>
          <cell r="D381" t="str">
            <v xml:space="preserve"> </v>
          </cell>
          <cell r="E381" t="str">
            <v>NEW LINEAR FLUORESCENT FIXTURE</v>
          </cell>
          <cell r="F381">
            <v>252</v>
          </cell>
          <cell r="I381" t="str">
            <v>X</v>
          </cell>
          <cell r="J381">
            <v>3</v>
          </cell>
          <cell r="K381" t="str">
            <v>4X32HELP</v>
          </cell>
          <cell r="L381">
            <v>0</v>
          </cell>
          <cell r="M381" t="str">
            <v>N/A</v>
          </cell>
          <cell r="O381">
            <v>12</v>
          </cell>
          <cell r="P381" t="str">
            <v>FO28/ECO</v>
          </cell>
          <cell r="Q381">
            <v>0</v>
          </cell>
          <cell r="R381" t="str">
            <v>N/A</v>
          </cell>
          <cell r="S381">
            <v>1</v>
          </cell>
          <cell r="T381" t="str">
            <v>24' 12-LAMP LOW POWER CLASSROOM FIXTURE</v>
          </cell>
          <cell r="U381" t="str">
            <v>TRI-STAR</v>
          </cell>
          <cell r="V381" t="str">
            <v>WA438-24-1232-T8-EB(*)-WREF</v>
          </cell>
          <cell r="W381" t="str">
            <v>-</v>
          </cell>
          <cell r="X381">
            <v>1.8</v>
          </cell>
          <cell r="Y381">
            <v>4.5</v>
          </cell>
          <cell r="Z381">
            <v>59.734999999999999</v>
          </cell>
          <cell r="AA381">
            <v>268.8075</v>
          </cell>
          <cell r="AB381">
            <v>2.13</v>
          </cell>
          <cell r="AC381">
            <v>0</v>
          </cell>
          <cell r="AD381">
            <v>180</v>
          </cell>
          <cell r="AF381">
            <v>205.56</v>
          </cell>
          <cell r="AG381">
            <v>474.36750000000001</v>
          </cell>
          <cell r="AH381">
            <v>2560</v>
          </cell>
          <cell r="AI381">
            <v>0.78</v>
          </cell>
          <cell r="AJ381">
            <v>23961.600000000002</v>
          </cell>
          <cell r="AK381">
            <v>24000</v>
          </cell>
          <cell r="AL381">
            <v>12</v>
          </cell>
          <cell r="AM381">
            <v>2.6624999999999996</v>
          </cell>
          <cell r="AN381">
            <v>0.25</v>
          </cell>
          <cell r="AO381">
            <v>5</v>
          </cell>
          <cell r="AP381">
            <v>1.3312499999999998E-3</v>
          </cell>
          <cell r="AQ381">
            <v>2.5000000000000001E-3</v>
          </cell>
          <cell r="AR381">
            <v>60000</v>
          </cell>
          <cell r="AS381">
            <v>3</v>
          </cell>
          <cell r="AT381">
            <v>15.35</v>
          </cell>
          <cell r="AU381">
            <v>1</v>
          </cell>
          <cell r="AV381">
            <v>20</v>
          </cell>
          <cell r="AW381">
            <v>7.6749999999999995E-4</v>
          </cell>
          <cell r="AX381">
            <v>1E-3</v>
          </cell>
          <cell r="AY381">
            <v>2.0987499999999999E-3</v>
          </cell>
          <cell r="AZ381">
            <v>3.5000000000000001E-3</v>
          </cell>
          <cell r="BA381">
            <v>361</v>
          </cell>
        </row>
        <row r="382">
          <cell r="B382">
            <v>362</v>
          </cell>
          <cell r="C382" t="str">
            <v>CR246</v>
          </cell>
          <cell r="D382" t="str">
            <v xml:space="preserve"> </v>
          </cell>
          <cell r="E382" t="str">
            <v>NEW LINEAR FLUORESCENT FIXTURE</v>
          </cell>
          <cell r="F382">
            <v>143</v>
          </cell>
          <cell r="I382" t="str">
            <v>X</v>
          </cell>
          <cell r="J382">
            <v>1</v>
          </cell>
          <cell r="K382" t="str">
            <v>4X32HE</v>
          </cell>
          <cell r="L382">
            <v>1</v>
          </cell>
          <cell r="M382" t="str">
            <v>2X32HE</v>
          </cell>
          <cell r="O382">
            <v>6</v>
          </cell>
          <cell r="P382" t="str">
            <v>FO28/ECO</v>
          </cell>
          <cell r="Q382">
            <v>0</v>
          </cell>
          <cell r="R382" t="str">
            <v>N/A</v>
          </cell>
          <cell r="S382">
            <v>1</v>
          </cell>
          <cell r="T382" t="str">
            <v>24' 6-LAMP CLASSROOM FIXTURE</v>
          </cell>
          <cell r="U382" t="str">
            <v>TRI-STAR</v>
          </cell>
          <cell r="V382" t="str">
            <v>WA438-24-632-T8-EB(*)-WREF</v>
          </cell>
          <cell r="W382" t="str">
            <v>-</v>
          </cell>
          <cell r="X382">
            <v>1.8</v>
          </cell>
          <cell r="Y382">
            <v>4.5</v>
          </cell>
          <cell r="Z382">
            <v>59.734999999999999</v>
          </cell>
          <cell r="AA382">
            <v>268.8075</v>
          </cell>
          <cell r="AB382">
            <v>2.13</v>
          </cell>
          <cell r="AC382">
            <v>0</v>
          </cell>
          <cell r="AD382">
            <v>180</v>
          </cell>
          <cell r="AF382">
            <v>192.78</v>
          </cell>
          <cell r="AG382">
            <v>461.58749999999998</v>
          </cell>
          <cell r="AH382">
            <v>2560</v>
          </cell>
          <cell r="AI382">
            <v>0.88</v>
          </cell>
          <cell r="AJ382">
            <v>13516.8</v>
          </cell>
          <cell r="AK382">
            <v>24000</v>
          </cell>
          <cell r="AL382">
            <v>6</v>
          </cell>
          <cell r="AM382">
            <v>2.6624999999999996</v>
          </cell>
          <cell r="AN382">
            <v>0.25</v>
          </cell>
          <cell r="AO382">
            <v>5</v>
          </cell>
          <cell r="AP382">
            <v>6.6562499999999988E-4</v>
          </cell>
          <cell r="AQ382">
            <v>1.25E-3</v>
          </cell>
          <cell r="AR382">
            <v>60000</v>
          </cell>
          <cell r="AS382">
            <v>2</v>
          </cell>
          <cell r="AT382">
            <v>15.35</v>
          </cell>
          <cell r="AU382">
            <v>1</v>
          </cell>
          <cell r="AV382">
            <v>20</v>
          </cell>
          <cell r="AW382">
            <v>5.1166666666666667E-4</v>
          </cell>
          <cell r="AX382">
            <v>6.6666666666666664E-4</v>
          </cell>
          <cell r="AY382">
            <v>1.1772916666666665E-3</v>
          </cell>
          <cell r="AZ382">
            <v>1.9166666666666668E-3</v>
          </cell>
          <cell r="BA382">
            <v>362</v>
          </cell>
        </row>
        <row r="383">
          <cell r="B383">
            <v>363</v>
          </cell>
          <cell r="C383" t="str">
            <v>CR246HP</v>
          </cell>
          <cell r="D383" t="str">
            <v xml:space="preserve"> </v>
          </cell>
          <cell r="E383" t="str">
            <v>NEW LINEAR FLUORESCENT FIXTURE</v>
          </cell>
          <cell r="F383">
            <v>192</v>
          </cell>
          <cell r="I383" t="str">
            <v>X</v>
          </cell>
          <cell r="J383">
            <v>1</v>
          </cell>
          <cell r="K383" t="str">
            <v>4X32HEHP</v>
          </cell>
          <cell r="L383">
            <v>1</v>
          </cell>
          <cell r="M383" t="str">
            <v>2X32HEHP</v>
          </cell>
          <cell r="O383">
            <v>6</v>
          </cell>
          <cell r="P383" t="str">
            <v>FO28/ECO</v>
          </cell>
          <cell r="Q383">
            <v>0</v>
          </cell>
          <cell r="R383" t="str">
            <v>N/A</v>
          </cell>
          <cell r="S383">
            <v>1</v>
          </cell>
          <cell r="T383" t="str">
            <v>24' 6-LAMP HIGH POWER CLASSROOM FIXTURE</v>
          </cell>
          <cell r="U383" t="str">
            <v>TRI-STAR</v>
          </cell>
          <cell r="V383" t="str">
            <v>WA438-24-632-T8-EB(*)HP-WREF</v>
          </cell>
          <cell r="W383" t="str">
            <v>-</v>
          </cell>
          <cell r="X383">
            <v>1.8</v>
          </cell>
          <cell r="Y383">
            <v>4.5</v>
          </cell>
          <cell r="Z383">
            <v>59.734999999999999</v>
          </cell>
          <cell r="AA383">
            <v>268.8075</v>
          </cell>
          <cell r="AB383">
            <v>2.13</v>
          </cell>
          <cell r="AC383">
            <v>0</v>
          </cell>
          <cell r="AD383">
            <v>186</v>
          </cell>
          <cell r="AF383">
            <v>198.78</v>
          </cell>
          <cell r="AG383">
            <v>467.58749999999998</v>
          </cell>
          <cell r="AH383">
            <v>2560</v>
          </cell>
          <cell r="AI383">
            <v>1.1499999999999999</v>
          </cell>
          <cell r="AJ383">
            <v>17664</v>
          </cell>
          <cell r="AK383">
            <v>24000</v>
          </cell>
          <cell r="AL383">
            <v>6</v>
          </cell>
          <cell r="AM383">
            <v>2.6624999999999996</v>
          </cell>
          <cell r="AN383">
            <v>0.25</v>
          </cell>
          <cell r="AO383">
            <v>5</v>
          </cell>
          <cell r="AP383">
            <v>6.6562499999999988E-4</v>
          </cell>
          <cell r="AQ383">
            <v>1.25E-3</v>
          </cell>
          <cell r="AR383">
            <v>60000</v>
          </cell>
          <cell r="AS383">
            <v>2</v>
          </cell>
          <cell r="AT383">
            <v>20.137499999999999</v>
          </cell>
          <cell r="AU383">
            <v>1</v>
          </cell>
          <cell r="AV383">
            <v>20</v>
          </cell>
          <cell r="AW383">
            <v>6.7124999999999997E-4</v>
          </cell>
          <cell r="AX383">
            <v>6.6666666666666664E-4</v>
          </cell>
          <cell r="AY383">
            <v>1.336875E-3</v>
          </cell>
          <cell r="AZ383">
            <v>1.9166666666666668E-3</v>
          </cell>
          <cell r="BA383">
            <v>363</v>
          </cell>
        </row>
        <row r="384">
          <cell r="B384">
            <v>364</v>
          </cell>
          <cell r="C384" t="str">
            <v>CR246LP</v>
          </cell>
          <cell r="D384" t="str">
            <v xml:space="preserve"> </v>
          </cell>
          <cell r="E384" t="str">
            <v>NEW LINEAR FLUORESCENT FIXTURE</v>
          </cell>
          <cell r="F384">
            <v>126</v>
          </cell>
          <cell r="I384" t="str">
            <v>X</v>
          </cell>
          <cell r="J384">
            <v>1</v>
          </cell>
          <cell r="K384" t="str">
            <v>4X32HELP</v>
          </cell>
          <cell r="L384">
            <v>1</v>
          </cell>
          <cell r="M384" t="str">
            <v>2X32HELP</v>
          </cell>
          <cell r="O384">
            <v>6</v>
          </cell>
          <cell r="P384" t="str">
            <v>FO28/ECO</v>
          </cell>
          <cell r="Q384">
            <v>0</v>
          </cell>
          <cell r="R384" t="str">
            <v>N/A</v>
          </cell>
          <cell r="S384">
            <v>1</v>
          </cell>
          <cell r="T384" t="str">
            <v>24' 6-LAMP LOW POWER CLASSROOM FIXTURE</v>
          </cell>
          <cell r="U384" t="str">
            <v>TRI-STAR</v>
          </cell>
          <cell r="V384" t="str">
            <v>WA438-24-632-T8-EB(*)LP-WREF</v>
          </cell>
          <cell r="W384" t="str">
            <v>-</v>
          </cell>
          <cell r="X384">
            <v>1.8</v>
          </cell>
          <cell r="Y384">
            <v>4.5</v>
          </cell>
          <cell r="Z384">
            <v>59.734999999999999</v>
          </cell>
          <cell r="AA384">
            <v>268.8075</v>
          </cell>
          <cell r="AB384">
            <v>2.13</v>
          </cell>
          <cell r="AC384">
            <v>0</v>
          </cell>
          <cell r="AD384">
            <v>180</v>
          </cell>
          <cell r="AF384">
            <v>192.78</v>
          </cell>
          <cell r="AG384">
            <v>461.58749999999998</v>
          </cell>
          <cell r="AH384">
            <v>2560</v>
          </cell>
          <cell r="AI384">
            <v>0.78</v>
          </cell>
          <cell r="AJ384">
            <v>11980.800000000001</v>
          </cell>
          <cell r="AK384">
            <v>24000</v>
          </cell>
          <cell r="AL384">
            <v>6</v>
          </cell>
          <cell r="AM384">
            <v>2.6624999999999996</v>
          </cell>
          <cell r="AN384">
            <v>0.25</v>
          </cell>
          <cell r="AO384">
            <v>5</v>
          </cell>
          <cell r="AP384">
            <v>6.6562499999999988E-4</v>
          </cell>
          <cell r="AQ384">
            <v>1.25E-3</v>
          </cell>
          <cell r="AR384">
            <v>60000</v>
          </cell>
          <cell r="AS384">
            <v>2</v>
          </cell>
          <cell r="AT384">
            <v>15.35</v>
          </cell>
          <cell r="AU384">
            <v>1</v>
          </cell>
          <cell r="AV384">
            <v>20</v>
          </cell>
          <cell r="AW384">
            <v>5.1166666666666667E-4</v>
          </cell>
          <cell r="AX384">
            <v>6.6666666666666664E-4</v>
          </cell>
          <cell r="AY384">
            <v>1.1772916666666665E-3</v>
          </cell>
          <cell r="AZ384">
            <v>1.9166666666666668E-3</v>
          </cell>
          <cell r="BA384">
            <v>364</v>
          </cell>
        </row>
        <row r="385">
          <cell r="B385">
            <v>365</v>
          </cell>
          <cell r="C385" t="str">
            <v>CR2814</v>
          </cell>
          <cell r="D385" t="str">
            <v xml:space="preserve"> </v>
          </cell>
          <cell r="E385" t="str">
            <v>NEW LINEAR FLUORESCENT FIXTURE</v>
          </cell>
          <cell r="F385">
            <v>333</v>
          </cell>
          <cell r="I385" t="str">
            <v>X</v>
          </cell>
          <cell r="J385">
            <v>3</v>
          </cell>
          <cell r="K385" t="str">
            <v>4X32HE</v>
          </cell>
          <cell r="L385">
            <v>1</v>
          </cell>
          <cell r="M385" t="str">
            <v>2X32HE</v>
          </cell>
          <cell r="O385">
            <v>14</v>
          </cell>
          <cell r="P385" t="str">
            <v>FO28/ECO</v>
          </cell>
          <cell r="Q385">
            <v>0</v>
          </cell>
          <cell r="R385" t="str">
            <v>N/A</v>
          </cell>
          <cell r="S385">
            <v>1</v>
          </cell>
          <cell r="T385" t="str">
            <v>28' 14-LAMP CLASSROOM FIXTURE</v>
          </cell>
          <cell r="U385" t="str">
            <v>TRI-STAR</v>
          </cell>
          <cell r="V385" t="str">
            <v>WA438-28-1432-T8-EB(*)-WREF</v>
          </cell>
          <cell r="W385" t="str">
            <v>-</v>
          </cell>
          <cell r="X385">
            <v>2.2000000000000002</v>
          </cell>
          <cell r="Y385">
            <v>5.5</v>
          </cell>
          <cell r="Z385">
            <v>59.734999999999999</v>
          </cell>
          <cell r="AA385">
            <v>328.54250000000002</v>
          </cell>
          <cell r="AB385">
            <v>2.13</v>
          </cell>
          <cell r="AC385">
            <v>0</v>
          </cell>
          <cell r="AD385">
            <v>220</v>
          </cell>
          <cell r="AF385">
            <v>249.82</v>
          </cell>
          <cell r="AG385">
            <v>578.36249999999995</v>
          </cell>
          <cell r="AH385">
            <v>2560</v>
          </cell>
          <cell r="AI385">
            <v>0.88</v>
          </cell>
          <cell r="AJ385">
            <v>31539.200000000001</v>
          </cell>
          <cell r="AK385">
            <v>24000</v>
          </cell>
          <cell r="AL385">
            <v>14</v>
          </cell>
          <cell r="AM385">
            <v>2.6624999999999996</v>
          </cell>
          <cell r="AN385">
            <v>0.25</v>
          </cell>
          <cell r="AO385">
            <v>5</v>
          </cell>
          <cell r="AP385">
            <v>1.5531249999999998E-3</v>
          </cell>
          <cell r="AQ385">
            <v>2.9166666666666668E-3</v>
          </cell>
          <cell r="AR385">
            <v>60000</v>
          </cell>
          <cell r="AS385">
            <v>4</v>
          </cell>
          <cell r="AT385">
            <v>15.35</v>
          </cell>
          <cell r="AU385">
            <v>1</v>
          </cell>
          <cell r="AV385">
            <v>20</v>
          </cell>
          <cell r="AW385">
            <v>1.0233333333333333E-3</v>
          </cell>
          <cell r="AX385">
            <v>1.3333333333333333E-3</v>
          </cell>
          <cell r="AY385">
            <v>2.5764583333333334E-3</v>
          </cell>
          <cell r="AZ385">
            <v>4.2500000000000003E-3</v>
          </cell>
          <cell r="BA385">
            <v>365</v>
          </cell>
        </row>
        <row r="386">
          <cell r="B386">
            <v>366</v>
          </cell>
          <cell r="C386" t="str">
            <v>CR2814HP</v>
          </cell>
          <cell r="D386" t="str">
            <v xml:space="preserve"> </v>
          </cell>
          <cell r="E386" t="str">
            <v>NEW LINEAR FLUORESCENT FIXTURE</v>
          </cell>
          <cell r="F386">
            <v>446</v>
          </cell>
          <cell r="I386" t="str">
            <v>X</v>
          </cell>
          <cell r="J386">
            <v>3</v>
          </cell>
          <cell r="K386" t="str">
            <v>4X32HEHP</v>
          </cell>
          <cell r="L386">
            <v>1</v>
          </cell>
          <cell r="M386" t="str">
            <v>2X32HEHP</v>
          </cell>
          <cell r="O386">
            <v>14</v>
          </cell>
          <cell r="P386" t="str">
            <v>FO28/ECO</v>
          </cell>
          <cell r="Q386">
            <v>0</v>
          </cell>
          <cell r="R386" t="str">
            <v>N/A</v>
          </cell>
          <cell r="S386">
            <v>1</v>
          </cell>
          <cell r="T386" t="str">
            <v>28'  14-LAMP HIGH POWER CLASSROOM FIXTURE</v>
          </cell>
          <cell r="U386" t="str">
            <v>TRI-STAR</v>
          </cell>
          <cell r="V386" t="str">
            <v>WA438-28-1432-T8-EB(*)HP-WREF</v>
          </cell>
          <cell r="W386" t="str">
            <v>-</v>
          </cell>
          <cell r="X386">
            <v>2.2000000000000002</v>
          </cell>
          <cell r="Y386">
            <v>5.5</v>
          </cell>
          <cell r="Z386">
            <v>59.734999999999999</v>
          </cell>
          <cell r="AA386">
            <v>328.54250000000002</v>
          </cell>
          <cell r="AB386">
            <v>2.13</v>
          </cell>
          <cell r="AC386">
            <v>0</v>
          </cell>
          <cell r="AD386">
            <v>230</v>
          </cell>
          <cell r="AF386">
            <v>259.82</v>
          </cell>
          <cell r="AG386">
            <v>588.36249999999995</v>
          </cell>
          <cell r="AH386">
            <v>2560</v>
          </cell>
          <cell r="AI386">
            <v>1.1499999999999999</v>
          </cell>
          <cell r="AJ386">
            <v>41216</v>
          </cell>
          <cell r="AK386">
            <v>24000</v>
          </cell>
          <cell r="AL386">
            <v>14</v>
          </cell>
          <cell r="AM386">
            <v>2.6624999999999996</v>
          </cell>
          <cell r="AN386">
            <v>0.25</v>
          </cell>
          <cell r="AO386">
            <v>5</v>
          </cell>
          <cell r="AP386">
            <v>1.5531249999999998E-3</v>
          </cell>
          <cell r="AQ386">
            <v>2.9166666666666668E-3</v>
          </cell>
          <cell r="AR386">
            <v>60000</v>
          </cell>
          <cell r="AS386">
            <v>4</v>
          </cell>
          <cell r="AT386">
            <v>20.137499999999999</v>
          </cell>
          <cell r="AU386">
            <v>1</v>
          </cell>
          <cell r="AV386">
            <v>20</v>
          </cell>
          <cell r="AW386">
            <v>1.3424999999999999E-3</v>
          </cell>
          <cell r="AX386">
            <v>1.3333333333333333E-3</v>
          </cell>
          <cell r="AY386">
            <v>2.8956249999999998E-3</v>
          </cell>
          <cell r="AZ386">
            <v>4.2500000000000003E-3</v>
          </cell>
          <cell r="BA386">
            <v>366</v>
          </cell>
        </row>
        <row r="387">
          <cell r="B387">
            <v>367</v>
          </cell>
          <cell r="C387" t="str">
            <v>CR2814LP</v>
          </cell>
          <cell r="D387" t="str">
            <v xml:space="preserve"> </v>
          </cell>
          <cell r="E387" t="str">
            <v>NEW LINEAR FLUORESCENT FIXTURE</v>
          </cell>
          <cell r="F387">
            <v>294</v>
          </cell>
          <cell r="I387" t="str">
            <v>X</v>
          </cell>
          <cell r="J387">
            <v>3</v>
          </cell>
          <cell r="K387" t="str">
            <v>4X32HELP</v>
          </cell>
          <cell r="L387">
            <v>1</v>
          </cell>
          <cell r="M387" t="str">
            <v>2X32HELP</v>
          </cell>
          <cell r="O387">
            <v>14</v>
          </cell>
          <cell r="P387" t="str">
            <v>FO28/ECO</v>
          </cell>
          <cell r="Q387">
            <v>0</v>
          </cell>
          <cell r="R387" t="str">
            <v>N/A</v>
          </cell>
          <cell r="S387">
            <v>1</v>
          </cell>
          <cell r="T387" t="str">
            <v>28' 14-LAMP LOW POWER CLASSROOM FIXTURE</v>
          </cell>
          <cell r="U387" t="str">
            <v>TRI-STAR</v>
          </cell>
          <cell r="V387" t="str">
            <v>WA438-28-1432-T8-EB(*)LP-WREF</v>
          </cell>
          <cell r="W387" t="str">
            <v>-</v>
          </cell>
          <cell r="X387">
            <v>2.2000000000000002</v>
          </cell>
          <cell r="Y387">
            <v>5.5</v>
          </cell>
          <cell r="Z387">
            <v>59.734999999999999</v>
          </cell>
          <cell r="AA387">
            <v>328.54250000000002</v>
          </cell>
          <cell r="AB387">
            <v>2.13</v>
          </cell>
          <cell r="AC387">
            <v>0</v>
          </cell>
          <cell r="AD387">
            <v>220</v>
          </cell>
          <cell r="AF387">
            <v>249.82</v>
          </cell>
          <cell r="AG387">
            <v>578.36249999999995</v>
          </cell>
          <cell r="AH387">
            <v>2560</v>
          </cell>
          <cell r="AI387">
            <v>0.78</v>
          </cell>
          <cell r="AJ387">
            <v>27955.200000000001</v>
          </cell>
          <cell r="AK387">
            <v>24000</v>
          </cell>
          <cell r="AL387">
            <v>14</v>
          </cell>
          <cell r="AM387">
            <v>2.6624999999999996</v>
          </cell>
          <cell r="AN387">
            <v>0.25</v>
          </cell>
          <cell r="AO387">
            <v>5</v>
          </cell>
          <cell r="AP387">
            <v>1.5531249999999998E-3</v>
          </cell>
          <cell r="AQ387">
            <v>2.9166666666666668E-3</v>
          </cell>
          <cell r="AR387">
            <v>60000</v>
          </cell>
          <cell r="AS387">
            <v>4</v>
          </cell>
          <cell r="AT387">
            <v>15.35</v>
          </cell>
          <cell r="AU387">
            <v>1</v>
          </cell>
          <cell r="AV387">
            <v>20</v>
          </cell>
          <cell r="AW387">
            <v>1.0233333333333333E-3</v>
          </cell>
          <cell r="AX387">
            <v>1.3333333333333333E-3</v>
          </cell>
          <cell r="AY387">
            <v>2.5764583333333334E-3</v>
          </cell>
          <cell r="AZ387">
            <v>4.2500000000000003E-3</v>
          </cell>
          <cell r="BA387">
            <v>367</v>
          </cell>
        </row>
        <row r="388">
          <cell r="B388">
            <v>368</v>
          </cell>
          <cell r="C388" t="str">
            <v>CR287</v>
          </cell>
          <cell r="D388" t="str">
            <v xml:space="preserve"> </v>
          </cell>
          <cell r="E388" t="str">
            <v>NEW LINEAR FLUORESCENT FIXTURE</v>
          </cell>
          <cell r="F388">
            <v>167</v>
          </cell>
          <cell r="I388" t="str">
            <v>X</v>
          </cell>
          <cell r="J388">
            <v>1</v>
          </cell>
          <cell r="K388" t="str">
            <v>4X32HE</v>
          </cell>
          <cell r="L388">
            <v>1</v>
          </cell>
          <cell r="M388" t="str">
            <v>3X32HE</v>
          </cell>
          <cell r="O388">
            <v>7</v>
          </cell>
          <cell r="P388" t="str">
            <v>FO28/ECO</v>
          </cell>
          <cell r="Q388">
            <v>0</v>
          </cell>
          <cell r="R388" t="str">
            <v>N/A</v>
          </cell>
          <cell r="S388">
            <v>1</v>
          </cell>
          <cell r="T388" t="str">
            <v>28' 7-LAMP CLASSROOM FIXTURE</v>
          </cell>
          <cell r="U388" t="str">
            <v>TRI-STAR</v>
          </cell>
          <cell r="V388" t="str">
            <v>WA438-28-732-T8-EB(*)-WREF</v>
          </cell>
          <cell r="W388" t="str">
            <v>-</v>
          </cell>
          <cell r="X388">
            <v>2.2000000000000002</v>
          </cell>
          <cell r="Y388">
            <v>5.5</v>
          </cell>
          <cell r="Z388">
            <v>59.734999999999999</v>
          </cell>
          <cell r="AA388">
            <v>328.54250000000002</v>
          </cell>
          <cell r="AB388">
            <v>2.13</v>
          </cell>
          <cell r="AC388">
            <v>0</v>
          </cell>
          <cell r="AD388">
            <v>215</v>
          </cell>
          <cell r="AF388">
            <v>229.91</v>
          </cell>
          <cell r="AG388">
            <v>558.45249999999999</v>
          </cell>
          <cell r="AH388">
            <v>2560</v>
          </cell>
          <cell r="AI388">
            <v>0.88</v>
          </cell>
          <cell r="AJ388">
            <v>15769.6</v>
          </cell>
          <cell r="AK388">
            <v>24000</v>
          </cell>
          <cell r="AL388">
            <v>7</v>
          </cell>
          <cell r="AM388">
            <v>2.6624999999999996</v>
          </cell>
          <cell r="AN388">
            <v>0.25</v>
          </cell>
          <cell r="AO388">
            <v>5</v>
          </cell>
          <cell r="AP388">
            <v>7.7656249999999991E-4</v>
          </cell>
          <cell r="AQ388">
            <v>1.4583333333333334E-3</v>
          </cell>
          <cell r="AR388">
            <v>60000</v>
          </cell>
          <cell r="AS388">
            <v>2</v>
          </cell>
          <cell r="AT388">
            <v>15.35</v>
          </cell>
          <cell r="AU388">
            <v>1</v>
          </cell>
          <cell r="AV388">
            <v>20</v>
          </cell>
          <cell r="AW388">
            <v>5.1166666666666667E-4</v>
          </cell>
          <cell r="AX388">
            <v>6.6666666666666664E-4</v>
          </cell>
          <cell r="AY388">
            <v>1.2882291666666667E-3</v>
          </cell>
          <cell r="AZ388">
            <v>2.1250000000000002E-3</v>
          </cell>
          <cell r="BA388">
            <v>368</v>
          </cell>
        </row>
        <row r="389">
          <cell r="B389">
            <v>369</v>
          </cell>
          <cell r="C389" t="str">
            <v>CR287HP</v>
          </cell>
          <cell r="D389" t="str">
            <v xml:space="preserve"> </v>
          </cell>
          <cell r="E389" t="str">
            <v>NEW LINEAR FLUORESCENT FIXTURE</v>
          </cell>
          <cell r="F389">
            <v>225</v>
          </cell>
          <cell r="I389" t="str">
            <v>X</v>
          </cell>
          <cell r="J389">
            <v>1</v>
          </cell>
          <cell r="K389" t="str">
            <v>4X32HEHP</v>
          </cell>
          <cell r="L389">
            <v>1</v>
          </cell>
          <cell r="M389" t="str">
            <v>3X32HEHP</v>
          </cell>
          <cell r="O389">
            <v>7</v>
          </cell>
          <cell r="P389" t="str">
            <v>FO28/ECO</v>
          </cell>
          <cell r="Q389">
            <v>0</v>
          </cell>
          <cell r="R389" t="str">
            <v>N/A</v>
          </cell>
          <cell r="S389">
            <v>1</v>
          </cell>
          <cell r="T389" t="str">
            <v>28'  7-LAMP HIGH POWER CLASSROOM FIXTURE</v>
          </cell>
          <cell r="U389" t="str">
            <v>TRI-STAR</v>
          </cell>
          <cell r="V389" t="str">
            <v>WA438-28-732-T8-EB(*)HP-WREF</v>
          </cell>
          <cell r="W389" t="str">
            <v>-</v>
          </cell>
          <cell r="X389">
            <v>2.2000000000000002</v>
          </cell>
          <cell r="Y389">
            <v>5.5</v>
          </cell>
          <cell r="Z389">
            <v>59.734999999999999</v>
          </cell>
          <cell r="AA389">
            <v>328.54250000000002</v>
          </cell>
          <cell r="AB389">
            <v>2.13</v>
          </cell>
          <cell r="AC389">
            <v>0</v>
          </cell>
          <cell r="AD389">
            <v>221</v>
          </cell>
          <cell r="AF389">
            <v>235.91</v>
          </cell>
          <cell r="AG389">
            <v>564.45249999999999</v>
          </cell>
          <cell r="AH389">
            <v>2560</v>
          </cell>
          <cell r="AI389">
            <v>1.1499999999999999</v>
          </cell>
          <cell r="AJ389">
            <v>20608</v>
          </cell>
          <cell r="AK389">
            <v>24000</v>
          </cell>
          <cell r="AL389">
            <v>7</v>
          </cell>
          <cell r="AM389">
            <v>2.6624999999999996</v>
          </cell>
          <cell r="AN389">
            <v>0.25</v>
          </cell>
          <cell r="AO389">
            <v>5</v>
          </cell>
          <cell r="AP389">
            <v>7.7656249999999991E-4</v>
          </cell>
          <cell r="AQ389">
            <v>1.4583333333333334E-3</v>
          </cell>
          <cell r="AR389">
            <v>60000</v>
          </cell>
          <cell r="AS389">
            <v>2</v>
          </cell>
          <cell r="AT389">
            <v>20.137499999999999</v>
          </cell>
          <cell r="AU389">
            <v>1</v>
          </cell>
          <cell r="AV389">
            <v>20</v>
          </cell>
          <cell r="AW389">
            <v>6.7124999999999997E-4</v>
          </cell>
          <cell r="AX389">
            <v>6.6666666666666664E-4</v>
          </cell>
          <cell r="AY389">
            <v>1.4478124999999999E-3</v>
          </cell>
          <cell r="AZ389">
            <v>2.1250000000000002E-3</v>
          </cell>
          <cell r="BA389">
            <v>369</v>
          </cell>
        </row>
        <row r="390">
          <cell r="B390">
            <v>370</v>
          </cell>
          <cell r="C390" t="str">
            <v>CR287LP</v>
          </cell>
          <cell r="D390" t="str">
            <v xml:space="preserve"> </v>
          </cell>
          <cell r="E390" t="str">
            <v>NEW LINEAR FLUORESCENT FIXTURE</v>
          </cell>
          <cell r="F390">
            <v>147</v>
          </cell>
          <cell r="I390" t="str">
            <v>X</v>
          </cell>
          <cell r="J390">
            <v>1</v>
          </cell>
          <cell r="K390" t="str">
            <v>4X32HELP</v>
          </cell>
          <cell r="L390">
            <v>1</v>
          </cell>
          <cell r="M390" t="str">
            <v>3X32HELP</v>
          </cell>
          <cell r="O390">
            <v>7</v>
          </cell>
          <cell r="P390" t="str">
            <v>FO28/ECO</v>
          </cell>
          <cell r="Q390">
            <v>0</v>
          </cell>
          <cell r="R390" t="str">
            <v>N/A</v>
          </cell>
          <cell r="S390">
            <v>1</v>
          </cell>
          <cell r="T390" t="str">
            <v>28' 7-LAMP LOW POWER CLASSROOM FIXTURE</v>
          </cell>
          <cell r="U390" t="str">
            <v>TRI-STAR</v>
          </cell>
          <cell r="V390" t="str">
            <v>WA438-28-732-T8-EB(*)LP-WREF</v>
          </cell>
          <cell r="W390" t="str">
            <v>-</v>
          </cell>
          <cell r="X390">
            <v>2.2000000000000002</v>
          </cell>
          <cell r="Y390">
            <v>5.5</v>
          </cell>
          <cell r="Z390">
            <v>59.734999999999999</v>
          </cell>
          <cell r="AA390">
            <v>328.54250000000002</v>
          </cell>
          <cell r="AB390">
            <v>2.13</v>
          </cell>
          <cell r="AC390">
            <v>0</v>
          </cell>
          <cell r="AD390">
            <v>215</v>
          </cell>
          <cell r="AF390">
            <v>229.91</v>
          </cell>
          <cell r="AG390">
            <v>558.45249999999999</v>
          </cell>
          <cell r="AH390">
            <v>2560</v>
          </cell>
          <cell r="AI390">
            <v>0.78</v>
          </cell>
          <cell r="AJ390">
            <v>13977.6</v>
          </cell>
          <cell r="AK390">
            <v>24000</v>
          </cell>
          <cell r="AL390">
            <v>7</v>
          </cell>
          <cell r="AM390">
            <v>2.6624999999999996</v>
          </cell>
          <cell r="AN390">
            <v>0.25</v>
          </cell>
          <cell r="AO390">
            <v>5</v>
          </cell>
          <cell r="AP390">
            <v>7.7656249999999991E-4</v>
          </cell>
          <cell r="AQ390">
            <v>1.4583333333333334E-3</v>
          </cell>
          <cell r="AR390">
            <v>60000</v>
          </cell>
          <cell r="AS390">
            <v>2</v>
          </cell>
          <cell r="AT390">
            <v>15.35</v>
          </cell>
          <cell r="AU390">
            <v>1</v>
          </cell>
          <cell r="AV390">
            <v>20</v>
          </cell>
          <cell r="AW390">
            <v>5.1166666666666667E-4</v>
          </cell>
          <cell r="AX390">
            <v>6.6666666666666664E-4</v>
          </cell>
          <cell r="AY390">
            <v>1.2882291666666667E-3</v>
          </cell>
          <cell r="AZ390">
            <v>2.1250000000000002E-3</v>
          </cell>
          <cell r="BA390">
            <v>370</v>
          </cell>
        </row>
        <row r="391">
          <cell r="B391">
            <v>371</v>
          </cell>
          <cell r="C391" t="str">
            <v>CR3216</v>
          </cell>
          <cell r="D391" t="str">
            <v xml:space="preserve"> </v>
          </cell>
          <cell r="E391" t="str">
            <v>NEW LINEAR FLUORESCENT FIXTURE</v>
          </cell>
          <cell r="F391">
            <v>380</v>
          </cell>
          <cell r="I391" t="str">
            <v>X</v>
          </cell>
          <cell r="J391">
            <v>4</v>
          </cell>
          <cell r="K391" t="str">
            <v>4X32HE</v>
          </cell>
          <cell r="L391">
            <v>0</v>
          </cell>
          <cell r="M391" t="str">
            <v>N/A</v>
          </cell>
          <cell r="O391">
            <v>16</v>
          </cell>
          <cell r="P391" t="str">
            <v>FO28/ECO</v>
          </cell>
          <cell r="Q391">
            <v>0</v>
          </cell>
          <cell r="R391" t="str">
            <v>N/A</v>
          </cell>
          <cell r="S391">
            <v>1</v>
          </cell>
          <cell r="T391" t="str">
            <v>32' 16-LAMP CLASSROOM FIXTURE</v>
          </cell>
          <cell r="U391" t="str">
            <v>TRI-STAR</v>
          </cell>
          <cell r="V391" t="str">
            <v>WA438-32-1632-T8-EB(*)-WREF</v>
          </cell>
          <cell r="W391" t="str">
            <v>-</v>
          </cell>
          <cell r="X391">
            <v>2.2000000000000002</v>
          </cell>
          <cell r="Y391">
            <v>6</v>
          </cell>
          <cell r="Z391">
            <v>59.734999999999999</v>
          </cell>
          <cell r="AA391">
            <v>358.40999999999997</v>
          </cell>
          <cell r="AB391">
            <v>2.13</v>
          </cell>
          <cell r="AC391">
            <v>0</v>
          </cell>
          <cell r="AD391">
            <v>230</v>
          </cell>
          <cell r="AF391">
            <v>264.08</v>
          </cell>
          <cell r="AG391">
            <v>622.49</v>
          </cell>
          <cell r="AH391">
            <v>2560</v>
          </cell>
          <cell r="AI391">
            <v>0.88</v>
          </cell>
          <cell r="AJ391">
            <v>36044.800000000003</v>
          </cell>
          <cell r="AK391">
            <v>24000</v>
          </cell>
          <cell r="AL391">
            <v>16</v>
          </cell>
          <cell r="AM391">
            <v>2.6624999999999996</v>
          </cell>
          <cell r="AN391">
            <v>0.25</v>
          </cell>
          <cell r="AO391">
            <v>5</v>
          </cell>
          <cell r="AP391">
            <v>1.7749999999999997E-3</v>
          </cell>
          <cell r="AQ391">
            <v>3.3333333333333335E-3</v>
          </cell>
          <cell r="AR391">
            <v>60000</v>
          </cell>
          <cell r="AS391">
            <v>4</v>
          </cell>
          <cell r="AT391">
            <v>15.35</v>
          </cell>
          <cell r="AU391">
            <v>1</v>
          </cell>
          <cell r="AV391">
            <v>20</v>
          </cell>
          <cell r="AW391">
            <v>1.0233333333333333E-3</v>
          </cell>
          <cell r="AX391">
            <v>1.3333333333333333E-3</v>
          </cell>
          <cell r="AY391">
            <v>2.7983333333333332E-3</v>
          </cell>
          <cell r="AZ391">
            <v>4.6666666666666671E-3</v>
          </cell>
          <cell r="BA391">
            <v>371</v>
          </cell>
        </row>
        <row r="392">
          <cell r="B392">
            <v>372</v>
          </cell>
          <cell r="C392" t="str">
            <v>CR3216HP</v>
          </cell>
          <cell r="D392" t="str">
            <v xml:space="preserve"> </v>
          </cell>
          <cell r="E392" t="str">
            <v>NEW LINEAR FLUORESCENT FIXTURE</v>
          </cell>
          <cell r="F392">
            <v>508</v>
          </cell>
          <cell r="I392" t="str">
            <v>X</v>
          </cell>
          <cell r="J392">
            <v>4</v>
          </cell>
          <cell r="K392" t="str">
            <v>4X32HEHP</v>
          </cell>
          <cell r="L392">
            <v>0</v>
          </cell>
          <cell r="M392" t="str">
            <v>N/A</v>
          </cell>
          <cell r="O392">
            <v>16</v>
          </cell>
          <cell r="P392" t="str">
            <v>FO28/ECO</v>
          </cell>
          <cell r="Q392">
            <v>0</v>
          </cell>
          <cell r="R392" t="str">
            <v>N/A</v>
          </cell>
          <cell r="S392">
            <v>1</v>
          </cell>
          <cell r="T392" t="str">
            <v>32' 16-LAMP HIGH POWER CLASSROOM FIXTURE</v>
          </cell>
          <cell r="U392" t="str">
            <v>TRI-STAR</v>
          </cell>
          <cell r="V392" t="str">
            <v>WA438-32-1632-T8-EB(*)HP-WREF</v>
          </cell>
          <cell r="W392" t="str">
            <v>-</v>
          </cell>
          <cell r="X392">
            <v>2.2000000000000002</v>
          </cell>
          <cell r="Y392">
            <v>6</v>
          </cell>
          <cell r="Z392">
            <v>59.734999999999999</v>
          </cell>
          <cell r="AA392">
            <v>358.40999999999997</v>
          </cell>
          <cell r="AB392">
            <v>2.13</v>
          </cell>
          <cell r="AC392">
            <v>0</v>
          </cell>
          <cell r="AD392">
            <v>240</v>
          </cell>
          <cell r="AF392">
            <v>274.08</v>
          </cell>
          <cell r="AG392">
            <v>632.49</v>
          </cell>
          <cell r="AH392">
            <v>2560</v>
          </cell>
          <cell r="AI392">
            <v>1.1499999999999999</v>
          </cell>
          <cell r="AJ392">
            <v>47104</v>
          </cell>
          <cell r="AK392">
            <v>24000</v>
          </cell>
          <cell r="AL392">
            <v>16</v>
          </cell>
          <cell r="AM392">
            <v>2.6624999999999996</v>
          </cell>
          <cell r="AN392">
            <v>0.25</v>
          </cell>
          <cell r="AO392">
            <v>5</v>
          </cell>
          <cell r="AP392">
            <v>1.7749999999999997E-3</v>
          </cell>
          <cell r="AQ392">
            <v>3.3333333333333335E-3</v>
          </cell>
          <cell r="AR392">
            <v>60000</v>
          </cell>
          <cell r="AS392">
            <v>4</v>
          </cell>
          <cell r="AT392">
            <v>20.137499999999999</v>
          </cell>
          <cell r="AU392">
            <v>1</v>
          </cell>
          <cell r="AV392">
            <v>20</v>
          </cell>
          <cell r="AW392">
            <v>1.3424999999999999E-3</v>
          </cell>
          <cell r="AX392">
            <v>1.3333333333333333E-3</v>
          </cell>
          <cell r="AY392">
            <v>3.1174999999999996E-3</v>
          </cell>
          <cell r="AZ392">
            <v>4.6666666666666671E-3</v>
          </cell>
          <cell r="BA392">
            <v>372</v>
          </cell>
        </row>
        <row r="393">
          <cell r="B393">
            <v>373</v>
          </cell>
          <cell r="C393" t="str">
            <v>CR3216LP</v>
          </cell>
          <cell r="D393" t="str">
            <v xml:space="preserve"> </v>
          </cell>
          <cell r="E393" t="str">
            <v>NEW LINEAR FLUORESCENT FIXTURE</v>
          </cell>
          <cell r="F393">
            <v>336</v>
          </cell>
          <cell r="I393" t="str">
            <v>X</v>
          </cell>
          <cell r="J393">
            <v>4</v>
          </cell>
          <cell r="K393" t="str">
            <v>4X32HELP</v>
          </cell>
          <cell r="L393">
            <v>0</v>
          </cell>
          <cell r="M393" t="str">
            <v>N/A</v>
          </cell>
          <cell r="O393">
            <v>16</v>
          </cell>
          <cell r="P393" t="str">
            <v>FO28/ECO</v>
          </cell>
          <cell r="Q393">
            <v>0</v>
          </cell>
          <cell r="R393" t="str">
            <v>N/A</v>
          </cell>
          <cell r="S393">
            <v>1</v>
          </cell>
          <cell r="T393" t="str">
            <v>32' 16-LAMP LOW POWER CLASSROOM FIXTURE</v>
          </cell>
          <cell r="U393" t="str">
            <v>TRI-STAR</v>
          </cell>
          <cell r="V393" t="str">
            <v>WA438-32-1632-T8-EB(*)LP-WREF</v>
          </cell>
          <cell r="W393" t="str">
            <v>-</v>
          </cell>
          <cell r="X393">
            <v>2.2000000000000002</v>
          </cell>
          <cell r="Y393">
            <v>6</v>
          </cell>
          <cell r="Z393">
            <v>59.734999999999999</v>
          </cell>
          <cell r="AA393">
            <v>358.40999999999997</v>
          </cell>
          <cell r="AB393">
            <v>2.13</v>
          </cell>
          <cell r="AC393">
            <v>0</v>
          </cell>
          <cell r="AD393">
            <v>230</v>
          </cell>
          <cell r="AF393">
            <v>264.08</v>
          </cell>
          <cell r="AG393">
            <v>622.49</v>
          </cell>
          <cell r="AH393">
            <v>2560</v>
          </cell>
          <cell r="AI393">
            <v>0.78</v>
          </cell>
          <cell r="AJ393">
            <v>31948.800000000003</v>
          </cell>
          <cell r="AK393">
            <v>24000</v>
          </cell>
          <cell r="AL393">
            <v>16</v>
          </cell>
          <cell r="AM393">
            <v>2.6624999999999996</v>
          </cell>
          <cell r="AN393">
            <v>0.25</v>
          </cell>
          <cell r="AO393">
            <v>5</v>
          </cell>
          <cell r="AP393">
            <v>1.7749999999999997E-3</v>
          </cell>
          <cell r="AQ393">
            <v>3.3333333333333335E-3</v>
          </cell>
          <cell r="AR393">
            <v>60000</v>
          </cell>
          <cell r="AS393">
            <v>4</v>
          </cell>
          <cell r="AT393">
            <v>15.35</v>
          </cell>
          <cell r="AU393">
            <v>1</v>
          </cell>
          <cell r="AV393">
            <v>20</v>
          </cell>
          <cell r="AW393">
            <v>1.0233333333333333E-3</v>
          </cell>
          <cell r="AX393">
            <v>1.3333333333333333E-3</v>
          </cell>
          <cell r="AY393">
            <v>2.7983333333333332E-3</v>
          </cell>
          <cell r="AZ393">
            <v>4.6666666666666671E-3</v>
          </cell>
          <cell r="BA393">
            <v>373</v>
          </cell>
        </row>
        <row r="394">
          <cell r="B394">
            <v>374</v>
          </cell>
          <cell r="C394" t="str">
            <v>CR328</v>
          </cell>
          <cell r="D394" t="str">
            <v xml:space="preserve"> </v>
          </cell>
          <cell r="E394" t="str">
            <v>NEW LINEAR FLUORESCENT FIXTURE</v>
          </cell>
          <cell r="F394">
            <v>190</v>
          </cell>
          <cell r="I394" t="str">
            <v>X</v>
          </cell>
          <cell r="J394">
            <v>2</v>
          </cell>
          <cell r="K394" t="str">
            <v>4X32HE</v>
          </cell>
          <cell r="L394">
            <v>0</v>
          </cell>
          <cell r="M394" t="str">
            <v>N/A</v>
          </cell>
          <cell r="O394">
            <v>8</v>
          </cell>
          <cell r="P394" t="str">
            <v>FO28/ECO</v>
          </cell>
          <cell r="Q394">
            <v>0</v>
          </cell>
          <cell r="R394" t="str">
            <v>N/A</v>
          </cell>
          <cell r="S394">
            <v>1</v>
          </cell>
          <cell r="T394" t="str">
            <v>32' 8-LAMP CLASSROOM FIXTURE</v>
          </cell>
          <cell r="U394" t="str">
            <v>TRI-STAR</v>
          </cell>
          <cell r="V394" t="str">
            <v>WA438-32-832-T8-EB(*)-WREF</v>
          </cell>
          <cell r="W394" t="str">
            <v>-</v>
          </cell>
          <cell r="X394">
            <v>2.2000000000000002</v>
          </cell>
          <cell r="Y394">
            <v>6</v>
          </cell>
          <cell r="Z394">
            <v>59.734999999999999</v>
          </cell>
          <cell r="AA394">
            <v>358.40999999999997</v>
          </cell>
          <cell r="AB394">
            <v>2.13</v>
          </cell>
          <cell r="AC394">
            <v>0</v>
          </cell>
          <cell r="AD394">
            <v>223</v>
          </cell>
          <cell r="AF394">
            <v>240.04</v>
          </cell>
          <cell r="AG394">
            <v>598.44999999999993</v>
          </cell>
          <cell r="AH394">
            <v>2560</v>
          </cell>
          <cell r="AI394">
            <v>0.88</v>
          </cell>
          <cell r="AJ394">
            <v>18022.400000000001</v>
          </cell>
          <cell r="AK394">
            <v>24000</v>
          </cell>
          <cell r="AL394">
            <v>8</v>
          </cell>
          <cell r="AM394">
            <v>2.6624999999999996</v>
          </cell>
          <cell r="AN394">
            <v>0.25</v>
          </cell>
          <cell r="AO394">
            <v>5</v>
          </cell>
          <cell r="AP394">
            <v>8.8749999999999983E-4</v>
          </cell>
          <cell r="AQ394">
            <v>1.6666666666666668E-3</v>
          </cell>
          <cell r="AR394">
            <v>60000</v>
          </cell>
          <cell r="AS394">
            <v>2</v>
          </cell>
          <cell r="AT394">
            <v>15.35</v>
          </cell>
          <cell r="AU394">
            <v>1</v>
          </cell>
          <cell r="AV394">
            <v>20</v>
          </cell>
          <cell r="AW394">
            <v>5.1166666666666667E-4</v>
          </cell>
          <cell r="AX394">
            <v>6.6666666666666664E-4</v>
          </cell>
          <cell r="AY394">
            <v>1.3991666666666666E-3</v>
          </cell>
          <cell r="AZ394">
            <v>2.3333333333333335E-3</v>
          </cell>
          <cell r="BA394">
            <v>374</v>
          </cell>
        </row>
        <row r="395">
          <cell r="B395">
            <v>375</v>
          </cell>
          <cell r="C395" t="str">
            <v>CR328HP</v>
          </cell>
          <cell r="D395" t="str">
            <v xml:space="preserve"> </v>
          </cell>
          <cell r="E395" t="str">
            <v>NEW LINEAR FLUORESCENT FIXTURE</v>
          </cell>
          <cell r="F395">
            <v>254</v>
          </cell>
          <cell r="I395" t="str">
            <v>X</v>
          </cell>
          <cell r="J395">
            <v>2</v>
          </cell>
          <cell r="K395" t="str">
            <v>4X32HEHP</v>
          </cell>
          <cell r="L395">
            <v>0</v>
          </cell>
          <cell r="M395" t="str">
            <v>N/A</v>
          </cell>
          <cell r="O395">
            <v>8</v>
          </cell>
          <cell r="P395" t="str">
            <v>FO28/ECO</v>
          </cell>
          <cell r="Q395">
            <v>0</v>
          </cell>
          <cell r="R395" t="str">
            <v>N/A</v>
          </cell>
          <cell r="S395">
            <v>1</v>
          </cell>
          <cell r="T395" t="str">
            <v>32' 8-LAMP HIGH POWER CLASSROOM FIXTURE</v>
          </cell>
          <cell r="U395" t="str">
            <v>TRI-STAR</v>
          </cell>
          <cell r="V395" t="str">
            <v>WA438-32-832-T8-EB(*)HP-WREF</v>
          </cell>
          <cell r="W395" t="str">
            <v>-</v>
          </cell>
          <cell r="X395">
            <v>2.2000000000000002</v>
          </cell>
          <cell r="Y395">
            <v>6</v>
          </cell>
          <cell r="Z395">
            <v>59.734999999999999</v>
          </cell>
          <cell r="AA395">
            <v>358.40999999999997</v>
          </cell>
          <cell r="AB395">
            <v>2.13</v>
          </cell>
          <cell r="AC395">
            <v>0</v>
          </cell>
          <cell r="AD395">
            <v>248</v>
          </cell>
          <cell r="AF395">
            <v>265.04000000000002</v>
          </cell>
          <cell r="AG395">
            <v>623.45000000000005</v>
          </cell>
          <cell r="AH395">
            <v>2560</v>
          </cell>
          <cell r="AI395">
            <v>1.1499999999999999</v>
          </cell>
          <cell r="AJ395">
            <v>23552</v>
          </cell>
          <cell r="AK395">
            <v>24000</v>
          </cell>
          <cell r="AL395">
            <v>8</v>
          </cell>
          <cell r="AM395">
            <v>2.6624999999999996</v>
          </cell>
          <cell r="AN395">
            <v>0.25</v>
          </cell>
          <cell r="AO395">
            <v>5</v>
          </cell>
          <cell r="AP395">
            <v>8.8749999999999983E-4</v>
          </cell>
          <cell r="AQ395">
            <v>1.6666666666666668E-3</v>
          </cell>
          <cell r="AR395">
            <v>60000</v>
          </cell>
          <cell r="AS395">
            <v>2</v>
          </cell>
          <cell r="AT395">
            <v>20.137499999999999</v>
          </cell>
          <cell r="AU395">
            <v>1</v>
          </cell>
          <cell r="AV395">
            <v>20</v>
          </cell>
          <cell r="AW395">
            <v>6.7124999999999997E-4</v>
          </cell>
          <cell r="AX395">
            <v>6.6666666666666664E-4</v>
          </cell>
          <cell r="AY395">
            <v>1.5587499999999998E-3</v>
          </cell>
          <cell r="AZ395">
            <v>2.3333333333333335E-3</v>
          </cell>
          <cell r="BA395">
            <v>375</v>
          </cell>
        </row>
        <row r="396">
          <cell r="B396">
            <v>376</v>
          </cell>
          <cell r="C396" t="str">
            <v>CR328LP</v>
          </cell>
          <cell r="D396" t="str">
            <v xml:space="preserve"> </v>
          </cell>
          <cell r="E396" t="str">
            <v>NEW LINEAR FLUORESCENT FIXTURE</v>
          </cell>
          <cell r="F396">
            <v>168</v>
          </cell>
          <cell r="I396" t="str">
            <v>X</v>
          </cell>
          <cell r="J396">
            <v>2</v>
          </cell>
          <cell r="K396" t="str">
            <v>4X32HELP</v>
          </cell>
          <cell r="L396">
            <v>0</v>
          </cell>
          <cell r="M396" t="str">
            <v>N/A</v>
          </cell>
          <cell r="O396">
            <v>8</v>
          </cell>
          <cell r="P396" t="str">
            <v>FO28/ECO</v>
          </cell>
          <cell r="Q396">
            <v>0</v>
          </cell>
          <cell r="R396" t="str">
            <v>N/A</v>
          </cell>
          <cell r="S396">
            <v>1</v>
          </cell>
          <cell r="T396" t="str">
            <v>32' 8-LAMP LOW POWER CLASSROOM FIXTURE</v>
          </cell>
          <cell r="U396" t="str">
            <v>TRI-STAR</v>
          </cell>
          <cell r="V396" t="str">
            <v>WA438-32-832-T8-EB(*)LP-WREF</v>
          </cell>
          <cell r="W396" t="str">
            <v>-</v>
          </cell>
          <cell r="X396">
            <v>2.2000000000000002</v>
          </cell>
          <cell r="Y396">
            <v>6</v>
          </cell>
          <cell r="Z396">
            <v>59.734999999999999</v>
          </cell>
          <cell r="AA396">
            <v>358.40999999999997</v>
          </cell>
          <cell r="AB396">
            <v>2.13</v>
          </cell>
          <cell r="AC396">
            <v>0</v>
          </cell>
          <cell r="AD396">
            <v>223</v>
          </cell>
          <cell r="AF396">
            <v>240.04</v>
          </cell>
          <cell r="AG396">
            <v>598.44999999999993</v>
          </cell>
          <cell r="AH396">
            <v>2560</v>
          </cell>
          <cell r="AI396">
            <v>0.78</v>
          </cell>
          <cell r="AJ396">
            <v>15974.400000000001</v>
          </cell>
          <cell r="AK396">
            <v>24000</v>
          </cell>
          <cell r="AL396">
            <v>8</v>
          </cell>
          <cell r="AM396">
            <v>2.6624999999999996</v>
          </cell>
          <cell r="AN396">
            <v>0.25</v>
          </cell>
          <cell r="AO396">
            <v>5</v>
          </cell>
          <cell r="AP396">
            <v>8.8749999999999983E-4</v>
          </cell>
          <cell r="AQ396">
            <v>1.6666666666666668E-3</v>
          </cell>
          <cell r="AR396">
            <v>60000</v>
          </cell>
          <cell r="AS396">
            <v>2</v>
          </cell>
          <cell r="AT396">
            <v>15.35</v>
          </cell>
          <cell r="AU396">
            <v>1</v>
          </cell>
          <cell r="AV396">
            <v>20</v>
          </cell>
          <cell r="AW396">
            <v>5.1166666666666667E-4</v>
          </cell>
          <cell r="AX396">
            <v>6.6666666666666664E-4</v>
          </cell>
          <cell r="AY396">
            <v>1.3991666666666666E-3</v>
          </cell>
          <cell r="AZ396">
            <v>2.3333333333333335E-3</v>
          </cell>
          <cell r="BA396">
            <v>376</v>
          </cell>
        </row>
        <row r="397">
          <cell r="B397">
            <v>377</v>
          </cell>
          <cell r="C397" t="str">
            <v>CR3618</v>
          </cell>
          <cell r="D397" t="str">
            <v xml:space="preserve"> </v>
          </cell>
          <cell r="E397" t="str">
            <v>NEW LINEAR FLUORESCENT FIXTURE</v>
          </cell>
          <cell r="F397">
            <v>428</v>
          </cell>
          <cell r="I397" t="str">
            <v>X</v>
          </cell>
          <cell r="J397">
            <v>4</v>
          </cell>
          <cell r="K397" t="str">
            <v>4X32HE</v>
          </cell>
          <cell r="L397">
            <v>1</v>
          </cell>
          <cell r="M397" t="str">
            <v>2X32HE</v>
          </cell>
          <cell r="O397">
            <v>18</v>
          </cell>
          <cell r="P397" t="str">
            <v>FO28/ECO</v>
          </cell>
          <cell r="Q397">
            <v>0</v>
          </cell>
          <cell r="R397" t="str">
            <v>N/A</v>
          </cell>
          <cell r="S397">
            <v>1</v>
          </cell>
          <cell r="T397" t="str">
            <v>36' 18-LAMP CLASSROOM FIXTURE</v>
          </cell>
          <cell r="U397" t="str">
            <v>TRI-STAR</v>
          </cell>
          <cell r="V397" t="str">
            <v>WA438-36-1832-T8-EB(*)-WREF</v>
          </cell>
          <cell r="W397" t="str">
            <v>-</v>
          </cell>
          <cell r="X397">
            <v>3.2</v>
          </cell>
          <cell r="Y397">
            <v>7</v>
          </cell>
          <cell r="Z397">
            <v>59.734999999999999</v>
          </cell>
          <cell r="AA397">
            <v>418.14499999999998</v>
          </cell>
          <cell r="AB397">
            <v>2.13</v>
          </cell>
          <cell r="AC397">
            <v>0</v>
          </cell>
          <cell r="AD397">
            <v>270</v>
          </cell>
          <cell r="AF397">
            <v>308.33999999999997</v>
          </cell>
          <cell r="AG397">
            <v>726.4849999999999</v>
          </cell>
          <cell r="AH397">
            <v>2560</v>
          </cell>
          <cell r="AI397">
            <v>0.88</v>
          </cell>
          <cell r="AJ397">
            <v>40550.400000000001</v>
          </cell>
          <cell r="AK397">
            <v>24000</v>
          </cell>
          <cell r="AL397">
            <v>18</v>
          </cell>
          <cell r="AM397">
            <v>2.6624999999999996</v>
          </cell>
          <cell r="AN397">
            <v>0.25</v>
          </cell>
          <cell r="AO397">
            <v>5</v>
          </cell>
          <cell r="AP397">
            <v>1.9968749999999995E-3</v>
          </cell>
          <cell r="AQ397">
            <v>3.7500000000000003E-3</v>
          </cell>
          <cell r="AR397">
            <v>60000</v>
          </cell>
          <cell r="AS397">
            <v>5</v>
          </cell>
          <cell r="AT397">
            <v>15.35</v>
          </cell>
          <cell r="AU397">
            <v>1</v>
          </cell>
          <cell r="AV397">
            <v>20</v>
          </cell>
          <cell r="AW397">
            <v>1.2791666666666667E-3</v>
          </cell>
          <cell r="AX397">
            <v>1.6666666666666666E-3</v>
          </cell>
          <cell r="AY397">
            <v>3.2760416666666663E-3</v>
          </cell>
          <cell r="AZ397">
            <v>5.4166666666666669E-3</v>
          </cell>
          <cell r="BA397">
            <v>377</v>
          </cell>
        </row>
        <row r="398">
          <cell r="B398">
            <v>378</v>
          </cell>
          <cell r="C398" t="str">
            <v>CR3618HP</v>
          </cell>
          <cell r="D398" t="str">
            <v xml:space="preserve"> </v>
          </cell>
          <cell r="E398" t="str">
            <v>NEW LINEAR FLUORESCENT FIXTURE</v>
          </cell>
          <cell r="F398">
            <v>573</v>
          </cell>
          <cell r="I398" t="str">
            <v>X</v>
          </cell>
          <cell r="J398">
            <v>4</v>
          </cell>
          <cell r="K398" t="str">
            <v>4X32HEHP</v>
          </cell>
          <cell r="L398">
            <v>1</v>
          </cell>
          <cell r="M398" t="str">
            <v>2X32HEHP</v>
          </cell>
          <cell r="O398">
            <v>18</v>
          </cell>
          <cell r="P398" t="str">
            <v>FO28/ECO</v>
          </cell>
          <cell r="Q398">
            <v>0</v>
          </cell>
          <cell r="R398" t="str">
            <v>N/A</v>
          </cell>
          <cell r="S398">
            <v>1</v>
          </cell>
          <cell r="T398" t="str">
            <v>36' 18-LAMP HIGH POWER CLASSROOM FIXTURE</v>
          </cell>
          <cell r="U398" t="str">
            <v>TRI-STAR</v>
          </cell>
          <cell r="V398" t="str">
            <v>WA438-36-1832-T8-EB(*)HP-WREF</v>
          </cell>
          <cell r="W398" t="str">
            <v>-</v>
          </cell>
          <cell r="X398">
            <v>3.2</v>
          </cell>
          <cell r="Y398">
            <v>7</v>
          </cell>
          <cell r="Z398">
            <v>59.734999999999999</v>
          </cell>
          <cell r="AA398">
            <v>418.14499999999998</v>
          </cell>
          <cell r="AB398">
            <v>2.13</v>
          </cell>
          <cell r="AC398">
            <v>0</v>
          </cell>
          <cell r="AD398">
            <v>280</v>
          </cell>
          <cell r="AF398">
            <v>318.33999999999997</v>
          </cell>
          <cell r="AG398">
            <v>736.4849999999999</v>
          </cell>
          <cell r="AH398">
            <v>2560</v>
          </cell>
          <cell r="AI398">
            <v>1.1499999999999999</v>
          </cell>
          <cell r="AJ398">
            <v>52991.999999999993</v>
          </cell>
          <cell r="AK398">
            <v>24000</v>
          </cell>
          <cell r="AL398">
            <v>18</v>
          </cell>
          <cell r="AM398">
            <v>2.6624999999999996</v>
          </cell>
          <cell r="AN398">
            <v>0.25</v>
          </cell>
          <cell r="AO398">
            <v>5</v>
          </cell>
          <cell r="AP398">
            <v>1.9968749999999995E-3</v>
          </cell>
          <cell r="AQ398">
            <v>3.7500000000000003E-3</v>
          </cell>
          <cell r="AR398">
            <v>60000</v>
          </cell>
          <cell r="AS398">
            <v>5</v>
          </cell>
          <cell r="AT398">
            <v>20.137499999999999</v>
          </cell>
          <cell r="AU398">
            <v>1</v>
          </cell>
          <cell r="AV398">
            <v>20</v>
          </cell>
          <cell r="AW398">
            <v>1.6781249999999999E-3</v>
          </cell>
          <cell r="AX398">
            <v>1.6666666666666666E-3</v>
          </cell>
          <cell r="AY398">
            <v>3.6749999999999994E-3</v>
          </cell>
          <cell r="AZ398">
            <v>5.4166666666666669E-3</v>
          </cell>
          <cell r="BA398">
            <v>378</v>
          </cell>
        </row>
        <row r="399">
          <cell r="B399">
            <v>379</v>
          </cell>
          <cell r="C399" t="str">
            <v>CR3618LP</v>
          </cell>
          <cell r="D399" t="str">
            <v xml:space="preserve"> </v>
          </cell>
          <cell r="E399" t="str">
            <v>NEW LINEAR FLUORESCENT FIXTURE</v>
          </cell>
          <cell r="F399">
            <v>378</v>
          </cell>
          <cell r="I399" t="str">
            <v>X</v>
          </cell>
          <cell r="J399">
            <v>4</v>
          </cell>
          <cell r="K399" t="str">
            <v>4X32HELP</v>
          </cell>
          <cell r="L399">
            <v>1</v>
          </cell>
          <cell r="M399" t="str">
            <v>2X32HELP</v>
          </cell>
          <cell r="O399">
            <v>18</v>
          </cell>
          <cell r="P399" t="str">
            <v>FO28/ECO</v>
          </cell>
          <cell r="Q399">
            <v>0</v>
          </cell>
          <cell r="R399" t="str">
            <v>N/A</v>
          </cell>
          <cell r="S399">
            <v>1</v>
          </cell>
          <cell r="T399" t="str">
            <v>36' 18-LAMP LOW POWER CLASSROOM FIXTURE</v>
          </cell>
          <cell r="U399" t="str">
            <v>TRI-STAR</v>
          </cell>
          <cell r="V399" t="str">
            <v>WA438-36-1832-T8-EB(*)LP-WREF</v>
          </cell>
          <cell r="W399" t="str">
            <v>-</v>
          </cell>
          <cell r="X399">
            <v>3.2</v>
          </cell>
          <cell r="Y399">
            <v>7</v>
          </cell>
          <cell r="Z399">
            <v>59.734999999999999</v>
          </cell>
          <cell r="AA399">
            <v>418.14499999999998</v>
          </cell>
          <cell r="AB399">
            <v>2.13</v>
          </cell>
          <cell r="AC399">
            <v>0</v>
          </cell>
          <cell r="AD399">
            <v>270</v>
          </cell>
          <cell r="AF399">
            <v>308.33999999999997</v>
          </cell>
          <cell r="AG399">
            <v>726.4849999999999</v>
          </cell>
          <cell r="AH399">
            <v>2560</v>
          </cell>
          <cell r="AI399">
            <v>0.78</v>
          </cell>
          <cell r="AJ399">
            <v>35942.400000000001</v>
          </cell>
          <cell r="AK399">
            <v>24000</v>
          </cell>
          <cell r="AL399">
            <v>18</v>
          </cell>
          <cell r="AM399">
            <v>2.6624999999999996</v>
          </cell>
          <cell r="AN399">
            <v>0.25</v>
          </cell>
          <cell r="AO399">
            <v>5</v>
          </cell>
          <cell r="AP399">
            <v>1.9968749999999995E-3</v>
          </cell>
          <cell r="AQ399">
            <v>3.7500000000000003E-3</v>
          </cell>
          <cell r="AR399">
            <v>60000</v>
          </cell>
          <cell r="AS399">
            <v>5</v>
          </cell>
          <cell r="AT399">
            <v>15.35</v>
          </cell>
          <cell r="AU399">
            <v>1</v>
          </cell>
          <cell r="AV399">
            <v>20</v>
          </cell>
          <cell r="AW399">
            <v>1.2791666666666667E-3</v>
          </cell>
          <cell r="AX399">
            <v>1.6666666666666666E-3</v>
          </cell>
          <cell r="AY399">
            <v>3.2760416666666663E-3</v>
          </cell>
          <cell r="AZ399">
            <v>5.4166666666666669E-3</v>
          </cell>
          <cell r="BA399">
            <v>379</v>
          </cell>
        </row>
        <row r="400">
          <cell r="B400">
            <v>380</v>
          </cell>
          <cell r="C400" t="str">
            <v>CR369</v>
          </cell>
          <cell r="D400" t="str">
            <v xml:space="preserve"> </v>
          </cell>
          <cell r="E400" t="str">
            <v>NEW LINEAR FLUORESCENT FIXTURE</v>
          </cell>
          <cell r="F400">
            <v>215</v>
          </cell>
          <cell r="I400" t="str">
            <v>X</v>
          </cell>
          <cell r="J400">
            <v>2</v>
          </cell>
          <cell r="K400" t="str">
            <v>4X32HE</v>
          </cell>
          <cell r="L400">
            <v>1</v>
          </cell>
          <cell r="M400" t="str">
            <v>1X32HE</v>
          </cell>
          <cell r="O400">
            <v>9</v>
          </cell>
          <cell r="P400" t="str">
            <v>FO28/ECO</v>
          </cell>
          <cell r="Q400">
            <v>0</v>
          </cell>
          <cell r="R400" t="str">
            <v>N/A</v>
          </cell>
          <cell r="S400">
            <v>1</v>
          </cell>
          <cell r="T400" t="str">
            <v>36' 9-LAMP CLASSROOM FIXTURE</v>
          </cell>
          <cell r="U400" t="str">
            <v>TRI-STAR</v>
          </cell>
          <cell r="V400" t="str">
            <v>WA438-36-932-T8-EB(*)-WREF</v>
          </cell>
          <cell r="W400" t="str">
            <v>-</v>
          </cell>
          <cell r="X400">
            <v>3.2</v>
          </cell>
          <cell r="Y400">
            <v>7</v>
          </cell>
          <cell r="Z400">
            <v>59.734999999999999</v>
          </cell>
          <cell r="AA400">
            <v>418.14499999999998</v>
          </cell>
          <cell r="AB400">
            <v>2.13</v>
          </cell>
          <cell r="AC400">
            <v>0</v>
          </cell>
          <cell r="AD400">
            <v>260</v>
          </cell>
          <cell r="AF400">
            <v>279.17</v>
          </cell>
          <cell r="AG400">
            <v>697.31500000000005</v>
          </cell>
          <cell r="AH400">
            <v>2560</v>
          </cell>
          <cell r="AI400">
            <v>0.88</v>
          </cell>
          <cell r="AJ400">
            <v>20275.2</v>
          </cell>
          <cell r="AK400">
            <v>24000</v>
          </cell>
          <cell r="AL400">
            <v>9</v>
          </cell>
          <cell r="AM400">
            <v>2.6624999999999996</v>
          </cell>
          <cell r="AN400">
            <v>0.25</v>
          </cell>
          <cell r="AO400">
            <v>5</v>
          </cell>
          <cell r="AP400">
            <v>9.9843749999999976E-4</v>
          </cell>
          <cell r="AQ400">
            <v>1.8750000000000001E-3</v>
          </cell>
          <cell r="AR400">
            <v>60000</v>
          </cell>
          <cell r="AS400">
            <v>3</v>
          </cell>
          <cell r="AT400">
            <v>15.35</v>
          </cell>
          <cell r="AU400">
            <v>1</v>
          </cell>
          <cell r="AV400">
            <v>20</v>
          </cell>
          <cell r="AW400">
            <v>7.6749999999999995E-4</v>
          </cell>
          <cell r="AX400">
            <v>1E-3</v>
          </cell>
          <cell r="AY400">
            <v>1.7659374999999997E-3</v>
          </cell>
          <cell r="AZ400">
            <v>2.875E-3</v>
          </cell>
          <cell r="BA400">
            <v>380</v>
          </cell>
        </row>
        <row r="401">
          <cell r="B401">
            <v>381</v>
          </cell>
          <cell r="C401" t="str">
            <v>CR369HP</v>
          </cell>
          <cell r="D401" t="str">
            <v xml:space="preserve"> </v>
          </cell>
          <cell r="E401" t="str">
            <v>NEW LINEAR FLUORESCENT FIXTURE</v>
          </cell>
          <cell r="F401">
            <v>287</v>
          </cell>
          <cell r="I401" t="str">
            <v>X</v>
          </cell>
          <cell r="J401">
            <v>2</v>
          </cell>
          <cell r="K401" t="str">
            <v>4X32HEHP</v>
          </cell>
          <cell r="L401">
            <v>1</v>
          </cell>
          <cell r="M401" t="str">
            <v>1X32HEHP</v>
          </cell>
          <cell r="O401">
            <v>9</v>
          </cell>
          <cell r="P401" t="str">
            <v>FO28/ECO</v>
          </cell>
          <cell r="Q401">
            <v>0</v>
          </cell>
          <cell r="R401" t="str">
            <v>N/A</v>
          </cell>
          <cell r="S401">
            <v>1</v>
          </cell>
          <cell r="T401" t="str">
            <v>36' 9-LAMP HIGH POWER CLASSROOM FIXTURE</v>
          </cell>
          <cell r="U401" t="str">
            <v>TRI-STAR</v>
          </cell>
          <cell r="V401" t="str">
            <v>WA438-36-932-T8-EB(*)HP-WREF</v>
          </cell>
          <cell r="W401" t="str">
            <v>-</v>
          </cell>
          <cell r="X401">
            <v>3.2</v>
          </cell>
          <cell r="Y401">
            <v>7</v>
          </cell>
          <cell r="Z401">
            <v>59.734999999999999</v>
          </cell>
          <cell r="AA401">
            <v>418.14499999999998</v>
          </cell>
          <cell r="AB401">
            <v>2.13</v>
          </cell>
          <cell r="AC401">
            <v>0</v>
          </cell>
          <cell r="AD401">
            <v>270</v>
          </cell>
          <cell r="AF401">
            <v>289.17</v>
          </cell>
          <cell r="AG401">
            <v>707.31500000000005</v>
          </cell>
          <cell r="AH401">
            <v>2560</v>
          </cell>
          <cell r="AI401">
            <v>1.1499999999999999</v>
          </cell>
          <cell r="AJ401">
            <v>26495.999999999996</v>
          </cell>
          <cell r="AK401">
            <v>24000</v>
          </cell>
          <cell r="AL401">
            <v>9</v>
          </cell>
          <cell r="AM401">
            <v>2.6624999999999996</v>
          </cell>
          <cell r="AN401">
            <v>0.25</v>
          </cell>
          <cell r="AO401">
            <v>5</v>
          </cell>
          <cell r="AP401">
            <v>9.9843749999999976E-4</v>
          </cell>
          <cell r="AQ401">
            <v>1.8750000000000001E-3</v>
          </cell>
          <cell r="AR401">
            <v>60000</v>
          </cell>
          <cell r="AS401">
            <v>3</v>
          </cell>
          <cell r="AT401">
            <v>20.137499999999999</v>
          </cell>
          <cell r="AU401">
            <v>1</v>
          </cell>
          <cell r="AV401">
            <v>20</v>
          </cell>
          <cell r="AW401">
            <v>1.006875E-3</v>
          </cell>
          <cell r="AX401">
            <v>1E-3</v>
          </cell>
          <cell r="AY401">
            <v>2.0053124999999997E-3</v>
          </cell>
          <cell r="AZ401">
            <v>2.875E-3</v>
          </cell>
          <cell r="BA401">
            <v>381</v>
          </cell>
        </row>
        <row r="402">
          <cell r="B402">
            <v>382</v>
          </cell>
          <cell r="C402" t="str">
            <v>CR369LP</v>
          </cell>
          <cell r="D402" t="str">
            <v xml:space="preserve"> </v>
          </cell>
          <cell r="E402" t="str">
            <v>NEW LINEAR FLUORESCENT FIXTURE</v>
          </cell>
          <cell r="F402">
            <v>190</v>
          </cell>
          <cell r="I402" t="str">
            <v>X</v>
          </cell>
          <cell r="J402">
            <v>2</v>
          </cell>
          <cell r="K402" t="str">
            <v>4X32HELP</v>
          </cell>
          <cell r="L402">
            <v>1</v>
          </cell>
          <cell r="M402" t="str">
            <v>1X32HELP</v>
          </cell>
          <cell r="O402">
            <v>9</v>
          </cell>
          <cell r="P402" t="str">
            <v>FO28/ECO</v>
          </cell>
          <cell r="Q402">
            <v>0</v>
          </cell>
          <cell r="R402" t="str">
            <v>N/A</v>
          </cell>
          <cell r="S402">
            <v>1</v>
          </cell>
          <cell r="T402" t="str">
            <v>36' 9-LAMP LOW POWER CLASSROOM FIXTURE</v>
          </cell>
          <cell r="U402" t="str">
            <v>TRI-STAR</v>
          </cell>
          <cell r="V402" t="str">
            <v>WA438-36-932-T8-EB(*)LP-WREF</v>
          </cell>
          <cell r="W402" t="str">
            <v>-</v>
          </cell>
          <cell r="X402">
            <v>3.2</v>
          </cell>
          <cell r="Y402">
            <v>7</v>
          </cell>
          <cell r="Z402">
            <v>59.734999999999999</v>
          </cell>
          <cell r="AA402">
            <v>418.14499999999998</v>
          </cell>
          <cell r="AB402">
            <v>2.13</v>
          </cell>
          <cell r="AC402">
            <v>0</v>
          </cell>
          <cell r="AD402">
            <v>260</v>
          </cell>
          <cell r="AF402">
            <v>279.17</v>
          </cell>
          <cell r="AG402">
            <v>697.31500000000005</v>
          </cell>
          <cell r="AH402">
            <v>2560</v>
          </cell>
          <cell r="AI402">
            <v>0.78</v>
          </cell>
          <cell r="AJ402">
            <v>17971.2</v>
          </cell>
          <cell r="AK402">
            <v>24000</v>
          </cell>
          <cell r="AL402">
            <v>9</v>
          </cell>
          <cell r="AM402">
            <v>2.6624999999999996</v>
          </cell>
          <cell r="AN402">
            <v>0.25</v>
          </cell>
          <cell r="AO402">
            <v>5</v>
          </cell>
          <cell r="AP402">
            <v>9.9843749999999976E-4</v>
          </cell>
          <cell r="AQ402">
            <v>1.8750000000000001E-3</v>
          </cell>
          <cell r="AR402">
            <v>60000</v>
          </cell>
          <cell r="AS402">
            <v>3</v>
          </cell>
          <cell r="AT402">
            <v>15.35</v>
          </cell>
          <cell r="AU402">
            <v>1</v>
          </cell>
          <cell r="AV402">
            <v>20</v>
          </cell>
          <cell r="AW402">
            <v>7.6749999999999995E-4</v>
          </cell>
          <cell r="AX402">
            <v>1E-3</v>
          </cell>
          <cell r="AY402">
            <v>1.7659374999999997E-3</v>
          </cell>
          <cell r="AZ402">
            <v>2.875E-3</v>
          </cell>
          <cell r="BA402">
            <v>382</v>
          </cell>
        </row>
        <row r="403">
          <cell r="B403">
            <v>383</v>
          </cell>
          <cell r="C403" t="str">
            <v>CR4010</v>
          </cell>
          <cell r="D403" t="str">
            <v xml:space="preserve"> </v>
          </cell>
          <cell r="E403" t="str">
            <v>NEW LINEAR FLUORESCENT FIXTURE</v>
          </cell>
          <cell r="F403">
            <v>238</v>
          </cell>
          <cell r="I403" t="str">
            <v>X</v>
          </cell>
          <cell r="J403">
            <v>2</v>
          </cell>
          <cell r="K403" t="str">
            <v>4X32HE</v>
          </cell>
          <cell r="L403">
            <v>1</v>
          </cell>
          <cell r="M403" t="str">
            <v>2X32HE</v>
          </cell>
          <cell r="O403">
            <v>10</v>
          </cell>
          <cell r="P403" t="str">
            <v>FO28/ECO</v>
          </cell>
          <cell r="Q403">
            <v>0</v>
          </cell>
          <cell r="R403" t="str">
            <v>N/A</v>
          </cell>
          <cell r="S403">
            <v>1</v>
          </cell>
          <cell r="T403" t="str">
            <v>40' 10-LAMP CLASSROOM FIXTURE</v>
          </cell>
          <cell r="U403" t="str">
            <v>TRI-STAR</v>
          </cell>
          <cell r="V403" t="str">
            <v>WA438-40-1032-T8-EB(*)-WREF</v>
          </cell>
          <cell r="W403" t="str">
            <v>-</v>
          </cell>
          <cell r="X403">
            <v>4</v>
          </cell>
          <cell r="Y403">
            <v>7.5</v>
          </cell>
          <cell r="Z403">
            <v>59.734999999999999</v>
          </cell>
          <cell r="AA403">
            <v>448.01249999999999</v>
          </cell>
          <cell r="AB403">
            <v>2.13</v>
          </cell>
          <cell r="AC403">
            <v>0</v>
          </cell>
          <cell r="AD403">
            <v>340</v>
          </cell>
          <cell r="AF403">
            <v>361.3</v>
          </cell>
          <cell r="AG403">
            <v>809.3125</v>
          </cell>
          <cell r="AH403">
            <v>2560</v>
          </cell>
          <cell r="AI403">
            <v>0.88</v>
          </cell>
          <cell r="AJ403">
            <v>22528</v>
          </cell>
          <cell r="AK403">
            <v>24000</v>
          </cell>
          <cell r="AL403">
            <v>10</v>
          </cell>
          <cell r="AM403">
            <v>2.6624999999999996</v>
          </cell>
          <cell r="AN403">
            <v>0.25</v>
          </cell>
          <cell r="AO403">
            <v>5</v>
          </cell>
          <cell r="AP403">
            <v>1.1093749999999997E-3</v>
          </cell>
          <cell r="AQ403">
            <v>2.0833333333333333E-3</v>
          </cell>
          <cell r="AR403">
            <v>60000</v>
          </cell>
          <cell r="AS403">
            <v>3</v>
          </cell>
          <cell r="AT403">
            <v>15.35</v>
          </cell>
          <cell r="AU403">
            <v>1</v>
          </cell>
          <cell r="AV403">
            <v>20</v>
          </cell>
          <cell r="AW403">
            <v>7.6749999999999995E-4</v>
          </cell>
          <cell r="AX403">
            <v>1E-3</v>
          </cell>
          <cell r="AY403">
            <v>1.8768749999999996E-3</v>
          </cell>
          <cell r="AZ403">
            <v>3.0833333333333333E-3</v>
          </cell>
          <cell r="BA403">
            <v>383</v>
          </cell>
        </row>
        <row r="404">
          <cell r="B404">
            <v>384</v>
          </cell>
          <cell r="C404" t="str">
            <v>CR4010HP</v>
          </cell>
          <cell r="D404" t="str">
            <v xml:space="preserve"> </v>
          </cell>
          <cell r="E404" t="str">
            <v>NEW LINEAR FLUORESCENT FIXTURE</v>
          </cell>
          <cell r="F404">
            <v>319</v>
          </cell>
          <cell r="I404" t="str">
            <v>X</v>
          </cell>
          <cell r="J404">
            <v>2</v>
          </cell>
          <cell r="K404" t="str">
            <v>4X32HEHP</v>
          </cell>
          <cell r="L404">
            <v>1</v>
          </cell>
          <cell r="M404" t="str">
            <v>2X32HEHP</v>
          </cell>
          <cell r="O404">
            <v>10</v>
          </cell>
          <cell r="P404" t="str">
            <v>FO28/ECO</v>
          </cell>
          <cell r="Q404">
            <v>0</v>
          </cell>
          <cell r="R404" t="str">
            <v>N/A</v>
          </cell>
          <cell r="S404">
            <v>1</v>
          </cell>
          <cell r="T404" t="str">
            <v>40' 10-LAMP HIGH POWER CLASSROOM FIXTURE</v>
          </cell>
          <cell r="U404" t="str">
            <v>TRI-STAR</v>
          </cell>
          <cell r="V404" t="str">
            <v>WA438-40-1032-T8-EB(*)HP-WREF</v>
          </cell>
          <cell r="W404" t="str">
            <v>-</v>
          </cell>
          <cell r="X404">
            <v>4</v>
          </cell>
          <cell r="Y404">
            <v>7.5</v>
          </cell>
          <cell r="Z404">
            <v>59.734999999999999</v>
          </cell>
          <cell r="AA404">
            <v>448.01249999999999</v>
          </cell>
          <cell r="AB404">
            <v>2.13</v>
          </cell>
          <cell r="AC404">
            <v>0</v>
          </cell>
          <cell r="AD404">
            <v>360</v>
          </cell>
          <cell r="AF404">
            <v>381.3</v>
          </cell>
          <cell r="AG404">
            <v>829.3125</v>
          </cell>
          <cell r="AH404">
            <v>2560</v>
          </cell>
          <cell r="AI404">
            <v>1.1499999999999999</v>
          </cell>
          <cell r="AJ404">
            <v>29439.999999999996</v>
          </cell>
          <cell r="AK404">
            <v>24000</v>
          </cell>
          <cell r="AL404">
            <v>10</v>
          </cell>
          <cell r="AM404">
            <v>2.6624999999999996</v>
          </cell>
          <cell r="AN404">
            <v>0.25</v>
          </cell>
          <cell r="AO404">
            <v>5</v>
          </cell>
          <cell r="AP404">
            <v>1.1093749999999997E-3</v>
          </cell>
          <cell r="AQ404">
            <v>2.0833333333333333E-3</v>
          </cell>
          <cell r="AR404">
            <v>60000</v>
          </cell>
          <cell r="AS404">
            <v>3</v>
          </cell>
          <cell r="AT404">
            <v>20.137499999999999</v>
          </cell>
          <cell r="AU404">
            <v>1</v>
          </cell>
          <cell r="AV404">
            <v>20</v>
          </cell>
          <cell r="AW404">
            <v>1.006875E-3</v>
          </cell>
          <cell r="AX404">
            <v>1E-3</v>
          </cell>
          <cell r="AY404">
            <v>2.1162499999999996E-3</v>
          </cell>
          <cell r="AZ404">
            <v>3.0833333333333333E-3</v>
          </cell>
          <cell r="BA404">
            <v>384</v>
          </cell>
        </row>
        <row r="405">
          <cell r="B405">
            <v>385</v>
          </cell>
          <cell r="C405" t="str">
            <v>CR4010LP</v>
          </cell>
          <cell r="D405" t="str">
            <v xml:space="preserve"> </v>
          </cell>
          <cell r="E405" t="str">
            <v>NEW LINEAR FLUORESCENT FIXTURE</v>
          </cell>
          <cell r="F405">
            <v>210</v>
          </cell>
          <cell r="I405" t="str">
            <v>X</v>
          </cell>
          <cell r="J405">
            <v>2</v>
          </cell>
          <cell r="K405" t="str">
            <v>4X32HELP</v>
          </cell>
          <cell r="L405">
            <v>1</v>
          </cell>
          <cell r="M405" t="str">
            <v>2X32HELP</v>
          </cell>
          <cell r="O405">
            <v>10</v>
          </cell>
          <cell r="P405" t="str">
            <v>FO28/ECO</v>
          </cell>
          <cell r="Q405">
            <v>0</v>
          </cell>
          <cell r="R405" t="str">
            <v>N/A</v>
          </cell>
          <cell r="S405">
            <v>1</v>
          </cell>
          <cell r="T405" t="str">
            <v>40' 10-LAMP LOW POWER CLASSROOM FIXTURE</v>
          </cell>
          <cell r="U405" t="str">
            <v>TRI-STAR</v>
          </cell>
          <cell r="V405" t="str">
            <v>WA438-40-1032-T8-EB(*)LP-WREF</v>
          </cell>
          <cell r="W405" t="str">
            <v>-</v>
          </cell>
          <cell r="X405">
            <v>4</v>
          </cell>
          <cell r="Y405">
            <v>7.5</v>
          </cell>
          <cell r="Z405">
            <v>59.734999999999999</v>
          </cell>
          <cell r="AA405">
            <v>448.01249999999999</v>
          </cell>
          <cell r="AB405">
            <v>2.13</v>
          </cell>
          <cell r="AC405">
            <v>0</v>
          </cell>
          <cell r="AD405">
            <v>340</v>
          </cell>
          <cell r="AF405">
            <v>361.3</v>
          </cell>
          <cell r="AG405">
            <v>809.3125</v>
          </cell>
          <cell r="AH405">
            <v>2560</v>
          </cell>
          <cell r="AI405">
            <v>0.78</v>
          </cell>
          <cell r="AJ405">
            <v>19968</v>
          </cell>
          <cell r="AK405">
            <v>24000</v>
          </cell>
          <cell r="AL405">
            <v>10</v>
          </cell>
          <cell r="AM405">
            <v>2.6624999999999996</v>
          </cell>
          <cell r="AN405">
            <v>0.25</v>
          </cell>
          <cell r="AO405">
            <v>5</v>
          </cell>
          <cell r="AP405">
            <v>1.1093749999999997E-3</v>
          </cell>
          <cell r="AQ405">
            <v>2.0833333333333333E-3</v>
          </cell>
          <cell r="AR405">
            <v>60000</v>
          </cell>
          <cell r="AS405">
            <v>3</v>
          </cell>
          <cell r="AT405">
            <v>15.35</v>
          </cell>
          <cell r="AU405">
            <v>1</v>
          </cell>
          <cell r="AV405">
            <v>20</v>
          </cell>
          <cell r="AW405">
            <v>7.6749999999999995E-4</v>
          </cell>
          <cell r="AX405">
            <v>1E-3</v>
          </cell>
          <cell r="AY405">
            <v>1.8768749999999996E-3</v>
          </cell>
          <cell r="AZ405">
            <v>3.0833333333333333E-3</v>
          </cell>
          <cell r="BA405">
            <v>385</v>
          </cell>
        </row>
        <row r="406">
          <cell r="B406">
            <v>386</v>
          </cell>
          <cell r="C406" t="str">
            <v>CR4020</v>
          </cell>
          <cell r="D406" t="str">
            <v xml:space="preserve"> </v>
          </cell>
          <cell r="E406" t="str">
            <v>NEW LINEAR FLUORESCENT FIXTURE</v>
          </cell>
          <cell r="F406">
            <v>475</v>
          </cell>
          <cell r="I406" t="str">
            <v>X</v>
          </cell>
          <cell r="J406">
            <v>5</v>
          </cell>
          <cell r="K406" t="str">
            <v>4X32HE</v>
          </cell>
          <cell r="L406">
            <v>0</v>
          </cell>
          <cell r="M406" t="str">
            <v>N/A</v>
          </cell>
          <cell r="O406">
            <v>20</v>
          </cell>
          <cell r="P406" t="str">
            <v>FO28/ECO</v>
          </cell>
          <cell r="Q406">
            <v>0</v>
          </cell>
          <cell r="R406" t="str">
            <v>N/A</v>
          </cell>
          <cell r="S406">
            <v>1</v>
          </cell>
          <cell r="T406" t="str">
            <v>40' 20-LAMP CLASSROOM FIXTURE</v>
          </cell>
          <cell r="U406" t="str">
            <v>TRI-STAR</v>
          </cell>
          <cell r="V406" t="str">
            <v>WA438-40-2032-T8-EB(*)-WREF</v>
          </cell>
          <cell r="W406" t="str">
            <v>-</v>
          </cell>
          <cell r="X406">
            <v>4</v>
          </cell>
          <cell r="Y406">
            <v>7.5</v>
          </cell>
          <cell r="Z406">
            <v>59.734999999999999</v>
          </cell>
          <cell r="AA406">
            <v>448.01249999999999</v>
          </cell>
          <cell r="AB406">
            <v>2.13</v>
          </cell>
          <cell r="AC406">
            <v>0</v>
          </cell>
          <cell r="AD406">
            <v>350</v>
          </cell>
          <cell r="AF406">
            <v>392.6</v>
          </cell>
          <cell r="AG406">
            <v>840.61249999999995</v>
          </cell>
          <cell r="AH406">
            <v>2560</v>
          </cell>
          <cell r="AI406">
            <v>0.88</v>
          </cell>
          <cell r="AJ406">
            <v>45056</v>
          </cell>
          <cell r="AK406">
            <v>24000</v>
          </cell>
          <cell r="AL406">
            <v>20</v>
          </cell>
          <cell r="AM406">
            <v>2.6624999999999996</v>
          </cell>
          <cell r="AN406">
            <v>0.25</v>
          </cell>
          <cell r="AO406">
            <v>5</v>
          </cell>
          <cell r="AP406">
            <v>2.2187499999999994E-3</v>
          </cell>
          <cell r="AQ406">
            <v>4.1666666666666666E-3</v>
          </cell>
          <cell r="AR406">
            <v>60000</v>
          </cell>
          <cell r="AS406">
            <v>5</v>
          </cell>
          <cell r="AT406">
            <v>15.35</v>
          </cell>
          <cell r="AU406">
            <v>1</v>
          </cell>
          <cell r="AV406">
            <v>20</v>
          </cell>
          <cell r="AW406">
            <v>1.2791666666666667E-3</v>
          </cell>
          <cell r="AX406">
            <v>1.6666666666666666E-3</v>
          </cell>
          <cell r="AY406">
            <v>3.4979166666666661E-3</v>
          </cell>
          <cell r="AZ406">
            <v>5.8333333333333327E-3</v>
          </cell>
          <cell r="BA406">
            <v>386</v>
          </cell>
        </row>
        <row r="407">
          <cell r="B407">
            <v>387</v>
          </cell>
          <cell r="C407" t="str">
            <v>CR4020HP</v>
          </cell>
          <cell r="D407" t="str">
            <v xml:space="preserve"> </v>
          </cell>
          <cell r="E407" t="str">
            <v>NEW LINEAR FLUORESCENT FIXTURE</v>
          </cell>
          <cell r="F407">
            <v>635</v>
          </cell>
          <cell r="I407" t="str">
            <v>X</v>
          </cell>
          <cell r="J407">
            <v>5</v>
          </cell>
          <cell r="K407" t="str">
            <v>4X32HEHP</v>
          </cell>
          <cell r="L407">
            <v>0</v>
          </cell>
          <cell r="M407" t="str">
            <v>N/A</v>
          </cell>
          <cell r="O407">
            <v>20</v>
          </cell>
          <cell r="P407" t="str">
            <v>FO28/ECO</v>
          </cell>
          <cell r="Q407">
            <v>0</v>
          </cell>
          <cell r="R407" t="str">
            <v>N/A</v>
          </cell>
          <cell r="S407">
            <v>1</v>
          </cell>
          <cell r="T407" t="str">
            <v>40' 20-LAMP HIGH POWER CLASSROOM FIXTURE</v>
          </cell>
          <cell r="U407" t="str">
            <v>TRI-STAR</v>
          </cell>
          <cell r="V407" t="str">
            <v>WA438-40-2032-T8-EB(*)HP-WREF</v>
          </cell>
          <cell r="W407" t="str">
            <v>-</v>
          </cell>
          <cell r="X407">
            <v>4</v>
          </cell>
          <cell r="Y407">
            <v>7.5</v>
          </cell>
          <cell r="Z407">
            <v>59.734999999999999</v>
          </cell>
          <cell r="AA407">
            <v>448.01249999999999</v>
          </cell>
          <cell r="AB407">
            <v>2.13</v>
          </cell>
          <cell r="AC407">
            <v>0</v>
          </cell>
          <cell r="AD407">
            <v>360</v>
          </cell>
          <cell r="AF407">
            <v>402.6</v>
          </cell>
          <cell r="AG407">
            <v>850.61249999999995</v>
          </cell>
          <cell r="AH407">
            <v>2560</v>
          </cell>
          <cell r="AI407">
            <v>1.1499999999999999</v>
          </cell>
          <cell r="AJ407">
            <v>58879.999999999993</v>
          </cell>
          <cell r="AK407">
            <v>24000</v>
          </cell>
          <cell r="AL407">
            <v>20</v>
          </cell>
          <cell r="AM407">
            <v>2.6624999999999996</v>
          </cell>
          <cell r="AN407">
            <v>0.25</v>
          </cell>
          <cell r="AO407">
            <v>5</v>
          </cell>
          <cell r="AP407">
            <v>2.2187499999999994E-3</v>
          </cell>
          <cell r="AQ407">
            <v>4.1666666666666666E-3</v>
          </cell>
          <cell r="AR407">
            <v>60000</v>
          </cell>
          <cell r="AS407">
            <v>5</v>
          </cell>
          <cell r="AT407">
            <v>20.137499999999999</v>
          </cell>
          <cell r="AU407">
            <v>1</v>
          </cell>
          <cell r="AV407">
            <v>20</v>
          </cell>
          <cell r="AW407">
            <v>1.6781249999999999E-3</v>
          </cell>
          <cell r="AX407">
            <v>1.6666666666666666E-3</v>
          </cell>
          <cell r="AY407">
            <v>3.8968749999999993E-3</v>
          </cell>
          <cell r="AZ407">
            <v>5.8333333333333327E-3</v>
          </cell>
          <cell r="BA407">
            <v>387</v>
          </cell>
        </row>
        <row r="408">
          <cell r="B408">
            <v>388</v>
          </cell>
          <cell r="C408" t="str">
            <v>CR4020LP</v>
          </cell>
          <cell r="D408" t="str">
            <v xml:space="preserve"> </v>
          </cell>
          <cell r="E408" t="str">
            <v>NEW LINEAR FLUORESCENT FIXTURE</v>
          </cell>
          <cell r="F408">
            <v>420</v>
          </cell>
          <cell r="I408" t="str">
            <v>X</v>
          </cell>
          <cell r="J408">
            <v>5</v>
          </cell>
          <cell r="K408" t="str">
            <v>4X32HELP</v>
          </cell>
          <cell r="L408">
            <v>0</v>
          </cell>
          <cell r="M408" t="str">
            <v>N/A</v>
          </cell>
          <cell r="O408">
            <v>20</v>
          </cell>
          <cell r="P408" t="str">
            <v>FO28/ECO</v>
          </cell>
          <cell r="Q408">
            <v>0</v>
          </cell>
          <cell r="R408" t="str">
            <v>N/A</v>
          </cell>
          <cell r="S408">
            <v>1</v>
          </cell>
          <cell r="T408" t="str">
            <v>40' 20-LAMP LOW POWER CLASSROOM FIXTURE</v>
          </cell>
          <cell r="U408" t="str">
            <v>TRI-STAR</v>
          </cell>
          <cell r="V408" t="str">
            <v>WA438-40-2032-T8-EB(*)LP-WREF</v>
          </cell>
          <cell r="W408" t="str">
            <v>-</v>
          </cell>
          <cell r="X408">
            <v>4</v>
          </cell>
          <cell r="Y408">
            <v>7.5</v>
          </cell>
          <cell r="Z408">
            <v>59.734999999999999</v>
          </cell>
          <cell r="AA408">
            <v>448.01249999999999</v>
          </cell>
          <cell r="AB408">
            <v>2.13</v>
          </cell>
          <cell r="AC408">
            <v>0</v>
          </cell>
          <cell r="AD408">
            <v>350</v>
          </cell>
          <cell r="AF408">
            <v>392.6</v>
          </cell>
          <cell r="AG408">
            <v>840.61249999999995</v>
          </cell>
          <cell r="AH408">
            <v>2560</v>
          </cell>
          <cell r="AI408">
            <v>0.78</v>
          </cell>
          <cell r="AJ408">
            <v>39936</v>
          </cell>
          <cell r="AK408">
            <v>24000</v>
          </cell>
          <cell r="AL408">
            <v>20</v>
          </cell>
          <cell r="AM408">
            <v>2.6624999999999996</v>
          </cell>
          <cell r="AN408">
            <v>0.25</v>
          </cell>
          <cell r="AO408">
            <v>5</v>
          </cell>
          <cell r="AP408">
            <v>2.2187499999999994E-3</v>
          </cell>
          <cell r="AQ408">
            <v>4.1666666666666666E-3</v>
          </cell>
          <cell r="AR408">
            <v>60000</v>
          </cell>
          <cell r="AS408">
            <v>5</v>
          </cell>
          <cell r="AT408">
            <v>15.35</v>
          </cell>
          <cell r="AU408">
            <v>1</v>
          </cell>
          <cell r="AV408">
            <v>20</v>
          </cell>
          <cell r="AW408">
            <v>1.2791666666666667E-3</v>
          </cell>
          <cell r="AX408">
            <v>1.6666666666666666E-3</v>
          </cell>
          <cell r="AY408">
            <v>3.4979166666666661E-3</v>
          </cell>
          <cell r="AZ408">
            <v>5.8333333333333327E-3</v>
          </cell>
          <cell r="BA408">
            <v>388</v>
          </cell>
        </row>
        <row r="409">
          <cell r="B409">
            <v>389</v>
          </cell>
          <cell r="C409" t="str">
            <v>SP2</v>
          </cell>
          <cell r="D409" t="str">
            <v xml:space="preserve"> </v>
          </cell>
          <cell r="E409" t="str">
            <v>MISCELLANEOUS</v>
          </cell>
          <cell r="F409">
            <v>0</v>
          </cell>
          <cell r="J409">
            <v>0</v>
          </cell>
          <cell r="K409" t="str">
            <v>N/A</v>
          </cell>
          <cell r="L409">
            <v>0</v>
          </cell>
          <cell r="M409" t="str">
            <v>N/A</v>
          </cell>
          <cell r="O409">
            <v>0</v>
          </cell>
          <cell r="P409" t="str">
            <v>N/A</v>
          </cell>
          <cell r="Q409">
            <v>0</v>
          </cell>
          <cell r="R409" t="str">
            <v>N/A</v>
          </cell>
          <cell r="S409">
            <v>0</v>
          </cell>
          <cell r="T409" t="str">
            <v>N/A</v>
          </cell>
          <cell r="U409" t="str">
            <v>-</v>
          </cell>
          <cell r="V409" t="str">
            <v>-</v>
          </cell>
          <cell r="W409" t="str">
            <v>-</v>
          </cell>
          <cell r="X409">
            <v>0</v>
          </cell>
          <cell r="Z409">
            <v>59.734999999999999</v>
          </cell>
          <cell r="AA409">
            <v>0</v>
          </cell>
          <cell r="AB409">
            <v>0</v>
          </cell>
          <cell r="AC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389</v>
          </cell>
        </row>
        <row r="410">
          <cell r="B410">
            <v>390</v>
          </cell>
          <cell r="C410" t="str">
            <v>SP3</v>
          </cell>
          <cell r="D410" t="str">
            <v xml:space="preserve"> </v>
          </cell>
          <cell r="E410" t="str">
            <v>MISCELLANEOUS</v>
          </cell>
          <cell r="F410">
            <v>0</v>
          </cell>
          <cell r="J410">
            <v>0</v>
          </cell>
          <cell r="K410" t="str">
            <v>N/A</v>
          </cell>
          <cell r="L410">
            <v>0</v>
          </cell>
          <cell r="M410" t="str">
            <v>N/A</v>
          </cell>
          <cell r="O410">
            <v>0</v>
          </cell>
          <cell r="P410" t="str">
            <v>N/A</v>
          </cell>
          <cell r="Q410">
            <v>0</v>
          </cell>
          <cell r="R410" t="str">
            <v>N/A</v>
          </cell>
          <cell r="S410">
            <v>0</v>
          </cell>
          <cell r="T410" t="str">
            <v>N/A</v>
          </cell>
          <cell r="U410" t="str">
            <v>-</v>
          </cell>
          <cell r="V410" t="str">
            <v>-</v>
          </cell>
          <cell r="W410" t="str">
            <v>-</v>
          </cell>
          <cell r="X410">
            <v>0</v>
          </cell>
          <cell r="Z410">
            <v>59.734999999999999</v>
          </cell>
          <cell r="AA410">
            <v>0</v>
          </cell>
          <cell r="AB410">
            <v>0</v>
          </cell>
          <cell r="AC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390</v>
          </cell>
        </row>
        <row r="411">
          <cell r="B411">
            <v>391</v>
          </cell>
          <cell r="C411" t="str">
            <v>SP4</v>
          </cell>
          <cell r="D411" t="str">
            <v xml:space="preserve"> </v>
          </cell>
          <cell r="E411" t="str">
            <v>MISCELLANEOUS</v>
          </cell>
          <cell r="F411">
            <v>0</v>
          </cell>
          <cell r="J411">
            <v>0</v>
          </cell>
          <cell r="K411" t="str">
            <v>N/A</v>
          </cell>
          <cell r="L411">
            <v>0</v>
          </cell>
          <cell r="M411" t="str">
            <v>N/A</v>
          </cell>
          <cell r="O411">
            <v>0</v>
          </cell>
          <cell r="P411" t="str">
            <v>N/A</v>
          </cell>
          <cell r="Q411">
            <v>0</v>
          </cell>
          <cell r="R411" t="str">
            <v>N/A</v>
          </cell>
          <cell r="S411">
            <v>0</v>
          </cell>
          <cell r="T411" t="str">
            <v>N/A</v>
          </cell>
          <cell r="U411" t="str">
            <v>-</v>
          </cell>
          <cell r="V411" t="str">
            <v>-</v>
          </cell>
          <cell r="W411" t="str">
            <v>-</v>
          </cell>
          <cell r="X411">
            <v>0</v>
          </cell>
          <cell r="Z411">
            <v>59.734999999999999</v>
          </cell>
          <cell r="AA411">
            <v>0</v>
          </cell>
          <cell r="AB411">
            <v>0</v>
          </cell>
          <cell r="AC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391</v>
          </cell>
        </row>
        <row r="412">
          <cell r="B412">
            <v>392</v>
          </cell>
          <cell r="C412" t="str">
            <v>SP5</v>
          </cell>
          <cell r="D412" t="str">
            <v xml:space="preserve"> </v>
          </cell>
          <cell r="E412" t="str">
            <v>MISCELLANEOUS</v>
          </cell>
          <cell r="F412">
            <v>0</v>
          </cell>
          <cell r="J412">
            <v>0</v>
          </cell>
          <cell r="K412" t="str">
            <v>N/A</v>
          </cell>
          <cell r="L412">
            <v>0</v>
          </cell>
          <cell r="M412" t="str">
            <v>N/A</v>
          </cell>
          <cell r="O412">
            <v>0</v>
          </cell>
          <cell r="P412" t="str">
            <v>N/A</v>
          </cell>
          <cell r="Q412">
            <v>0</v>
          </cell>
          <cell r="R412" t="str">
            <v>N/A</v>
          </cell>
          <cell r="S412">
            <v>0</v>
          </cell>
          <cell r="T412" t="str">
            <v>N/A</v>
          </cell>
          <cell r="U412" t="str">
            <v>-</v>
          </cell>
          <cell r="V412" t="str">
            <v>-</v>
          </cell>
          <cell r="W412" t="str">
            <v>-</v>
          </cell>
          <cell r="X412">
            <v>0</v>
          </cell>
          <cell r="Z412">
            <v>59.734999999999999</v>
          </cell>
          <cell r="AA412">
            <v>0</v>
          </cell>
          <cell r="AB412">
            <v>0</v>
          </cell>
          <cell r="AC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392</v>
          </cell>
        </row>
        <row r="413">
          <cell r="B413">
            <v>393</v>
          </cell>
          <cell r="C413" t="str">
            <v>SP6</v>
          </cell>
          <cell r="D413" t="str">
            <v xml:space="preserve"> </v>
          </cell>
          <cell r="E413" t="str">
            <v>MISCELLANEOUS</v>
          </cell>
          <cell r="F413">
            <v>0</v>
          </cell>
          <cell r="J413">
            <v>0</v>
          </cell>
          <cell r="K413" t="str">
            <v>N/A</v>
          </cell>
          <cell r="L413">
            <v>0</v>
          </cell>
          <cell r="M413" t="str">
            <v>N/A</v>
          </cell>
          <cell r="O413">
            <v>0</v>
          </cell>
          <cell r="P413" t="str">
            <v>N/A</v>
          </cell>
          <cell r="Q413">
            <v>0</v>
          </cell>
          <cell r="R413" t="str">
            <v>N/A</v>
          </cell>
          <cell r="S413">
            <v>0</v>
          </cell>
          <cell r="T413" t="str">
            <v>N/A</v>
          </cell>
          <cell r="U413" t="str">
            <v>-</v>
          </cell>
          <cell r="V413" t="str">
            <v>-</v>
          </cell>
          <cell r="W413" t="str">
            <v>-</v>
          </cell>
          <cell r="X413">
            <v>0</v>
          </cell>
          <cell r="Z413">
            <v>59.734999999999999</v>
          </cell>
          <cell r="AA413">
            <v>0</v>
          </cell>
          <cell r="AB413">
            <v>0</v>
          </cell>
          <cell r="AC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393</v>
          </cell>
        </row>
        <row r="414">
          <cell r="B414">
            <v>394</v>
          </cell>
          <cell r="C414" t="str">
            <v>SP7</v>
          </cell>
          <cell r="D414" t="str">
            <v xml:space="preserve"> </v>
          </cell>
          <cell r="E414" t="str">
            <v>MISCELLANEOUS</v>
          </cell>
          <cell r="F414">
            <v>0</v>
          </cell>
          <cell r="J414">
            <v>0</v>
          </cell>
          <cell r="K414" t="str">
            <v>N/A</v>
          </cell>
          <cell r="L414">
            <v>0</v>
          </cell>
          <cell r="M414" t="str">
            <v>N/A</v>
          </cell>
          <cell r="O414">
            <v>0</v>
          </cell>
          <cell r="P414" t="str">
            <v>N/A</v>
          </cell>
          <cell r="Q414">
            <v>0</v>
          </cell>
          <cell r="R414" t="str">
            <v>N/A</v>
          </cell>
          <cell r="S414">
            <v>0</v>
          </cell>
          <cell r="T414" t="str">
            <v>N/A</v>
          </cell>
          <cell r="U414" t="str">
            <v>-</v>
          </cell>
          <cell r="V414" t="str">
            <v>-</v>
          </cell>
          <cell r="W414" t="str">
            <v>-</v>
          </cell>
          <cell r="X414">
            <v>0</v>
          </cell>
          <cell r="Z414">
            <v>59.734999999999999</v>
          </cell>
          <cell r="AA414">
            <v>0</v>
          </cell>
          <cell r="AB414">
            <v>0</v>
          </cell>
          <cell r="AC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394</v>
          </cell>
        </row>
        <row r="415">
          <cell r="B415">
            <v>395</v>
          </cell>
          <cell r="C415" t="str">
            <v>SP8</v>
          </cell>
          <cell r="D415" t="str">
            <v xml:space="preserve"> </v>
          </cell>
          <cell r="E415" t="str">
            <v>MISCELLANEOUS</v>
          </cell>
          <cell r="F415">
            <v>0</v>
          </cell>
          <cell r="J415">
            <v>0</v>
          </cell>
          <cell r="K415" t="str">
            <v>N/A</v>
          </cell>
          <cell r="L415">
            <v>0</v>
          </cell>
          <cell r="M415" t="str">
            <v>N/A</v>
          </cell>
          <cell r="O415">
            <v>0</v>
          </cell>
          <cell r="P415" t="str">
            <v>N/A</v>
          </cell>
          <cell r="Q415">
            <v>0</v>
          </cell>
          <cell r="R415" t="str">
            <v>N/A</v>
          </cell>
          <cell r="S415">
            <v>0</v>
          </cell>
          <cell r="T415" t="str">
            <v>N/A</v>
          </cell>
          <cell r="U415" t="str">
            <v>-</v>
          </cell>
          <cell r="V415" t="str">
            <v>-</v>
          </cell>
          <cell r="W415" t="str">
            <v>-</v>
          </cell>
          <cell r="X415">
            <v>0</v>
          </cell>
          <cell r="Z415">
            <v>59.734999999999999</v>
          </cell>
          <cell r="AA415">
            <v>0</v>
          </cell>
          <cell r="AB415">
            <v>0</v>
          </cell>
          <cell r="AC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395</v>
          </cell>
        </row>
        <row r="416">
          <cell r="B416">
            <v>396</v>
          </cell>
          <cell r="C416" t="str">
            <v>SP9</v>
          </cell>
          <cell r="D416" t="str">
            <v xml:space="preserve"> </v>
          </cell>
          <cell r="E416" t="str">
            <v>MISCELLANEOUS</v>
          </cell>
          <cell r="F416">
            <v>0</v>
          </cell>
          <cell r="J416">
            <v>0</v>
          </cell>
          <cell r="K416" t="str">
            <v>N/A</v>
          </cell>
          <cell r="L416">
            <v>0</v>
          </cell>
          <cell r="M416" t="str">
            <v>N/A</v>
          </cell>
          <cell r="O416">
            <v>0</v>
          </cell>
          <cell r="P416" t="str">
            <v>N/A</v>
          </cell>
          <cell r="Q416">
            <v>0</v>
          </cell>
          <cell r="R416" t="str">
            <v>N/A</v>
          </cell>
          <cell r="S416">
            <v>0</v>
          </cell>
          <cell r="T416" t="str">
            <v>N/A</v>
          </cell>
          <cell r="U416" t="str">
            <v>-</v>
          </cell>
          <cell r="V416" t="str">
            <v>-</v>
          </cell>
          <cell r="W416" t="str">
            <v>-</v>
          </cell>
          <cell r="X416">
            <v>0</v>
          </cell>
          <cell r="Z416">
            <v>59.734999999999999</v>
          </cell>
          <cell r="AA416">
            <v>0</v>
          </cell>
          <cell r="AB416">
            <v>0</v>
          </cell>
          <cell r="AC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396</v>
          </cell>
        </row>
        <row r="417">
          <cell r="B417">
            <v>397</v>
          </cell>
          <cell r="C417" t="str">
            <v>SP10</v>
          </cell>
          <cell r="D417" t="str">
            <v xml:space="preserve"> </v>
          </cell>
          <cell r="E417" t="str">
            <v>MISCELLANEOUS</v>
          </cell>
          <cell r="F417">
            <v>0</v>
          </cell>
          <cell r="J417">
            <v>0</v>
          </cell>
          <cell r="K417" t="str">
            <v>N/A</v>
          </cell>
          <cell r="L417">
            <v>0</v>
          </cell>
          <cell r="M417" t="str">
            <v>N/A</v>
          </cell>
          <cell r="O417">
            <v>0</v>
          </cell>
          <cell r="P417" t="str">
            <v>N/A</v>
          </cell>
          <cell r="Q417">
            <v>0</v>
          </cell>
          <cell r="R417" t="str">
            <v>N/A</v>
          </cell>
          <cell r="S417">
            <v>0</v>
          </cell>
          <cell r="T417" t="str">
            <v>N/A</v>
          </cell>
          <cell r="U417" t="str">
            <v>-</v>
          </cell>
          <cell r="V417" t="str">
            <v>-</v>
          </cell>
          <cell r="W417" t="str">
            <v>-</v>
          </cell>
          <cell r="X417">
            <v>0</v>
          </cell>
          <cell r="Z417">
            <v>59.734999999999999</v>
          </cell>
          <cell r="AA417">
            <v>0</v>
          </cell>
          <cell r="AB417">
            <v>0</v>
          </cell>
          <cell r="AC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397</v>
          </cell>
        </row>
        <row r="418">
          <cell r="B418">
            <v>398</v>
          </cell>
          <cell r="C418" t="str">
            <v>DIFFICULT</v>
          </cell>
          <cell r="D418" t="str">
            <v>X</v>
          </cell>
          <cell r="E418" t="str">
            <v>MISCELLANEOUS</v>
          </cell>
          <cell r="F418">
            <v>0</v>
          </cell>
          <cell r="J418">
            <v>0</v>
          </cell>
          <cell r="K418" t="str">
            <v>N/A</v>
          </cell>
          <cell r="L418">
            <v>0</v>
          </cell>
          <cell r="M418" t="str">
            <v>N/A</v>
          </cell>
          <cell r="O418">
            <v>0</v>
          </cell>
          <cell r="P418" t="str">
            <v>N/A</v>
          </cell>
          <cell r="Q418">
            <v>0</v>
          </cell>
          <cell r="R418" t="str">
            <v>N/A</v>
          </cell>
          <cell r="S418">
            <v>1</v>
          </cell>
          <cell r="T418" t="str">
            <v>ADDED COST</v>
          </cell>
          <cell r="U418" t="str">
            <v>-</v>
          </cell>
          <cell r="V418" t="str">
            <v>-</v>
          </cell>
          <cell r="W418" t="str">
            <v>-</v>
          </cell>
          <cell r="X418">
            <v>0</v>
          </cell>
          <cell r="Y418">
            <v>1.75</v>
          </cell>
          <cell r="Z418">
            <v>59.734999999999999</v>
          </cell>
          <cell r="AA418">
            <v>104.53625</v>
          </cell>
          <cell r="AB418">
            <v>0</v>
          </cell>
          <cell r="AC418">
            <v>0</v>
          </cell>
          <cell r="AE418">
            <v>20</v>
          </cell>
          <cell r="AF418">
            <v>20</v>
          </cell>
          <cell r="AG418">
            <v>124.53625</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398</v>
          </cell>
        </row>
        <row r="419">
          <cell r="B419">
            <v>399</v>
          </cell>
          <cell r="C419" t="str">
            <v>OCC CDT</v>
          </cell>
          <cell r="D419" t="str">
            <v xml:space="preserve"> </v>
          </cell>
          <cell r="E419" t="str">
            <v>LIGHTING CONTROLS</v>
          </cell>
          <cell r="F419">
            <v>0</v>
          </cell>
          <cell r="J419">
            <v>0</v>
          </cell>
          <cell r="K419" t="str">
            <v>N/A</v>
          </cell>
          <cell r="L419">
            <v>0</v>
          </cell>
          <cell r="M419" t="str">
            <v>N/A</v>
          </cell>
          <cell r="O419">
            <v>0</v>
          </cell>
          <cell r="P419" t="str">
            <v>N/A</v>
          </cell>
          <cell r="Q419">
            <v>0</v>
          </cell>
          <cell r="R419" t="str">
            <v>N/A</v>
          </cell>
          <cell r="S419">
            <v>1</v>
          </cell>
          <cell r="T419" t="str">
            <v>DUAL TECH OCCUPANCY SENSOR WALL/CEILING MOUNT</v>
          </cell>
          <cell r="U419" t="str">
            <v>HUBBELL</v>
          </cell>
          <cell r="V419" t="str">
            <v>LO-DT-RP W/MP***-A</v>
          </cell>
          <cell r="W419" t="str">
            <v>-</v>
          </cell>
          <cell r="X419">
            <v>1</v>
          </cell>
          <cell r="Y419">
            <v>0</v>
          </cell>
          <cell r="Z419">
            <v>59.734999999999999</v>
          </cell>
          <cell r="AA419">
            <v>0</v>
          </cell>
          <cell r="AB419">
            <v>0</v>
          </cell>
          <cell r="AC419">
            <v>0</v>
          </cell>
          <cell r="AD419">
            <v>130</v>
          </cell>
          <cell r="AF419">
            <v>130</v>
          </cell>
          <cell r="AG419">
            <v>130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399</v>
          </cell>
        </row>
        <row r="420">
          <cell r="B420">
            <v>400</v>
          </cell>
          <cell r="C420" t="str">
            <v>OCC CIR</v>
          </cell>
          <cell r="D420" t="str">
            <v xml:space="preserve"> </v>
          </cell>
          <cell r="E420" t="str">
            <v>LIGHTING CONTROLS</v>
          </cell>
          <cell r="F420">
            <v>0</v>
          </cell>
          <cell r="J420">
            <v>0</v>
          </cell>
          <cell r="K420" t="str">
            <v>N/A</v>
          </cell>
          <cell r="L420">
            <v>0</v>
          </cell>
          <cell r="M420" t="str">
            <v>N/A</v>
          </cell>
          <cell r="O420">
            <v>0</v>
          </cell>
          <cell r="P420" t="str">
            <v>N/A</v>
          </cell>
          <cell r="Q420">
            <v>0</v>
          </cell>
          <cell r="R420" t="str">
            <v>N/A</v>
          </cell>
          <cell r="S420">
            <v>1</v>
          </cell>
          <cell r="T420" t="str">
            <v>PIR OCCUPANCY SENSOR WALL/CEILING MOUNT</v>
          </cell>
          <cell r="U420" t="str">
            <v>HUBBELL</v>
          </cell>
          <cell r="V420" t="str">
            <v>LO-IR-WV-RP W/MP***-A</v>
          </cell>
          <cell r="W420" t="str">
            <v>-</v>
          </cell>
          <cell r="X420">
            <v>1</v>
          </cell>
          <cell r="Y420">
            <v>0</v>
          </cell>
          <cell r="Z420">
            <v>59.734999999999999</v>
          </cell>
          <cell r="AA420">
            <v>0</v>
          </cell>
          <cell r="AB420">
            <v>0</v>
          </cell>
          <cell r="AC420">
            <v>0</v>
          </cell>
          <cell r="AD420">
            <v>100</v>
          </cell>
          <cell r="AF420">
            <v>100</v>
          </cell>
          <cell r="AG420">
            <v>100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400</v>
          </cell>
        </row>
        <row r="421">
          <cell r="B421">
            <v>401</v>
          </cell>
          <cell r="C421" t="str">
            <v>OCC GYM</v>
          </cell>
          <cell r="D421" t="str">
            <v xml:space="preserve"> </v>
          </cell>
          <cell r="E421" t="str">
            <v>LIGHTING CONTROLS</v>
          </cell>
          <cell r="F421">
            <v>0</v>
          </cell>
          <cell r="J421">
            <v>0</v>
          </cell>
          <cell r="K421" t="str">
            <v>N/A</v>
          </cell>
          <cell r="L421">
            <v>0</v>
          </cell>
          <cell r="M421" t="str">
            <v>N/A</v>
          </cell>
          <cell r="O421">
            <v>0</v>
          </cell>
          <cell r="P421" t="str">
            <v>N/A</v>
          </cell>
          <cell r="Q421">
            <v>0</v>
          </cell>
          <cell r="R421" t="str">
            <v>N/A</v>
          </cell>
          <cell r="S421">
            <v>1</v>
          </cell>
          <cell r="T421" t="str">
            <v>PIR OCCUPANCY SENSOR CEILING MOUNT HIGH CEILING</v>
          </cell>
          <cell r="U421" t="str">
            <v>HUBBELL</v>
          </cell>
          <cell r="V421" t="str">
            <v>LO-FLHB-LO LENS 0806 W/MP***-A</v>
          </cell>
          <cell r="W421" t="str">
            <v>-</v>
          </cell>
          <cell r="X421">
            <v>0.2</v>
          </cell>
          <cell r="Y421">
            <v>0</v>
          </cell>
          <cell r="Z421">
            <v>59.734999999999999</v>
          </cell>
          <cell r="AA421">
            <v>0</v>
          </cell>
          <cell r="AB421">
            <v>0</v>
          </cell>
          <cell r="AC421">
            <v>0</v>
          </cell>
          <cell r="AD421">
            <v>100</v>
          </cell>
          <cell r="AF421">
            <v>100</v>
          </cell>
          <cell r="AG421">
            <v>100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401</v>
          </cell>
        </row>
        <row r="422">
          <cell r="B422">
            <v>402</v>
          </cell>
          <cell r="C422" t="str">
            <v>OCC HAL</v>
          </cell>
          <cell r="D422" t="str">
            <v xml:space="preserve"> </v>
          </cell>
          <cell r="E422" t="str">
            <v>LIGHTING CONTROLS</v>
          </cell>
          <cell r="F422">
            <v>0</v>
          </cell>
          <cell r="J422">
            <v>0</v>
          </cell>
          <cell r="K422" t="str">
            <v>N/A</v>
          </cell>
          <cell r="L422">
            <v>0</v>
          </cell>
          <cell r="M422" t="str">
            <v>N/A</v>
          </cell>
          <cell r="O422">
            <v>0</v>
          </cell>
          <cell r="P422" t="str">
            <v>N/A</v>
          </cell>
          <cell r="Q422">
            <v>0</v>
          </cell>
          <cell r="R422" t="str">
            <v>N/A</v>
          </cell>
          <cell r="S422">
            <v>1</v>
          </cell>
          <cell r="T422" t="str">
            <v>ULTRASONIC OCCUPANCY SENSOR CEILING MOUNT - HALLWAY</v>
          </cell>
          <cell r="U422" t="str">
            <v>HUBBELL</v>
          </cell>
          <cell r="V422" t="str">
            <v>OMNI-US2000 W/MP***-A</v>
          </cell>
          <cell r="W422" t="str">
            <v>-</v>
          </cell>
          <cell r="X422">
            <v>1</v>
          </cell>
          <cell r="Y422">
            <v>0</v>
          </cell>
          <cell r="Z422">
            <v>59.734999999999999</v>
          </cell>
          <cell r="AA422">
            <v>0</v>
          </cell>
          <cell r="AB422">
            <v>0</v>
          </cell>
          <cell r="AC422">
            <v>0</v>
          </cell>
          <cell r="AD422">
            <v>115</v>
          </cell>
          <cell r="AF422">
            <v>115</v>
          </cell>
          <cell r="AG422">
            <v>115</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402</v>
          </cell>
        </row>
        <row r="423">
          <cell r="B423">
            <v>403</v>
          </cell>
          <cell r="C423" t="str">
            <v>OCC STR</v>
          </cell>
          <cell r="D423" t="str">
            <v xml:space="preserve"> </v>
          </cell>
          <cell r="E423" t="str">
            <v>LIGHTING CONTROLS</v>
          </cell>
          <cell r="F423">
            <v>0</v>
          </cell>
          <cell r="J423">
            <v>0</v>
          </cell>
          <cell r="K423" t="str">
            <v>N/A</v>
          </cell>
          <cell r="L423">
            <v>0</v>
          </cell>
          <cell r="M423" t="str">
            <v>N/A</v>
          </cell>
          <cell r="O423">
            <v>0</v>
          </cell>
          <cell r="P423" t="str">
            <v>N/A</v>
          </cell>
          <cell r="Q423">
            <v>0</v>
          </cell>
          <cell r="R423" t="str">
            <v>N/A</v>
          </cell>
          <cell r="S423">
            <v>1</v>
          </cell>
          <cell r="T423" t="str">
            <v>PIR OCCUPANCY SENSOR CEILING MOUNT - STORAGE ROOM</v>
          </cell>
          <cell r="U423" t="str">
            <v>HUBBELL</v>
          </cell>
          <cell r="V423" t="str">
            <v>OMNI-DIA W/MP***-A</v>
          </cell>
          <cell r="W423" t="str">
            <v>-</v>
          </cell>
          <cell r="X423">
            <v>1</v>
          </cell>
          <cell r="Y423">
            <v>0</v>
          </cell>
          <cell r="Z423">
            <v>59.734999999999999</v>
          </cell>
          <cell r="AA423">
            <v>0</v>
          </cell>
          <cell r="AB423">
            <v>0</v>
          </cell>
          <cell r="AC423">
            <v>0</v>
          </cell>
          <cell r="AD423">
            <v>100</v>
          </cell>
          <cell r="AF423">
            <v>100</v>
          </cell>
          <cell r="AG423">
            <v>100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403</v>
          </cell>
        </row>
        <row r="424">
          <cell r="B424">
            <v>404</v>
          </cell>
          <cell r="C424" t="str">
            <v>OCC TRM</v>
          </cell>
          <cell r="D424" t="str">
            <v xml:space="preserve"> </v>
          </cell>
          <cell r="E424" t="str">
            <v>LIGHTING CONTROLS</v>
          </cell>
          <cell r="F424">
            <v>0</v>
          </cell>
          <cell r="J424">
            <v>0</v>
          </cell>
          <cell r="K424" t="str">
            <v>N/A</v>
          </cell>
          <cell r="L424">
            <v>0</v>
          </cell>
          <cell r="M424" t="str">
            <v>N/A</v>
          </cell>
          <cell r="O424">
            <v>0</v>
          </cell>
          <cell r="P424" t="str">
            <v>N/A</v>
          </cell>
          <cell r="Q424">
            <v>0</v>
          </cell>
          <cell r="R424" t="str">
            <v>N/A</v>
          </cell>
          <cell r="S424">
            <v>1</v>
          </cell>
          <cell r="T424" t="str">
            <v>ULTRASONIC OCCUPANCY SENSOR CEILING MOUNT - TOILET</v>
          </cell>
          <cell r="U424" t="str">
            <v>HUBBELL</v>
          </cell>
          <cell r="V424" t="str">
            <v>OMNI-US500 W/MP***-A</v>
          </cell>
          <cell r="W424" t="str">
            <v>-</v>
          </cell>
          <cell r="X424">
            <v>1</v>
          </cell>
          <cell r="Y424">
            <v>0</v>
          </cell>
          <cell r="Z424">
            <v>59.734999999999999</v>
          </cell>
          <cell r="AA424">
            <v>0</v>
          </cell>
          <cell r="AB424">
            <v>0</v>
          </cell>
          <cell r="AC424">
            <v>0</v>
          </cell>
          <cell r="AD424">
            <v>90</v>
          </cell>
          <cell r="AF424">
            <v>90</v>
          </cell>
          <cell r="AG424">
            <v>90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404</v>
          </cell>
        </row>
        <row r="425">
          <cell r="B425">
            <v>405</v>
          </cell>
          <cell r="C425" t="str">
            <v>OCC WHC</v>
          </cell>
          <cell r="D425" t="str">
            <v xml:space="preserve"> </v>
          </cell>
          <cell r="E425" t="str">
            <v>LIGHTING CONTROLS</v>
          </cell>
          <cell r="F425">
            <v>0</v>
          </cell>
          <cell r="J425">
            <v>0</v>
          </cell>
          <cell r="K425" t="str">
            <v>N/A</v>
          </cell>
          <cell r="L425">
            <v>0</v>
          </cell>
          <cell r="M425" t="str">
            <v>N/A</v>
          </cell>
          <cell r="O425">
            <v>0</v>
          </cell>
          <cell r="P425" t="str">
            <v>N/A</v>
          </cell>
          <cell r="Q425">
            <v>0</v>
          </cell>
          <cell r="R425" t="str">
            <v>N/A</v>
          </cell>
          <cell r="S425">
            <v>1</v>
          </cell>
          <cell r="T425" t="str">
            <v>PIR OCCUPANCY SENSOR CEILING MOUNT - WAREHOUSE</v>
          </cell>
          <cell r="U425" t="str">
            <v>HUBBELL</v>
          </cell>
          <cell r="V425" t="str">
            <v>LO-FLHB-LO LENS *(SPECIFY) W/MP***-A</v>
          </cell>
          <cell r="W425" t="str">
            <v>-</v>
          </cell>
          <cell r="X425">
            <v>1</v>
          </cell>
          <cell r="Y425">
            <v>0</v>
          </cell>
          <cell r="Z425">
            <v>59.734999999999999</v>
          </cell>
          <cell r="AA425">
            <v>0</v>
          </cell>
          <cell r="AB425">
            <v>0</v>
          </cell>
          <cell r="AC425">
            <v>0</v>
          </cell>
          <cell r="AD425">
            <v>100</v>
          </cell>
          <cell r="AF425">
            <v>100</v>
          </cell>
          <cell r="AG425">
            <v>100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405</v>
          </cell>
        </row>
        <row r="426">
          <cell r="B426">
            <v>406</v>
          </cell>
          <cell r="C426" t="str">
            <v>OCC WSW</v>
          </cell>
          <cell r="D426" t="str">
            <v xml:space="preserve"> </v>
          </cell>
          <cell r="E426" t="str">
            <v>LIGHTING CONTROLS</v>
          </cell>
          <cell r="F426">
            <v>0</v>
          </cell>
          <cell r="J426">
            <v>0</v>
          </cell>
          <cell r="K426" t="str">
            <v>N/A</v>
          </cell>
          <cell r="L426">
            <v>0</v>
          </cell>
          <cell r="M426" t="str">
            <v>N/A</v>
          </cell>
          <cell r="O426">
            <v>0</v>
          </cell>
          <cell r="P426" t="str">
            <v>N/A</v>
          </cell>
          <cell r="Q426">
            <v>0</v>
          </cell>
          <cell r="R426" t="str">
            <v>N/A</v>
          </cell>
          <cell r="S426">
            <v>1</v>
          </cell>
          <cell r="T426" t="str">
            <v>PIR OCCUPANCY SENSOR WALL SWITCH MOUNT</v>
          </cell>
          <cell r="U426" t="str">
            <v>HUBBELL</v>
          </cell>
          <cell r="V426" t="str">
            <v>1WSZPM</v>
          </cell>
          <cell r="W426" t="str">
            <v>-</v>
          </cell>
          <cell r="X426">
            <v>1</v>
          </cell>
          <cell r="Y426">
            <v>0</v>
          </cell>
          <cell r="Z426">
            <v>59.734999999999999</v>
          </cell>
          <cell r="AA426">
            <v>0</v>
          </cell>
          <cell r="AB426">
            <v>0</v>
          </cell>
          <cell r="AC426">
            <v>0</v>
          </cell>
          <cell r="AD426">
            <v>36</v>
          </cell>
          <cell r="AF426">
            <v>36</v>
          </cell>
          <cell r="AG426">
            <v>36</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406</v>
          </cell>
        </row>
        <row r="427">
          <cell r="B427">
            <v>407</v>
          </cell>
          <cell r="C427" t="str">
            <v>PHOTO CELL</v>
          </cell>
          <cell r="D427" t="str">
            <v xml:space="preserve"> </v>
          </cell>
          <cell r="E427" t="str">
            <v>LIGHTING CONTROLS</v>
          </cell>
          <cell r="F427">
            <v>0</v>
          </cell>
          <cell r="J427">
            <v>0</v>
          </cell>
          <cell r="K427" t="str">
            <v>N/A</v>
          </cell>
          <cell r="L427">
            <v>0</v>
          </cell>
          <cell r="M427" t="str">
            <v>N/A</v>
          </cell>
          <cell r="O427">
            <v>0</v>
          </cell>
          <cell r="P427" t="str">
            <v>N/A</v>
          </cell>
          <cell r="Q427">
            <v>0</v>
          </cell>
          <cell r="R427" t="str">
            <v>N/A</v>
          </cell>
          <cell r="S427">
            <v>1</v>
          </cell>
          <cell r="T427" t="str">
            <v>SURFACE MOUNT PHOTO CELL SPECIFY VOLTAGE</v>
          </cell>
          <cell r="U427" t="str">
            <v>-</v>
          </cell>
          <cell r="V427" t="str">
            <v>-</v>
          </cell>
          <cell r="W427" t="str">
            <v>-</v>
          </cell>
          <cell r="X427">
            <v>0.2</v>
          </cell>
          <cell r="Y427">
            <v>1</v>
          </cell>
          <cell r="Z427">
            <v>59.734999999999999</v>
          </cell>
          <cell r="AA427">
            <v>59.734999999999999</v>
          </cell>
          <cell r="AB427">
            <v>0</v>
          </cell>
          <cell r="AC427">
            <v>0</v>
          </cell>
          <cell r="AD427">
            <v>30</v>
          </cell>
          <cell r="AF427">
            <v>30</v>
          </cell>
          <cell r="AG427">
            <v>89.734999999999999</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407</v>
          </cell>
        </row>
        <row r="428">
          <cell r="B428">
            <v>408</v>
          </cell>
          <cell r="C428" t="str">
            <v>DLO</v>
          </cell>
          <cell r="D428" t="str">
            <v xml:space="preserve"> </v>
          </cell>
          <cell r="E428" t="str">
            <v>LIGHTING CONTROLS</v>
          </cell>
          <cell r="F428">
            <v>0</v>
          </cell>
          <cell r="J428">
            <v>0</v>
          </cell>
          <cell r="K428" t="str">
            <v>N/A</v>
          </cell>
          <cell r="L428">
            <v>0</v>
          </cell>
          <cell r="M428" t="str">
            <v>N/A</v>
          </cell>
          <cell r="O428">
            <v>0</v>
          </cell>
          <cell r="P428" t="str">
            <v>N/A</v>
          </cell>
          <cell r="Q428">
            <v>0</v>
          </cell>
          <cell r="R428" t="str">
            <v>N/A</v>
          </cell>
          <cell r="S428">
            <v>1</v>
          </cell>
          <cell r="T428" t="str">
            <v>DROP CEILING LIGHTING ONLY</v>
          </cell>
          <cell r="U428" t="str">
            <v>-</v>
          </cell>
          <cell r="V428" t="str">
            <v>-</v>
          </cell>
          <cell r="W428" t="str">
            <v>-</v>
          </cell>
          <cell r="X428">
            <v>0</v>
          </cell>
          <cell r="Y428">
            <v>1.5</v>
          </cell>
          <cell r="Z428">
            <v>59.734999999999999</v>
          </cell>
          <cell r="AA428">
            <v>89.602499999999992</v>
          </cell>
          <cell r="AB428">
            <v>0</v>
          </cell>
          <cell r="AC428">
            <v>0</v>
          </cell>
          <cell r="AD428">
            <v>10</v>
          </cell>
          <cell r="AF428">
            <v>10</v>
          </cell>
          <cell r="AG428">
            <v>99.602499999999992</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408</v>
          </cell>
        </row>
        <row r="429">
          <cell r="B429">
            <v>409</v>
          </cell>
          <cell r="C429" t="str">
            <v>DUV</v>
          </cell>
          <cell r="D429" t="str">
            <v xml:space="preserve"> </v>
          </cell>
          <cell r="E429" t="str">
            <v>LIGHTING CONTROLS</v>
          </cell>
          <cell r="F429">
            <v>0</v>
          </cell>
          <cell r="J429">
            <v>0</v>
          </cell>
          <cell r="K429" t="str">
            <v>N/A</v>
          </cell>
          <cell r="L429">
            <v>0</v>
          </cell>
          <cell r="M429" t="str">
            <v>N/A</v>
          </cell>
          <cell r="O429">
            <v>0</v>
          </cell>
          <cell r="P429" t="str">
            <v>N/A</v>
          </cell>
          <cell r="Q429">
            <v>0</v>
          </cell>
          <cell r="R429" t="str">
            <v>N/A</v>
          </cell>
          <cell r="S429">
            <v>1</v>
          </cell>
          <cell r="T429" t="str">
            <v>DROP CEILING LIGHTING &amp; UV</v>
          </cell>
          <cell r="U429" t="str">
            <v>-</v>
          </cell>
          <cell r="V429" t="str">
            <v>-</v>
          </cell>
          <cell r="W429" t="str">
            <v>-</v>
          </cell>
          <cell r="X429">
            <v>0</v>
          </cell>
          <cell r="Y429">
            <v>2.5</v>
          </cell>
          <cell r="Z429">
            <v>59.734999999999999</v>
          </cell>
          <cell r="AA429">
            <v>149.33750000000001</v>
          </cell>
          <cell r="AB429">
            <v>0</v>
          </cell>
          <cell r="AC429">
            <v>0</v>
          </cell>
          <cell r="AD429">
            <v>30</v>
          </cell>
          <cell r="AF429">
            <v>30</v>
          </cell>
          <cell r="AG429">
            <v>179.33750000000001</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409</v>
          </cell>
        </row>
        <row r="430">
          <cell r="B430">
            <v>410</v>
          </cell>
          <cell r="C430" t="str">
            <v>FIX</v>
          </cell>
          <cell r="D430" t="str">
            <v xml:space="preserve"> </v>
          </cell>
          <cell r="E430" t="str">
            <v>LIGHTING CONTROLS</v>
          </cell>
          <cell r="F430">
            <v>0</v>
          </cell>
          <cell r="J430">
            <v>0</v>
          </cell>
          <cell r="K430" t="str">
            <v>N/A</v>
          </cell>
          <cell r="L430">
            <v>0</v>
          </cell>
          <cell r="M430" t="str">
            <v>N/A</v>
          </cell>
          <cell r="O430">
            <v>0</v>
          </cell>
          <cell r="P430" t="str">
            <v>N/A</v>
          </cell>
          <cell r="Q430">
            <v>0</v>
          </cell>
          <cell r="R430" t="str">
            <v>N/A</v>
          </cell>
          <cell r="S430">
            <v>1</v>
          </cell>
          <cell r="T430" t="str">
            <v>FIXTURE ONLY (1 SENSOR EVERY FIXTURE)</v>
          </cell>
          <cell r="U430" t="str">
            <v>-</v>
          </cell>
          <cell r="V430" t="str">
            <v>-</v>
          </cell>
          <cell r="W430" t="str">
            <v>-</v>
          </cell>
          <cell r="X430">
            <v>0</v>
          </cell>
          <cell r="Y430">
            <v>0.33</v>
          </cell>
          <cell r="Z430">
            <v>59.734999999999999</v>
          </cell>
          <cell r="AA430">
            <v>19.71255</v>
          </cell>
          <cell r="AB430">
            <v>0</v>
          </cell>
          <cell r="AC430">
            <v>0</v>
          </cell>
          <cell r="AD430">
            <v>0</v>
          </cell>
          <cell r="AF430">
            <v>0</v>
          </cell>
          <cell r="AG430">
            <v>19.71255</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410</v>
          </cell>
        </row>
        <row r="431">
          <cell r="B431">
            <v>411</v>
          </cell>
          <cell r="C431" t="str">
            <v>GZC</v>
          </cell>
          <cell r="D431" t="str">
            <v xml:space="preserve"> </v>
          </cell>
          <cell r="E431" t="str">
            <v>LIGHTING CONTROLS</v>
          </cell>
          <cell r="F431">
            <v>0</v>
          </cell>
          <cell r="J431">
            <v>0</v>
          </cell>
          <cell r="K431" t="str">
            <v>N/A</v>
          </cell>
          <cell r="L431">
            <v>0</v>
          </cell>
          <cell r="M431" t="str">
            <v>N/A</v>
          </cell>
          <cell r="O431">
            <v>0</v>
          </cell>
          <cell r="P431" t="str">
            <v>N/A</v>
          </cell>
          <cell r="Q431">
            <v>0</v>
          </cell>
          <cell r="R431" t="str">
            <v>N/A</v>
          </cell>
          <cell r="S431">
            <v>1</v>
          </cell>
          <cell r="T431" t="str">
            <v>GYM ZONE CONTROL (1 /FIXTURE)</v>
          </cell>
          <cell r="U431" t="str">
            <v>-</v>
          </cell>
          <cell r="V431" t="str">
            <v>-</v>
          </cell>
          <cell r="W431" t="str">
            <v>-</v>
          </cell>
          <cell r="X431">
            <v>0</v>
          </cell>
          <cell r="Y431">
            <v>2</v>
          </cell>
          <cell r="Z431">
            <v>59.734999999999999</v>
          </cell>
          <cell r="AA431">
            <v>119.47</v>
          </cell>
          <cell r="AB431">
            <v>0</v>
          </cell>
          <cell r="AC431">
            <v>0</v>
          </cell>
          <cell r="AD431">
            <v>25</v>
          </cell>
          <cell r="AF431">
            <v>25</v>
          </cell>
          <cell r="AG431">
            <v>144.47</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411</v>
          </cell>
        </row>
        <row r="432">
          <cell r="B432">
            <v>412</v>
          </cell>
          <cell r="C432" t="str">
            <v>GBL</v>
          </cell>
          <cell r="D432" t="str">
            <v xml:space="preserve"> </v>
          </cell>
          <cell r="E432" t="str">
            <v>LIGHTING CONTROLS</v>
          </cell>
          <cell r="F432">
            <v>0</v>
          </cell>
          <cell r="J432">
            <v>0</v>
          </cell>
          <cell r="K432" t="str">
            <v>N/A</v>
          </cell>
          <cell r="L432">
            <v>0</v>
          </cell>
          <cell r="M432" t="str">
            <v>N/A</v>
          </cell>
          <cell r="O432">
            <v>0</v>
          </cell>
          <cell r="P432" t="str">
            <v>N/A</v>
          </cell>
          <cell r="Q432">
            <v>0</v>
          </cell>
          <cell r="R432" t="str">
            <v>N/A</v>
          </cell>
          <cell r="S432">
            <v>1</v>
          </cell>
          <cell r="T432" t="str">
            <v>GYM ZONE CONTROL W/BI-LEVEL SWITCHING (1/FIXTURE)</v>
          </cell>
          <cell r="U432" t="str">
            <v>-</v>
          </cell>
          <cell r="V432" t="str">
            <v>-</v>
          </cell>
          <cell r="W432" t="str">
            <v>-</v>
          </cell>
          <cell r="X432">
            <v>0</v>
          </cell>
          <cell r="Y432">
            <v>3</v>
          </cell>
          <cell r="Z432">
            <v>59.734999999999999</v>
          </cell>
          <cell r="AA432">
            <v>179.20499999999998</v>
          </cell>
          <cell r="AB432">
            <v>0</v>
          </cell>
          <cell r="AC432">
            <v>0</v>
          </cell>
          <cell r="AD432">
            <v>50</v>
          </cell>
          <cell r="AF432">
            <v>50</v>
          </cell>
          <cell r="AG432">
            <v>229.20499999999998</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412</v>
          </cell>
        </row>
        <row r="433">
          <cell r="B433">
            <v>413</v>
          </cell>
          <cell r="C433" t="str">
            <v>HLO</v>
          </cell>
          <cell r="D433" t="str">
            <v xml:space="preserve"> </v>
          </cell>
          <cell r="E433" t="str">
            <v>LIGHTING CONTROLS</v>
          </cell>
          <cell r="F433">
            <v>0</v>
          </cell>
          <cell r="J433">
            <v>0</v>
          </cell>
          <cell r="K433" t="str">
            <v>N/A</v>
          </cell>
          <cell r="L433">
            <v>0</v>
          </cell>
          <cell r="M433" t="str">
            <v>N/A</v>
          </cell>
          <cell r="O433">
            <v>0</v>
          </cell>
          <cell r="P433" t="str">
            <v>N/A</v>
          </cell>
          <cell r="Q433">
            <v>0</v>
          </cell>
          <cell r="R433" t="str">
            <v>N/A</v>
          </cell>
          <cell r="S433">
            <v>1</v>
          </cell>
          <cell r="T433" t="str">
            <v>HARD CEILING LIGHTING ONLY</v>
          </cell>
          <cell r="U433" t="str">
            <v>-</v>
          </cell>
          <cell r="V433" t="str">
            <v>-</v>
          </cell>
          <cell r="W433" t="str">
            <v>-</v>
          </cell>
          <cell r="X433">
            <v>0</v>
          </cell>
          <cell r="Y433">
            <v>2.5</v>
          </cell>
          <cell r="Z433">
            <v>59.734999999999999</v>
          </cell>
          <cell r="AA433">
            <v>149.33750000000001</v>
          </cell>
          <cell r="AB433">
            <v>0</v>
          </cell>
          <cell r="AC433">
            <v>0</v>
          </cell>
          <cell r="AD433">
            <v>30</v>
          </cell>
          <cell r="AF433">
            <v>30</v>
          </cell>
          <cell r="AG433">
            <v>179.33750000000001</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413</v>
          </cell>
        </row>
        <row r="434">
          <cell r="B434">
            <v>414</v>
          </cell>
          <cell r="C434" t="str">
            <v>HUV</v>
          </cell>
          <cell r="D434" t="str">
            <v xml:space="preserve"> </v>
          </cell>
          <cell r="E434" t="str">
            <v>LIGHTING CONTROLS</v>
          </cell>
          <cell r="F434">
            <v>0</v>
          </cell>
          <cell r="J434">
            <v>0</v>
          </cell>
          <cell r="K434" t="str">
            <v>N/A</v>
          </cell>
          <cell r="L434">
            <v>0</v>
          </cell>
          <cell r="M434" t="str">
            <v>N/A</v>
          </cell>
          <cell r="O434">
            <v>0</v>
          </cell>
          <cell r="P434" t="str">
            <v>N/A</v>
          </cell>
          <cell r="Q434">
            <v>0</v>
          </cell>
          <cell r="R434" t="str">
            <v>N/A</v>
          </cell>
          <cell r="S434">
            <v>1</v>
          </cell>
          <cell r="T434" t="str">
            <v>HARD CEILING LIGHTING &amp; UV</v>
          </cell>
          <cell r="U434" t="str">
            <v>-</v>
          </cell>
          <cell r="V434" t="str">
            <v>-</v>
          </cell>
          <cell r="W434" t="str">
            <v>-</v>
          </cell>
          <cell r="X434">
            <v>0</v>
          </cell>
          <cell r="Y434">
            <v>4.5</v>
          </cell>
          <cell r="Z434">
            <v>59.734999999999999</v>
          </cell>
          <cell r="AA434">
            <v>268.8075</v>
          </cell>
          <cell r="AB434">
            <v>0</v>
          </cell>
          <cell r="AC434">
            <v>0</v>
          </cell>
          <cell r="AD434">
            <v>100</v>
          </cell>
          <cell r="AF434">
            <v>100</v>
          </cell>
          <cell r="AG434">
            <v>368.8075</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414</v>
          </cell>
        </row>
        <row r="435">
          <cell r="B435">
            <v>415</v>
          </cell>
          <cell r="C435" t="str">
            <v>WIC</v>
          </cell>
          <cell r="D435" t="str">
            <v xml:space="preserve"> </v>
          </cell>
          <cell r="E435" t="str">
            <v>LIGHTING CONTROLS</v>
          </cell>
          <cell r="F435">
            <v>0</v>
          </cell>
          <cell r="J435">
            <v>0</v>
          </cell>
          <cell r="K435" t="str">
            <v>N/A</v>
          </cell>
          <cell r="L435">
            <v>0</v>
          </cell>
          <cell r="M435" t="str">
            <v>N/A</v>
          </cell>
          <cell r="O435">
            <v>0</v>
          </cell>
          <cell r="P435" t="str">
            <v>N/A</v>
          </cell>
          <cell r="Q435">
            <v>0</v>
          </cell>
          <cell r="R435" t="str">
            <v>N/A</v>
          </cell>
          <cell r="S435">
            <v>1</v>
          </cell>
          <cell r="T435" t="str">
            <v>WAREHOUSE ISLE CONTROL (1/AISLE)</v>
          </cell>
          <cell r="U435" t="str">
            <v>-</v>
          </cell>
          <cell r="V435" t="str">
            <v>-</v>
          </cell>
          <cell r="W435" t="str">
            <v>-</v>
          </cell>
          <cell r="X435">
            <v>0</v>
          </cell>
          <cell r="Y435">
            <v>2</v>
          </cell>
          <cell r="Z435">
            <v>59.734999999999999</v>
          </cell>
          <cell r="AA435">
            <v>119.47</v>
          </cell>
          <cell r="AB435">
            <v>0</v>
          </cell>
          <cell r="AC435">
            <v>0</v>
          </cell>
          <cell r="AD435">
            <v>25</v>
          </cell>
          <cell r="AF435">
            <v>25</v>
          </cell>
          <cell r="AG435">
            <v>144.47</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415</v>
          </cell>
        </row>
        <row r="436">
          <cell r="B436">
            <v>416</v>
          </cell>
          <cell r="C436" t="str">
            <v>WSW</v>
          </cell>
          <cell r="D436" t="str">
            <v xml:space="preserve"> </v>
          </cell>
          <cell r="E436" t="str">
            <v>LIGHTING CONTROLS</v>
          </cell>
          <cell r="F436">
            <v>0</v>
          </cell>
          <cell r="J436">
            <v>0</v>
          </cell>
          <cell r="K436" t="str">
            <v>N/A</v>
          </cell>
          <cell r="L436">
            <v>0</v>
          </cell>
          <cell r="M436" t="str">
            <v>N/A</v>
          </cell>
          <cell r="O436">
            <v>0</v>
          </cell>
          <cell r="P436" t="str">
            <v>N/A</v>
          </cell>
          <cell r="Q436">
            <v>0</v>
          </cell>
          <cell r="R436" t="str">
            <v>N/A</v>
          </cell>
          <cell r="S436">
            <v>1</v>
          </cell>
          <cell r="T436" t="str">
            <v>WALL SWITCH INSTALL</v>
          </cell>
          <cell r="U436" t="str">
            <v>-</v>
          </cell>
          <cell r="V436" t="str">
            <v>-</v>
          </cell>
          <cell r="W436" t="str">
            <v>-</v>
          </cell>
          <cell r="X436">
            <v>0</v>
          </cell>
          <cell r="Y436">
            <v>0.33</v>
          </cell>
          <cell r="Z436">
            <v>59.734999999999999</v>
          </cell>
          <cell r="AA436">
            <v>19.71255</v>
          </cell>
          <cell r="AB436">
            <v>0</v>
          </cell>
          <cell r="AC436">
            <v>0</v>
          </cell>
          <cell r="AD436">
            <v>5</v>
          </cell>
          <cell r="AF436">
            <v>5</v>
          </cell>
          <cell r="AG436">
            <v>24.71255</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416</v>
          </cell>
        </row>
        <row r="437">
          <cell r="B437">
            <v>417</v>
          </cell>
          <cell r="C437" t="str">
            <v>HID DIM</v>
          </cell>
          <cell r="D437" t="str">
            <v xml:space="preserve"> </v>
          </cell>
          <cell r="E437" t="str">
            <v>MISCELLANEOUS</v>
          </cell>
          <cell r="F437">
            <v>0</v>
          </cell>
          <cell r="J437">
            <v>0</v>
          </cell>
          <cell r="K437" t="str">
            <v>N/A</v>
          </cell>
          <cell r="L437">
            <v>0</v>
          </cell>
          <cell r="M437" t="str">
            <v>N/A</v>
          </cell>
          <cell r="O437">
            <v>0</v>
          </cell>
          <cell r="P437" t="str">
            <v>N/A</v>
          </cell>
          <cell r="Q437">
            <v>0</v>
          </cell>
          <cell r="R437" t="str">
            <v>N/A</v>
          </cell>
          <cell r="S437">
            <v>1</v>
          </cell>
          <cell r="T437" t="str">
            <v>ADDING HID DIMMING TO EXISTING FIXTURES</v>
          </cell>
          <cell r="U437" t="str">
            <v>MY-TECH</v>
          </cell>
          <cell r="W437" t="str">
            <v>-</v>
          </cell>
          <cell r="X437">
            <v>1</v>
          </cell>
          <cell r="Y437">
            <v>2.75</v>
          </cell>
          <cell r="Z437">
            <v>59.734999999999999</v>
          </cell>
          <cell r="AA437">
            <v>164.27125000000001</v>
          </cell>
          <cell r="AB437">
            <v>0</v>
          </cell>
          <cell r="AC437">
            <v>0</v>
          </cell>
          <cell r="AD437">
            <v>127.5</v>
          </cell>
          <cell r="AF437">
            <v>127.5</v>
          </cell>
          <cell r="AG437">
            <v>291.77125000000001</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417</v>
          </cell>
        </row>
        <row r="438">
          <cell r="B438">
            <v>418</v>
          </cell>
          <cell r="C438" t="str">
            <v>HID DIM NEW</v>
          </cell>
          <cell r="D438" t="str">
            <v xml:space="preserve"> </v>
          </cell>
          <cell r="E438" t="str">
            <v>MISCELLANEOUS</v>
          </cell>
          <cell r="F438">
            <v>0</v>
          </cell>
          <cell r="J438">
            <v>0</v>
          </cell>
          <cell r="K438" t="str">
            <v>N/A</v>
          </cell>
          <cell r="L438">
            <v>0</v>
          </cell>
          <cell r="M438" t="str">
            <v>N/A</v>
          </cell>
          <cell r="O438">
            <v>0</v>
          </cell>
          <cell r="P438" t="str">
            <v>N/A</v>
          </cell>
          <cell r="Q438">
            <v>0</v>
          </cell>
          <cell r="R438" t="str">
            <v>N/A</v>
          </cell>
          <cell r="S438">
            <v>1</v>
          </cell>
          <cell r="T438" t="str">
            <v>ADDING HID DIMMING TO NEW FIXTURES</v>
          </cell>
          <cell r="U438" t="str">
            <v>MY-TECH</v>
          </cell>
          <cell r="W438" t="str">
            <v>-</v>
          </cell>
          <cell r="X438">
            <v>1</v>
          </cell>
          <cell r="Y438">
            <v>1</v>
          </cell>
          <cell r="Z438">
            <v>59.734999999999999</v>
          </cell>
          <cell r="AA438">
            <v>59.734999999999999</v>
          </cell>
          <cell r="AB438">
            <v>0</v>
          </cell>
          <cell r="AC438">
            <v>0</v>
          </cell>
          <cell r="AD438">
            <v>127.5</v>
          </cell>
          <cell r="AF438">
            <v>127.5</v>
          </cell>
          <cell r="AG438">
            <v>187.23500000000001</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418</v>
          </cell>
        </row>
        <row r="439">
          <cell r="B439">
            <v>419</v>
          </cell>
          <cell r="C439" t="str">
            <v>2X4 TILES</v>
          </cell>
          <cell r="D439" t="str">
            <v xml:space="preserve"> </v>
          </cell>
          <cell r="E439" t="str">
            <v>MISCELLANEOUS</v>
          </cell>
          <cell r="F439">
            <v>0</v>
          </cell>
          <cell r="J439">
            <v>0</v>
          </cell>
          <cell r="K439" t="str">
            <v>N/A</v>
          </cell>
          <cell r="L439">
            <v>0</v>
          </cell>
          <cell r="M439" t="str">
            <v>N/A</v>
          </cell>
          <cell r="O439">
            <v>0</v>
          </cell>
          <cell r="P439" t="str">
            <v>N/A</v>
          </cell>
          <cell r="Q439">
            <v>0</v>
          </cell>
          <cell r="R439" t="str">
            <v>N/A</v>
          </cell>
          <cell r="S439">
            <v>1</v>
          </cell>
          <cell r="T439" t="str">
            <v>CEILING TILES</v>
          </cell>
          <cell r="U439" t="str">
            <v>-</v>
          </cell>
          <cell r="V439" t="str">
            <v>-</v>
          </cell>
          <cell r="W439" t="str">
            <v>-</v>
          </cell>
          <cell r="X439">
            <v>7.0000000000000007E-2</v>
          </cell>
          <cell r="Y439">
            <v>0.15212999999999999</v>
          </cell>
          <cell r="Z439">
            <v>59.734999999999999</v>
          </cell>
          <cell r="AA439">
            <v>9.0874855499999985</v>
          </cell>
          <cell r="AB439">
            <v>0</v>
          </cell>
          <cell r="AC439">
            <v>0</v>
          </cell>
          <cell r="AD439">
            <v>4</v>
          </cell>
          <cell r="AF439">
            <v>4</v>
          </cell>
          <cell r="AG439">
            <v>13.087485549999998</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419</v>
          </cell>
        </row>
        <row r="440">
          <cell r="B440">
            <v>420</v>
          </cell>
          <cell r="C440" t="str">
            <v>2X4 WIRE GUARD</v>
          </cell>
          <cell r="D440" t="str">
            <v xml:space="preserve"> </v>
          </cell>
          <cell r="E440" t="str">
            <v>MISCELLANEOUS</v>
          </cell>
          <cell r="F440">
            <v>0</v>
          </cell>
          <cell r="J440">
            <v>0</v>
          </cell>
          <cell r="K440" t="str">
            <v>N/A</v>
          </cell>
          <cell r="L440">
            <v>0</v>
          </cell>
          <cell r="M440" t="str">
            <v>N/A</v>
          </cell>
          <cell r="O440">
            <v>0</v>
          </cell>
          <cell r="P440" t="str">
            <v>N/A</v>
          </cell>
          <cell r="Q440">
            <v>0</v>
          </cell>
          <cell r="R440" t="str">
            <v>N/A</v>
          </cell>
          <cell r="S440">
            <v>1</v>
          </cell>
          <cell r="T440" t="str">
            <v>2X4 WIREGUARD FOR NF3 &amp; NF4</v>
          </cell>
          <cell r="U440" t="str">
            <v>TRISTAR</v>
          </cell>
          <cell r="V440" t="str">
            <v>RT/SM 24 WIREGUARD</v>
          </cell>
          <cell r="W440" t="str">
            <v>-</v>
          </cell>
          <cell r="X440">
            <v>0</v>
          </cell>
          <cell r="Y440">
            <v>0.125</v>
          </cell>
          <cell r="Z440">
            <v>59.734999999999999</v>
          </cell>
          <cell r="AA440">
            <v>7.4668749999999999</v>
          </cell>
          <cell r="AB440">
            <v>0</v>
          </cell>
          <cell r="AC440">
            <v>0</v>
          </cell>
          <cell r="AD440">
            <v>15</v>
          </cell>
          <cell r="AF440">
            <v>15</v>
          </cell>
          <cell r="AG440">
            <v>22.466875000000002</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420</v>
          </cell>
        </row>
        <row r="441">
          <cell r="B441">
            <v>421</v>
          </cell>
          <cell r="C441" t="str">
            <v>NF1-WIRE GUARD</v>
          </cell>
          <cell r="D441" t="str">
            <v xml:space="preserve"> </v>
          </cell>
          <cell r="E441" t="str">
            <v>MISCELLANEOUS</v>
          </cell>
          <cell r="F441">
            <v>0</v>
          </cell>
          <cell r="J441">
            <v>0</v>
          </cell>
          <cell r="K441" t="str">
            <v>N/A</v>
          </cell>
          <cell r="L441">
            <v>0</v>
          </cell>
          <cell r="M441" t="str">
            <v>N/A</v>
          </cell>
          <cell r="O441">
            <v>0</v>
          </cell>
          <cell r="P441" t="str">
            <v>N/A</v>
          </cell>
          <cell r="Q441">
            <v>0</v>
          </cell>
          <cell r="R441" t="str">
            <v>N/A</v>
          </cell>
          <cell r="S441">
            <v>1</v>
          </cell>
          <cell r="T441" t="str">
            <v>WALL MOUNT EXIT SIGN WIREGUARD</v>
          </cell>
          <cell r="U441" t="str">
            <v>BEST</v>
          </cell>
          <cell r="V441" t="str">
            <v>WG 1</v>
          </cell>
          <cell r="W441" t="str">
            <v>-</v>
          </cell>
          <cell r="X441">
            <v>0.25</v>
          </cell>
          <cell r="Y441">
            <v>0.5</v>
          </cell>
          <cell r="Z441">
            <v>59.734999999999999</v>
          </cell>
          <cell r="AA441">
            <v>29.8675</v>
          </cell>
          <cell r="AB441">
            <v>0</v>
          </cell>
          <cell r="AC441">
            <v>0</v>
          </cell>
          <cell r="AD441">
            <v>25</v>
          </cell>
          <cell r="AF441">
            <v>25</v>
          </cell>
          <cell r="AG441">
            <v>54.8675</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421</v>
          </cell>
        </row>
        <row r="442">
          <cell r="B442">
            <v>422</v>
          </cell>
          <cell r="C442" t="str">
            <v>CONDUIT/WIRE</v>
          </cell>
          <cell r="D442" t="str">
            <v xml:space="preserve"> </v>
          </cell>
          <cell r="E442" t="str">
            <v>MISCELLANEOUS</v>
          </cell>
          <cell r="F442">
            <v>0</v>
          </cell>
          <cell r="J442">
            <v>0</v>
          </cell>
          <cell r="K442" t="str">
            <v>N/A</v>
          </cell>
          <cell r="L442">
            <v>0</v>
          </cell>
          <cell r="M442" t="str">
            <v>N/A</v>
          </cell>
          <cell r="O442">
            <v>0</v>
          </cell>
          <cell r="P442" t="str">
            <v>N/A</v>
          </cell>
          <cell r="Q442">
            <v>0</v>
          </cell>
          <cell r="R442" t="str">
            <v>N/A</v>
          </cell>
          <cell r="S442">
            <v>1</v>
          </cell>
          <cell r="T442" t="str">
            <v>10' OF INSTALLED CONDUIT/WIRE</v>
          </cell>
          <cell r="U442" t="str">
            <v>-</v>
          </cell>
          <cell r="V442" t="str">
            <v>-</v>
          </cell>
          <cell r="W442" t="str">
            <v>-</v>
          </cell>
          <cell r="X442">
            <v>1</v>
          </cell>
          <cell r="Y442">
            <v>0.5</v>
          </cell>
          <cell r="Z442">
            <v>59.734999999999999</v>
          </cell>
          <cell r="AA442">
            <v>29.8675</v>
          </cell>
          <cell r="AB442">
            <v>0</v>
          </cell>
          <cell r="AC442">
            <v>0</v>
          </cell>
          <cell r="AD442">
            <v>30</v>
          </cell>
          <cell r="AF442">
            <v>30</v>
          </cell>
          <cell r="AG442">
            <v>59.8675</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422</v>
          </cell>
        </row>
        <row r="443">
          <cell r="B443">
            <v>423</v>
          </cell>
          <cell r="C443" t="str">
            <v>LENS 2X2</v>
          </cell>
          <cell r="D443" t="str">
            <v xml:space="preserve"> </v>
          </cell>
          <cell r="E443" t="str">
            <v>MISCELLANEOUS</v>
          </cell>
          <cell r="F443">
            <v>0</v>
          </cell>
          <cell r="J443">
            <v>0</v>
          </cell>
          <cell r="K443" t="str">
            <v>N/A</v>
          </cell>
          <cell r="L443">
            <v>0</v>
          </cell>
          <cell r="M443" t="str">
            <v>N/A</v>
          </cell>
          <cell r="O443">
            <v>0</v>
          </cell>
          <cell r="P443" t="str">
            <v>N/A</v>
          </cell>
          <cell r="Q443">
            <v>0</v>
          </cell>
          <cell r="R443" t="str">
            <v>N/A</v>
          </cell>
          <cell r="S443">
            <v>1</v>
          </cell>
          <cell r="T443" t="str">
            <v>CUSTOM CUT 2X2 A12 LENS</v>
          </cell>
          <cell r="U443" t="str">
            <v>-</v>
          </cell>
          <cell r="V443" t="str">
            <v>-</v>
          </cell>
          <cell r="W443" t="str">
            <v>-</v>
          </cell>
          <cell r="X443">
            <v>0</v>
          </cell>
          <cell r="Y443">
            <v>0.25</v>
          </cell>
          <cell r="Z443">
            <v>59.734999999999999</v>
          </cell>
          <cell r="AA443">
            <v>14.93375</v>
          </cell>
          <cell r="AB443">
            <v>0</v>
          </cell>
          <cell r="AC443">
            <v>0</v>
          </cell>
          <cell r="AD443">
            <v>10</v>
          </cell>
          <cell r="AF443">
            <v>10</v>
          </cell>
          <cell r="AG443">
            <v>24.93375</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423</v>
          </cell>
        </row>
        <row r="444">
          <cell r="B444">
            <v>424</v>
          </cell>
          <cell r="C444" t="str">
            <v>LENS 2X4</v>
          </cell>
          <cell r="D444" t="str">
            <v xml:space="preserve"> </v>
          </cell>
          <cell r="E444" t="str">
            <v>MISCELLANEOUS</v>
          </cell>
          <cell r="F444">
            <v>0</v>
          </cell>
          <cell r="J444">
            <v>0</v>
          </cell>
          <cell r="K444" t="str">
            <v>N/A</v>
          </cell>
          <cell r="L444">
            <v>0</v>
          </cell>
          <cell r="M444" t="str">
            <v>N/A</v>
          </cell>
          <cell r="O444">
            <v>0</v>
          </cell>
          <cell r="P444" t="str">
            <v>N/A</v>
          </cell>
          <cell r="Q444">
            <v>0</v>
          </cell>
          <cell r="R444" t="str">
            <v>N/A</v>
          </cell>
          <cell r="S444">
            <v>1</v>
          </cell>
          <cell r="T444" t="str">
            <v>CUSTOM CUT 2X4 A12 LENS</v>
          </cell>
          <cell r="U444" t="str">
            <v>-</v>
          </cell>
          <cell r="V444" t="str">
            <v>-</v>
          </cell>
          <cell r="W444" t="str">
            <v>-</v>
          </cell>
          <cell r="X444">
            <v>0</v>
          </cell>
          <cell r="Y444">
            <v>0.25</v>
          </cell>
          <cell r="Z444">
            <v>59.734999999999999</v>
          </cell>
          <cell r="AA444">
            <v>14.93375</v>
          </cell>
          <cell r="AB444">
            <v>0</v>
          </cell>
          <cell r="AC444">
            <v>0</v>
          </cell>
          <cell r="AD444">
            <v>10</v>
          </cell>
          <cell r="AF444">
            <v>10</v>
          </cell>
          <cell r="AG444">
            <v>24.93375</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424</v>
          </cell>
        </row>
        <row r="445">
          <cell r="B445">
            <v>425</v>
          </cell>
          <cell r="C445" t="str">
            <v>LENS WRAP</v>
          </cell>
          <cell r="D445" t="str">
            <v xml:space="preserve"> </v>
          </cell>
          <cell r="E445" t="str">
            <v>MISCELLANEOUS</v>
          </cell>
          <cell r="F445">
            <v>0</v>
          </cell>
          <cell r="J445">
            <v>0</v>
          </cell>
          <cell r="K445" t="str">
            <v>N/A</v>
          </cell>
          <cell r="L445">
            <v>0</v>
          </cell>
          <cell r="M445" t="str">
            <v>N/A</v>
          </cell>
          <cell r="O445">
            <v>0</v>
          </cell>
          <cell r="P445" t="str">
            <v>N/A</v>
          </cell>
          <cell r="Q445">
            <v>0</v>
          </cell>
          <cell r="R445" t="str">
            <v>N/A</v>
          </cell>
          <cell r="S445">
            <v>1</v>
          </cell>
          <cell r="T445" t="str">
            <v>CUSTOM MADE</v>
          </cell>
          <cell r="U445" t="str">
            <v>MALCO LITE</v>
          </cell>
          <cell r="V445" t="str">
            <v>-</v>
          </cell>
          <cell r="W445" t="str">
            <v>-</v>
          </cell>
          <cell r="X445">
            <v>0</v>
          </cell>
          <cell r="Y445">
            <v>0.33</v>
          </cell>
          <cell r="Z445">
            <v>59.734999999999999</v>
          </cell>
          <cell r="AA445">
            <v>19.71255</v>
          </cell>
          <cell r="AB445">
            <v>0</v>
          </cell>
          <cell r="AC445">
            <v>0</v>
          </cell>
          <cell r="AD445">
            <v>30</v>
          </cell>
          <cell r="AF445">
            <v>30</v>
          </cell>
          <cell r="AG445">
            <v>49.71255</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425</v>
          </cell>
        </row>
        <row r="446">
          <cell r="B446">
            <v>426</v>
          </cell>
          <cell r="C446" t="str">
            <v>LIFT</v>
          </cell>
          <cell r="D446" t="str">
            <v xml:space="preserve"> </v>
          </cell>
          <cell r="E446" t="str">
            <v>MISCELLANEOUS</v>
          </cell>
          <cell r="F446">
            <v>0</v>
          </cell>
          <cell r="J446">
            <v>0</v>
          </cell>
          <cell r="K446" t="str">
            <v>N/A</v>
          </cell>
          <cell r="L446">
            <v>0</v>
          </cell>
          <cell r="M446" t="str">
            <v>N/A</v>
          </cell>
          <cell r="O446">
            <v>0</v>
          </cell>
          <cell r="P446" t="str">
            <v>N/A</v>
          </cell>
          <cell r="Q446">
            <v>0</v>
          </cell>
          <cell r="R446" t="str">
            <v>N/A</v>
          </cell>
          <cell r="S446">
            <v>1</v>
          </cell>
          <cell r="T446" t="str">
            <v>1 WEEK SCISSORS LIFT DELIVERED &amp; PICKED UP</v>
          </cell>
          <cell r="U446" t="str">
            <v>-</v>
          </cell>
          <cell r="V446" t="str">
            <v>-</v>
          </cell>
          <cell r="W446" t="str">
            <v>-</v>
          </cell>
          <cell r="X446">
            <v>0</v>
          </cell>
          <cell r="Y446">
            <v>0</v>
          </cell>
          <cell r="Z446">
            <v>59.734999999999999</v>
          </cell>
          <cell r="AA446">
            <v>0</v>
          </cell>
          <cell r="AB446">
            <v>0</v>
          </cell>
          <cell r="AC446">
            <v>0</v>
          </cell>
          <cell r="AD446">
            <v>750</v>
          </cell>
          <cell r="AF446">
            <v>750</v>
          </cell>
          <cell r="AG446">
            <v>750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426</v>
          </cell>
        </row>
        <row r="447">
          <cell r="B447">
            <v>427</v>
          </cell>
          <cell r="C447" t="str">
            <v>MC CABLE</v>
          </cell>
          <cell r="D447" t="str">
            <v xml:space="preserve"> </v>
          </cell>
          <cell r="E447" t="str">
            <v>MISCELLANEOUS</v>
          </cell>
          <cell r="F447">
            <v>0</v>
          </cell>
          <cell r="J447">
            <v>0</v>
          </cell>
          <cell r="K447" t="str">
            <v>N/A</v>
          </cell>
          <cell r="L447">
            <v>0</v>
          </cell>
          <cell r="M447" t="str">
            <v>N/A</v>
          </cell>
          <cell r="O447">
            <v>0</v>
          </cell>
          <cell r="P447" t="str">
            <v>N/A</v>
          </cell>
          <cell r="Q447">
            <v>0</v>
          </cell>
          <cell r="R447" t="str">
            <v>N/A</v>
          </cell>
          <cell r="S447">
            <v>1</v>
          </cell>
          <cell r="T447" t="str">
            <v>10' OF INSTALLED MC CABLE</v>
          </cell>
          <cell r="U447" t="str">
            <v>-</v>
          </cell>
          <cell r="V447" t="str">
            <v>-</v>
          </cell>
          <cell r="W447" t="str">
            <v>-</v>
          </cell>
          <cell r="X447">
            <v>1</v>
          </cell>
          <cell r="Y447">
            <v>0.25</v>
          </cell>
          <cell r="Z447">
            <v>59.734999999999999</v>
          </cell>
          <cell r="AA447">
            <v>14.93375</v>
          </cell>
          <cell r="AB447">
            <v>0</v>
          </cell>
          <cell r="AC447">
            <v>0</v>
          </cell>
          <cell r="AD447">
            <v>20</v>
          </cell>
          <cell r="AF447">
            <v>20</v>
          </cell>
          <cell r="AG447">
            <v>34.933750000000003</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427</v>
          </cell>
        </row>
        <row r="448">
          <cell r="B448">
            <v>428</v>
          </cell>
          <cell r="C448" t="str">
            <v>SWITCH</v>
          </cell>
          <cell r="D448" t="str">
            <v xml:space="preserve"> </v>
          </cell>
          <cell r="E448" t="str">
            <v>MISCELLANEOUS</v>
          </cell>
          <cell r="F448">
            <v>0</v>
          </cell>
          <cell r="J448">
            <v>0</v>
          </cell>
          <cell r="K448" t="str">
            <v>N/A</v>
          </cell>
          <cell r="L448">
            <v>0</v>
          </cell>
          <cell r="M448" t="str">
            <v>N/A</v>
          </cell>
          <cell r="O448">
            <v>0</v>
          </cell>
          <cell r="P448" t="str">
            <v>N/A</v>
          </cell>
          <cell r="Q448">
            <v>0</v>
          </cell>
          <cell r="R448" t="str">
            <v>N/A</v>
          </cell>
          <cell r="S448">
            <v>1</v>
          </cell>
          <cell r="T448" t="str">
            <v>ADD SWITCH AND WIRING</v>
          </cell>
          <cell r="U448" t="str">
            <v>-</v>
          </cell>
          <cell r="V448" t="str">
            <v>-</v>
          </cell>
          <cell r="W448" t="str">
            <v>-</v>
          </cell>
          <cell r="X448">
            <v>0.2</v>
          </cell>
          <cell r="Y448">
            <v>2</v>
          </cell>
          <cell r="Z448">
            <v>59.734999999999999</v>
          </cell>
          <cell r="AA448">
            <v>119.47</v>
          </cell>
          <cell r="AB448">
            <v>0</v>
          </cell>
          <cell r="AC448">
            <v>0</v>
          </cell>
          <cell r="AD448">
            <v>40</v>
          </cell>
          <cell r="AF448">
            <v>40</v>
          </cell>
          <cell r="AG448">
            <v>159.47</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428</v>
          </cell>
        </row>
        <row r="449">
          <cell r="B449">
            <v>429</v>
          </cell>
          <cell r="C449" t="str">
            <v>TUBE GUARD</v>
          </cell>
          <cell r="D449" t="str">
            <v xml:space="preserve"> </v>
          </cell>
          <cell r="E449" t="str">
            <v>MISCELLANEOUS</v>
          </cell>
          <cell r="F449">
            <v>0</v>
          </cell>
          <cell r="J449">
            <v>0</v>
          </cell>
          <cell r="K449" t="str">
            <v>N/A</v>
          </cell>
          <cell r="L449">
            <v>0</v>
          </cell>
          <cell r="M449" t="str">
            <v>N/A</v>
          </cell>
          <cell r="O449">
            <v>0</v>
          </cell>
          <cell r="P449" t="str">
            <v>N/A</v>
          </cell>
          <cell r="Q449">
            <v>0</v>
          </cell>
          <cell r="R449" t="str">
            <v>N/A</v>
          </cell>
          <cell r="S449">
            <v>1</v>
          </cell>
          <cell r="T449" t="str">
            <v>T8 TUBE GUARD</v>
          </cell>
          <cell r="U449" t="str">
            <v>ALP</v>
          </cell>
          <cell r="V449" t="str">
            <v>PAL40T8</v>
          </cell>
          <cell r="W449" t="str">
            <v>-</v>
          </cell>
          <cell r="X449">
            <v>0</v>
          </cell>
          <cell r="Y449">
            <v>0.05</v>
          </cell>
          <cell r="Z449">
            <v>59.734999999999999</v>
          </cell>
          <cell r="AA449">
            <v>2.9867500000000002</v>
          </cell>
          <cell r="AB449">
            <v>0</v>
          </cell>
          <cell r="AC449">
            <v>0</v>
          </cell>
          <cell r="AD449">
            <v>1.5</v>
          </cell>
          <cell r="AF449">
            <v>1.5</v>
          </cell>
          <cell r="AG449">
            <v>4.4867500000000007</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429</v>
          </cell>
        </row>
        <row r="450">
          <cell r="B450">
            <v>430</v>
          </cell>
          <cell r="C450" t="str">
            <v>UNISTRUT</v>
          </cell>
          <cell r="D450" t="str">
            <v xml:space="preserve"> </v>
          </cell>
          <cell r="E450" t="str">
            <v>MISCELLANEOUS</v>
          </cell>
          <cell r="F450">
            <v>0</v>
          </cell>
          <cell r="J450">
            <v>0</v>
          </cell>
          <cell r="K450" t="str">
            <v>N/A</v>
          </cell>
          <cell r="L450">
            <v>0</v>
          </cell>
          <cell r="M450" t="str">
            <v>N/A</v>
          </cell>
          <cell r="O450">
            <v>0</v>
          </cell>
          <cell r="P450" t="str">
            <v>N/A</v>
          </cell>
          <cell r="Q450">
            <v>0</v>
          </cell>
          <cell r="R450" t="str">
            <v>N/A</v>
          </cell>
          <cell r="S450">
            <v>1</v>
          </cell>
          <cell r="T450" t="str">
            <v>10' OF INSTALLED UNISTRUT</v>
          </cell>
          <cell r="U450" t="str">
            <v>-</v>
          </cell>
          <cell r="V450" t="str">
            <v>-</v>
          </cell>
          <cell r="W450" t="str">
            <v>-</v>
          </cell>
          <cell r="X450">
            <v>0.1</v>
          </cell>
          <cell r="Y450">
            <v>0.5</v>
          </cell>
          <cell r="Z450">
            <v>59.734999999999999</v>
          </cell>
          <cell r="AA450">
            <v>29.8675</v>
          </cell>
          <cell r="AB450">
            <v>0</v>
          </cell>
          <cell r="AC450">
            <v>0</v>
          </cell>
          <cell r="AD450">
            <v>10</v>
          </cell>
          <cell r="AF450">
            <v>10</v>
          </cell>
          <cell r="AG450">
            <v>39.8675</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430</v>
          </cell>
        </row>
        <row r="451">
          <cell r="B451">
            <v>431</v>
          </cell>
          <cell r="C451" t="str">
            <v>LV WHIP</v>
          </cell>
          <cell r="D451" t="str">
            <v xml:space="preserve"> </v>
          </cell>
          <cell r="E451" t="str">
            <v>MISCELLANEOUS</v>
          </cell>
          <cell r="F451">
            <v>0</v>
          </cell>
          <cell r="J451">
            <v>0</v>
          </cell>
          <cell r="K451" t="str">
            <v>N/A</v>
          </cell>
          <cell r="L451">
            <v>0</v>
          </cell>
          <cell r="M451" t="str">
            <v>N/A</v>
          </cell>
          <cell r="O451">
            <v>0</v>
          </cell>
          <cell r="P451" t="str">
            <v>N/A</v>
          </cell>
          <cell r="Q451">
            <v>0</v>
          </cell>
          <cell r="R451" t="str">
            <v>N/A</v>
          </cell>
          <cell r="S451">
            <v>1</v>
          </cell>
          <cell r="T451" t="str">
            <v>15' LINE VOLTAGE FIXTURE WHIP (3) #12</v>
          </cell>
          <cell r="U451" t="str">
            <v>FLEXIBLE WHIPS OF TN.</v>
          </cell>
          <cell r="V451" t="str">
            <v>FLX3812 - 15' - 3 COND</v>
          </cell>
          <cell r="W451" t="str">
            <v>-</v>
          </cell>
          <cell r="X451">
            <v>0.1</v>
          </cell>
          <cell r="Y451">
            <v>0.1</v>
          </cell>
          <cell r="Z451">
            <v>59.734999999999999</v>
          </cell>
          <cell r="AA451">
            <v>5.9735000000000005</v>
          </cell>
          <cell r="AB451">
            <v>0</v>
          </cell>
          <cell r="AC451">
            <v>0</v>
          </cell>
          <cell r="AD451">
            <v>25</v>
          </cell>
          <cell r="AF451">
            <v>25</v>
          </cell>
          <cell r="AG451">
            <v>30.973500000000001</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431</v>
          </cell>
        </row>
        <row r="452">
          <cell r="B452">
            <v>432</v>
          </cell>
          <cell r="C452" t="str">
            <v>TW WHIP</v>
          </cell>
          <cell r="D452" t="str">
            <v xml:space="preserve"> </v>
          </cell>
          <cell r="E452" t="str">
            <v>MISCELLANEOUS</v>
          </cell>
          <cell r="F452">
            <v>0</v>
          </cell>
          <cell r="J452">
            <v>0</v>
          </cell>
          <cell r="K452" t="str">
            <v>N/A</v>
          </cell>
          <cell r="L452">
            <v>0</v>
          </cell>
          <cell r="M452" t="str">
            <v>N/A</v>
          </cell>
          <cell r="O452">
            <v>0</v>
          </cell>
          <cell r="P452" t="str">
            <v>N/A</v>
          </cell>
          <cell r="Q452">
            <v>0</v>
          </cell>
          <cell r="R452" t="str">
            <v>N/A</v>
          </cell>
          <cell r="S452">
            <v>1</v>
          </cell>
          <cell r="T452" t="str">
            <v>15' TANDEM WIRE FIXTURE WHIP (3) #18</v>
          </cell>
          <cell r="U452" t="str">
            <v>FLEXIBLE WHIPS OF TN.</v>
          </cell>
          <cell r="V452" t="str">
            <v>FLX3813 - 15' - 3 COND</v>
          </cell>
          <cell r="W452" t="str">
            <v>-</v>
          </cell>
          <cell r="X452">
            <v>0.1</v>
          </cell>
          <cell r="Y452">
            <v>0.1</v>
          </cell>
          <cell r="Z452">
            <v>59.734999999999999</v>
          </cell>
          <cell r="AA452">
            <v>5.9735000000000005</v>
          </cell>
          <cell r="AB452">
            <v>0</v>
          </cell>
          <cell r="AC452">
            <v>0</v>
          </cell>
          <cell r="AD452">
            <v>15</v>
          </cell>
          <cell r="AF452">
            <v>15</v>
          </cell>
          <cell r="AG452">
            <v>20.973500000000001</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432</v>
          </cell>
        </row>
        <row r="453">
          <cell r="B453">
            <v>433</v>
          </cell>
          <cell r="C453" t="str">
            <v>PLATE</v>
          </cell>
          <cell r="D453" t="str">
            <v xml:space="preserve"> </v>
          </cell>
          <cell r="E453" t="str">
            <v>MISCELLANEOUS</v>
          </cell>
          <cell r="F453">
            <v>0</v>
          </cell>
          <cell r="J453">
            <v>0</v>
          </cell>
          <cell r="K453" t="str">
            <v>N/A</v>
          </cell>
          <cell r="L453">
            <v>0</v>
          </cell>
          <cell r="M453" t="str">
            <v>N/A</v>
          </cell>
          <cell r="O453">
            <v>0</v>
          </cell>
          <cell r="P453" t="str">
            <v>N/A</v>
          </cell>
          <cell r="Q453">
            <v>0</v>
          </cell>
          <cell r="R453" t="str">
            <v>N/A</v>
          </cell>
          <cell r="S453">
            <v>1</v>
          </cell>
          <cell r="T453" t="str">
            <v>PLATE</v>
          </cell>
          <cell r="U453" t="str">
            <v>-</v>
          </cell>
          <cell r="V453" t="str">
            <v>-</v>
          </cell>
          <cell r="W453" t="str">
            <v>-</v>
          </cell>
          <cell r="X453">
            <v>0.1</v>
          </cell>
          <cell r="Y453">
            <v>0.5</v>
          </cell>
          <cell r="Z453">
            <v>59.734999999999999</v>
          </cell>
          <cell r="AA453">
            <v>29.8675</v>
          </cell>
          <cell r="AB453">
            <v>0</v>
          </cell>
          <cell r="AC453">
            <v>0</v>
          </cell>
          <cell r="AD453">
            <v>10</v>
          </cell>
          <cell r="AF453">
            <v>10</v>
          </cell>
          <cell r="AG453">
            <v>39.8675</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433</v>
          </cell>
        </row>
        <row r="454">
          <cell r="B454">
            <v>434</v>
          </cell>
          <cell r="C454" t="str">
            <v>REMOVE</v>
          </cell>
          <cell r="D454" t="str">
            <v xml:space="preserve"> </v>
          </cell>
          <cell r="E454" t="str">
            <v>MISCELLANEOUS</v>
          </cell>
          <cell r="F454">
            <v>0</v>
          </cell>
          <cell r="J454">
            <v>0</v>
          </cell>
          <cell r="K454" t="str">
            <v>N/A</v>
          </cell>
          <cell r="L454">
            <v>0</v>
          </cell>
          <cell r="M454" t="str">
            <v>N/A</v>
          </cell>
          <cell r="O454">
            <v>0</v>
          </cell>
          <cell r="P454" t="str">
            <v>N/A</v>
          </cell>
          <cell r="Q454">
            <v>0</v>
          </cell>
          <cell r="R454" t="str">
            <v>N/A</v>
          </cell>
          <cell r="S454">
            <v>1</v>
          </cell>
          <cell r="T454" t="str">
            <v>REMOVE</v>
          </cell>
          <cell r="U454" t="str">
            <v>-</v>
          </cell>
          <cell r="V454" t="str">
            <v>-</v>
          </cell>
          <cell r="W454" t="str">
            <v>-</v>
          </cell>
          <cell r="X454">
            <v>0.1</v>
          </cell>
          <cell r="Y454">
            <v>0.5</v>
          </cell>
          <cell r="Z454">
            <v>59.734999999999999</v>
          </cell>
          <cell r="AA454">
            <v>29.8675</v>
          </cell>
          <cell r="AB454">
            <v>0</v>
          </cell>
          <cell r="AC454">
            <v>0</v>
          </cell>
          <cell r="AD454">
            <v>5</v>
          </cell>
          <cell r="AF454">
            <v>5</v>
          </cell>
          <cell r="AG454">
            <v>34.8675</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434</v>
          </cell>
        </row>
        <row r="455">
          <cell r="B455">
            <v>435</v>
          </cell>
          <cell r="C455" t="str">
            <v>WATT READINGS</v>
          </cell>
          <cell r="D455" t="str">
            <v xml:space="preserve"> </v>
          </cell>
          <cell r="E455" t="str">
            <v>MISCELLANEOUS</v>
          </cell>
          <cell r="F455">
            <v>0</v>
          </cell>
          <cell r="J455">
            <v>0</v>
          </cell>
          <cell r="K455" t="str">
            <v>N/A</v>
          </cell>
          <cell r="L455">
            <v>0</v>
          </cell>
          <cell r="M455" t="str">
            <v>N/A</v>
          </cell>
          <cell r="O455">
            <v>0</v>
          </cell>
          <cell r="P455" t="str">
            <v>N/A</v>
          </cell>
          <cell r="Q455">
            <v>0</v>
          </cell>
          <cell r="R455" t="str">
            <v>N/A</v>
          </cell>
          <cell r="S455">
            <v>1</v>
          </cell>
          <cell r="T455" t="str">
            <v>WATT READINGS</v>
          </cell>
          <cell r="U455" t="str">
            <v>-</v>
          </cell>
          <cell r="V455" t="str">
            <v>-</v>
          </cell>
          <cell r="W455" t="str">
            <v>-</v>
          </cell>
          <cell r="X455">
            <v>0.33</v>
          </cell>
          <cell r="Y455">
            <v>0.5</v>
          </cell>
          <cell r="Z455">
            <v>59.734999999999999</v>
          </cell>
          <cell r="AA455">
            <v>29.8675</v>
          </cell>
          <cell r="AB455">
            <v>0</v>
          </cell>
          <cell r="AC455">
            <v>0</v>
          </cell>
          <cell r="AF455">
            <v>0</v>
          </cell>
          <cell r="AG455">
            <v>29.8675</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435</v>
          </cell>
        </row>
        <row r="456">
          <cell r="B456">
            <v>436</v>
          </cell>
          <cell r="C456" t="str">
            <v>NONE</v>
          </cell>
          <cell r="D456" t="str">
            <v xml:space="preserve"> </v>
          </cell>
          <cell r="E456" t="str">
            <v>MISCELLANEOUS</v>
          </cell>
          <cell r="F456">
            <v>0</v>
          </cell>
          <cell r="J456">
            <v>0</v>
          </cell>
          <cell r="K456" t="str">
            <v>N/A</v>
          </cell>
          <cell r="L456">
            <v>0</v>
          </cell>
          <cell r="M456" t="str">
            <v>N/A</v>
          </cell>
          <cell r="O456">
            <v>0</v>
          </cell>
          <cell r="P456" t="str">
            <v>N/A</v>
          </cell>
          <cell r="Q456">
            <v>0</v>
          </cell>
          <cell r="R456" t="str">
            <v>N/A</v>
          </cell>
          <cell r="S456">
            <v>1</v>
          </cell>
          <cell r="T456" t="str">
            <v>NONE</v>
          </cell>
          <cell r="U456" t="str">
            <v>-</v>
          </cell>
          <cell r="V456" t="str">
            <v>-</v>
          </cell>
          <cell r="W456" t="str">
            <v>-</v>
          </cell>
          <cell r="X456">
            <v>0</v>
          </cell>
          <cell r="Y456">
            <v>0</v>
          </cell>
          <cell r="Z456">
            <v>59.734999999999999</v>
          </cell>
          <cell r="AA456">
            <v>0</v>
          </cell>
          <cell r="AB456">
            <v>0</v>
          </cell>
          <cell r="AC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436</v>
          </cell>
        </row>
        <row r="457">
          <cell r="B457">
            <v>437</v>
          </cell>
          <cell r="C457" t="str">
            <v>EXCLUDE</v>
          </cell>
          <cell r="D457" t="str">
            <v>X</v>
          </cell>
          <cell r="E457" t="str">
            <v>MISCELLANEOUS</v>
          </cell>
          <cell r="F457">
            <v>0</v>
          </cell>
          <cell r="J457">
            <v>0</v>
          </cell>
          <cell r="K457" t="str">
            <v>N/A</v>
          </cell>
          <cell r="L457">
            <v>0</v>
          </cell>
          <cell r="M457" t="str">
            <v>N/A</v>
          </cell>
          <cell r="O457">
            <v>0</v>
          </cell>
          <cell r="P457" t="str">
            <v>N/A</v>
          </cell>
          <cell r="Q457">
            <v>0</v>
          </cell>
          <cell r="R457" t="str">
            <v>N/A</v>
          </cell>
          <cell r="S457">
            <v>1</v>
          </cell>
          <cell r="T457" t="str">
            <v>EXCLUDE</v>
          </cell>
          <cell r="U457" t="str">
            <v>-</v>
          </cell>
          <cell r="V457" t="str">
            <v>-</v>
          </cell>
          <cell r="W457" t="str">
            <v>-</v>
          </cell>
          <cell r="X457">
            <v>0</v>
          </cell>
          <cell r="Y457">
            <v>0</v>
          </cell>
          <cell r="Z457">
            <v>59.734999999999999</v>
          </cell>
          <cell r="AA457">
            <v>0</v>
          </cell>
          <cell r="AB457">
            <v>0</v>
          </cell>
          <cell r="AC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437</v>
          </cell>
        </row>
        <row r="458">
          <cell r="B458">
            <v>438</v>
          </cell>
          <cell r="C458" t="str">
            <v>EXCLUDED</v>
          </cell>
          <cell r="D458" t="str">
            <v xml:space="preserve"> </v>
          </cell>
          <cell r="E458" t="str">
            <v>MISCELLANEOUS</v>
          </cell>
          <cell r="F458">
            <v>0</v>
          </cell>
          <cell r="J458">
            <v>0</v>
          </cell>
          <cell r="K458" t="str">
            <v>N/A</v>
          </cell>
          <cell r="L458">
            <v>0</v>
          </cell>
          <cell r="M458" t="str">
            <v>N/A</v>
          </cell>
          <cell r="O458">
            <v>0</v>
          </cell>
          <cell r="P458" t="str">
            <v>N/A</v>
          </cell>
          <cell r="Q458">
            <v>0</v>
          </cell>
          <cell r="R458" t="str">
            <v>N/A</v>
          </cell>
          <cell r="S458">
            <v>1</v>
          </cell>
          <cell r="T458" t="str">
            <v>EXCLUDED</v>
          </cell>
          <cell r="U458" t="str">
            <v>-</v>
          </cell>
          <cell r="V458" t="str">
            <v>-</v>
          </cell>
          <cell r="W458" t="str">
            <v>-</v>
          </cell>
          <cell r="X458">
            <v>0</v>
          </cell>
          <cell r="Y458">
            <v>0</v>
          </cell>
          <cell r="Z458">
            <v>59.734999999999999</v>
          </cell>
          <cell r="AA458">
            <v>0</v>
          </cell>
          <cell r="AB458">
            <v>0</v>
          </cell>
          <cell r="AC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438</v>
          </cell>
        </row>
        <row r="459">
          <cell r="B459">
            <v>500</v>
          </cell>
          <cell r="C459" t="str">
            <v>EXTR</v>
          </cell>
          <cell r="D459" t="str">
            <v>X</v>
          </cell>
          <cell r="E459" t="str">
            <v>EXISTING TO REMAIN</v>
          </cell>
          <cell r="F459">
            <v>0</v>
          </cell>
          <cell r="J459">
            <v>0</v>
          </cell>
          <cell r="K459" t="str">
            <v>N/A</v>
          </cell>
          <cell r="L459">
            <v>0</v>
          </cell>
          <cell r="M459" t="str">
            <v>N/A</v>
          </cell>
          <cell r="O459">
            <v>0</v>
          </cell>
          <cell r="P459" t="str">
            <v>N/A</v>
          </cell>
          <cell r="Q459">
            <v>0</v>
          </cell>
          <cell r="R459" t="str">
            <v>N/A</v>
          </cell>
          <cell r="S459">
            <v>1</v>
          </cell>
          <cell r="T459" t="str">
            <v>EXTR</v>
          </cell>
          <cell r="U459" t="str">
            <v>-</v>
          </cell>
          <cell r="V459" t="str">
            <v>-</v>
          </cell>
          <cell r="W459" t="str">
            <v>-</v>
          </cell>
          <cell r="X459">
            <v>0</v>
          </cell>
          <cell r="Y459">
            <v>0</v>
          </cell>
          <cell r="Z459">
            <v>59.734999999999999</v>
          </cell>
          <cell r="AA459">
            <v>0</v>
          </cell>
          <cell r="AB459">
            <v>0</v>
          </cell>
          <cell r="AC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500</v>
          </cell>
        </row>
      </sheetData>
      <sheetData sheetId="10">
        <row r="5">
          <cell r="C5" t="str">
            <v>1X32</v>
          </cell>
          <cell r="D5">
            <v>26</v>
          </cell>
          <cell r="E5">
            <v>30</v>
          </cell>
          <cell r="F5">
            <v>26</v>
          </cell>
          <cell r="G5">
            <v>24</v>
          </cell>
          <cell r="H5">
            <v>0</v>
          </cell>
          <cell r="I5">
            <v>1</v>
          </cell>
          <cell r="J5" t="str">
            <v xml:space="preserve"> </v>
          </cell>
          <cell r="K5" t="str">
            <v>EXISTING STD ELEC</v>
          </cell>
          <cell r="L5" t="str">
            <v>-</v>
          </cell>
          <cell r="M5" t="str">
            <v>-</v>
          </cell>
          <cell r="N5" t="str">
            <v>-</v>
          </cell>
          <cell r="O5">
            <v>0.88</v>
          </cell>
          <cell r="P5">
            <v>60000</v>
          </cell>
          <cell r="Q5">
            <v>10.17</v>
          </cell>
          <cell r="R5">
            <v>12.7125</v>
          </cell>
          <cell r="S5">
            <v>1</v>
          </cell>
        </row>
        <row r="6">
          <cell r="C6" t="str">
            <v>2X32</v>
          </cell>
          <cell r="D6">
            <v>52</v>
          </cell>
          <cell r="E6">
            <v>59</v>
          </cell>
          <cell r="F6">
            <v>52</v>
          </cell>
          <cell r="G6">
            <v>48</v>
          </cell>
          <cell r="H6">
            <v>0</v>
          </cell>
          <cell r="I6">
            <v>1</v>
          </cell>
          <cell r="J6" t="str">
            <v xml:space="preserve"> </v>
          </cell>
          <cell r="K6" t="str">
            <v>EXISTING STD ELEC</v>
          </cell>
          <cell r="L6" t="str">
            <v>-</v>
          </cell>
          <cell r="M6" t="str">
            <v>-</v>
          </cell>
          <cell r="N6" t="str">
            <v>-</v>
          </cell>
          <cell r="O6">
            <v>0.88</v>
          </cell>
          <cell r="P6">
            <v>60000</v>
          </cell>
          <cell r="Q6">
            <v>9.84</v>
          </cell>
          <cell r="R6">
            <v>12.3</v>
          </cell>
          <cell r="S6">
            <v>1</v>
          </cell>
        </row>
        <row r="7">
          <cell r="C7" t="str">
            <v>3X32</v>
          </cell>
          <cell r="D7">
            <v>77</v>
          </cell>
          <cell r="E7">
            <v>87</v>
          </cell>
          <cell r="F7">
            <v>77</v>
          </cell>
          <cell r="G7">
            <v>70</v>
          </cell>
          <cell r="H7">
            <v>0</v>
          </cell>
          <cell r="I7">
            <v>1</v>
          </cell>
          <cell r="J7" t="str">
            <v xml:space="preserve"> </v>
          </cell>
          <cell r="K7" t="str">
            <v>EXISTING STD ELEC</v>
          </cell>
          <cell r="L7" t="str">
            <v>-</v>
          </cell>
          <cell r="M7" t="str">
            <v>-</v>
          </cell>
          <cell r="N7" t="str">
            <v>-</v>
          </cell>
          <cell r="O7">
            <v>0.88</v>
          </cell>
          <cell r="P7">
            <v>60000</v>
          </cell>
          <cell r="Q7">
            <v>11.4</v>
          </cell>
          <cell r="R7">
            <v>14.25</v>
          </cell>
          <cell r="S7">
            <v>1</v>
          </cell>
        </row>
        <row r="8">
          <cell r="C8" t="str">
            <v>3X32DL</v>
          </cell>
          <cell r="D8">
            <v>58</v>
          </cell>
          <cell r="E8">
            <v>67</v>
          </cell>
          <cell r="F8">
            <v>58</v>
          </cell>
          <cell r="G8">
            <v>51</v>
          </cell>
          <cell r="H8">
            <v>0</v>
          </cell>
          <cell r="I8">
            <v>1</v>
          </cell>
          <cell r="J8" t="str">
            <v xml:space="preserve"> </v>
          </cell>
          <cell r="K8" t="str">
            <v>EXISTING STD ELEC</v>
          </cell>
          <cell r="L8" t="str">
            <v>-</v>
          </cell>
          <cell r="M8" t="str">
            <v>-</v>
          </cell>
          <cell r="N8" t="str">
            <v>-</v>
          </cell>
          <cell r="O8">
            <v>1.02</v>
          </cell>
          <cell r="P8">
            <v>60000</v>
          </cell>
          <cell r="Q8">
            <v>11.4</v>
          </cell>
          <cell r="R8">
            <v>14.25</v>
          </cell>
          <cell r="S8">
            <v>1</v>
          </cell>
        </row>
        <row r="9">
          <cell r="C9" t="str">
            <v>4X32</v>
          </cell>
          <cell r="D9">
            <v>100</v>
          </cell>
          <cell r="E9">
            <v>114</v>
          </cell>
          <cell r="F9">
            <v>100</v>
          </cell>
          <cell r="G9">
            <v>92</v>
          </cell>
          <cell r="H9">
            <v>0</v>
          </cell>
          <cell r="I9">
            <v>1</v>
          </cell>
          <cell r="J9" t="str">
            <v xml:space="preserve"> </v>
          </cell>
          <cell r="K9" t="str">
            <v>EXISTING STD ELEC</v>
          </cell>
          <cell r="L9" t="str">
            <v>-</v>
          </cell>
          <cell r="M9" t="str">
            <v>-</v>
          </cell>
          <cell r="N9" t="str">
            <v>-</v>
          </cell>
          <cell r="O9">
            <v>0.88</v>
          </cell>
          <cell r="P9">
            <v>60000</v>
          </cell>
          <cell r="Q9">
            <v>12.28</v>
          </cell>
          <cell r="R9">
            <v>15.35</v>
          </cell>
          <cell r="S9">
            <v>1</v>
          </cell>
        </row>
        <row r="10">
          <cell r="C10" t="str">
            <v>4X32DL</v>
          </cell>
          <cell r="D10">
            <v>63</v>
          </cell>
          <cell r="E10">
            <v>72</v>
          </cell>
          <cell r="F10">
            <v>63</v>
          </cell>
          <cell r="G10">
            <v>54</v>
          </cell>
          <cell r="H10">
            <v>0</v>
          </cell>
          <cell r="I10">
            <v>1</v>
          </cell>
          <cell r="J10" t="str">
            <v xml:space="preserve"> </v>
          </cell>
          <cell r="K10" t="str">
            <v>EXISTING STD ELEC</v>
          </cell>
          <cell r="L10" t="str">
            <v>-</v>
          </cell>
          <cell r="M10" t="str">
            <v>-</v>
          </cell>
          <cell r="N10" t="str">
            <v>-</v>
          </cell>
          <cell r="O10">
            <v>1.07</v>
          </cell>
          <cell r="P10">
            <v>60000</v>
          </cell>
          <cell r="Q10">
            <v>12.28</v>
          </cell>
          <cell r="R10">
            <v>15.35</v>
          </cell>
          <cell r="S10">
            <v>1</v>
          </cell>
        </row>
        <row r="11">
          <cell r="C11" t="str">
            <v>1X32HE</v>
          </cell>
          <cell r="D11">
            <v>25</v>
          </cell>
          <cell r="E11">
            <v>28</v>
          </cell>
          <cell r="F11">
            <v>25</v>
          </cell>
          <cell r="G11">
            <v>23</v>
          </cell>
          <cell r="J11" t="str">
            <v>X</v>
          </cell>
          <cell r="K11" t="str">
            <v>SYLVANIA</v>
          </cell>
          <cell r="L11" t="str">
            <v>QHE1X32T8/UNV ISN-SC</v>
          </cell>
          <cell r="M11">
            <v>49851</v>
          </cell>
          <cell r="N11">
            <v>10</v>
          </cell>
          <cell r="O11">
            <v>0.88</v>
          </cell>
          <cell r="P11">
            <v>60000</v>
          </cell>
          <cell r="Q11">
            <v>10.17</v>
          </cell>
          <cell r="R11">
            <v>12.7125</v>
          </cell>
          <cell r="S11">
            <v>1</v>
          </cell>
        </row>
        <row r="12">
          <cell r="C12" t="str">
            <v>1X32HELP</v>
          </cell>
          <cell r="D12">
            <v>22</v>
          </cell>
          <cell r="E12">
            <v>25</v>
          </cell>
          <cell r="F12">
            <v>22</v>
          </cell>
          <cell r="G12">
            <v>21</v>
          </cell>
          <cell r="J12" t="str">
            <v>X</v>
          </cell>
          <cell r="K12" t="str">
            <v>SYLVANIA</v>
          </cell>
          <cell r="L12" t="str">
            <v>QHE1X32T8/UNV ISL-SC</v>
          </cell>
          <cell r="M12">
            <v>49861</v>
          </cell>
          <cell r="N12">
            <v>10</v>
          </cell>
          <cell r="O12">
            <v>0.78</v>
          </cell>
          <cell r="P12">
            <v>60000</v>
          </cell>
          <cell r="Q12">
            <v>10.17</v>
          </cell>
          <cell r="R12">
            <v>12.7125</v>
          </cell>
          <cell r="S12">
            <v>1</v>
          </cell>
        </row>
        <row r="13">
          <cell r="C13" t="str">
            <v>1X32HEHP</v>
          </cell>
          <cell r="D13">
            <v>33</v>
          </cell>
          <cell r="E13">
            <v>38</v>
          </cell>
          <cell r="F13">
            <v>33</v>
          </cell>
          <cell r="G13">
            <v>32</v>
          </cell>
          <cell r="J13" t="str">
            <v>X</v>
          </cell>
          <cell r="K13" t="str">
            <v>SYLVANIA</v>
          </cell>
          <cell r="L13" t="str">
            <v>QHE1X32T8/UNV ISH-SC</v>
          </cell>
          <cell r="M13">
            <v>49871</v>
          </cell>
          <cell r="N13">
            <v>10</v>
          </cell>
          <cell r="O13">
            <v>1.2</v>
          </cell>
          <cell r="P13">
            <v>60000</v>
          </cell>
          <cell r="Q13">
            <v>13.44</v>
          </cell>
          <cell r="R13">
            <v>16.8</v>
          </cell>
          <cell r="S13">
            <v>1</v>
          </cell>
        </row>
        <row r="14">
          <cell r="C14" t="str">
            <v>1X32PS</v>
          </cell>
          <cell r="D14">
            <v>27</v>
          </cell>
          <cell r="E14">
            <v>31</v>
          </cell>
          <cell r="F14">
            <v>27</v>
          </cell>
          <cell r="G14">
            <v>24</v>
          </cell>
          <cell r="J14" t="str">
            <v xml:space="preserve"> </v>
          </cell>
          <cell r="K14" t="str">
            <v>SYLVANIA</v>
          </cell>
          <cell r="L14" t="str">
            <v>QTP1X32T8/UNV PSN-TC</v>
          </cell>
          <cell r="M14">
            <v>51400</v>
          </cell>
          <cell r="N14">
            <v>10</v>
          </cell>
          <cell r="O14">
            <v>0.88</v>
          </cell>
          <cell r="P14">
            <v>60000</v>
          </cell>
          <cell r="Q14">
            <v>14.95</v>
          </cell>
          <cell r="R14">
            <v>18.6875</v>
          </cell>
          <cell r="S14">
            <v>1</v>
          </cell>
        </row>
        <row r="15">
          <cell r="C15" t="str">
            <v>1X32PSLP</v>
          </cell>
          <cell r="D15">
            <v>22</v>
          </cell>
          <cell r="E15">
            <v>25</v>
          </cell>
          <cell r="F15">
            <v>22</v>
          </cell>
          <cell r="G15">
            <v>20</v>
          </cell>
          <cell r="J15" t="str">
            <v xml:space="preserve"> </v>
          </cell>
          <cell r="K15" t="str">
            <v>SYLVANIA</v>
          </cell>
          <cell r="L15" t="str">
            <v>QTP1X32T8/UNV PSX-TC</v>
          </cell>
          <cell r="M15">
            <v>51420</v>
          </cell>
          <cell r="N15">
            <v>10</v>
          </cell>
          <cell r="O15">
            <v>0.71</v>
          </cell>
          <cell r="P15">
            <v>60000</v>
          </cell>
          <cell r="Q15">
            <v>15.98</v>
          </cell>
          <cell r="R15">
            <v>19.975000000000001</v>
          </cell>
          <cell r="S15">
            <v>1</v>
          </cell>
        </row>
        <row r="16">
          <cell r="C16" t="str">
            <v>1X32PSHP</v>
          </cell>
          <cell r="D16" t="str">
            <v>n/a</v>
          </cell>
          <cell r="E16" t="str">
            <v>n/a</v>
          </cell>
          <cell r="F16" t="str">
            <v>n/a</v>
          </cell>
          <cell r="G16" t="str">
            <v>n/a</v>
          </cell>
          <cell r="J16" t="str">
            <v xml:space="preserve"> </v>
          </cell>
          <cell r="K16" t="str">
            <v>-</v>
          </cell>
          <cell r="L16" t="str">
            <v>UNAVAILABLE</v>
          </cell>
          <cell r="M16" t="str">
            <v>-</v>
          </cell>
          <cell r="N16" t="str">
            <v>-</v>
          </cell>
          <cell r="O16" t="str">
            <v>-</v>
          </cell>
          <cell r="P16" t="str">
            <v>-</v>
          </cell>
          <cell r="Q16" t="str">
            <v>unavailable</v>
          </cell>
          <cell r="R16" t="str">
            <v>unavailable</v>
          </cell>
          <cell r="S16" t="str">
            <v>-</v>
          </cell>
        </row>
        <row r="17">
          <cell r="C17" t="str">
            <v>2X32HE</v>
          </cell>
          <cell r="D17">
            <v>48</v>
          </cell>
          <cell r="E17">
            <v>55</v>
          </cell>
          <cell r="F17">
            <v>48</v>
          </cell>
          <cell r="G17">
            <v>43</v>
          </cell>
          <cell r="J17" t="str">
            <v>X</v>
          </cell>
          <cell r="K17" t="str">
            <v>SYLVANIA</v>
          </cell>
          <cell r="L17" t="str">
            <v>QHE2X32T8/UNV ISN-SC</v>
          </cell>
          <cell r="M17">
            <v>49853</v>
          </cell>
          <cell r="N17">
            <v>10</v>
          </cell>
          <cell r="O17">
            <v>0.88</v>
          </cell>
          <cell r="P17">
            <v>60000</v>
          </cell>
          <cell r="Q17">
            <v>9.84</v>
          </cell>
          <cell r="R17">
            <v>12.3</v>
          </cell>
          <cell r="S17">
            <v>1</v>
          </cell>
        </row>
        <row r="18">
          <cell r="C18" t="str">
            <v>2X32HELP</v>
          </cell>
          <cell r="D18">
            <v>42</v>
          </cell>
          <cell r="E18">
            <v>48</v>
          </cell>
          <cell r="F18">
            <v>42</v>
          </cell>
          <cell r="G18">
            <v>39</v>
          </cell>
          <cell r="J18" t="str">
            <v>X</v>
          </cell>
          <cell r="K18" t="str">
            <v>SYLVANIA</v>
          </cell>
          <cell r="L18" t="str">
            <v>QHE2X32T8/UNV ISL-SC</v>
          </cell>
          <cell r="M18">
            <v>49863</v>
          </cell>
          <cell r="N18">
            <v>10</v>
          </cell>
          <cell r="O18">
            <v>0.78</v>
          </cell>
          <cell r="P18">
            <v>60000</v>
          </cell>
          <cell r="Q18">
            <v>9.84</v>
          </cell>
          <cell r="R18">
            <v>12.3</v>
          </cell>
          <cell r="S18">
            <v>1</v>
          </cell>
        </row>
        <row r="19">
          <cell r="C19" t="str">
            <v>2X32HELPDL</v>
          </cell>
          <cell r="D19">
            <v>27</v>
          </cell>
          <cell r="E19">
            <v>31</v>
          </cell>
          <cell r="F19">
            <v>27</v>
          </cell>
          <cell r="G19">
            <v>25</v>
          </cell>
          <cell r="J19" t="str">
            <v xml:space="preserve"> </v>
          </cell>
          <cell r="K19" t="str">
            <v>SYLVANIA</v>
          </cell>
          <cell r="L19" t="str">
            <v>QHE2X32T8/UNV ISL-SC</v>
          </cell>
          <cell r="M19">
            <v>49863</v>
          </cell>
          <cell r="N19">
            <v>10</v>
          </cell>
          <cell r="O19">
            <v>0.78</v>
          </cell>
          <cell r="P19">
            <v>60000</v>
          </cell>
          <cell r="Q19">
            <v>9.84</v>
          </cell>
          <cell r="R19">
            <v>12.3</v>
          </cell>
          <cell r="S19">
            <v>1</v>
          </cell>
        </row>
        <row r="20">
          <cell r="C20" t="str">
            <v>2X32HEHP</v>
          </cell>
          <cell r="D20">
            <v>65</v>
          </cell>
          <cell r="E20">
            <v>74</v>
          </cell>
          <cell r="F20">
            <v>65</v>
          </cell>
          <cell r="G20">
            <v>60</v>
          </cell>
          <cell r="J20" t="str">
            <v>X</v>
          </cell>
          <cell r="K20" t="str">
            <v>SYLVANIA</v>
          </cell>
          <cell r="L20" t="str">
            <v>QHE2X32T8/UNV ISH-SC</v>
          </cell>
          <cell r="M20">
            <v>49873</v>
          </cell>
          <cell r="N20">
            <v>10</v>
          </cell>
          <cell r="O20">
            <v>1.2</v>
          </cell>
          <cell r="P20">
            <v>60000</v>
          </cell>
          <cell r="Q20">
            <v>13.33</v>
          </cell>
          <cell r="R20">
            <v>16.662500000000001</v>
          </cell>
          <cell r="S20">
            <v>1</v>
          </cell>
        </row>
        <row r="21">
          <cell r="C21" t="str">
            <v>2X32PS</v>
          </cell>
          <cell r="D21">
            <v>52</v>
          </cell>
          <cell r="E21">
            <v>59</v>
          </cell>
          <cell r="F21">
            <v>52</v>
          </cell>
          <cell r="G21">
            <v>46</v>
          </cell>
          <cell r="J21" t="str">
            <v xml:space="preserve"> </v>
          </cell>
          <cell r="K21" t="str">
            <v>SYLVANIA</v>
          </cell>
          <cell r="L21" t="str">
            <v>QTP2X32T8/UNV PSN-TC</v>
          </cell>
          <cell r="M21">
            <v>51405</v>
          </cell>
          <cell r="N21">
            <v>10</v>
          </cell>
          <cell r="O21">
            <v>0.88</v>
          </cell>
          <cell r="P21">
            <v>60000</v>
          </cell>
          <cell r="Q21">
            <v>14.2</v>
          </cell>
          <cell r="R21">
            <v>17.75</v>
          </cell>
          <cell r="S21">
            <v>1</v>
          </cell>
        </row>
        <row r="22">
          <cell r="C22" t="str">
            <v>2X32PSLP</v>
          </cell>
          <cell r="D22">
            <v>41</v>
          </cell>
          <cell r="E22">
            <v>47</v>
          </cell>
          <cell r="F22">
            <v>41</v>
          </cell>
          <cell r="G22">
            <v>37</v>
          </cell>
          <cell r="J22" t="str">
            <v xml:space="preserve"> </v>
          </cell>
          <cell r="K22" t="str">
            <v>SYLVANIA</v>
          </cell>
          <cell r="L22" t="str">
            <v>QTP2X32T8/UNV PSX-TC</v>
          </cell>
          <cell r="M22">
            <v>51425</v>
          </cell>
          <cell r="N22">
            <v>10</v>
          </cell>
          <cell r="O22">
            <v>0.71</v>
          </cell>
          <cell r="P22">
            <v>60000</v>
          </cell>
          <cell r="Q22">
            <v>14.27</v>
          </cell>
          <cell r="R22">
            <v>17.837499999999999</v>
          </cell>
          <cell r="S22">
            <v>1</v>
          </cell>
        </row>
        <row r="23">
          <cell r="C23" t="str">
            <v>2X32PSHP</v>
          </cell>
          <cell r="D23" t="str">
            <v>n/a</v>
          </cell>
          <cell r="E23" t="str">
            <v>n/a</v>
          </cell>
          <cell r="F23" t="str">
            <v>n/a</v>
          </cell>
          <cell r="G23" t="str">
            <v>n/a</v>
          </cell>
          <cell r="J23" t="str">
            <v xml:space="preserve"> </v>
          </cell>
          <cell r="K23" t="str">
            <v>-</v>
          </cell>
          <cell r="L23" t="str">
            <v>UNAVAILABLE</v>
          </cell>
          <cell r="M23" t="str">
            <v>-</v>
          </cell>
          <cell r="N23" t="str">
            <v>-</v>
          </cell>
          <cell r="O23" t="str">
            <v>-</v>
          </cell>
          <cell r="P23" t="str">
            <v>-</v>
          </cell>
          <cell r="Q23" t="str">
            <v>unavailable</v>
          </cell>
          <cell r="R23" t="str">
            <v>unavailable</v>
          </cell>
          <cell r="S23" t="str">
            <v>-</v>
          </cell>
        </row>
        <row r="24">
          <cell r="C24" t="str">
            <v>3X32HE</v>
          </cell>
          <cell r="D24">
            <v>72</v>
          </cell>
          <cell r="E24">
            <v>83</v>
          </cell>
          <cell r="F24">
            <v>72</v>
          </cell>
          <cell r="G24">
            <v>64</v>
          </cell>
          <cell r="J24" t="str">
            <v xml:space="preserve"> </v>
          </cell>
          <cell r="K24" t="str">
            <v>SYLVANIA</v>
          </cell>
          <cell r="L24" t="str">
            <v>QHE3X32T8/UNV ISN-SC</v>
          </cell>
          <cell r="M24">
            <v>49855</v>
          </cell>
          <cell r="N24">
            <v>10</v>
          </cell>
          <cell r="O24">
            <v>0.88</v>
          </cell>
          <cell r="P24">
            <v>60000</v>
          </cell>
          <cell r="Q24">
            <v>11.4</v>
          </cell>
          <cell r="R24">
            <v>14.25</v>
          </cell>
          <cell r="S24">
            <v>1</v>
          </cell>
        </row>
        <row r="25">
          <cell r="C25" t="str">
            <v>3X32HELP</v>
          </cell>
          <cell r="D25">
            <v>63</v>
          </cell>
          <cell r="E25">
            <v>71</v>
          </cell>
          <cell r="F25">
            <v>63</v>
          </cell>
          <cell r="G25">
            <v>57</v>
          </cell>
          <cell r="J25" t="str">
            <v xml:space="preserve"> </v>
          </cell>
          <cell r="K25" t="str">
            <v>SYLVANIA</v>
          </cell>
          <cell r="L25" t="str">
            <v>QHE3X32T8/UNV ISL-SC</v>
          </cell>
          <cell r="M25">
            <v>49865</v>
          </cell>
          <cell r="N25">
            <v>10</v>
          </cell>
          <cell r="O25">
            <v>0.78</v>
          </cell>
          <cell r="P25">
            <v>60000</v>
          </cell>
          <cell r="Q25">
            <v>11.4</v>
          </cell>
          <cell r="R25">
            <v>14.25</v>
          </cell>
          <cell r="S25">
            <v>1</v>
          </cell>
        </row>
        <row r="26">
          <cell r="C26" t="str">
            <v>3X32HEHP</v>
          </cell>
          <cell r="D26">
            <v>98</v>
          </cell>
          <cell r="E26">
            <v>111</v>
          </cell>
          <cell r="F26">
            <v>98</v>
          </cell>
          <cell r="G26">
            <v>95</v>
          </cell>
          <cell r="J26" t="str">
            <v xml:space="preserve"> </v>
          </cell>
          <cell r="K26" t="str">
            <v>SYLVANIA</v>
          </cell>
          <cell r="L26" t="str">
            <v>QHE3X32T8/UNV ISH-SC</v>
          </cell>
          <cell r="M26">
            <v>49875</v>
          </cell>
          <cell r="N26">
            <v>10</v>
          </cell>
          <cell r="O26">
            <v>1.18</v>
          </cell>
          <cell r="P26">
            <v>60000</v>
          </cell>
          <cell r="Q26">
            <v>14.56</v>
          </cell>
          <cell r="R26">
            <v>18.2</v>
          </cell>
          <cell r="S26">
            <v>1</v>
          </cell>
        </row>
        <row r="27">
          <cell r="C27" t="str">
            <v>3X32PS</v>
          </cell>
          <cell r="D27">
            <v>77</v>
          </cell>
          <cell r="E27">
            <v>88</v>
          </cell>
          <cell r="F27">
            <v>77</v>
          </cell>
          <cell r="G27">
            <v>69</v>
          </cell>
          <cell r="J27" t="str">
            <v xml:space="preserve"> </v>
          </cell>
          <cell r="K27" t="str">
            <v>SYLVANIA</v>
          </cell>
          <cell r="L27" t="str">
            <v>QTP3X32T8/UNV PSN-SC</v>
          </cell>
          <cell r="M27">
            <v>51410</v>
          </cell>
          <cell r="N27">
            <v>10</v>
          </cell>
          <cell r="O27">
            <v>0.88</v>
          </cell>
          <cell r="P27">
            <v>60000</v>
          </cell>
          <cell r="Q27">
            <v>16.5</v>
          </cell>
          <cell r="R27">
            <v>20.625</v>
          </cell>
          <cell r="S27">
            <v>1</v>
          </cell>
        </row>
        <row r="28">
          <cell r="C28" t="str">
            <v>3X32PSLP</v>
          </cell>
          <cell r="D28">
            <v>64</v>
          </cell>
          <cell r="E28">
            <v>73</v>
          </cell>
          <cell r="F28">
            <v>64</v>
          </cell>
          <cell r="G28">
            <v>57</v>
          </cell>
          <cell r="J28" t="str">
            <v xml:space="preserve"> </v>
          </cell>
          <cell r="K28" t="str">
            <v>SYLVANIA</v>
          </cell>
          <cell r="L28" t="str">
            <v>QTP3X32T8/UNV PSX-SC</v>
          </cell>
          <cell r="M28">
            <v>51430</v>
          </cell>
          <cell r="N28">
            <v>10</v>
          </cell>
          <cell r="O28">
            <v>0.71</v>
          </cell>
          <cell r="P28">
            <v>60000</v>
          </cell>
          <cell r="Q28">
            <v>16.3</v>
          </cell>
          <cell r="R28">
            <v>20.375</v>
          </cell>
          <cell r="S28">
            <v>1</v>
          </cell>
        </row>
        <row r="29">
          <cell r="C29" t="str">
            <v>3X32PSHP</v>
          </cell>
          <cell r="D29" t="str">
            <v>n/a</v>
          </cell>
          <cell r="E29" t="str">
            <v>n/a</v>
          </cell>
          <cell r="F29" t="str">
            <v>n/a</v>
          </cell>
          <cell r="G29" t="str">
            <v>n/a</v>
          </cell>
          <cell r="J29" t="str">
            <v xml:space="preserve"> </v>
          </cell>
          <cell r="K29" t="str">
            <v>-</v>
          </cell>
          <cell r="L29" t="str">
            <v>UNAVAILABLE</v>
          </cell>
          <cell r="M29" t="str">
            <v>-</v>
          </cell>
          <cell r="N29" t="str">
            <v>-</v>
          </cell>
          <cell r="O29" t="str">
            <v>-</v>
          </cell>
          <cell r="P29" t="str">
            <v>-</v>
          </cell>
          <cell r="Q29" t="str">
            <v>unavailable</v>
          </cell>
          <cell r="R29" t="str">
            <v>unavailable</v>
          </cell>
          <cell r="S29" t="str">
            <v>-</v>
          </cell>
        </row>
        <row r="30">
          <cell r="C30" t="str">
            <v>4X32HE</v>
          </cell>
          <cell r="D30">
            <v>95</v>
          </cell>
          <cell r="E30">
            <v>108</v>
          </cell>
          <cell r="F30">
            <v>95</v>
          </cell>
          <cell r="G30">
            <v>85</v>
          </cell>
          <cell r="J30" t="str">
            <v xml:space="preserve"> </v>
          </cell>
          <cell r="K30" t="str">
            <v>SYLVANIA</v>
          </cell>
          <cell r="L30" t="str">
            <v>QHE4X32T8/UNV ISN-SC</v>
          </cell>
          <cell r="M30">
            <v>49857</v>
          </cell>
          <cell r="N30">
            <v>10</v>
          </cell>
          <cell r="O30">
            <v>0.88</v>
          </cell>
          <cell r="P30">
            <v>60000</v>
          </cell>
          <cell r="Q30">
            <v>12.28</v>
          </cell>
          <cell r="R30">
            <v>15.35</v>
          </cell>
          <cell r="S30">
            <v>1</v>
          </cell>
        </row>
        <row r="31">
          <cell r="C31" t="str">
            <v>4X32HELP</v>
          </cell>
          <cell r="D31">
            <v>84</v>
          </cell>
          <cell r="E31">
            <v>95</v>
          </cell>
          <cell r="F31">
            <v>84</v>
          </cell>
          <cell r="G31">
            <v>76</v>
          </cell>
          <cell r="J31" t="str">
            <v>X</v>
          </cell>
          <cell r="K31" t="str">
            <v>SYLVANIA</v>
          </cell>
          <cell r="L31" t="str">
            <v>QHE4X32T8/UNV ISL-SC</v>
          </cell>
          <cell r="M31">
            <v>49867</v>
          </cell>
          <cell r="N31">
            <v>10</v>
          </cell>
          <cell r="O31">
            <v>0.78</v>
          </cell>
          <cell r="P31">
            <v>60000</v>
          </cell>
          <cell r="Q31">
            <v>12.28</v>
          </cell>
          <cell r="R31">
            <v>15.35</v>
          </cell>
          <cell r="S31">
            <v>1</v>
          </cell>
        </row>
        <row r="32">
          <cell r="C32" t="str">
            <v>4X32HEHP</v>
          </cell>
          <cell r="D32">
            <v>127</v>
          </cell>
          <cell r="E32">
            <v>144</v>
          </cell>
          <cell r="F32">
            <v>127</v>
          </cell>
          <cell r="G32">
            <v>124</v>
          </cell>
          <cell r="J32" t="str">
            <v xml:space="preserve"> </v>
          </cell>
          <cell r="K32" t="str">
            <v>SYLVANIA</v>
          </cell>
          <cell r="L32" t="str">
            <v>QHE4X32T8/UNV ISH</v>
          </cell>
          <cell r="M32">
            <v>49877</v>
          </cell>
          <cell r="N32">
            <v>10</v>
          </cell>
          <cell r="O32">
            <v>1.1499999999999999</v>
          </cell>
          <cell r="P32">
            <v>60000</v>
          </cell>
          <cell r="Q32">
            <v>16.11</v>
          </cell>
          <cell r="R32">
            <v>20.137499999999999</v>
          </cell>
          <cell r="S32">
            <v>1</v>
          </cell>
        </row>
        <row r="33">
          <cell r="C33" t="str">
            <v>4X32PS</v>
          </cell>
          <cell r="D33">
            <v>104</v>
          </cell>
          <cell r="E33">
            <v>118</v>
          </cell>
          <cell r="F33">
            <v>104</v>
          </cell>
          <cell r="G33">
            <v>92</v>
          </cell>
          <cell r="J33" t="str">
            <v xml:space="preserve"> </v>
          </cell>
          <cell r="K33" t="str">
            <v>SYLVANIA</v>
          </cell>
          <cell r="L33" t="str">
            <v>QTP4X32T8/UNV PSN-SC</v>
          </cell>
          <cell r="M33">
            <v>51415</v>
          </cell>
          <cell r="N33">
            <v>10</v>
          </cell>
          <cell r="O33">
            <v>0.88</v>
          </cell>
          <cell r="P33">
            <v>60000</v>
          </cell>
          <cell r="Q33">
            <v>17.3</v>
          </cell>
          <cell r="R33">
            <v>21.625</v>
          </cell>
          <cell r="S33">
            <v>1</v>
          </cell>
        </row>
        <row r="34">
          <cell r="C34" t="str">
            <v>4X32PSLP</v>
          </cell>
          <cell r="D34">
            <v>82</v>
          </cell>
          <cell r="E34">
            <v>93</v>
          </cell>
          <cell r="F34">
            <v>82</v>
          </cell>
          <cell r="G34">
            <v>75</v>
          </cell>
          <cell r="J34" t="str">
            <v xml:space="preserve"> </v>
          </cell>
          <cell r="K34" t="str">
            <v>SYLVANIA</v>
          </cell>
          <cell r="L34" t="str">
            <v>QTP4X32T8/UNV PSX-SC</v>
          </cell>
          <cell r="M34">
            <v>51435</v>
          </cell>
          <cell r="N34">
            <v>10</v>
          </cell>
          <cell r="O34">
            <v>0.71</v>
          </cell>
          <cell r="P34">
            <v>60000</v>
          </cell>
          <cell r="Q34">
            <v>17.3</v>
          </cell>
          <cell r="R34">
            <v>21.625</v>
          </cell>
          <cell r="S34">
            <v>1</v>
          </cell>
        </row>
        <row r="35">
          <cell r="C35" t="str">
            <v>4X32PSHP</v>
          </cell>
          <cell r="D35" t="str">
            <v>n/a</v>
          </cell>
          <cell r="E35" t="str">
            <v>n/a</v>
          </cell>
          <cell r="F35" t="str">
            <v>n/a</v>
          </cell>
          <cell r="G35" t="str">
            <v>n/a</v>
          </cell>
          <cell r="J35" t="str">
            <v xml:space="preserve"> </v>
          </cell>
          <cell r="K35" t="str">
            <v>-</v>
          </cell>
          <cell r="L35" t="str">
            <v>UNAVAILABLE</v>
          </cell>
          <cell r="M35" t="str">
            <v>-</v>
          </cell>
          <cell r="N35" t="str">
            <v>-</v>
          </cell>
          <cell r="O35" t="str">
            <v>-</v>
          </cell>
          <cell r="P35" t="str">
            <v>-</v>
          </cell>
          <cell r="Q35" t="str">
            <v>unavailable</v>
          </cell>
          <cell r="R35" t="str">
            <v>unavailable</v>
          </cell>
          <cell r="S35" t="str">
            <v>-</v>
          </cell>
        </row>
        <row r="36">
          <cell r="C36" t="str">
            <v>1X32DIM</v>
          </cell>
          <cell r="D36">
            <v>30</v>
          </cell>
          <cell r="J36" t="str">
            <v xml:space="preserve"> </v>
          </cell>
          <cell r="K36" t="str">
            <v>SYLVANIA</v>
          </cell>
          <cell r="L36" t="str">
            <v>QTP1X32T8/UNV-DIM-TC</v>
          </cell>
          <cell r="M36">
            <v>50705</v>
          </cell>
          <cell r="N36">
            <v>10</v>
          </cell>
          <cell r="O36">
            <v>0.88</v>
          </cell>
          <cell r="P36">
            <v>60000</v>
          </cell>
          <cell r="Q36">
            <v>37</v>
          </cell>
          <cell r="R36">
            <v>46.25</v>
          </cell>
          <cell r="S36">
            <v>1</v>
          </cell>
        </row>
        <row r="37">
          <cell r="C37" t="str">
            <v>2X32DIM</v>
          </cell>
          <cell r="D37">
            <v>60</v>
          </cell>
          <cell r="J37" t="str">
            <v xml:space="preserve"> </v>
          </cell>
          <cell r="K37" t="str">
            <v>SYLVANIA</v>
          </cell>
          <cell r="L37" t="str">
            <v>QTP2X32T8/UNV-DIM-TC</v>
          </cell>
          <cell r="M37">
            <v>50707</v>
          </cell>
          <cell r="N37">
            <v>10</v>
          </cell>
          <cell r="O37">
            <v>0.88</v>
          </cell>
          <cell r="P37">
            <v>60000</v>
          </cell>
          <cell r="Q37">
            <v>37</v>
          </cell>
          <cell r="R37">
            <v>46.25</v>
          </cell>
          <cell r="S37">
            <v>1</v>
          </cell>
        </row>
        <row r="38">
          <cell r="C38" t="str">
            <v>3X32DIM</v>
          </cell>
          <cell r="D38">
            <v>87</v>
          </cell>
          <cell r="J38" t="str">
            <v xml:space="preserve"> </v>
          </cell>
          <cell r="K38" t="str">
            <v>SYLVANIA</v>
          </cell>
          <cell r="L38" t="str">
            <v>QTP3X32T8/UNV-DIM-TCL</v>
          </cell>
          <cell r="M38">
            <v>50714</v>
          </cell>
          <cell r="N38">
            <v>10</v>
          </cell>
          <cell r="O38">
            <v>0.88</v>
          </cell>
          <cell r="P38">
            <v>60000</v>
          </cell>
          <cell r="Q38">
            <v>47</v>
          </cell>
          <cell r="R38">
            <v>58.75</v>
          </cell>
          <cell r="S38">
            <v>1</v>
          </cell>
        </row>
        <row r="39">
          <cell r="C39" t="str">
            <v>4X32DIM</v>
          </cell>
          <cell r="D39">
            <v>114</v>
          </cell>
          <cell r="J39" t="str">
            <v xml:space="preserve"> </v>
          </cell>
          <cell r="K39" t="str">
            <v>SYLVANIA</v>
          </cell>
          <cell r="L39" t="str">
            <v>QTP4X32T8/UNV-DIM-TCL</v>
          </cell>
          <cell r="M39">
            <v>50716</v>
          </cell>
          <cell r="N39">
            <v>10</v>
          </cell>
          <cell r="O39">
            <v>0.88</v>
          </cell>
          <cell r="P39">
            <v>60000</v>
          </cell>
          <cell r="Q39">
            <v>52</v>
          </cell>
          <cell r="R39">
            <v>65</v>
          </cell>
          <cell r="S39">
            <v>1</v>
          </cell>
        </row>
        <row r="40">
          <cell r="C40" t="str">
            <v>2X54HO</v>
          </cell>
          <cell r="D40">
            <v>121</v>
          </cell>
          <cell r="J40" t="str">
            <v xml:space="preserve"> </v>
          </cell>
          <cell r="K40" t="str">
            <v>SYLVANIA</v>
          </cell>
          <cell r="L40" t="str">
            <v>QTP2X54T5HO/UNV PSN HT</v>
          </cell>
          <cell r="M40">
            <v>49136</v>
          </cell>
          <cell r="N40">
            <v>20</v>
          </cell>
          <cell r="O40">
            <v>1</v>
          </cell>
          <cell r="P40">
            <v>60000</v>
          </cell>
          <cell r="Q40">
            <v>32</v>
          </cell>
          <cell r="R40">
            <v>40</v>
          </cell>
          <cell r="S40">
            <v>1</v>
          </cell>
        </row>
        <row r="41">
          <cell r="C41" t="str">
            <v>2X59</v>
          </cell>
          <cell r="D41" t="str">
            <v>input watts</v>
          </cell>
          <cell r="J41" t="str">
            <v xml:space="preserve"> </v>
          </cell>
          <cell r="K41" t="str">
            <v>SYLVANIA</v>
          </cell>
          <cell r="L41" t="str">
            <v>QTP2X59T8/UNV-ISN-SC</v>
          </cell>
          <cell r="M41">
            <v>49598</v>
          </cell>
          <cell r="N41">
            <v>20</v>
          </cell>
          <cell r="O41">
            <v>0.88</v>
          </cell>
          <cell r="P41">
            <v>60000</v>
          </cell>
          <cell r="Q41">
            <v>30</v>
          </cell>
          <cell r="R41">
            <v>37.5</v>
          </cell>
          <cell r="S41">
            <v>1</v>
          </cell>
        </row>
        <row r="42">
          <cell r="C42" t="str">
            <v>2X96HO</v>
          </cell>
          <cell r="D42" t="str">
            <v>input watts</v>
          </cell>
          <cell r="J42" t="str">
            <v xml:space="preserve"> </v>
          </cell>
          <cell r="K42" t="str">
            <v>SYLVANIA</v>
          </cell>
          <cell r="L42" t="str">
            <v>QT2X96/***/HO</v>
          </cell>
          <cell r="M42" t="str">
            <v>4988x</v>
          </cell>
          <cell r="N42">
            <v>10</v>
          </cell>
          <cell r="O42">
            <v>0.85</v>
          </cell>
          <cell r="P42">
            <v>60000</v>
          </cell>
          <cell r="Q42">
            <v>40</v>
          </cell>
          <cell r="R42">
            <v>50</v>
          </cell>
          <cell r="S42">
            <v>1</v>
          </cell>
        </row>
        <row r="43">
          <cell r="C43" t="str">
            <v>2X96HOT8</v>
          </cell>
          <cell r="D43">
            <v>185</v>
          </cell>
          <cell r="J43" t="str">
            <v xml:space="preserve"> </v>
          </cell>
          <cell r="K43" t="str">
            <v>ADVANCE</v>
          </cell>
          <cell r="L43" t="str">
            <v>ICN-2S86</v>
          </cell>
          <cell r="M43" t="str">
            <v>-</v>
          </cell>
          <cell r="N43">
            <v>10</v>
          </cell>
          <cell r="O43">
            <v>0.95</v>
          </cell>
          <cell r="P43">
            <v>60000</v>
          </cell>
          <cell r="Q43">
            <v>40</v>
          </cell>
          <cell r="R43">
            <v>50</v>
          </cell>
          <cell r="S43">
            <v>1</v>
          </cell>
        </row>
        <row r="44">
          <cell r="C44" t="str">
            <v>4X54HO</v>
          </cell>
          <cell r="D44">
            <v>241</v>
          </cell>
          <cell r="J44" t="str">
            <v xml:space="preserve"> </v>
          </cell>
          <cell r="K44" t="str">
            <v>SYLVANIA</v>
          </cell>
          <cell r="L44" t="str">
            <v>QTP4X54T5HO/UNV PSN HTW</v>
          </cell>
          <cell r="M44">
            <v>49161</v>
          </cell>
          <cell r="N44">
            <v>10</v>
          </cell>
          <cell r="O44">
            <v>1</v>
          </cell>
          <cell r="P44">
            <v>60000</v>
          </cell>
          <cell r="Q44">
            <v>32</v>
          </cell>
          <cell r="R44">
            <v>40</v>
          </cell>
          <cell r="S44">
            <v>1</v>
          </cell>
        </row>
        <row r="45">
          <cell r="C45" t="str">
            <v>CF13 ELEC</v>
          </cell>
          <cell r="D45">
            <v>16</v>
          </cell>
          <cell r="J45" t="str">
            <v xml:space="preserve"> </v>
          </cell>
          <cell r="K45" t="str">
            <v>SYLVANIA</v>
          </cell>
          <cell r="L45" t="str">
            <v>QTP 1/2X13CF/UNV**</v>
          </cell>
          <cell r="M45" t="str">
            <v>517xx</v>
          </cell>
          <cell r="N45">
            <v>20</v>
          </cell>
          <cell r="O45">
            <v>1</v>
          </cell>
          <cell r="P45">
            <v>60000</v>
          </cell>
          <cell r="Q45">
            <v>12</v>
          </cell>
          <cell r="R45">
            <v>15</v>
          </cell>
          <cell r="S45">
            <v>1</v>
          </cell>
        </row>
        <row r="46">
          <cell r="C46" t="str">
            <v>CF18X2 ELEC</v>
          </cell>
          <cell r="D46">
            <v>38</v>
          </cell>
          <cell r="J46" t="str">
            <v xml:space="preserve"> </v>
          </cell>
          <cell r="K46" t="str">
            <v>SYLVANIA</v>
          </cell>
          <cell r="L46" t="str">
            <v>QTP 1/2X18CF/UNV**</v>
          </cell>
          <cell r="M46" t="str">
            <v>517xx</v>
          </cell>
          <cell r="N46">
            <v>20</v>
          </cell>
          <cell r="O46">
            <v>1</v>
          </cell>
          <cell r="P46">
            <v>60000</v>
          </cell>
          <cell r="Q46">
            <v>12</v>
          </cell>
          <cell r="R46">
            <v>15</v>
          </cell>
          <cell r="S46">
            <v>1</v>
          </cell>
        </row>
        <row r="47">
          <cell r="C47" t="str">
            <v>CF26 ELEC</v>
          </cell>
          <cell r="D47">
            <v>28</v>
          </cell>
          <cell r="J47" t="str">
            <v xml:space="preserve"> </v>
          </cell>
          <cell r="K47" t="str">
            <v>SYLVANIA</v>
          </cell>
          <cell r="L47" t="str">
            <v>QTP 1/2XCF/UNV**</v>
          </cell>
          <cell r="M47" t="str">
            <v>517xx</v>
          </cell>
          <cell r="N47">
            <v>20</v>
          </cell>
          <cell r="O47">
            <v>1.02</v>
          </cell>
          <cell r="P47">
            <v>60000</v>
          </cell>
          <cell r="Q47">
            <v>12</v>
          </cell>
          <cell r="R47">
            <v>15</v>
          </cell>
          <cell r="S47">
            <v>1</v>
          </cell>
        </row>
        <row r="48">
          <cell r="C48" t="str">
            <v>CF42 ELEC</v>
          </cell>
          <cell r="D48">
            <v>46</v>
          </cell>
          <cell r="J48" t="str">
            <v>X</v>
          </cell>
          <cell r="K48" t="str">
            <v>SYLVANIA</v>
          </cell>
          <cell r="L48" t="str">
            <v>QTP 1/2XCF/UNV**</v>
          </cell>
          <cell r="M48" t="str">
            <v>517xx</v>
          </cell>
          <cell r="N48">
            <v>20</v>
          </cell>
          <cell r="O48">
            <v>1</v>
          </cell>
          <cell r="P48">
            <v>60000</v>
          </cell>
          <cell r="Q48">
            <v>12</v>
          </cell>
          <cell r="R48">
            <v>15</v>
          </cell>
          <cell r="S48">
            <v>1</v>
          </cell>
        </row>
        <row r="49">
          <cell r="C49" t="str">
            <v>CF9 MAG</v>
          </cell>
          <cell r="D49">
            <v>11</v>
          </cell>
          <cell r="J49" t="str">
            <v>X</v>
          </cell>
          <cell r="K49" t="str">
            <v>ADVANCE</v>
          </cell>
          <cell r="L49" t="str">
            <v>LC-4-9-C-TP</v>
          </cell>
          <cell r="M49" t="str">
            <v>-</v>
          </cell>
          <cell r="N49">
            <v>50</v>
          </cell>
          <cell r="O49">
            <v>1.08</v>
          </cell>
          <cell r="P49">
            <v>60000</v>
          </cell>
          <cell r="Q49">
            <v>65</v>
          </cell>
          <cell r="R49">
            <v>81.25</v>
          </cell>
          <cell r="S49">
            <v>1</v>
          </cell>
        </row>
        <row r="50">
          <cell r="C50" t="str">
            <v>CF13 MAG</v>
          </cell>
          <cell r="D50">
            <v>16</v>
          </cell>
          <cell r="J50" t="str">
            <v>X</v>
          </cell>
          <cell r="K50" t="str">
            <v>ADVANCE</v>
          </cell>
          <cell r="L50" t="str">
            <v>LC-13-TP</v>
          </cell>
          <cell r="M50" t="str">
            <v>-</v>
          </cell>
          <cell r="N50">
            <v>50</v>
          </cell>
          <cell r="O50">
            <v>0.93</v>
          </cell>
          <cell r="P50">
            <v>60000</v>
          </cell>
          <cell r="Q50">
            <v>65</v>
          </cell>
          <cell r="R50">
            <v>81.25</v>
          </cell>
          <cell r="S50">
            <v>1</v>
          </cell>
        </row>
        <row r="51">
          <cell r="C51" t="str">
            <v>CF28 MAG</v>
          </cell>
          <cell r="D51">
            <v>32</v>
          </cell>
          <cell r="J51" t="str">
            <v>X</v>
          </cell>
          <cell r="K51" t="str">
            <v>ADVANCE</v>
          </cell>
          <cell r="L51" t="str">
            <v>LO-1Q28-TP</v>
          </cell>
          <cell r="M51" t="str">
            <v>-</v>
          </cell>
          <cell r="N51">
            <v>20</v>
          </cell>
          <cell r="O51">
            <v>0.97</v>
          </cell>
          <cell r="P51">
            <v>60000</v>
          </cell>
          <cell r="Q51">
            <v>65</v>
          </cell>
          <cell r="R51">
            <v>81.25</v>
          </cell>
          <cell r="S51">
            <v>1</v>
          </cell>
        </row>
        <row r="52">
          <cell r="C52" t="str">
            <v>HPS50 BITAP MAG S68</v>
          </cell>
          <cell r="D52">
            <v>66</v>
          </cell>
          <cell r="J52" t="str">
            <v xml:space="preserve"> </v>
          </cell>
          <cell r="K52" t="str">
            <v>ADVANCE</v>
          </cell>
          <cell r="L52" t="str">
            <v>71A7801-001D</v>
          </cell>
          <cell r="M52" t="str">
            <v>-</v>
          </cell>
          <cell r="N52">
            <v>1</v>
          </cell>
          <cell r="O52">
            <v>0.9</v>
          </cell>
          <cell r="P52">
            <v>60000</v>
          </cell>
          <cell r="Q52">
            <v>65</v>
          </cell>
          <cell r="R52">
            <v>81.25</v>
          </cell>
          <cell r="S52">
            <v>1</v>
          </cell>
        </row>
        <row r="53">
          <cell r="C53" t="str">
            <v>HPS70 QUADTAP MAG S62</v>
          </cell>
          <cell r="D53">
            <v>91</v>
          </cell>
          <cell r="J53" t="str">
            <v>X</v>
          </cell>
          <cell r="K53" t="str">
            <v>ADVANCE</v>
          </cell>
          <cell r="L53" t="str">
            <v>71A7971-001D</v>
          </cell>
          <cell r="M53" t="str">
            <v>-</v>
          </cell>
          <cell r="N53">
            <v>1</v>
          </cell>
          <cell r="O53">
            <v>0.9</v>
          </cell>
          <cell r="P53">
            <v>60000</v>
          </cell>
          <cell r="Q53">
            <v>65</v>
          </cell>
          <cell r="R53">
            <v>81.25</v>
          </cell>
          <cell r="S53">
            <v>2</v>
          </cell>
        </row>
        <row r="54">
          <cell r="C54" t="str">
            <v>HPS100 QUADTAP MAG S54</v>
          </cell>
          <cell r="D54">
            <v>130</v>
          </cell>
          <cell r="J54" t="str">
            <v xml:space="preserve"> </v>
          </cell>
          <cell r="K54" t="str">
            <v>ADVANCE</v>
          </cell>
          <cell r="L54" t="str">
            <v>71A8071-001D</v>
          </cell>
          <cell r="M54" t="str">
            <v>-</v>
          </cell>
          <cell r="N54">
            <v>1</v>
          </cell>
          <cell r="O54">
            <v>0.9</v>
          </cell>
          <cell r="P54">
            <v>60000</v>
          </cell>
          <cell r="Q54">
            <v>65</v>
          </cell>
          <cell r="R54">
            <v>81.25</v>
          </cell>
          <cell r="S54">
            <v>2</v>
          </cell>
        </row>
        <row r="55">
          <cell r="C55" t="str">
            <v>HPS150 QUADTAP MAG S55</v>
          </cell>
          <cell r="D55">
            <v>188</v>
          </cell>
          <cell r="J55" t="str">
            <v xml:space="preserve"> </v>
          </cell>
          <cell r="K55" t="str">
            <v>ADVANCE</v>
          </cell>
          <cell r="L55" t="str">
            <v>71A8172-001D</v>
          </cell>
          <cell r="M55" t="str">
            <v>-</v>
          </cell>
          <cell r="N55">
            <v>1</v>
          </cell>
          <cell r="O55">
            <v>0.9</v>
          </cell>
          <cell r="P55">
            <v>60000</v>
          </cell>
          <cell r="Q55">
            <v>65</v>
          </cell>
          <cell r="R55">
            <v>81.25</v>
          </cell>
          <cell r="S55">
            <v>2</v>
          </cell>
        </row>
        <row r="56">
          <cell r="C56" t="str">
            <v>HPS250 QUINTTAP MAG S50</v>
          </cell>
          <cell r="D56">
            <v>300</v>
          </cell>
          <cell r="J56" t="str">
            <v xml:space="preserve"> </v>
          </cell>
          <cell r="K56" t="str">
            <v>ADVANCE</v>
          </cell>
          <cell r="L56" t="str">
            <v>71A8251-001D</v>
          </cell>
          <cell r="M56" t="str">
            <v>-</v>
          </cell>
          <cell r="N56">
            <v>1</v>
          </cell>
          <cell r="O56">
            <v>0.9</v>
          </cell>
          <cell r="P56">
            <v>60000</v>
          </cell>
          <cell r="Q56">
            <v>65</v>
          </cell>
          <cell r="R56">
            <v>81.25</v>
          </cell>
          <cell r="S56">
            <v>2</v>
          </cell>
        </row>
        <row r="57">
          <cell r="C57" t="str">
            <v>HPS400 QUINTTAP MAG S51</v>
          </cell>
          <cell r="D57">
            <v>465</v>
          </cell>
          <cell r="J57" t="str">
            <v xml:space="preserve"> </v>
          </cell>
          <cell r="K57" t="str">
            <v>ADVANCE</v>
          </cell>
          <cell r="L57" t="str">
            <v>71A8453-001D</v>
          </cell>
          <cell r="M57" t="str">
            <v>-</v>
          </cell>
          <cell r="N57">
            <v>1</v>
          </cell>
          <cell r="O57">
            <v>0.9</v>
          </cell>
          <cell r="P57">
            <v>60000</v>
          </cell>
          <cell r="Q57">
            <v>65</v>
          </cell>
          <cell r="R57">
            <v>81.25</v>
          </cell>
          <cell r="S57">
            <v>2</v>
          </cell>
        </row>
        <row r="58">
          <cell r="C58" t="str">
            <v>MH50 BITAP MAG M110/M148</v>
          </cell>
          <cell r="D58">
            <v>72</v>
          </cell>
          <cell r="J58" t="str">
            <v xml:space="preserve"> </v>
          </cell>
          <cell r="K58" t="str">
            <v>ADVANCE</v>
          </cell>
          <cell r="L58" t="str">
            <v>71A5181</v>
          </cell>
          <cell r="M58" t="str">
            <v>-</v>
          </cell>
          <cell r="N58">
            <v>1</v>
          </cell>
          <cell r="O58">
            <v>0.9</v>
          </cell>
          <cell r="P58">
            <v>60000</v>
          </cell>
          <cell r="Q58">
            <v>65</v>
          </cell>
          <cell r="R58">
            <v>81.25</v>
          </cell>
          <cell r="S58">
            <v>1</v>
          </cell>
        </row>
        <row r="59">
          <cell r="C59" t="str">
            <v>MH70 QUADTAP MAG M98/M143</v>
          </cell>
          <cell r="D59">
            <v>95</v>
          </cell>
          <cell r="J59" t="str">
            <v xml:space="preserve"> </v>
          </cell>
          <cell r="K59" t="str">
            <v>ADVANCE</v>
          </cell>
          <cell r="L59" t="str">
            <v>71A5292-001D</v>
          </cell>
          <cell r="M59" t="str">
            <v>-</v>
          </cell>
          <cell r="N59">
            <v>1</v>
          </cell>
          <cell r="O59">
            <v>0.9</v>
          </cell>
          <cell r="P59">
            <v>60000</v>
          </cell>
          <cell r="Q59">
            <v>65</v>
          </cell>
          <cell r="R59">
            <v>81.25</v>
          </cell>
          <cell r="S59">
            <v>2</v>
          </cell>
        </row>
        <row r="60">
          <cell r="C60" t="str">
            <v>MH100 QUADTAP MAG M90/M140</v>
          </cell>
          <cell r="D60">
            <v>130</v>
          </cell>
          <cell r="J60" t="str">
            <v xml:space="preserve"> </v>
          </cell>
          <cell r="K60" t="str">
            <v>ADVANCE</v>
          </cell>
          <cell r="L60" t="str">
            <v>71A5390-001D</v>
          </cell>
          <cell r="M60" t="str">
            <v>-</v>
          </cell>
          <cell r="N60">
            <v>1</v>
          </cell>
          <cell r="O60">
            <v>0.9</v>
          </cell>
          <cell r="P60">
            <v>60000</v>
          </cell>
          <cell r="Q60">
            <v>65</v>
          </cell>
          <cell r="R60">
            <v>81.25</v>
          </cell>
          <cell r="S60">
            <v>2</v>
          </cell>
        </row>
        <row r="61">
          <cell r="C61" t="str">
            <v>MH175 QUADTAP MAG M57/M107</v>
          </cell>
          <cell r="D61">
            <v>210</v>
          </cell>
          <cell r="J61" t="str">
            <v xml:space="preserve"> </v>
          </cell>
          <cell r="K61" t="str">
            <v>ADVANCE</v>
          </cell>
          <cell r="L61" t="str">
            <v>71A5570-001D</v>
          </cell>
          <cell r="M61" t="str">
            <v>-</v>
          </cell>
          <cell r="N61">
            <v>1</v>
          </cell>
          <cell r="O61">
            <v>0.9</v>
          </cell>
          <cell r="P61">
            <v>60000</v>
          </cell>
          <cell r="Q61">
            <v>65</v>
          </cell>
          <cell r="R61">
            <v>81.25</v>
          </cell>
          <cell r="S61">
            <v>2</v>
          </cell>
        </row>
        <row r="62">
          <cell r="C62" t="str">
            <v>MH175PS BITAP MAG F-CAN M137/M152</v>
          </cell>
          <cell r="D62">
            <v>210</v>
          </cell>
          <cell r="J62" t="str">
            <v xml:space="preserve"> </v>
          </cell>
          <cell r="K62" t="str">
            <v>ADVANCE</v>
          </cell>
          <cell r="L62" t="str">
            <v>72C5582-NP-001</v>
          </cell>
          <cell r="M62" t="str">
            <v>-</v>
          </cell>
          <cell r="N62">
            <v>1</v>
          </cell>
          <cell r="O62">
            <v>0.9</v>
          </cell>
          <cell r="P62">
            <v>60000</v>
          </cell>
          <cell r="Q62">
            <v>81</v>
          </cell>
          <cell r="R62">
            <v>101.25</v>
          </cell>
          <cell r="S62">
            <v>2</v>
          </cell>
        </row>
        <row r="63">
          <cell r="C63" t="str">
            <v>MH175PS QUADTAP MAG M137/M152</v>
          </cell>
          <cell r="D63">
            <v>208</v>
          </cell>
          <cell r="J63" t="str">
            <v xml:space="preserve"> </v>
          </cell>
          <cell r="K63" t="str">
            <v>ADVANCE</v>
          </cell>
          <cell r="L63" t="str">
            <v>71A5593-001D</v>
          </cell>
          <cell r="M63" t="str">
            <v>-</v>
          </cell>
          <cell r="N63">
            <v>1</v>
          </cell>
          <cell r="O63">
            <v>0.9</v>
          </cell>
          <cell r="P63">
            <v>60000</v>
          </cell>
          <cell r="Q63">
            <v>65</v>
          </cell>
          <cell r="R63">
            <v>81.25</v>
          </cell>
          <cell r="S63">
            <v>2</v>
          </cell>
        </row>
        <row r="64">
          <cell r="C64" t="str">
            <v>MH250PS BITAP MAG F-CAN M138/M153</v>
          </cell>
          <cell r="D64">
            <v>295</v>
          </cell>
          <cell r="J64" t="str">
            <v xml:space="preserve"> </v>
          </cell>
          <cell r="K64" t="str">
            <v>ADVANCE</v>
          </cell>
          <cell r="L64" t="str">
            <v>72C5783-NP-001</v>
          </cell>
          <cell r="M64" t="str">
            <v>-</v>
          </cell>
          <cell r="N64">
            <v>1</v>
          </cell>
          <cell r="O64">
            <v>0.9</v>
          </cell>
          <cell r="P64">
            <v>60000</v>
          </cell>
          <cell r="Q64">
            <v>81</v>
          </cell>
          <cell r="R64">
            <v>101.25</v>
          </cell>
          <cell r="S64">
            <v>2</v>
          </cell>
        </row>
        <row r="65">
          <cell r="C65" t="str">
            <v>MH250PS QUADTAP MAG M138/M153</v>
          </cell>
          <cell r="D65">
            <v>291</v>
          </cell>
          <cell r="J65" t="str">
            <v xml:space="preserve"> </v>
          </cell>
          <cell r="K65" t="str">
            <v>ADVANCE</v>
          </cell>
          <cell r="L65" t="str">
            <v>71A5792-001D</v>
          </cell>
          <cell r="M65" t="str">
            <v>-</v>
          </cell>
          <cell r="N65">
            <v>1</v>
          </cell>
          <cell r="O65">
            <v>0.9</v>
          </cell>
          <cell r="P65">
            <v>60000</v>
          </cell>
          <cell r="Q65">
            <v>65</v>
          </cell>
          <cell r="R65">
            <v>81.25</v>
          </cell>
          <cell r="S65">
            <v>2</v>
          </cell>
        </row>
        <row r="66">
          <cell r="C66" t="str">
            <v>MH320PS BITAP MAG F-CAN M132/M154</v>
          </cell>
          <cell r="D66">
            <v>375</v>
          </cell>
          <cell r="J66" t="str">
            <v xml:space="preserve"> </v>
          </cell>
          <cell r="K66" t="str">
            <v>ADVANCE</v>
          </cell>
          <cell r="L66" t="str">
            <v>72C5882-NP-001</v>
          </cell>
          <cell r="M66" t="str">
            <v>-</v>
          </cell>
          <cell r="N66">
            <v>1</v>
          </cell>
          <cell r="O66">
            <v>0.9</v>
          </cell>
          <cell r="P66">
            <v>60000</v>
          </cell>
          <cell r="Q66">
            <v>81</v>
          </cell>
          <cell r="R66">
            <v>101.25</v>
          </cell>
          <cell r="S66">
            <v>2</v>
          </cell>
        </row>
        <row r="67">
          <cell r="C67" t="str">
            <v>MH320PS QUADTAP MAG M132/M154</v>
          </cell>
          <cell r="D67">
            <v>368</v>
          </cell>
          <cell r="J67" t="str">
            <v xml:space="preserve"> </v>
          </cell>
          <cell r="K67" t="str">
            <v>ADVANCE</v>
          </cell>
          <cell r="L67" t="str">
            <v>71A5892-001D</v>
          </cell>
          <cell r="M67" t="str">
            <v>-</v>
          </cell>
          <cell r="N67">
            <v>1</v>
          </cell>
          <cell r="O67">
            <v>0.9</v>
          </cell>
          <cell r="P67">
            <v>60000</v>
          </cell>
          <cell r="Q67">
            <v>65</v>
          </cell>
          <cell r="R67">
            <v>81.25</v>
          </cell>
          <cell r="S67">
            <v>2</v>
          </cell>
        </row>
        <row r="68">
          <cell r="C68" t="str">
            <v>MH400 QUINTTAP MAG M59/H33</v>
          </cell>
          <cell r="D68">
            <v>460</v>
          </cell>
          <cell r="J68" t="str">
            <v xml:space="preserve"> </v>
          </cell>
          <cell r="K68" t="str">
            <v>ADVANCE</v>
          </cell>
          <cell r="L68" t="str">
            <v>71A6051-001D</v>
          </cell>
          <cell r="M68" t="str">
            <v>-</v>
          </cell>
          <cell r="N68">
            <v>1</v>
          </cell>
          <cell r="O68">
            <v>0.9</v>
          </cell>
          <cell r="P68">
            <v>60000</v>
          </cell>
          <cell r="Q68">
            <v>65</v>
          </cell>
          <cell r="R68">
            <v>81.25</v>
          </cell>
          <cell r="S68">
            <v>2</v>
          </cell>
        </row>
        <row r="69">
          <cell r="C69" t="str">
            <v>MH400PS BITAP MAG F-CAN M135/M155</v>
          </cell>
          <cell r="D69">
            <v>465</v>
          </cell>
          <cell r="J69" t="str">
            <v xml:space="preserve"> </v>
          </cell>
          <cell r="K69" t="str">
            <v>ADVANCE</v>
          </cell>
          <cell r="L69" t="str">
            <v>72C6182-NP-001</v>
          </cell>
          <cell r="M69" t="str">
            <v>-</v>
          </cell>
          <cell r="N69">
            <v>1</v>
          </cell>
          <cell r="O69">
            <v>0.9</v>
          </cell>
          <cell r="P69">
            <v>60000</v>
          </cell>
          <cell r="Q69">
            <v>100</v>
          </cell>
          <cell r="R69">
            <v>125</v>
          </cell>
          <cell r="S69">
            <v>2</v>
          </cell>
        </row>
        <row r="70">
          <cell r="C70" t="str">
            <v>MH400PS QUADTAP MAG M135/M155</v>
          </cell>
          <cell r="D70">
            <v>452</v>
          </cell>
          <cell r="J70" t="str">
            <v xml:space="preserve"> </v>
          </cell>
          <cell r="K70" t="str">
            <v>ADVANCE</v>
          </cell>
          <cell r="L70" t="str">
            <v>71A6092-001D</v>
          </cell>
          <cell r="M70" t="str">
            <v>-</v>
          </cell>
          <cell r="N70">
            <v>1</v>
          </cell>
          <cell r="O70">
            <v>0.9</v>
          </cell>
          <cell r="P70">
            <v>60000</v>
          </cell>
          <cell r="Q70">
            <v>65</v>
          </cell>
          <cell r="R70">
            <v>81.25</v>
          </cell>
          <cell r="S70">
            <v>2</v>
          </cell>
        </row>
        <row r="71">
          <cell r="C71" t="str">
            <v>MH875PS QUADTAP MAG</v>
          </cell>
          <cell r="D71">
            <v>940</v>
          </cell>
          <cell r="J71" t="str">
            <v xml:space="preserve"> </v>
          </cell>
          <cell r="K71" t="str">
            <v>VENTURE</v>
          </cell>
          <cell r="L71" t="str">
            <v>V90D8611</v>
          </cell>
          <cell r="M71" t="str">
            <v>-</v>
          </cell>
          <cell r="N71">
            <v>1</v>
          </cell>
          <cell r="O71">
            <v>0.9</v>
          </cell>
          <cell r="P71">
            <v>60000</v>
          </cell>
          <cell r="Q71">
            <v>100</v>
          </cell>
          <cell r="R71">
            <v>125</v>
          </cell>
          <cell r="S71">
            <v>2</v>
          </cell>
        </row>
        <row r="72">
          <cell r="C72" t="str">
            <v>ES MAG</v>
          </cell>
          <cell r="D72" t="str">
            <v>input watts</v>
          </cell>
          <cell r="H72">
            <v>0</v>
          </cell>
          <cell r="I72">
            <v>4</v>
          </cell>
          <cell r="J72" t="str">
            <v xml:space="preserve"> </v>
          </cell>
          <cell r="K72" t="str">
            <v>EXISTING ES MAG</v>
          </cell>
          <cell r="L72" t="str">
            <v>-</v>
          </cell>
          <cell r="M72" t="str">
            <v>-</v>
          </cell>
          <cell r="N72" t="str">
            <v>-</v>
          </cell>
          <cell r="O72">
            <v>0.9</v>
          </cell>
          <cell r="P72">
            <v>40000</v>
          </cell>
          <cell r="Q72">
            <v>9.6</v>
          </cell>
          <cell r="R72">
            <v>12</v>
          </cell>
          <cell r="S72">
            <v>1</v>
          </cell>
        </row>
        <row r="73">
          <cell r="C73" t="str">
            <v>ES MAG HO</v>
          </cell>
          <cell r="D73" t="str">
            <v>input watts</v>
          </cell>
          <cell r="H73">
            <v>0</v>
          </cell>
          <cell r="I73">
            <v>11</v>
          </cell>
          <cell r="J73" t="str">
            <v xml:space="preserve"> </v>
          </cell>
          <cell r="K73" t="str">
            <v>EXISTING ES MAG</v>
          </cell>
          <cell r="L73" t="str">
            <v>-</v>
          </cell>
          <cell r="M73" t="str">
            <v>-</v>
          </cell>
          <cell r="N73" t="str">
            <v>-</v>
          </cell>
          <cell r="O73">
            <v>0.9</v>
          </cell>
          <cell r="P73">
            <v>40000</v>
          </cell>
          <cell r="Q73">
            <v>12</v>
          </cell>
          <cell r="R73">
            <v>15</v>
          </cell>
          <cell r="S73">
            <v>1</v>
          </cell>
        </row>
        <row r="74">
          <cell r="C74" t="str">
            <v>ES MAG SLIMLINE</v>
          </cell>
          <cell r="D74" t="str">
            <v>input watts</v>
          </cell>
          <cell r="H74">
            <v>0</v>
          </cell>
          <cell r="I74">
            <v>8</v>
          </cell>
          <cell r="J74" t="str">
            <v xml:space="preserve"> </v>
          </cell>
          <cell r="K74" t="str">
            <v>EXISTING ES MAG</v>
          </cell>
          <cell r="L74" t="str">
            <v>-</v>
          </cell>
          <cell r="M74" t="str">
            <v>-</v>
          </cell>
          <cell r="N74" t="str">
            <v>-</v>
          </cell>
          <cell r="O74">
            <v>0.9</v>
          </cell>
          <cell r="P74">
            <v>40000</v>
          </cell>
          <cell r="Q74">
            <v>9.6</v>
          </cell>
          <cell r="R74">
            <v>12</v>
          </cell>
          <cell r="S74">
            <v>1</v>
          </cell>
        </row>
        <row r="75">
          <cell r="C75" t="str">
            <v>HYBRID MAG</v>
          </cell>
          <cell r="D75" t="str">
            <v>input watts</v>
          </cell>
          <cell r="H75">
            <v>0</v>
          </cell>
          <cell r="I75">
            <v>4</v>
          </cell>
          <cell r="J75" t="str">
            <v xml:space="preserve"> </v>
          </cell>
          <cell r="K75" t="str">
            <v>EXISTING HYBRID MAG</v>
          </cell>
          <cell r="L75" t="str">
            <v>-</v>
          </cell>
          <cell r="M75" t="str">
            <v>-</v>
          </cell>
          <cell r="N75" t="str">
            <v>-</v>
          </cell>
          <cell r="O75">
            <v>0.9</v>
          </cell>
          <cell r="P75">
            <v>40000</v>
          </cell>
          <cell r="Q75">
            <v>12</v>
          </cell>
          <cell r="R75">
            <v>15</v>
          </cell>
          <cell r="S75">
            <v>1</v>
          </cell>
        </row>
        <row r="76">
          <cell r="C76" t="str">
            <v>STD ELEC</v>
          </cell>
          <cell r="D76" t="str">
            <v>input watts</v>
          </cell>
          <cell r="H76">
            <v>0</v>
          </cell>
          <cell r="I76">
            <v>1</v>
          </cell>
          <cell r="J76" t="str">
            <v xml:space="preserve"> </v>
          </cell>
          <cell r="K76" t="str">
            <v>EXISTING STD ELEC</v>
          </cell>
          <cell r="L76" t="str">
            <v>-</v>
          </cell>
          <cell r="M76" t="str">
            <v>-</v>
          </cell>
          <cell r="N76" t="str">
            <v>-</v>
          </cell>
          <cell r="O76">
            <v>0.9</v>
          </cell>
          <cell r="P76">
            <v>60000</v>
          </cell>
          <cell r="Q76">
            <v>12</v>
          </cell>
          <cell r="R76">
            <v>15</v>
          </cell>
          <cell r="S76">
            <v>1</v>
          </cell>
        </row>
        <row r="77">
          <cell r="C77" t="str">
            <v>STD HID-SMALL</v>
          </cell>
          <cell r="D77" t="str">
            <v>input watts</v>
          </cell>
          <cell r="H77">
            <v>700</v>
          </cell>
          <cell r="I77">
            <v>3</v>
          </cell>
          <cell r="J77" t="str">
            <v xml:space="preserve"> </v>
          </cell>
          <cell r="K77" t="str">
            <v>EXISTING STD HID</v>
          </cell>
          <cell r="L77" t="str">
            <v>-</v>
          </cell>
          <cell r="M77" t="str">
            <v>-</v>
          </cell>
          <cell r="N77" t="str">
            <v>-</v>
          </cell>
          <cell r="O77">
            <v>0.9</v>
          </cell>
          <cell r="P77">
            <v>60000</v>
          </cell>
          <cell r="Q77" t="str">
            <v>input cost</v>
          </cell>
          <cell r="R77" t="str">
            <v>input cost</v>
          </cell>
          <cell r="S77">
            <v>2</v>
          </cell>
        </row>
        <row r="78">
          <cell r="C78" t="str">
            <v>STD HID-MEDIUM</v>
          </cell>
          <cell r="D78" t="str">
            <v>input watts</v>
          </cell>
          <cell r="H78">
            <v>700</v>
          </cell>
          <cell r="I78">
            <v>10</v>
          </cell>
          <cell r="J78" t="str">
            <v xml:space="preserve"> </v>
          </cell>
          <cell r="K78" t="str">
            <v>EXISTING STD HID</v>
          </cell>
          <cell r="L78" t="str">
            <v>-</v>
          </cell>
          <cell r="M78" t="str">
            <v>-</v>
          </cell>
          <cell r="N78" t="str">
            <v>-</v>
          </cell>
          <cell r="O78">
            <v>0.9</v>
          </cell>
          <cell r="P78">
            <v>60000</v>
          </cell>
          <cell r="Q78" t="str">
            <v>input cost</v>
          </cell>
          <cell r="R78" t="str">
            <v>input cost</v>
          </cell>
          <cell r="S78">
            <v>2</v>
          </cell>
        </row>
        <row r="79">
          <cell r="C79" t="str">
            <v>STD HID-LARGE</v>
          </cell>
          <cell r="D79" t="str">
            <v>input watts</v>
          </cell>
          <cell r="H79">
            <v>700</v>
          </cell>
          <cell r="I79">
            <v>20</v>
          </cell>
          <cell r="J79" t="str">
            <v xml:space="preserve"> </v>
          </cell>
          <cell r="K79" t="str">
            <v>EXISTING STD HID</v>
          </cell>
          <cell r="L79" t="str">
            <v>-</v>
          </cell>
          <cell r="M79" t="str">
            <v>-</v>
          </cell>
          <cell r="N79" t="str">
            <v>-</v>
          </cell>
          <cell r="O79">
            <v>0.9</v>
          </cell>
          <cell r="P79">
            <v>60000</v>
          </cell>
          <cell r="Q79" t="str">
            <v>input cost</v>
          </cell>
          <cell r="R79" t="str">
            <v>input cost</v>
          </cell>
          <cell r="S79">
            <v>2</v>
          </cell>
        </row>
        <row r="80">
          <cell r="C80" t="str">
            <v>STD MAG</v>
          </cell>
          <cell r="D80" t="str">
            <v>input watts</v>
          </cell>
          <cell r="H80">
            <v>700</v>
          </cell>
          <cell r="I80">
            <v>4</v>
          </cell>
          <cell r="J80" t="str">
            <v xml:space="preserve"> </v>
          </cell>
          <cell r="K80" t="str">
            <v>EXISTING STD MAG</v>
          </cell>
          <cell r="L80" t="str">
            <v>-</v>
          </cell>
          <cell r="M80" t="str">
            <v>-</v>
          </cell>
          <cell r="N80" t="str">
            <v>-</v>
          </cell>
          <cell r="O80">
            <v>0.9</v>
          </cell>
          <cell r="P80">
            <v>40000</v>
          </cell>
          <cell r="Q80">
            <v>8</v>
          </cell>
          <cell r="R80">
            <v>10</v>
          </cell>
          <cell r="S80">
            <v>1</v>
          </cell>
        </row>
        <row r="81">
          <cell r="C81" t="str">
            <v>STD MAG EXIT SIGNS</v>
          </cell>
          <cell r="D81" t="str">
            <v>input watts</v>
          </cell>
          <cell r="H81">
            <v>0</v>
          </cell>
          <cell r="I81">
            <v>0</v>
          </cell>
          <cell r="J81" t="str">
            <v xml:space="preserve"> </v>
          </cell>
          <cell r="K81" t="str">
            <v>EXISTING STD MAG</v>
          </cell>
          <cell r="L81" t="str">
            <v>-</v>
          </cell>
          <cell r="M81" t="str">
            <v>-</v>
          </cell>
          <cell r="N81" t="str">
            <v>-</v>
          </cell>
          <cell r="O81">
            <v>0.9</v>
          </cell>
          <cell r="P81">
            <v>40000</v>
          </cell>
          <cell r="Q81">
            <v>8</v>
          </cell>
          <cell r="R81">
            <v>10</v>
          </cell>
          <cell r="S81">
            <v>1</v>
          </cell>
        </row>
        <row r="82">
          <cell r="C82" t="str">
            <v>STD MAG HO</v>
          </cell>
          <cell r="D82" t="str">
            <v>input watts</v>
          </cell>
          <cell r="H82">
            <v>700</v>
          </cell>
          <cell r="I82">
            <v>11</v>
          </cell>
          <cell r="J82" t="str">
            <v xml:space="preserve"> </v>
          </cell>
          <cell r="K82" t="str">
            <v>EXISTING STD MAG</v>
          </cell>
          <cell r="L82" t="str">
            <v>-</v>
          </cell>
          <cell r="M82" t="str">
            <v>-</v>
          </cell>
          <cell r="N82" t="str">
            <v>-</v>
          </cell>
          <cell r="O82">
            <v>0.9</v>
          </cell>
          <cell r="P82">
            <v>40000</v>
          </cell>
          <cell r="Q82">
            <v>9.6</v>
          </cell>
          <cell r="R82">
            <v>12</v>
          </cell>
          <cell r="S82">
            <v>1</v>
          </cell>
        </row>
        <row r="83">
          <cell r="C83" t="str">
            <v>STD MAG SLIMLINE</v>
          </cell>
          <cell r="D83" t="str">
            <v>input watts</v>
          </cell>
          <cell r="H83">
            <v>700</v>
          </cell>
          <cell r="I83">
            <v>8</v>
          </cell>
          <cell r="J83" t="str">
            <v xml:space="preserve"> </v>
          </cell>
          <cell r="K83" t="str">
            <v>EXISTING STD MAG</v>
          </cell>
          <cell r="L83" t="str">
            <v>-</v>
          </cell>
          <cell r="M83" t="str">
            <v>-</v>
          </cell>
          <cell r="N83" t="str">
            <v>-</v>
          </cell>
          <cell r="O83">
            <v>0.9</v>
          </cell>
          <cell r="P83">
            <v>40000</v>
          </cell>
          <cell r="Q83">
            <v>9.6</v>
          </cell>
          <cell r="R83">
            <v>12</v>
          </cell>
          <cell r="S83">
            <v>1</v>
          </cell>
        </row>
        <row r="84">
          <cell r="C84" t="str">
            <v>STD MAG VHO</v>
          </cell>
          <cell r="D84" t="str">
            <v>input watts</v>
          </cell>
          <cell r="H84">
            <v>700</v>
          </cell>
          <cell r="I84">
            <v>12</v>
          </cell>
          <cell r="J84" t="str">
            <v xml:space="preserve"> </v>
          </cell>
          <cell r="K84" t="str">
            <v>EXISTING STD MAG</v>
          </cell>
          <cell r="L84" t="str">
            <v>-</v>
          </cell>
          <cell r="M84" t="str">
            <v>-</v>
          </cell>
          <cell r="N84" t="str">
            <v>-</v>
          </cell>
          <cell r="O84">
            <v>0.9</v>
          </cell>
          <cell r="P84">
            <v>40000</v>
          </cell>
          <cell r="Q84">
            <v>9.6</v>
          </cell>
          <cell r="R84">
            <v>12</v>
          </cell>
          <cell r="S84">
            <v>1</v>
          </cell>
        </row>
        <row r="85">
          <cell r="C85" t="str">
            <v>N/A</v>
          </cell>
          <cell r="D85">
            <v>0</v>
          </cell>
          <cell r="H85">
            <v>0</v>
          </cell>
          <cell r="I85">
            <v>0</v>
          </cell>
          <cell r="J85" t="str">
            <v>X</v>
          </cell>
          <cell r="K85" t="str">
            <v>-</v>
          </cell>
          <cell r="L85" t="str">
            <v>-</v>
          </cell>
          <cell r="M85" t="str">
            <v>-</v>
          </cell>
          <cell r="N85" t="str">
            <v>-</v>
          </cell>
          <cell r="O85">
            <v>0</v>
          </cell>
          <cell r="P85">
            <v>0</v>
          </cell>
          <cell r="Q85">
            <v>0</v>
          </cell>
          <cell r="R85">
            <v>0</v>
          </cell>
          <cell r="S85">
            <v>0</v>
          </cell>
        </row>
      </sheetData>
      <sheetData sheetId="11">
        <row r="5">
          <cell r="C5" t="str">
            <v>9 WATT COMPACT FL. (40)</v>
          </cell>
          <cell r="F5" t="str">
            <v xml:space="preserve"> </v>
          </cell>
          <cell r="G5" t="str">
            <v>TCP</v>
          </cell>
          <cell r="H5" t="str">
            <v>28909-41K</v>
          </cell>
          <cell r="I5" t="str">
            <v>-</v>
          </cell>
          <cell r="J5">
            <v>12</v>
          </cell>
          <cell r="K5">
            <v>550</v>
          </cell>
          <cell r="L5">
            <v>10000</v>
          </cell>
          <cell r="M5">
            <v>8</v>
          </cell>
          <cell r="N5">
            <v>10</v>
          </cell>
          <cell r="O5">
            <v>0.25</v>
          </cell>
        </row>
        <row r="6">
          <cell r="C6" t="str">
            <v>9 WATT COMPACT FL. (40) PAR20</v>
          </cell>
          <cell r="F6" t="str">
            <v xml:space="preserve"> </v>
          </cell>
          <cell r="G6" t="str">
            <v>TCP</v>
          </cell>
          <cell r="H6" t="str">
            <v>28909-41K W/201M20</v>
          </cell>
          <cell r="I6" t="str">
            <v>-</v>
          </cell>
          <cell r="J6">
            <v>12</v>
          </cell>
          <cell r="K6">
            <v>550</v>
          </cell>
          <cell r="L6">
            <v>10000</v>
          </cell>
          <cell r="M6">
            <v>12</v>
          </cell>
          <cell r="N6">
            <v>15</v>
          </cell>
          <cell r="O6">
            <v>0.25</v>
          </cell>
        </row>
        <row r="7">
          <cell r="C7" t="str">
            <v>9 WATT COMPACT FL. (40) PAR30</v>
          </cell>
          <cell r="F7" t="str">
            <v xml:space="preserve"> </v>
          </cell>
          <cell r="G7" t="str">
            <v>TCP</v>
          </cell>
          <cell r="H7" t="str">
            <v>28909-41K W/201M30</v>
          </cell>
          <cell r="I7" t="str">
            <v>-</v>
          </cell>
          <cell r="J7">
            <v>12</v>
          </cell>
          <cell r="K7">
            <v>550</v>
          </cell>
          <cell r="L7">
            <v>10000</v>
          </cell>
          <cell r="M7">
            <v>12</v>
          </cell>
          <cell r="N7">
            <v>15</v>
          </cell>
          <cell r="O7">
            <v>0.25</v>
          </cell>
        </row>
        <row r="8">
          <cell r="C8" t="str">
            <v>9 WATT COMPACT FL. (40) PAR40</v>
          </cell>
          <cell r="F8" t="str">
            <v xml:space="preserve"> </v>
          </cell>
          <cell r="G8" t="str">
            <v>TCP</v>
          </cell>
          <cell r="H8" t="str">
            <v>28909-41K W/201M40</v>
          </cell>
          <cell r="I8" t="str">
            <v>-</v>
          </cell>
          <cell r="J8">
            <v>12</v>
          </cell>
          <cell r="K8">
            <v>550</v>
          </cell>
          <cell r="L8">
            <v>10000</v>
          </cell>
          <cell r="M8">
            <v>12</v>
          </cell>
          <cell r="N8">
            <v>15</v>
          </cell>
          <cell r="O8">
            <v>0.25</v>
          </cell>
        </row>
        <row r="9">
          <cell r="C9" t="str">
            <v>13 WATT COMPACT FL. (60)</v>
          </cell>
          <cell r="F9" t="str">
            <v xml:space="preserve"> </v>
          </cell>
          <cell r="G9" t="str">
            <v>TCP</v>
          </cell>
          <cell r="H9" t="str">
            <v>28913-41K</v>
          </cell>
          <cell r="I9" t="str">
            <v>-</v>
          </cell>
          <cell r="J9">
            <v>12</v>
          </cell>
          <cell r="K9">
            <v>900</v>
          </cell>
          <cell r="L9">
            <v>10000</v>
          </cell>
          <cell r="M9">
            <v>8</v>
          </cell>
          <cell r="N9">
            <v>10</v>
          </cell>
          <cell r="O9">
            <v>0.25</v>
          </cell>
        </row>
        <row r="10">
          <cell r="C10" t="str">
            <v>13 WATT COMPACT FL. (60) PAR20</v>
          </cell>
          <cell r="F10" t="str">
            <v xml:space="preserve"> </v>
          </cell>
          <cell r="G10" t="str">
            <v>TCP</v>
          </cell>
          <cell r="H10" t="str">
            <v>28913-41K W/201M20</v>
          </cell>
          <cell r="I10" t="str">
            <v>-</v>
          </cell>
          <cell r="J10">
            <v>12</v>
          </cell>
          <cell r="K10">
            <v>900</v>
          </cell>
          <cell r="L10">
            <v>10000</v>
          </cell>
          <cell r="M10">
            <v>12</v>
          </cell>
          <cell r="N10">
            <v>15</v>
          </cell>
          <cell r="O10">
            <v>0.25</v>
          </cell>
        </row>
        <row r="11">
          <cell r="C11" t="str">
            <v>13 WATT COMPACT FL. (60) PAR30</v>
          </cell>
          <cell r="F11" t="str">
            <v>X</v>
          </cell>
          <cell r="G11" t="str">
            <v>TCP</v>
          </cell>
          <cell r="H11" t="str">
            <v>28913-41K W/201M30</v>
          </cell>
          <cell r="I11" t="str">
            <v>-</v>
          </cell>
          <cell r="J11">
            <v>12</v>
          </cell>
          <cell r="K11">
            <v>900</v>
          </cell>
          <cell r="L11">
            <v>10000</v>
          </cell>
          <cell r="M11">
            <v>12</v>
          </cell>
          <cell r="N11">
            <v>15</v>
          </cell>
          <cell r="O11">
            <v>0.25</v>
          </cell>
        </row>
        <row r="12">
          <cell r="C12" t="str">
            <v>13 WATT COMPACT FL. (60) PAR40</v>
          </cell>
          <cell r="F12" t="str">
            <v xml:space="preserve"> </v>
          </cell>
          <cell r="G12" t="str">
            <v>TCP</v>
          </cell>
          <cell r="H12" t="str">
            <v>28913-41K W/201M40</v>
          </cell>
          <cell r="I12" t="str">
            <v>-</v>
          </cell>
          <cell r="J12">
            <v>12</v>
          </cell>
          <cell r="K12">
            <v>900</v>
          </cell>
          <cell r="L12">
            <v>10000</v>
          </cell>
          <cell r="M12">
            <v>12</v>
          </cell>
          <cell r="N12">
            <v>15</v>
          </cell>
          <cell r="O12">
            <v>0.25</v>
          </cell>
        </row>
        <row r="13">
          <cell r="C13" t="str">
            <v>18 WATT COMPACT FL. (75)</v>
          </cell>
          <cell r="F13" t="str">
            <v>X</v>
          </cell>
          <cell r="G13" t="str">
            <v>TCP</v>
          </cell>
          <cell r="H13" t="str">
            <v>28918-41K</v>
          </cell>
          <cell r="I13" t="str">
            <v>-</v>
          </cell>
          <cell r="J13">
            <v>12</v>
          </cell>
          <cell r="K13">
            <v>1200</v>
          </cell>
          <cell r="L13">
            <v>10000</v>
          </cell>
          <cell r="M13">
            <v>8</v>
          </cell>
          <cell r="N13">
            <v>10</v>
          </cell>
          <cell r="O13">
            <v>0.25</v>
          </cell>
        </row>
        <row r="14">
          <cell r="C14" t="str">
            <v>18 WATT COMPACT FL. (75) PAR30</v>
          </cell>
          <cell r="F14" t="str">
            <v>X</v>
          </cell>
          <cell r="G14" t="str">
            <v>TCP</v>
          </cell>
          <cell r="H14" t="str">
            <v>28918-41K W/201M30/18</v>
          </cell>
          <cell r="I14" t="str">
            <v>-</v>
          </cell>
          <cell r="J14">
            <v>12</v>
          </cell>
          <cell r="K14">
            <v>1200</v>
          </cell>
          <cell r="L14">
            <v>10000</v>
          </cell>
          <cell r="M14">
            <v>12</v>
          </cell>
          <cell r="N14">
            <v>15</v>
          </cell>
          <cell r="O14">
            <v>0.25</v>
          </cell>
        </row>
        <row r="15">
          <cell r="C15" t="str">
            <v>18 WATT COMPACT FL. (75) PAR40</v>
          </cell>
          <cell r="F15" t="str">
            <v xml:space="preserve"> </v>
          </cell>
          <cell r="G15" t="str">
            <v>TCP</v>
          </cell>
          <cell r="H15" t="str">
            <v>28918-41K W/201M40/18</v>
          </cell>
          <cell r="I15" t="str">
            <v>-</v>
          </cell>
          <cell r="J15">
            <v>12</v>
          </cell>
          <cell r="K15">
            <v>1200</v>
          </cell>
          <cell r="L15">
            <v>10000</v>
          </cell>
          <cell r="M15">
            <v>12</v>
          </cell>
          <cell r="N15">
            <v>15</v>
          </cell>
          <cell r="O15">
            <v>0.25</v>
          </cell>
        </row>
        <row r="16">
          <cell r="C16" t="str">
            <v>20 WATT COMPACT FL. (75) DIMMABLE</v>
          </cell>
          <cell r="F16" t="str">
            <v xml:space="preserve"> </v>
          </cell>
          <cell r="G16" t="str">
            <v>TCP</v>
          </cell>
          <cell r="H16" t="str">
            <v>10120-41K</v>
          </cell>
          <cell r="I16" t="str">
            <v>-</v>
          </cell>
          <cell r="J16">
            <v>12</v>
          </cell>
          <cell r="K16">
            <v>1200</v>
          </cell>
          <cell r="L16">
            <v>10000</v>
          </cell>
          <cell r="M16">
            <v>20</v>
          </cell>
          <cell r="N16">
            <v>25</v>
          </cell>
          <cell r="O16">
            <v>0.25</v>
          </cell>
        </row>
        <row r="17">
          <cell r="C17" t="str">
            <v>20 WATT COMPACT FL. (75) DIMMABLE PAR30</v>
          </cell>
          <cell r="F17" t="str">
            <v xml:space="preserve"> </v>
          </cell>
          <cell r="G17" t="str">
            <v>TCP</v>
          </cell>
          <cell r="H17" t="str">
            <v>10120-41K  W/201M4027M PAR 30</v>
          </cell>
          <cell r="I17" t="str">
            <v>-</v>
          </cell>
          <cell r="J17">
            <v>12</v>
          </cell>
          <cell r="K17">
            <v>1200</v>
          </cell>
          <cell r="L17">
            <v>10000</v>
          </cell>
          <cell r="M17">
            <v>25</v>
          </cell>
          <cell r="N17">
            <v>31.25</v>
          </cell>
          <cell r="O17">
            <v>0.25</v>
          </cell>
        </row>
        <row r="18">
          <cell r="C18" t="str">
            <v>20 WATT COMPACT FL. (75) DIMMABLE PAR40</v>
          </cell>
          <cell r="F18" t="str">
            <v xml:space="preserve"> </v>
          </cell>
          <cell r="G18" t="str">
            <v>TCP</v>
          </cell>
          <cell r="H18" t="str">
            <v>10120-41K  W/201M4027M</v>
          </cell>
          <cell r="I18" t="str">
            <v>-</v>
          </cell>
          <cell r="J18">
            <v>12</v>
          </cell>
          <cell r="K18">
            <v>1200</v>
          </cell>
          <cell r="L18">
            <v>10000</v>
          </cell>
          <cell r="M18">
            <v>25</v>
          </cell>
          <cell r="N18">
            <v>31.25</v>
          </cell>
          <cell r="O18">
            <v>0.25</v>
          </cell>
        </row>
        <row r="19">
          <cell r="C19" t="str">
            <v>23 WATT COMPACT FL. (100)</v>
          </cell>
          <cell r="F19" t="str">
            <v xml:space="preserve"> </v>
          </cell>
          <cell r="G19" t="str">
            <v>TCP</v>
          </cell>
          <cell r="H19" t="str">
            <v>28923-41K</v>
          </cell>
          <cell r="I19" t="str">
            <v>-</v>
          </cell>
          <cell r="J19">
            <v>12</v>
          </cell>
          <cell r="K19">
            <v>1600</v>
          </cell>
          <cell r="L19">
            <v>10000</v>
          </cell>
          <cell r="M19">
            <v>9</v>
          </cell>
          <cell r="N19">
            <v>11.25</v>
          </cell>
          <cell r="O19">
            <v>0.25</v>
          </cell>
        </row>
        <row r="20">
          <cell r="C20" t="str">
            <v>23 WATT COMPACT FL. (100) PAR30</v>
          </cell>
          <cell r="F20" t="str">
            <v xml:space="preserve"> </v>
          </cell>
          <cell r="G20" t="str">
            <v>TCP</v>
          </cell>
          <cell r="H20" t="str">
            <v>28923-41K W201M30/23</v>
          </cell>
          <cell r="I20" t="str">
            <v>-</v>
          </cell>
          <cell r="J20">
            <v>12</v>
          </cell>
          <cell r="K20">
            <v>1600</v>
          </cell>
          <cell r="L20">
            <v>10000</v>
          </cell>
          <cell r="M20">
            <v>13</v>
          </cell>
          <cell r="N20">
            <v>16.25</v>
          </cell>
          <cell r="O20">
            <v>0.25</v>
          </cell>
        </row>
        <row r="21">
          <cell r="C21" t="str">
            <v>23 WATT COMPACT FL. (100) PAR40</v>
          </cell>
          <cell r="F21" t="str">
            <v xml:space="preserve"> </v>
          </cell>
          <cell r="G21" t="str">
            <v>TCP</v>
          </cell>
          <cell r="H21" t="str">
            <v>28923-41K W201M40/23</v>
          </cell>
          <cell r="I21" t="str">
            <v>-</v>
          </cell>
          <cell r="J21">
            <v>12</v>
          </cell>
          <cell r="K21">
            <v>1600</v>
          </cell>
          <cell r="L21">
            <v>10000</v>
          </cell>
          <cell r="M21">
            <v>13</v>
          </cell>
          <cell r="N21">
            <v>16.25</v>
          </cell>
          <cell r="O21">
            <v>0.25</v>
          </cell>
        </row>
        <row r="22">
          <cell r="C22" t="str">
            <v>27 WATT COMPACT FL. (100)</v>
          </cell>
          <cell r="F22" t="str">
            <v>X</v>
          </cell>
          <cell r="G22" t="str">
            <v>TCP</v>
          </cell>
          <cell r="H22" t="str">
            <v>28927M-41K</v>
          </cell>
          <cell r="I22" t="str">
            <v>-</v>
          </cell>
          <cell r="J22">
            <v>12</v>
          </cell>
          <cell r="K22">
            <v>1850</v>
          </cell>
          <cell r="L22">
            <v>10000</v>
          </cell>
          <cell r="M22">
            <v>10</v>
          </cell>
          <cell r="N22">
            <v>12.5</v>
          </cell>
          <cell r="O22">
            <v>0.25</v>
          </cell>
        </row>
        <row r="23">
          <cell r="C23" t="str">
            <v>27 WATT COMPACT FL. (100) PAR30</v>
          </cell>
          <cell r="F23" t="str">
            <v xml:space="preserve"> </v>
          </cell>
          <cell r="G23" t="str">
            <v>TCP</v>
          </cell>
          <cell r="H23" t="str">
            <v>28927M-41K W/201M3027M</v>
          </cell>
          <cell r="I23" t="str">
            <v>-</v>
          </cell>
          <cell r="J23">
            <v>12</v>
          </cell>
          <cell r="K23">
            <v>1850</v>
          </cell>
          <cell r="L23">
            <v>10000</v>
          </cell>
          <cell r="M23">
            <v>14</v>
          </cell>
          <cell r="N23">
            <v>17.5</v>
          </cell>
          <cell r="O23">
            <v>0.25</v>
          </cell>
        </row>
        <row r="24">
          <cell r="C24" t="str">
            <v>27 WATT COMPACT FL. (100) PAR40</v>
          </cell>
          <cell r="F24" t="str">
            <v xml:space="preserve"> </v>
          </cell>
          <cell r="G24" t="str">
            <v>TCP</v>
          </cell>
          <cell r="H24" t="str">
            <v>28927M-41K W/201M4027M</v>
          </cell>
          <cell r="I24" t="str">
            <v>-</v>
          </cell>
          <cell r="J24">
            <v>12</v>
          </cell>
          <cell r="K24">
            <v>1850</v>
          </cell>
          <cell r="L24">
            <v>10000</v>
          </cell>
          <cell r="M24">
            <v>14</v>
          </cell>
          <cell r="N24">
            <v>17.5</v>
          </cell>
          <cell r="O24">
            <v>0.25</v>
          </cell>
        </row>
        <row r="25">
          <cell r="C25" t="str">
            <v>32 WATT COMPACT FL. (130)</v>
          </cell>
          <cell r="F25" t="str">
            <v xml:space="preserve"> </v>
          </cell>
          <cell r="G25" t="str">
            <v>TCP</v>
          </cell>
          <cell r="H25" t="str">
            <v>28932-41K</v>
          </cell>
          <cell r="I25" t="str">
            <v>-</v>
          </cell>
          <cell r="J25">
            <v>12</v>
          </cell>
          <cell r="K25">
            <v>2100</v>
          </cell>
          <cell r="L25">
            <v>10000</v>
          </cell>
          <cell r="M25">
            <v>11</v>
          </cell>
          <cell r="N25">
            <v>13.75</v>
          </cell>
          <cell r="O25">
            <v>0.25</v>
          </cell>
        </row>
        <row r="26">
          <cell r="C26" t="str">
            <v>32 WATT COMPACT FL. (130) PAR40</v>
          </cell>
          <cell r="F26" t="str">
            <v>X</v>
          </cell>
          <cell r="G26" t="str">
            <v>TCP</v>
          </cell>
          <cell r="H26" t="str">
            <v>28932-41K W/101R40</v>
          </cell>
          <cell r="I26" t="str">
            <v>-</v>
          </cell>
          <cell r="J26">
            <v>12</v>
          </cell>
          <cell r="K26">
            <v>2100</v>
          </cell>
          <cell r="L26">
            <v>10000</v>
          </cell>
          <cell r="M26">
            <v>15</v>
          </cell>
          <cell r="N26">
            <v>18.75</v>
          </cell>
          <cell r="O26">
            <v>0.25</v>
          </cell>
        </row>
        <row r="27">
          <cell r="C27" t="str">
            <v>32 WATT COMPACT FL. (130) PAR50</v>
          </cell>
          <cell r="F27" t="str">
            <v xml:space="preserve"> </v>
          </cell>
          <cell r="G27" t="str">
            <v>TCP</v>
          </cell>
          <cell r="H27" t="str">
            <v>28932-41K W/101R50</v>
          </cell>
          <cell r="I27" t="str">
            <v>-</v>
          </cell>
          <cell r="J27">
            <v>12</v>
          </cell>
          <cell r="K27">
            <v>2100</v>
          </cell>
          <cell r="L27">
            <v>10000</v>
          </cell>
          <cell r="M27">
            <v>15</v>
          </cell>
          <cell r="N27">
            <v>18.75</v>
          </cell>
          <cell r="O27">
            <v>0.25</v>
          </cell>
        </row>
        <row r="28">
          <cell r="C28" t="str">
            <v>42 WATT COMPACT FL. (150)</v>
          </cell>
          <cell r="F28" t="str">
            <v xml:space="preserve"> </v>
          </cell>
          <cell r="G28" t="str">
            <v>TCP</v>
          </cell>
          <cell r="H28" t="str">
            <v>28942-41K</v>
          </cell>
          <cell r="I28" t="str">
            <v>-</v>
          </cell>
          <cell r="J28">
            <v>12</v>
          </cell>
          <cell r="K28">
            <v>2800</v>
          </cell>
          <cell r="L28">
            <v>10000</v>
          </cell>
          <cell r="M28">
            <v>12</v>
          </cell>
          <cell r="N28">
            <v>15</v>
          </cell>
          <cell r="O28">
            <v>0.25</v>
          </cell>
        </row>
        <row r="29">
          <cell r="C29" t="str">
            <v>42 WATT COMPACT FL. (150) PAR50</v>
          </cell>
          <cell r="F29" t="str">
            <v xml:space="preserve"> </v>
          </cell>
          <cell r="G29" t="str">
            <v>TCP</v>
          </cell>
          <cell r="H29" t="str">
            <v>28942-41K W/101R5042</v>
          </cell>
          <cell r="I29" t="str">
            <v>-</v>
          </cell>
          <cell r="J29">
            <v>12</v>
          </cell>
          <cell r="K29">
            <v>2800</v>
          </cell>
          <cell r="L29">
            <v>10000</v>
          </cell>
          <cell r="M29">
            <v>16</v>
          </cell>
          <cell r="N29">
            <v>20</v>
          </cell>
          <cell r="O29">
            <v>0.25</v>
          </cell>
        </row>
        <row r="30">
          <cell r="C30" t="str">
            <v>60 WATT COMPACT FL. (300) 5000K</v>
          </cell>
          <cell r="F30" t="str">
            <v xml:space="preserve"> </v>
          </cell>
          <cell r="G30" t="str">
            <v>MAXLITE</v>
          </cell>
          <cell r="H30" t="str">
            <v>SKQ60EA50</v>
          </cell>
          <cell r="I30">
            <v>11271</v>
          </cell>
          <cell r="J30">
            <v>6</v>
          </cell>
          <cell r="K30">
            <v>4200</v>
          </cell>
          <cell r="L30">
            <v>10000</v>
          </cell>
          <cell r="M30">
            <v>26</v>
          </cell>
          <cell r="N30">
            <v>32.5</v>
          </cell>
          <cell r="O30">
            <v>0.25</v>
          </cell>
        </row>
        <row r="31">
          <cell r="C31" t="str">
            <v>80 WATT COMPACT FL. (400) 5000K</v>
          </cell>
          <cell r="F31" t="str">
            <v xml:space="preserve"> </v>
          </cell>
          <cell r="G31" t="str">
            <v>MAXLITE</v>
          </cell>
          <cell r="H31" t="str">
            <v>SKQ80EA50</v>
          </cell>
          <cell r="I31">
            <v>11274</v>
          </cell>
          <cell r="J31">
            <v>6</v>
          </cell>
          <cell r="K31">
            <v>5500</v>
          </cell>
          <cell r="L31">
            <v>10000</v>
          </cell>
          <cell r="M31">
            <v>28</v>
          </cell>
          <cell r="N31">
            <v>35</v>
          </cell>
          <cell r="O31">
            <v>0.25</v>
          </cell>
        </row>
        <row r="32">
          <cell r="C32" t="str">
            <v>100 WATT COMPACT FL. (500) 5000K</v>
          </cell>
          <cell r="F32" t="str">
            <v xml:space="preserve"> </v>
          </cell>
          <cell r="G32" t="str">
            <v>MAXLITE</v>
          </cell>
          <cell r="H32" t="str">
            <v>SKQ100EA50</v>
          </cell>
          <cell r="I32">
            <v>35840</v>
          </cell>
          <cell r="J32">
            <v>6</v>
          </cell>
          <cell r="K32">
            <v>6900</v>
          </cell>
          <cell r="L32">
            <v>10000</v>
          </cell>
          <cell r="M32">
            <v>35</v>
          </cell>
          <cell r="N32">
            <v>43.75</v>
          </cell>
          <cell r="O32">
            <v>0.25</v>
          </cell>
        </row>
        <row r="33">
          <cell r="C33" t="str">
            <v>150 WATT COMPACT FL. (650) 5000K</v>
          </cell>
          <cell r="F33" t="str">
            <v xml:space="preserve"> </v>
          </cell>
          <cell r="G33" t="str">
            <v>MAXLITE</v>
          </cell>
          <cell r="H33" t="str">
            <v>SKO150EA50</v>
          </cell>
          <cell r="I33">
            <v>35861</v>
          </cell>
          <cell r="J33">
            <v>6</v>
          </cell>
          <cell r="K33">
            <v>9200</v>
          </cell>
          <cell r="L33">
            <v>10000</v>
          </cell>
          <cell r="M33">
            <v>40</v>
          </cell>
          <cell r="N33">
            <v>50</v>
          </cell>
          <cell r="O33">
            <v>0.25</v>
          </cell>
        </row>
        <row r="34">
          <cell r="C34" t="str">
            <v>200 WATT COMPACT FL. (850) 5000K</v>
          </cell>
          <cell r="F34" t="str">
            <v xml:space="preserve"> </v>
          </cell>
          <cell r="G34" t="str">
            <v>MAXLITE</v>
          </cell>
          <cell r="H34" t="str">
            <v>SKO200EA50</v>
          </cell>
          <cell r="I34">
            <v>35871</v>
          </cell>
          <cell r="J34">
            <v>6</v>
          </cell>
          <cell r="K34">
            <v>12000</v>
          </cell>
          <cell r="L34">
            <v>10000</v>
          </cell>
          <cell r="M34">
            <v>50</v>
          </cell>
          <cell r="N34">
            <v>62.5</v>
          </cell>
          <cell r="O34">
            <v>0.25</v>
          </cell>
        </row>
        <row r="35">
          <cell r="C35" t="str">
            <v>5 WATT COLD CATHODE (25)-A LAMP CLEAR</v>
          </cell>
          <cell r="F35" t="str">
            <v xml:space="preserve"> </v>
          </cell>
          <cell r="G35" t="str">
            <v>TCP</v>
          </cell>
          <cell r="H35" t="str">
            <v>8A05CL41K</v>
          </cell>
          <cell r="I35" t="str">
            <v>-</v>
          </cell>
          <cell r="J35">
            <v>12</v>
          </cell>
          <cell r="K35">
            <v>200</v>
          </cell>
          <cell r="L35">
            <v>25000</v>
          </cell>
          <cell r="M35">
            <v>10</v>
          </cell>
          <cell r="N35">
            <v>12.5</v>
          </cell>
          <cell r="O35">
            <v>0.25</v>
          </cell>
        </row>
        <row r="36">
          <cell r="C36" t="str">
            <v>5 WATT COLD CATHODE (25)-A LAMP YELLOW</v>
          </cell>
          <cell r="F36" t="str">
            <v xml:space="preserve"> </v>
          </cell>
          <cell r="G36" t="str">
            <v>TCP</v>
          </cell>
          <cell r="H36" t="str">
            <v>8A05Y</v>
          </cell>
          <cell r="I36" t="str">
            <v>-</v>
          </cell>
          <cell r="J36">
            <v>12</v>
          </cell>
          <cell r="K36">
            <v>0</v>
          </cell>
          <cell r="L36">
            <v>25000</v>
          </cell>
          <cell r="M36">
            <v>10</v>
          </cell>
          <cell r="N36">
            <v>12.5</v>
          </cell>
          <cell r="O36">
            <v>0.25</v>
          </cell>
        </row>
        <row r="37">
          <cell r="C37" t="str">
            <v>5 WATT COLD CATHODE (25)-A LAMP RED</v>
          </cell>
          <cell r="F37" t="str">
            <v xml:space="preserve"> </v>
          </cell>
          <cell r="G37" t="str">
            <v>TCP</v>
          </cell>
          <cell r="H37" t="str">
            <v>8A05RD</v>
          </cell>
          <cell r="I37" t="str">
            <v>-</v>
          </cell>
          <cell r="J37">
            <v>12</v>
          </cell>
          <cell r="K37">
            <v>0</v>
          </cell>
          <cell r="L37">
            <v>25000</v>
          </cell>
          <cell r="M37">
            <v>10</v>
          </cell>
          <cell r="N37">
            <v>12.5</v>
          </cell>
          <cell r="O37">
            <v>0.25</v>
          </cell>
        </row>
        <row r="38">
          <cell r="C38" t="str">
            <v>5 WATT COLD CATHODE (25)-A LAMP BLUE</v>
          </cell>
          <cell r="F38" t="str">
            <v xml:space="preserve"> </v>
          </cell>
          <cell r="G38" t="str">
            <v>TCP</v>
          </cell>
          <cell r="H38" t="str">
            <v>8A05BL</v>
          </cell>
          <cell r="I38" t="str">
            <v>-</v>
          </cell>
          <cell r="J38">
            <v>12</v>
          </cell>
          <cell r="K38">
            <v>0</v>
          </cell>
          <cell r="L38">
            <v>25000</v>
          </cell>
          <cell r="M38">
            <v>10</v>
          </cell>
          <cell r="N38">
            <v>12.5</v>
          </cell>
          <cell r="O38">
            <v>0.25</v>
          </cell>
        </row>
        <row r="39">
          <cell r="C39" t="str">
            <v>5 WATT COLD CATHODE (25)-A LAMP GREEN</v>
          </cell>
          <cell r="F39" t="str">
            <v xml:space="preserve"> </v>
          </cell>
          <cell r="G39" t="str">
            <v>TCP</v>
          </cell>
          <cell r="H39" t="str">
            <v>8A05GR</v>
          </cell>
          <cell r="I39" t="str">
            <v>-</v>
          </cell>
          <cell r="J39">
            <v>12</v>
          </cell>
          <cell r="K39">
            <v>0</v>
          </cell>
          <cell r="L39">
            <v>25000</v>
          </cell>
          <cell r="M39">
            <v>10</v>
          </cell>
          <cell r="N39">
            <v>12.5</v>
          </cell>
          <cell r="O39">
            <v>0.25</v>
          </cell>
        </row>
        <row r="40">
          <cell r="C40" t="str">
            <v>35 WATT CAP MB PAR 20</v>
          </cell>
          <cell r="F40" t="str">
            <v xml:space="preserve"> </v>
          </cell>
          <cell r="G40" t="str">
            <v>SYLVANIA</v>
          </cell>
          <cell r="H40" t="str">
            <v>35PAR20/CAP/SPL/WFL40</v>
          </cell>
          <cell r="I40">
            <v>14461</v>
          </cell>
          <cell r="J40">
            <v>15</v>
          </cell>
          <cell r="K40">
            <v>360</v>
          </cell>
          <cell r="L40">
            <v>20000</v>
          </cell>
          <cell r="M40">
            <v>13</v>
          </cell>
          <cell r="N40">
            <v>16.25</v>
          </cell>
          <cell r="O40">
            <v>0.25</v>
          </cell>
        </row>
        <row r="41">
          <cell r="C41" t="str">
            <v>35 WATT CAP MB PAR30 LONG NECK</v>
          </cell>
          <cell r="F41" t="str">
            <v xml:space="preserve"> </v>
          </cell>
          <cell r="G41" t="str">
            <v>SYLVANIA</v>
          </cell>
          <cell r="H41" t="str">
            <v>35PAR30LN/CAP/SPL/WFL50</v>
          </cell>
          <cell r="I41">
            <v>14764</v>
          </cell>
          <cell r="J41">
            <v>15</v>
          </cell>
          <cell r="K41">
            <v>450</v>
          </cell>
          <cell r="L41">
            <v>2500</v>
          </cell>
          <cell r="M41">
            <v>12</v>
          </cell>
          <cell r="N41">
            <v>15</v>
          </cell>
          <cell r="O41">
            <v>0.25</v>
          </cell>
        </row>
        <row r="42">
          <cell r="C42" t="str">
            <v>42 WATT CAP MB</v>
          </cell>
          <cell r="F42" t="str">
            <v xml:space="preserve"> </v>
          </cell>
          <cell r="G42" t="str">
            <v>SYLVANIA</v>
          </cell>
          <cell r="H42" t="str">
            <v>42MB/CAP 130V</v>
          </cell>
          <cell r="I42">
            <v>18908</v>
          </cell>
          <cell r="J42">
            <v>12</v>
          </cell>
          <cell r="K42">
            <v>570</v>
          </cell>
          <cell r="L42">
            <v>3500</v>
          </cell>
          <cell r="M42">
            <v>2.6</v>
          </cell>
          <cell r="N42">
            <v>3.25</v>
          </cell>
          <cell r="O42">
            <v>0.25</v>
          </cell>
        </row>
        <row r="43">
          <cell r="C43" t="str">
            <v>45 WATT CAP MB PAR38</v>
          </cell>
          <cell r="F43" t="str">
            <v xml:space="preserve"> </v>
          </cell>
          <cell r="G43" t="str">
            <v>SYLVANIA</v>
          </cell>
          <cell r="H43" t="str">
            <v>45PAR38/CAP/SPL/FL30</v>
          </cell>
          <cell r="I43">
            <v>14591</v>
          </cell>
          <cell r="J43">
            <v>15</v>
          </cell>
          <cell r="K43">
            <v>560</v>
          </cell>
          <cell r="L43">
            <v>2500</v>
          </cell>
          <cell r="M43">
            <v>7.5</v>
          </cell>
          <cell r="N43">
            <v>9.375</v>
          </cell>
          <cell r="O43">
            <v>0.25</v>
          </cell>
        </row>
        <row r="44">
          <cell r="C44" t="str">
            <v>50 WATT CAP MB PAR20</v>
          </cell>
          <cell r="F44" t="str">
            <v xml:space="preserve"> </v>
          </cell>
          <cell r="G44" t="str">
            <v>SYLVANIA</v>
          </cell>
          <cell r="H44" t="str">
            <v>50PAR20/CAP/SPL/NFL30</v>
          </cell>
          <cell r="I44">
            <v>14529</v>
          </cell>
          <cell r="J44">
            <v>15</v>
          </cell>
          <cell r="K44">
            <v>550</v>
          </cell>
          <cell r="L44">
            <v>2500</v>
          </cell>
          <cell r="M44">
            <v>8</v>
          </cell>
          <cell r="N44">
            <v>10</v>
          </cell>
          <cell r="O44">
            <v>0.25</v>
          </cell>
        </row>
        <row r="45">
          <cell r="C45" t="str">
            <v>50 WATT CAP MB PAR30</v>
          </cell>
          <cell r="F45" t="str">
            <v xml:space="preserve"> </v>
          </cell>
          <cell r="G45" t="str">
            <v>SYLVANIA</v>
          </cell>
          <cell r="H45" t="str">
            <v>50PAR30/CAP/SPL/FL40</v>
          </cell>
          <cell r="I45">
            <v>14533</v>
          </cell>
          <cell r="J45">
            <v>15</v>
          </cell>
          <cell r="K45">
            <v>660</v>
          </cell>
          <cell r="L45">
            <v>2500</v>
          </cell>
          <cell r="M45">
            <v>6.5</v>
          </cell>
          <cell r="N45">
            <v>8.125</v>
          </cell>
          <cell r="O45">
            <v>0.25</v>
          </cell>
        </row>
        <row r="46">
          <cell r="C46" t="str">
            <v>50 WATT CAP MB PAR30 LONG NECK</v>
          </cell>
          <cell r="F46" t="str">
            <v xml:space="preserve"> </v>
          </cell>
          <cell r="G46" t="str">
            <v>SYLVANIA</v>
          </cell>
          <cell r="H46" t="str">
            <v>50PAR30LN/CAP/SPL/WFL50</v>
          </cell>
          <cell r="I46">
            <v>14486</v>
          </cell>
          <cell r="J46">
            <v>15</v>
          </cell>
          <cell r="K46">
            <v>660</v>
          </cell>
          <cell r="L46">
            <v>2500</v>
          </cell>
          <cell r="M46">
            <v>6.5</v>
          </cell>
          <cell r="N46">
            <v>8.125</v>
          </cell>
          <cell r="O46">
            <v>0.25</v>
          </cell>
        </row>
        <row r="47">
          <cell r="C47" t="str">
            <v>52 WATT CAP MB</v>
          </cell>
          <cell r="F47" t="str">
            <v xml:space="preserve"> </v>
          </cell>
          <cell r="G47" t="str">
            <v>SYLVANIA</v>
          </cell>
          <cell r="H47" t="str">
            <v>52MB/CAP 130V</v>
          </cell>
          <cell r="I47">
            <v>18922</v>
          </cell>
          <cell r="J47">
            <v>12</v>
          </cell>
          <cell r="K47">
            <v>770</v>
          </cell>
          <cell r="L47">
            <v>3500</v>
          </cell>
          <cell r="M47">
            <v>2.6</v>
          </cell>
          <cell r="N47">
            <v>3.25</v>
          </cell>
          <cell r="O47">
            <v>0.25</v>
          </cell>
        </row>
        <row r="48">
          <cell r="C48" t="str">
            <v>60 WATT CAP MB PAR38</v>
          </cell>
          <cell r="F48" t="str">
            <v xml:space="preserve"> </v>
          </cell>
          <cell r="G48" t="str">
            <v>SYLVANIA</v>
          </cell>
          <cell r="H48" t="str">
            <v>60PAR38/CAP/SPL/FL30</v>
          </cell>
          <cell r="I48">
            <v>14448</v>
          </cell>
          <cell r="J48">
            <v>15</v>
          </cell>
          <cell r="K48">
            <v>850</v>
          </cell>
          <cell r="L48">
            <v>2500</v>
          </cell>
          <cell r="M48">
            <v>15</v>
          </cell>
          <cell r="N48">
            <v>18.75</v>
          </cell>
          <cell r="O48">
            <v>0.25</v>
          </cell>
        </row>
        <row r="49">
          <cell r="C49" t="str">
            <v>72 WATT CAP MB</v>
          </cell>
          <cell r="F49" t="str">
            <v xml:space="preserve"> </v>
          </cell>
          <cell r="G49" t="str">
            <v>SYLVANIA</v>
          </cell>
          <cell r="H49" t="str">
            <v>72MB/CAP 130V</v>
          </cell>
          <cell r="I49">
            <v>18938</v>
          </cell>
          <cell r="J49">
            <v>12</v>
          </cell>
          <cell r="K49">
            <v>1150</v>
          </cell>
          <cell r="L49">
            <v>3500</v>
          </cell>
          <cell r="M49">
            <v>2.6</v>
          </cell>
          <cell r="N49">
            <v>3.25</v>
          </cell>
          <cell r="O49">
            <v>0.25</v>
          </cell>
        </row>
        <row r="50">
          <cell r="C50" t="str">
            <v>75 WATT CAP MB PAR30</v>
          </cell>
          <cell r="F50" t="str">
            <v xml:space="preserve"> </v>
          </cell>
          <cell r="G50" t="str">
            <v>SYLVANIA</v>
          </cell>
          <cell r="H50" t="str">
            <v>75PAR30/CAP/SPL/FL40</v>
          </cell>
          <cell r="I50">
            <v>14629</v>
          </cell>
          <cell r="J50">
            <v>15</v>
          </cell>
          <cell r="K50">
            <v>1130</v>
          </cell>
          <cell r="L50">
            <v>2500</v>
          </cell>
          <cell r="M50">
            <v>6.5</v>
          </cell>
          <cell r="N50">
            <v>8.125</v>
          </cell>
          <cell r="O50">
            <v>0.25</v>
          </cell>
        </row>
        <row r="51">
          <cell r="C51" t="str">
            <v>75 WATT CAP MB PAR30 LONG NECK</v>
          </cell>
          <cell r="F51" t="str">
            <v xml:space="preserve"> </v>
          </cell>
          <cell r="G51" t="str">
            <v>SYLVANIA</v>
          </cell>
          <cell r="H51" t="str">
            <v>75PAR30LN/CAP/SPL/WFL50</v>
          </cell>
          <cell r="I51">
            <v>14785</v>
          </cell>
          <cell r="J51">
            <v>15</v>
          </cell>
          <cell r="K51">
            <v>1130</v>
          </cell>
          <cell r="L51">
            <v>2500</v>
          </cell>
          <cell r="M51">
            <v>6.5</v>
          </cell>
          <cell r="N51">
            <v>8.125</v>
          </cell>
          <cell r="O51">
            <v>0.25</v>
          </cell>
        </row>
        <row r="52">
          <cell r="C52" t="str">
            <v>75 WATT CAP MB PAR38</v>
          </cell>
          <cell r="F52" t="str">
            <v xml:space="preserve"> </v>
          </cell>
          <cell r="G52" t="str">
            <v>SYLVANIA</v>
          </cell>
          <cell r="H52" t="str">
            <v>75PAR38/CAP/SPL/FL30</v>
          </cell>
          <cell r="I52">
            <v>14515</v>
          </cell>
          <cell r="J52">
            <v>15</v>
          </cell>
          <cell r="K52">
            <v>1060</v>
          </cell>
          <cell r="L52">
            <v>2500</v>
          </cell>
          <cell r="M52">
            <v>8.5</v>
          </cell>
          <cell r="N52">
            <v>10.625</v>
          </cell>
          <cell r="O52">
            <v>0.25</v>
          </cell>
        </row>
        <row r="53">
          <cell r="C53" t="str">
            <v>90 WATT CAP MB PAR38</v>
          </cell>
          <cell r="F53" t="str">
            <v xml:space="preserve"> </v>
          </cell>
          <cell r="G53" t="str">
            <v>SYLVANIA</v>
          </cell>
          <cell r="H53" t="str">
            <v>90PAR38/CAP/SPL/FL30</v>
          </cell>
          <cell r="I53">
            <v>14577</v>
          </cell>
          <cell r="J53">
            <v>15</v>
          </cell>
          <cell r="K53">
            <v>1310</v>
          </cell>
          <cell r="L53">
            <v>2500</v>
          </cell>
          <cell r="M53">
            <v>6</v>
          </cell>
          <cell r="N53">
            <v>7.5</v>
          </cell>
          <cell r="O53">
            <v>0.25</v>
          </cell>
        </row>
        <row r="54">
          <cell r="C54" t="str">
            <v>875W/BU/BT37/PS</v>
          </cell>
          <cell r="F54" t="str">
            <v xml:space="preserve"> </v>
          </cell>
          <cell r="G54" t="str">
            <v>VENTURE</v>
          </cell>
          <cell r="H54" t="str">
            <v>MS875W/BU/BT37/PS</v>
          </cell>
          <cell r="I54">
            <v>22619</v>
          </cell>
          <cell r="J54">
            <v>6</v>
          </cell>
          <cell r="K54">
            <v>80000</v>
          </cell>
          <cell r="L54">
            <v>20000</v>
          </cell>
          <cell r="M54">
            <v>80</v>
          </cell>
          <cell r="N54">
            <v>100</v>
          </cell>
          <cell r="O54">
            <v>1</v>
          </cell>
        </row>
        <row r="55">
          <cell r="C55" t="str">
            <v>CF9/DS/841</v>
          </cell>
          <cell r="F55" t="str">
            <v>X</v>
          </cell>
          <cell r="G55" t="str">
            <v>SYLVANIA</v>
          </cell>
          <cell r="H55" t="str">
            <v>CF9DS/841</v>
          </cell>
          <cell r="I55">
            <v>20305</v>
          </cell>
          <cell r="J55">
            <v>50</v>
          </cell>
          <cell r="K55">
            <v>499</v>
          </cell>
          <cell r="L55">
            <v>10000</v>
          </cell>
          <cell r="M55">
            <v>1.63</v>
          </cell>
          <cell r="N55">
            <v>2.0374999999999996</v>
          </cell>
          <cell r="O55">
            <v>0.25</v>
          </cell>
        </row>
        <row r="56">
          <cell r="C56" t="str">
            <v>CF13/DS/841</v>
          </cell>
          <cell r="F56" t="str">
            <v>X</v>
          </cell>
          <cell r="G56" t="str">
            <v>SYLVANIA</v>
          </cell>
          <cell r="H56" t="str">
            <v>CF13DS/841</v>
          </cell>
          <cell r="I56">
            <v>20306</v>
          </cell>
          <cell r="J56">
            <v>50</v>
          </cell>
          <cell r="K56">
            <v>688</v>
          </cell>
          <cell r="L56">
            <v>10000</v>
          </cell>
          <cell r="M56">
            <v>1.63</v>
          </cell>
          <cell r="N56">
            <v>2.0374999999999996</v>
          </cell>
          <cell r="O56">
            <v>0.25</v>
          </cell>
        </row>
        <row r="57">
          <cell r="C57" t="str">
            <v>CF13/DT/E/841</v>
          </cell>
          <cell r="F57" t="str">
            <v xml:space="preserve"> </v>
          </cell>
          <cell r="G57" t="str">
            <v>SYLVANIA</v>
          </cell>
          <cell r="H57" t="str">
            <v>CF13DT/E/841</v>
          </cell>
          <cell r="I57">
            <v>20894</v>
          </cell>
          <cell r="J57">
            <v>50</v>
          </cell>
          <cell r="K57">
            <v>774</v>
          </cell>
          <cell r="L57">
            <v>10000</v>
          </cell>
          <cell r="M57">
            <v>8</v>
          </cell>
          <cell r="N57">
            <v>10</v>
          </cell>
          <cell r="O57">
            <v>0.25</v>
          </cell>
        </row>
        <row r="58">
          <cell r="C58" t="str">
            <v>CF18/DD/E/841</v>
          </cell>
          <cell r="F58" t="str">
            <v xml:space="preserve"> </v>
          </cell>
          <cell r="G58" t="str">
            <v>SYLVANIA</v>
          </cell>
          <cell r="H58" t="str">
            <v>CF18DD/E/841</v>
          </cell>
          <cell r="I58">
            <v>20668</v>
          </cell>
          <cell r="J58">
            <v>50</v>
          </cell>
          <cell r="K58">
            <v>1075</v>
          </cell>
          <cell r="L58">
            <v>12000</v>
          </cell>
          <cell r="M58">
            <v>8</v>
          </cell>
          <cell r="N58">
            <v>10</v>
          </cell>
          <cell r="O58">
            <v>0.25</v>
          </cell>
        </row>
        <row r="59">
          <cell r="C59" t="str">
            <v>CF26/DT/E/IN/841</v>
          </cell>
          <cell r="F59" t="str">
            <v>X</v>
          </cell>
          <cell r="G59" t="str">
            <v>SYLVANIA</v>
          </cell>
          <cell r="H59" t="str">
            <v>CF26DT/E/IN/841</v>
          </cell>
          <cell r="I59">
            <v>20882</v>
          </cell>
          <cell r="J59">
            <v>50</v>
          </cell>
          <cell r="K59">
            <v>1548</v>
          </cell>
          <cell r="L59">
            <v>10000</v>
          </cell>
          <cell r="M59">
            <v>7</v>
          </cell>
          <cell r="N59">
            <v>8.75</v>
          </cell>
          <cell r="O59">
            <v>0.25</v>
          </cell>
        </row>
        <row r="60">
          <cell r="C60" t="str">
            <v>CF42/DT/E/IN/841</v>
          </cell>
          <cell r="F60" t="str">
            <v>X</v>
          </cell>
          <cell r="G60" t="str">
            <v>SYLVANIA</v>
          </cell>
          <cell r="H60" t="str">
            <v>CF42DT/E/IN/841</v>
          </cell>
          <cell r="I60">
            <v>20890</v>
          </cell>
          <cell r="J60">
            <v>50</v>
          </cell>
          <cell r="K60">
            <v>2752</v>
          </cell>
          <cell r="L60">
            <v>10000</v>
          </cell>
          <cell r="M60">
            <v>7.56</v>
          </cell>
          <cell r="N60">
            <v>9.4499999999999993</v>
          </cell>
          <cell r="O60">
            <v>0.25</v>
          </cell>
        </row>
        <row r="61">
          <cell r="C61" t="str">
            <v>CFQ27W/G32d/827</v>
          </cell>
          <cell r="F61" t="str">
            <v>X</v>
          </cell>
          <cell r="G61" t="str">
            <v>PHILIPS</v>
          </cell>
          <cell r="H61" t="str">
            <v>PL-C 15MM/28W/827</v>
          </cell>
          <cell r="I61">
            <v>204792</v>
          </cell>
          <cell r="J61">
            <v>40</v>
          </cell>
          <cell r="K61">
            <v>1325</v>
          </cell>
          <cell r="L61">
            <v>10000</v>
          </cell>
          <cell r="M61">
            <v>8</v>
          </cell>
          <cell r="N61">
            <v>10</v>
          </cell>
          <cell r="O61">
            <v>0.25</v>
          </cell>
        </row>
        <row r="62">
          <cell r="C62" t="str">
            <v>F48T12</v>
          </cell>
          <cell r="F62" t="str">
            <v xml:space="preserve"> </v>
          </cell>
          <cell r="G62" t="str">
            <v>SYLVANIA</v>
          </cell>
          <cell r="H62" t="str">
            <v>F48T12/D41/SS</v>
          </cell>
          <cell r="I62">
            <v>24825</v>
          </cell>
          <cell r="J62">
            <v>30</v>
          </cell>
          <cell r="K62">
            <v>2369</v>
          </cell>
          <cell r="L62">
            <v>20000</v>
          </cell>
          <cell r="M62">
            <v>4</v>
          </cell>
          <cell r="N62">
            <v>5</v>
          </cell>
          <cell r="O62">
            <v>0.25</v>
          </cell>
        </row>
        <row r="63">
          <cell r="C63" t="str">
            <v>F48T12/HO</v>
          </cell>
          <cell r="D63">
            <v>30</v>
          </cell>
          <cell r="E63">
            <v>4</v>
          </cell>
          <cell r="F63" t="str">
            <v xml:space="preserve"> </v>
          </cell>
          <cell r="G63" t="str">
            <v>SYLVANIA</v>
          </cell>
          <cell r="H63" t="str">
            <v>F48T12/D41/HO</v>
          </cell>
          <cell r="I63">
            <v>25136</v>
          </cell>
          <cell r="J63">
            <v>30</v>
          </cell>
          <cell r="K63">
            <v>3443</v>
          </cell>
          <cell r="L63">
            <v>12000</v>
          </cell>
          <cell r="M63">
            <v>5.55</v>
          </cell>
          <cell r="N63">
            <v>6.9375</v>
          </cell>
          <cell r="O63">
            <v>0.25</v>
          </cell>
        </row>
        <row r="64">
          <cell r="C64" t="str">
            <v>F60T12/HO</v>
          </cell>
          <cell r="D64">
            <v>15</v>
          </cell>
          <cell r="E64">
            <v>5</v>
          </cell>
          <cell r="F64" t="str">
            <v xml:space="preserve"> </v>
          </cell>
          <cell r="G64" t="str">
            <v>SYLVANIA</v>
          </cell>
          <cell r="H64" t="str">
            <v>F60T12/CW/HO</v>
          </cell>
          <cell r="I64">
            <v>25126</v>
          </cell>
          <cell r="J64">
            <v>30</v>
          </cell>
          <cell r="K64">
            <v>4212</v>
          </cell>
          <cell r="L64">
            <v>12000</v>
          </cell>
          <cell r="M64">
            <v>6.4</v>
          </cell>
          <cell r="N64">
            <v>8</v>
          </cell>
          <cell r="O64">
            <v>0.25</v>
          </cell>
        </row>
        <row r="65">
          <cell r="C65" t="str">
            <v>F96T12/HO/SS</v>
          </cell>
          <cell r="D65">
            <v>15</v>
          </cell>
          <cell r="E65">
            <v>8</v>
          </cell>
          <cell r="F65" t="str">
            <v xml:space="preserve"> </v>
          </cell>
          <cell r="G65" t="str">
            <v>SYLVANIA</v>
          </cell>
          <cell r="H65" t="str">
            <v>F96T12/D41/HO/SS</v>
          </cell>
          <cell r="I65">
            <v>25023</v>
          </cell>
          <cell r="J65">
            <v>15</v>
          </cell>
          <cell r="K65">
            <v>7515</v>
          </cell>
          <cell r="L65">
            <v>12000</v>
          </cell>
          <cell r="M65">
            <v>6.4</v>
          </cell>
          <cell r="N65">
            <v>8</v>
          </cell>
          <cell r="O65">
            <v>0.25</v>
          </cell>
        </row>
        <row r="66">
          <cell r="C66" t="str">
            <v>F96T8</v>
          </cell>
          <cell r="F66" t="str">
            <v xml:space="preserve"> </v>
          </cell>
          <cell r="G66" t="str">
            <v>SYLVANIA</v>
          </cell>
          <cell r="H66" t="str">
            <v>FO96/841/XP/ECO</v>
          </cell>
          <cell r="I66">
            <v>22032</v>
          </cell>
          <cell r="J66">
            <v>24</v>
          </cell>
          <cell r="K66">
            <v>5795</v>
          </cell>
          <cell r="L66">
            <v>20000</v>
          </cell>
          <cell r="M66">
            <v>6</v>
          </cell>
          <cell r="N66">
            <v>7.5</v>
          </cell>
          <cell r="O66">
            <v>0.25</v>
          </cell>
        </row>
        <row r="67">
          <cell r="C67" t="str">
            <v>F96T8/HO</v>
          </cell>
          <cell r="F67" t="str">
            <v xml:space="preserve"> </v>
          </cell>
          <cell r="G67" t="str">
            <v>SYLVANIA</v>
          </cell>
          <cell r="H67" t="str">
            <v>FO96/841/HO</v>
          </cell>
          <cell r="I67">
            <v>22040</v>
          </cell>
          <cell r="J67">
            <v>24</v>
          </cell>
          <cell r="K67">
            <v>7380</v>
          </cell>
          <cell r="L67">
            <v>20000</v>
          </cell>
          <cell r="M67">
            <v>8.7200000000000006</v>
          </cell>
          <cell r="N67">
            <v>10.9</v>
          </cell>
          <cell r="O67">
            <v>0.25</v>
          </cell>
        </row>
        <row r="68">
          <cell r="C68" t="str">
            <v>FBO32/6/ECO</v>
          </cell>
          <cell r="F68" t="str">
            <v xml:space="preserve"> </v>
          </cell>
          <cell r="G68" t="str">
            <v>SYLVANIA</v>
          </cell>
          <cell r="H68" t="str">
            <v>FBO32/841XP/6/ECO</v>
          </cell>
          <cell r="I68">
            <v>22057</v>
          </cell>
          <cell r="J68">
            <v>16</v>
          </cell>
          <cell r="K68">
            <v>2755</v>
          </cell>
          <cell r="L68">
            <v>24000</v>
          </cell>
          <cell r="M68">
            <v>6.77</v>
          </cell>
          <cell r="N68">
            <v>8.4624999999999986</v>
          </cell>
          <cell r="O68">
            <v>0.25</v>
          </cell>
        </row>
        <row r="69">
          <cell r="C69" t="str">
            <v>FBO32T8/700</v>
          </cell>
          <cell r="D69">
            <v>16</v>
          </cell>
          <cell r="E69">
            <v>4</v>
          </cell>
          <cell r="F69" t="str">
            <v xml:space="preserve"> </v>
          </cell>
          <cell r="G69" t="str">
            <v>SYLVANIA</v>
          </cell>
          <cell r="H69" t="str">
            <v>FBO32/741/6/ECO</v>
          </cell>
          <cell r="I69">
            <v>22052</v>
          </cell>
          <cell r="J69">
            <v>16</v>
          </cell>
          <cell r="K69">
            <v>2475</v>
          </cell>
          <cell r="L69">
            <v>20000</v>
          </cell>
          <cell r="M69">
            <v>5</v>
          </cell>
          <cell r="N69">
            <v>6.25</v>
          </cell>
          <cell r="O69">
            <v>0.25</v>
          </cell>
        </row>
        <row r="70">
          <cell r="C70" t="str">
            <v>FO17/ECO</v>
          </cell>
          <cell r="F70" t="str">
            <v>X</v>
          </cell>
          <cell r="G70" t="str">
            <v>SYLVANIA</v>
          </cell>
          <cell r="H70" t="str">
            <v>FO17/841/XP/ECO</v>
          </cell>
          <cell r="I70">
            <v>21907</v>
          </cell>
          <cell r="J70">
            <v>30</v>
          </cell>
          <cell r="K70">
            <v>1305</v>
          </cell>
          <cell r="L70">
            <v>24000</v>
          </cell>
          <cell r="M70">
            <v>2.2799999999999998</v>
          </cell>
          <cell r="N70">
            <v>2.8499999999999996</v>
          </cell>
          <cell r="O70">
            <v>0.25</v>
          </cell>
        </row>
        <row r="71">
          <cell r="C71" t="str">
            <v>FO17T8/700</v>
          </cell>
          <cell r="D71">
            <v>30</v>
          </cell>
          <cell r="E71">
            <v>2</v>
          </cell>
          <cell r="F71" t="str">
            <v xml:space="preserve"> </v>
          </cell>
          <cell r="G71" t="str">
            <v>SYLVANIA</v>
          </cell>
          <cell r="H71" t="str">
            <v>FO17/741/ECO</v>
          </cell>
          <cell r="I71">
            <v>21770</v>
          </cell>
          <cell r="J71">
            <v>30</v>
          </cell>
          <cell r="K71">
            <v>1170</v>
          </cell>
          <cell r="L71">
            <v>20000</v>
          </cell>
          <cell r="M71">
            <v>1.8</v>
          </cell>
          <cell r="N71">
            <v>2.25</v>
          </cell>
          <cell r="O71">
            <v>0.25</v>
          </cell>
        </row>
        <row r="72">
          <cell r="C72" t="str">
            <v>FO25/ECO</v>
          </cell>
          <cell r="F72" t="str">
            <v xml:space="preserve"> </v>
          </cell>
          <cell r="G72" t="str">
            <v>SYLVANIA</v>
          </cell>
          <cell r="H72" t="str">
            <v>FO25/841/XP/ECO</v>
          </cell>
          <cell r="I72">
            <v>21774</v>
          </cell>
          <cell r="J72">
            <v>30</v>
          </cell>
          <cell r="K72">
            <v>2065</v>
          </cell>
          <cell r="L72">
            <v>24000</v>
          </cell>
          <cell r="M72">
            <v>2.2799999999999998</v>
          </cell>
          <cell r="N72">
            <v>2.8499999999999996</v>
          </cell>
          <cell r="O72">
            <v>0.25</v>
          </cell>
        </row>
        <row r="73">
          <cell r="C73" t="str">
            <v>FO25T8/700</v>
          </cell>
          <cell r="F73" t="str">
            <v xml:space="preserve"> </v>
          </cell>
          <cell r="G73" t="str">
            <v>SYLVANIA</v>
          </cell>
          <cell r="H73" t="str">
            <v>FO25/741/ECO</v>
          </cell>
          <cell r="I73">
            <v>21942</v>
          </cell>
          <cell r="J73">
            <v>30</v>
          </cell>
          <cell r="K73">
            <v>1755</v>
          </cell>
          <cell r="L73">
            <v>20000</v>
          </cell>
          <cell r="M73">
            <v>1.8</v>
          </cell>
          <cell r="N73">
            <v>2.25</v>
          </cell>
          <cell r="O73">
            <v>0.25</v>
          </cell>
        </row>
        <row r="74">
          <cell r="C74" t="str">
            <v>FO28/ECO</v>
          </cell>
          <cell r="F74" t="str">
            <v>X</v>
          </cell>
          <cell r="G74" t="str">
            <v>SYLVANIA</v>
          </cell>
          <cell r="H74" t="str">
            <v>FO28/841/XP/SS/ECO</v>
          </cell>
          <cell r="I74">
            <v>22179</v>
          </cell>
          <cell r="J74">
            <v>30</v>
          </cell>
          <cell r="K74">
            <v>2560</v>
          </cell>
          <cell r="L74">
            <v>24000</v>
          </cell>
          <cell r="M74">
            <v>2.13</v>
          </cell>
          <cell r="N74">
            <v>2.6624999999999996</v>
          </cell>
          <cell r="O74">
            <v>0.25</v>
          </cell>
        </row>
        <row r="75">
          <cell r="C75" t="str">
            <v>FO32/ECO</v>
          </cell>
          <cell r="F75" t="str">
            <v xml:space="preserve"> </v>
          </cell>
          <cell r="G75" t="str">
            <v>SYLVANIA</v>
          </cell>
          <cell r="H75" t="str">
            <v>FO32/841/XP/ECO</v>
          </cell>
          <cell r="I75">
            <v>21767</v>
          </cell>
          <cell r="J75">
            <v>30</v>
          </cell>
          <cell r="K75">
            <v>2850</v>
          </cell>
          <cell r="L75">
            <v>24000</v>
          </cell>
          <cell r="M75">
            <v>1.8</v>
          </cell>
          <cell r="N75">
            <v>2.25</v>
          </cell>
          <cell r="O75">
            <v>0.25</v>
          </cell>
        </row>
        <row r="76">
          <cell r="C76" t="str">
            <v>FO32/25W/ECO</v>
          </cell>
          <cell r="F76" t="str">
            <v xml:space="preserve"> </v>
          </cell>
          <cell r="G76" t="str">
            <v>SYLVANIA</v>
          </cell>
          <cell r="H76" t="str">
            <v>FO32/25W/841XP/SS/ECO</v>
          </cell>
          <cell r="I76">
            <v>22234</v>
          </cell>
          <cell r="J76">
            <v>30</v>
          </cell>
          <cell r="K76">
            <v>2350</v>
          </cell>
          <cell r="L76">
            <v>24000</v>
          </cell>
          <cell r="M76">
            <v>2.73</v>
          </cell>
          <cell r="N76">
            <v>3.4125000000000001</v>
          </cell>
          <cell r="O76">
            <v>0.25</v>
          </cell>
        </row>
        <row r="77">
          <cell r="C77" t="str">
            <v>FO32T8/700</v>
          </cell>
          <cell r="D77">
            <v>30</v>
          </cell>
          <cell r="E77">
            <v>4</v>
          </cell>
          <cell r="F77" t="str">
            <v xml:space="preserve"> </v>
          </cell>
          <cell r="G77" t="str">
            <v>SYLVANIA</v>
          </cell>
          <cell r="H77" t="str">
            <v>FO32/741/ECO</v>
          </cell>
          <cell r="I77">
            <v>21999</v>
          </cell>
          <cell r="J77">
            <v>30</v>
          </cell>
          <cell r="K77">
            <v>2520</v>
          </cell>
          <cell r="L77">
            <v>20000</v>
          </cell>
          <cell r="M77">
            <v>1.28</v>
          </cell>
          <cell r="N77">
            <v>1.6</v>
          </cell>
          <cell r="O77">
            <v>0.25</v>
          </cell>
        </row>
        <row r="78">
          <cell r="C78" t="str">
            <v>FP54/841/HO</v>
          </cell>
          <cell r="F78" t="str">
            <v xml:space="preserve"> </v>
          </cell>
          <cell r="G78" t="str">
            <v>SYLVANIA</v>
          </cell>
          <cell r="H78" t="str">
            <v>FP54/841/HO/ECO</v>
          </cell>
          <cell r="I78">
            <v>20906</v>
          </cell>
          <cell r="J78">
            <v>40</v>
          </cell>
          <cell r="K78">
            <v>4138</v>
          </cell>
          <cell r="L78">
            <v>20000</v>
          </cell>
          <cell r="M78">
            <v>5.3</v>
          </cell>
          <cell r="N78">
            <v>6.625</v>
          </cell>
          <cell r="O78">
            <v>0.25</v>
          </cell>
        </row>
        <row r="79">
          <cell r="C79" t="str">
            <v>LU50/MED</v>
          </cell>
          <cell r="D79">
            <v>1</v>
          </cell>
          <cell r="E79">
            <v>15</v>
          </cell>
          <cell r="F79" t="str">
            <v xml:space="preserve"> </v>
          </cell>
          <cell r="G79" t="str">
            <v>SYLVANIA</v>
          </cell>
          <cell r="H79" t="str">
            <v>LU50/MED</v>
          </cell>
          <cell r="I79">
            <v>67502</v>
          </cell>
          <cell r="J79">
            <v>20</v>
          </cell>
          <cell r="K79">
            <v>3600</v>
          </cell>
          <cell r="L79">
            <v>24000</v>
          </cell>
          <cell r="M79">
            <v>12.53</v>
          </cell>
          <cell r="N79">
            <v>15.6625</v>
          </cell>
          <cell r="O79">
            <v>1</v>
          </cell>
        </row>
        <row r="80">
          <cell r="C80" t="str">
            <v>LU70/ECO</v>
          </cell>
          <cell r="F80" t="str">
            <v>X</v>
          </cell>
          <cell r="G80" t="str">
            <v>SYLVANIA</v>
          </cell>
          <cell r="H80" t="str">
            <v>LU70/ECO</v>
          </cell>
          <cell r="I80">
            <v>67512</v>
          </cell>
          <cell r="J80">
            <v>20</v>
          </cell>
          <cell r="K80">
            <v>5500</v>
          </cell>
          <cell r="L80">
            <v>24000</v>
          </cell>
          <cell r="M80">
            <v>12.76</v>
          </cell>
          <cell r="N80">
            <v>15.95</v>
          </cell>
          <cell r="O80">
            <v>1</v>
          </cell>
        </row>
        <row r="81">
          <cell r="C81" t="str">
            <v>LU70/MED</v>
          </cell>
          <cell r="D81">
            <v>1</v>
          </cell>
          <cell r="E81">
            <v>15</v>
          </cell>
          <cell r="F81" t="str">
            <v xml:space="preserve"> </v>
          </cell>
          <cell r="G81" t="str">
            <v>SYLVANIA</v>
          </cell>
          <cell r="H81" t="str">
            <v>LU70/MED</v>
          </cell>
          <cell r="I81">
            <v>67504</v>
          </cell>
          <cell r="J81">
            <v>20</v>
          </cell>
          <cell r="K81">
            <v>5350</v>
          </cell>
          <cell r="L81">
            <v>24000</v>
          </cell>
          <cell r="M81">
            <v>12.53</v>
          </cell>
          <cell r="N81">
            <v>15.6625</v>
          </cell>
          <cell r="O81">
            <v>1</v>
          </cell>
        </row>
        <row r="82">
          <cell r="C82" t="str">
            <v>LU100/ECO</v>
          </cell>
          <cell r="F82" t="str">
            <v xml:space="preserve"> </v>
          </cell>
          <cell r="G82" t="str">
            <v>SYLVANIA</v>
          </cell>
          <cell r="H82" t="str">
            <v>LU100/ECO</v>
          </cell>
          <cell r="I82">
            <v>67514</v>
          </cell>
          <cell r="J82">
            <v>20</v>
          </cell>
          <cell r="K82">
            <v>8000</v>
          </cell>
          <cell r="L82">
            <v>24000</v>
          </cell>
          <cell r="M82">
            <v>12.76</v>
          </cell>
          <cell r="N82">
            <v>15.95</v>
          </cell>
          <cell r="O82">
            <v>1</v>
          </cell>
        </row>
        <row r="83">
          <cell r="C83" t="str">
            <v>LU100/MED</v>
          </cell>
          <cell r="D83">
            <v>1</v>
          </cell>
          <cell r="E83">
            <v>15</v>
          </cell>
          <cell r="F83" t="str">
            <v xml:space="preserve"> </v>
          </cell>
          <cell r="G83" t="str">
            <v>SYLVANIA</v>
          </cell>
          <cell r="H83" t="str">
            <v>LU100/MED</v>
          </cell>
          <cell r="I83">
            <v>67506</v>
          </cell>
          <cell r="J83">
            <v>20</v>
          </cell>
          <cell r="K83">
            <v>8000</v>
          </cell>
          <cell r="L83">
            <v>24000</v>
          </cell>
          <cell r="M83">
            <v>12.53</v>
          </cell>
          <cell r="N83">
            <v>15.6625</v>
          </cell>
          <cell r="O83">
            <v>1</v>
          </cell>
        </row>
        <row r="84">
          <cell r="C84" t="str">
            <v>LU150/55/ECO</v>
          </cell>
          <cell r="D84">
            <v>1</v>
          </cell>
          <cell r="E84">
            <v>15</v>
          </cell>
          <cell r="F84" t="str">
            <v xml:space="preserve"> </v>
          </cell>
          <cell r="G84" t="str">
            <v>SYLVANIA</v>
          </cell>
          <cell r="H84" t="str">
            <v>LU150/55/ECO</v>
          </cell>
          <cell r="I84">
            <v>67516</v>
          </cell>
          <cell r="J84">
            <v>20</v>
          </cell>
          <cell r="K84">
            <v>13800</v>
          </cell>
          <cell r="L84">
            <v>24000</v>
          </cell>
          <cell r="M84">
            <v>12.76</v>
          </cell>
          <cell r="N84">
            <v>15.95</v>
          </cell>
          <cell r="O84">
            <v>1</v>
          </cell>
        </row>
        <row r="85">
          <cell r="C85" t="str">
            <v>LU150/55/MED</v>
          </cell>
          <cell r="F85" t="str">
            <v xml:space="preserve"> </v>
          </cell>
          <cell r="G85" t="str">
            <v>SYLVANIA</v>
          </cell>
          <cell r="H85" t="str">
            <v>LU150/55/MED</v>
          </cell>
          <cell r="I85">
            <v>67508</v>
          </cell>
          <cell r="J85">
            <v>20</v>
          </cell>
          <cell r="K85">
            <v>13400</v>
          </cell>
          <cell r="L85">
            <v>24000</v>
          </cell>
          <cell r="M85">
            <v>12.53</v>
          </cell>
          <cell r="N85">
            <v>15.6625</v>
          </cell>
          <cell r="O85">
            <v>1</v>
          </cell>
        </row>
        <row r="86">
          <cell r="C86" t="str">
            <v>LU250/ECO</v>
          </cell>
          <cell r="D86">
            <v>1</v>
          </cell>
          <cell r="E86">
            <v>15</v>
          </cell>
          <cell r="F86" t="str">
            <v xml:space="preserve"> </v>
          </cell>
          <cell r="G86" t="str">
            <v>SYLVANIA</v>
          </cell>
          <cell r="H86" t="str">
            <v>LU250/ECO</v>
          </cell>
          <cell r="I86">
            <v>67578</v>
          </cell>
          <cell r="J86">
            <v>20</v>
          </cell>
          <cell r="K86">
            <v>26100</v>
          </cell>
          <cell r="L86">
            <v>24000</v>
          </cell>
          <cell r="M86">
            <v>12.77</v>
          </cell>
          <cell r="N86">
            <v>15.962499999999999</v>
          </cell>
          <cell r="O86">
            <v>1</v>
          </cell>
        </row>
        <row r="87">
          <cell r="C87" t="str">
            <v>LU400/ECO</v>
          </cell>
          <cell r="D87">
            <v>1</v>
          </cell>
          <cell r="E87">
            <v>15</v>
          </cell>
          <cell r="F87" t="str">
            <v xml:space="preserve"> </v>
          </cell>
          <cell r="G87" t="str">
            <v>SYLVANIA</v>
          </cell>
          <cell r="H87" t="str">
            <v>LU400/ECO</v>
          </cell>
          <cell r="I87">
            <v>67533</v>
          </cell>
          <cell r="J87">
            <v>20</v>
          </cell>
          <cell r="K87">
            <v>45000</v>
          </cell>
          <cell r="L87">
            <v>24000</v>
          </cell>
          <cell r="M87">
            <v>12.76</v>
          </cell>
          <cell r="N87">
            <v>15.95</v>
          </cell>
          <cell r="O87">
            <v>1</v>
          </cell>
        </row>
        <row r="88">
          <cell r="C88" t="str">
            <v>MH50/U/MED</v>
          </cell>
          <cell r="D88">
            <v>1</v>
          </cell>
          <cell r="E88">
            <v>15</v>
          </cell>
          <cell r="F88" t="str">
            <v xml:space="preserve"> </v>
          </cell>
          <cell r="G88" t="str">
            <v>SYLVANIA</v>
          </cell>
          <cell r="H88" t="str">
            <v>MP50/U/MED</v>
          </cell>
          <cell r="I88">
            <v>64587</v>
          </cell>
          <cell r="J88">
            <v>20</v>
          </cell>
          <cell r="K88">
            <v>1900</v>
          </cell>
          <cell r="L88">
            <v>20000</v>
          </cell>
          <cell r="M88">
            <v>21.77</v>
          </cell>
          <cell r="N88">
            <v>27.212499999999999</v>
          </cell>
          <cell r="O88">
            <v>1</v>
          </cell>
        </row>
        <row r="89">
          <cell r="C89" t="str">
            <v>MH70/U/MED</v>
          </cell>
          <cell r="D89">
            <v>1</v>
          </cell>
          <cell r="E89">
            <v>15</v>
          </cell>
          <cell r="F89" t="str">
            <v xml:space="preserve"> </v>
          </cell>
          <cell r="G89" t="str">
            <v>SYLVANIA</v>
          </cell>
          <cell r="H89" t="str">
            <v>MP70/U/MED</v>
          </cell>
          <cell r="I89">
            <v>64547</v>
          </cell>
          <cell r="J89">
            <v>20</v>
          </cell>
          <cell r="K89">
            <v>3400</v>
          </cell>
          <cell r="L89">
            <v>15000</v>
          </cell>
          <cell r="M89">
            <v>22.06</v>
          </cell>
          <cell r="N89">
            <v>27.574999999999999</v>
          </cell>
          <cell r="O89">
            <v>1</v>
          </cell>
        </row>
        <row r="90">
          <cell r="C90" t="str">
            <v>MH70/PS</v>
          </cell>
          <cell r="F90" t="str">
            <v xml:space="preserve"> </v>
          </cell>
          <cell r="G90" t="str">
            <v>VENTURE</v>
          </cell>
          <cell r="H90" t="str">
            <v>MH70W/U/ED28/PS</v>
          </cell>
          <cell r="I90">
            <v>16017</v>
          </cell>
          <cell r="J90">
            <v>12</v>
          </cell>
          <cell r="K90">
            <v>3600</v>
          </cell>
          <cell r="L90">
            <v>15000</v>
          </cell>
          <cell r="M90">
            <v>16</v>
          </cell>
          <cell r="N90">
            <v>20</v>
          </cell>
          <cell r="O90">
            <v>1</v>
          </cell>
        </row>
        <row r="91">
          <cell r="C91" t="str">
            <v>MH100/U</v>
          </cell>
          <cell r="F91" t="str">
            <v xml:space="preserve"> </v>
          </cell>
          <cell r="G91" t="str">
            <v>VENTURE</v>
          </cell>
          <cell r="H91" t="str">
            <v>MH100W/U/ED28/PS</v>
          </cell>
          <cell r="I91">
            <v>67868</v>
          </cell>
          <cell r="J91">
            <v>12</v>
          </cell>
          <cell r="K91">
            <v>5900</v>
          </cell>
          <cell r="L91">
            <v>15000</v>
          </cell>
          <cell r="M91">
            <v>12</v>
          </cell>
          <cell r="N91">
            <v>15</v>
          </cell>
          <cell r="O91">
            <v>1</v>
          </cell>
        </row>
        <row r="92">
          <cell r="C92" t="str">
            <v>MH100/U/MED</v>
          </cell>
          <cell r="F92" t="str">
            <v xml:space="preserve"> </v>
          </cell>
          <cell r="G92" t="str">
            <v>SYLVANIA</v>
          </cell>
          <cell r="H92" t="str">
            <v>MP100/U/MED</v>
          </cell>
          <cell r="I92">
            <v>64417</v>
          </cell>
          <cell r="J92">
            <v>20</v>
          </cell>
          <cell r="K92">
            <v>5525</v>
          </cell>
          <cell r="L92">
            <v>15000</v>
          </cell>
          <cell r="M92">
            <v>21.77</v>
          </cell>
          <cell r="N92">
            <v>27.212499999999999</v>
          </cell>
          <cell r="O92">
            <v>1</v>
          </cell>
        </row>
        <row r="93">
          <cell r="C93" t="str">
            <v>MH150/SS/U</v>
          </cell>
          <cell r="F93" t="str">
            <v xml:space="preserve"> </v>
          </cell>
          <cell r="G93" t="str">
            <v>SYLVANIA</v>
          </cell>
          <cell r="H93" t="str">
            <v>M150/SS/U/BT-28</v>
          </cell>
          <cell r="I93">
            <v>64719</v>
          </cell>
          <cell r="J93">
            <v>6</v>
          </cell>
          <cell r="K93">
            <v>7500</v>
          </cell>
          <cell r="L93">
            <v>10000</v>
          </cell>
          <cell r="M93">
            <v>19.100000000000001</v>
          </cell>
          <cell r="N93">
            <v>23.875</v>
          </cell>
          <cell r="O93">
            <v>1</v>
          </cell>
        </row>
        <row r="94">
          <cell r="C94" t="str">
            <v>MH175/PS/BU-ONLY</v>
          </cell>
          <cell r="F94" t="str">
            <v xml:space="preserve"> </v>
          </cell>
          <cell r="G94" t="str">
            <v>SYLVANIA</v>
          </cell>
          <cell r="H94" t="str">
            <v>MS175/PS/BU-ONLY</v>
          </cell>
          <cell r="I94">
            <v>64815</v>
          </cell>
          <cell r="J94">
            <v>6</v>
          </cell>
          <cell r="K94">
            <v>12800</v>
          </cell>
          <cell r="L94">
            <v>20000</v>
          </cell>
          <cell r="M94">
            <v>20.75</v>
          </cell>
          <cell r="N94">
            <v>25.9375</v>
          </cell>
          <cell r="O94">
            <v>1</v>
          </cell>
        </row>
        <row r="95">
          <cell r="C95" t="str">
            <v>MH175/U</v>
          </cell>
          <cell r="D95">
            <v>1</v>
          </cell>
          <cell r="E95">
            <v>15</v>
          </cell>
          <cell r="F95" t="str">
            <v xml:space="preserve"> </v>
          </cell>
          <cell r="G95" t="str">
            <v>SYLVANIA</v>
          </cell>
          <cell r="H95" t="str">
            <v>M175/U</v>
          </cell>
          <cell r="I95">
            <v>64471</v>
          </cell>
          <cell r="J95">
            <v>6</v>
          </cell>
          <cell r="K95">
            <v>9300</v>
          </cell>
          <cell r="L95">
            <v>10000</v>
          </cell>
          <cell r="M95">
            <v>13.24</v>
          </cell>
          <cell r="N95">
            <v>16.55</v>
          </cell>
          <cell r="O95">
            <v>1</v>
          </cell>
        </row>
        <row r="96">
          <cell r="C96" t="str">
            <v>MH175/U/MED</v>
          </cell>
          <cell r="F96" t="str">
            <v xml:space="preserve"> </v>
          </cell>
          <cell r="G96" t="str">
            <v>SYLVANIA</v>
          </cell>
          <cell r="H96" t="str">
            <v>M175/U/MED</v>
          </cell>
          <cell r="I96">
            <v>64479</v>
          </cell>
          <cell r="J96">
            <v>20</v>
          </cell>
          <cell r="K96">
            <v>9300</v>
          </cell>
          <cell r="L96">
            <v>10000</v>
          </cell>
          <cell r="M96">
            <v>14.4</v>
          </cell>
          <cell r="N96">
            <v>18</v>
          </cell>
          <cell r="O96">
            <v>1</v>
          </cell>
        </row>
        <row r="97">
          <cell r="C97" t="str">
            <v>MH250/PS/BU-ONLY</v>
          </cell>
          <cell r="F97" t="str">
            <v xml:space="preserve"> </v>
          </cell>
          <cell r="G97" t="str">
            <v>SYLVANIA</v>
          </cell>
          <cell r="H97" t="str">
            <v>MS250/PS/BU-ONLY</v>
          </cell>
          <cell r="I97">
            <v>64578</v>
          </cell>
          <cell r="J97">
            <v>6</v>
          </cell>
          <cell r="K97">
            <v>19000</v>
          </cell>
          <cell r="L97">
            <v>20000</v>
          </cell>
          <cell r="M97">
            <v>20.75</v>
          </cell>
          <cell r="N97">
            <v>25.9375</v>
          </cell>
          <cell r="O97">
            <v>1</v>
          </cell>
        </row>
        <row r="98">
          <cell r="C98" t="str">
            <v>MH250W/H75/PS</v>
          </cell>
          <cell r="F98" t="str">
            <v xml:space="preserve"> </v>
          </cell>
          <cell r="G98" t="str">
            <v>VENTURE</v>
          </cell>
          <cell r="H98" t="str">
            <v>MS250W/H75/PS</v>
          </cell>
          <cell r="I98">
            <v>81054</v>
          </cell>
          <cell r="J98">
            <v>12</v>
          </cell>
          <cell r="K98">
            <v>17600</v>
          </cell>
          <cell r="L98">
            <v>12000</v>
          </cell>
          <cell r="M98">
            <v>20</v>
          </cell>
          <cell r="N98">
            <v>25</v>
          </cell>
          <cell r="O98">
            <v>1</v>
          </cell>
        </row>
        <row r="99">
          <cell r="C99" t="str">
            <v>MH320/PS/BU-HOR</v>
          </cell>
          <cell r="F99" t="str">
            <v xml:space="preserve"> </v>
          </cell>
          <cell r="G99" t="str">
            <v>SYLVANIA</v>
          </cell>
          <cell r="H99" t="str">
            <v>MS320/PS/BU-HOR</v>
          </cell>
          <cell r="I99">
            <v>64507</v>
          </cell>
          <cell r="J99">
            <v>6</v>
          </cell>
          <cell r="K99">
            <v>21000</v>
          </cell>
          <cell r="L99">
            <v>20000</v>
          </cell>
          <cell r="M99">
            <v>20.010000000000002</v>
          </cell>
          <cell r="N99">
            <v>25.012500000000003</v>
          </cell>
          <cell r="O99">
            <v>1</v>
          </cell>
        </row>
        <row r="100">
          <cell r="C100" t="str">
            <v>MH360/SS/BU-HOR</v>
          </cell>
          <cell r="F100" t="str">
            <v xml:space="preserve"> </v>
          </cell>
          <cell r="G100" t="str">
            <v>SYLVANIA</v>
          </cell>
          <cell r="H100" t="str">
            <v>MS360/SS/BU-HOR</v>
          </cell>
          <cell r="I100">
            <v>64655</v>
          </cell>
          <cell r="J100">
            <v>6</v>
          </cell>
          <cell r="K100">
            <v>23500</v>
          </cell>
          <cell r="L100">
            <v>20000</v>
          </cell>
          <cell r="M100">
            <v>16.25</v>
          </cell>
          <cell r="N100">
            <v>20.3125</v>
          </cell>
          <cell r="O100">
            <v>1</v>
          </cell>
        </row>
        <row r="101">
          <cell r="C101" t="str">
            <v>MH400/PS/BU-ONLY</v>
          </cell>
          <cell r="F101" t="str">
            <v xml:space="preserve"> </v>
          </cell>
          <cell r="G101" t="str">
            <v>SYLVANIA</v>
          </cell>
          <cell r="H101" t="str">
            <v>MS400/PS/BU-ONLY</v>
          </cell>
          <cell r="I101">
            <v>64525</v>
          </cell>
          <cell r="J101">
            <v>6</v>
          </cell>
          <cell r="K101">
            <v>31000</v>
          </cell>
          <cell r="L101">
            <v>20000</v>
          </cell>
          <cell r="M101">
            <v>20.75</v>
          </cell>
          <cell r="N101">
            <v>25.9375</v>
          </cell>
          <cell r="O101">
            <v>1</v>
          </cell>
        </row>
        <row r="102">
          <cell r="C102" t="str">
            <v>MH400/U</v>
          </cell>
          <cell r="D102">
            <v>1</v>
          </cell>
          <cell r="E102">
            <v>15</v>
          </cell>
          <cell r="F102" t="str">
            <v xml:space="preserve"> </v>
          </cell>
          <cell r="G102" t="str">
            <v>SYLVANIA</v>
          </cell>
          <cell r="H102" t="str">
            <v>M400/U</v>
          </cell>
          <cell r="I102">
            <v>64490</v>
          </cell>
          <cell r="J102">
            <v>6</v>
          </cell>
          <cell r="K102">
            <v>23500</v>
          </cell>
          <cell r="L102">
            <v>20000</v>
          </cell>
          <cell r="M102">
            <v>13.24</v>
          </cell>
          <cell r="N102">
            <v>16.55</v>
          </cell>
          <cell r="O102">
            <v>1</v>
          </cell>
        </row>
        <row r="103">
          <cell r="C103" t="str">
            <v>MH400W/H75/PS</v>
          </cell>
          <cell r="F103" t="str">
            <v xml:space="preserve"> </v>
          </cell>
          <cell r="G103" t="str">
            <v>VENTURE</v>
          </cell>
          <cell r="H103" t="str">
            <v>MS400W/H75/PS</v>
          </cell>
          <cell r="I103">
            <v>58788</v>
          </cell>
          <cell r="J103">
            <v>6</v>
          </cell>
          <cell r="K103">
            <v>32000</v>
          </cell>
          <cell r="L103">
            <v>20000</v>
          </cell>
          <cell r="M103">
            <v>20</v>
          </cell>
          <cell r="N103">
            <v>25</v>
          </cell>
          <cell r="O103">
            <v>1</v>
          </cell>
        </row>
        <row r="104">
          <cell r="C104" t="str">
            <v>MP320/PS/BU-ONLY</v>
          </cell>
          <cell r="F104" t="str">
            <v xml:space="preserve"> </v>
          </cell>
          <cell r="G104" t="str">
            <v>SYLVANIA</v>
          </cell>
          <cell r="H104" t="str">
            <v>MP320/350/PS/BU-ONLY/BT28</v>
          </cell>
          <cell r="I104">
            <v>64391</v>
          </cell>
          <cell r="J104">
            <v>6</v>
          </cell>
          <cell r="K104">
            <v>21000</v>
          </cell>
          <cell r="L104">
            <v>20000</v>
          </cell>
          <cell r="M104">
            <v>25</v>
          </cell>
          <cell r="N104">
            <v>31.25</v>
          </cell>
          <cell r="O104">
            <v>1</v>
          </cell>
        </row>
        <row r="105">
          <cell r="C105" t="str">
            <v>75Q/CL/MS</v>
          </cell>
          <cell r="F105" t="str">
            <v xml:space="preserve"> </v>
          </cell>
          <cell r="G105" t="str">
            <v>SYLVANIA</v>
          </cell>
          <cell r="H105" t="str">
            <v>75Q/CL/MS</v>
          </cell>
          <cell r="I105">
            <v>58876</v>
          </cell>
          <cell r="J105">
            <v>12</v>
          </cell>
          <cell r="K105">
            <v>1400</v>
          </cell>
          <cell r="L105">
            <v>0</v>
          </cell>
          <cell r="M105">
            <v>0</v>
          </cell>
          <cell r="N105">
            <v>0</v>
          </cell>
          <cell r="O105">
            <v>0</v>
          </cell>
        </row>
        <row r="106">
          <cell r="C106" t="str">
            <v>100Q/CL/DC</v>
          </cell>
          <cell r="F106" t="str">
            <v xml:space="preserve"> </v>
          </cell>
          <cell r="G106" t="str">
            <v>SYLVANIA</v>
          </cell>
          <cell r="H106" t="str">
            <v>100Q/CL/DC</v>
          </cell>
          <cell r="I106">
            <v>58732</v>
          </cell>
          <cell r="J106">
            <v>12</v>
          </cell>
          <cell r="K106">
            <v>1900</v>
          </cell>
          <cell r="L106">
            <v>0</v>
          </cell>
          <cell r="M106">
            <v>7.97</v>
          </cell>
          <cell r="N106">
            <v>9.9625000000000004</v>
          </cell>
          <cell r="O106">
            <v>0</v>
          </cell>
        </row>
        <row r="107">
          <cell r="C107" t="str">
            <v>150Q/CL/DC</v>
          </cell>
          <cell r="F107" t="str">
            <v xml:space="preserve"> </v>
          </cell>
          <cell r="G107" t="str">
            <v>SYLVANIA</v>
          </cell>
          <cell r="H107" t="str">
            <v>150Q/CL/DC</v>
          </cell>
          <cell r="I107">
            <v>58748</v>
          </cell>
          <cell r="J107">
            <v>12</v>
          </cell>
          <cell r="K107">
            <v>2800</v>
          </cell>
          <cell r="L107">
            <v>0</v>
          </cell>
          <cell r="M107">
            <v>8.65</v>
          </cell>
          <cell r="N107">
            <v>10.8125</v>
          </cell>
          <cell r="O107">
            <v>0</v>
          </cell>
        </row>
        <row r="108">
          <cell r="C108" t="str">
            <v>250Q/DC</v>
          </cell>
          <cell r="F108" t="str">
            <v xml:space="preserve"> </v>
          </cell>
          <cell r="G108" t="str">
            <v>SYLVANIA</v>
          </cell>
          <cell r="H108" t="str">
            <v>250Q/DC</v>
          </cell>
          <cell r="I108">
            <v>58754</v>
          </cell>
          <cell r="J108">
            <v>12</v>
          </cell>
          <cell r="K108">
            <v>4850</v>
          </cell>
          <cell r="L108">
            <v>0</v>
          </cell>
          <cell r="M108">
            <v>9.18</v>
          </cell>
          <cell r="N108">
            <v>11.475</v>
          </cell>
          <cell r="O108">
            <v>0</v>
          </cell>
        </row>
        <row r="109">
          <cell r="C109" t="str">
            <v>15A</v>
          </cell>
          <cell r="D109">
            <v>0</v>
          </cell>
          <cell r="E109">
            <v>0</v>
          </cell>
          <cell r="F109" t="str">
            <v xml:space="preserve"> </v>
          </cell>
          <cell r="G109" t="str">
            <v>EXISTING LAMP</v>
          </cell>
          <cell r="H109" t="str">
            <v>-</v>
          </cell>
          <cell r="I109" t="str">
            <v>-</v>
          </cell>
          <cell r="J109" t="str">
            <v>-</v>
          </cell>
          <cell r="K109">
            <v>100</v>
          </cell>
          <cell r="L109">
            <v>1000</v>
          </cell>
          <cell r="M109">
            <v>0.8</v>
          </cell>
          <cell r="N109">
            <v>1</v>
          </cell>
          <cell r="O109">
            <v>0.1</v>
          </cell>
        </row>
        <row r="110">
          <cell r="C110" t="str">
            <v>25A</v>
          </cell>
          <cell r="D110">
            <v>0</v>
          </cell>
          <cell r="E110">
            <v>0</v>
          </cell>
          <cell r="F110" t="str">
            <v xml:space="preserve"> </v>
          </cell>
          <cell r="G110" t="str">
            <v>EXISTING LAMP</v>
          </cell>
          <cell r="H110" t="str">
            <v>-</v>
          </cell>
          <cell r="I110" t="str">
            <v>-</v>
          </cell>
          <cell r="J110" t="str">
            <v>-</v>
          </cell>
          <cell r="K110">
            <v>190</v>
          </cell>
          <cell r="L110">
            <v>1000</v>
          </cell>
          <cell r="M110">
            <v>0.8</v>
          </cell>
          <cell r="N110">
            <v>1</v>
          </cell>
          <cell r="O110">
            <v>0.1</v>
          </cell>
        </row>
        <row r="111">
          <cell r="C111" t="str">
            <v>40A</v>
          </cell>
          <cell r="D111">
            <v>0</v>
          </cell>
          <cell r="E111">
            <v>0</v>
          </cell>
          <cell r="F111" t="str">
            <v xml:space="preserve"> </v>
          </cell>
          <cell r="G111" t="str">
            <v>EXISTING LAMP</v>
          </cell>
          <cell r="H111" t="str">
            <v>-</v>
          </cell>
          <cell r="I111" t="str">
            <v>-</v>
          </cell>
          <cell r="J111" t="str">
            <v>-</v>
          </cell>
          <cell r="K111">
            <v>460</v>
          </cell>
          <cell r="L111">
            <v>1000</v>
          </cell>
          <cell r="M111">
            <v>0.8</v>
          </cell>
          <cell r="N111">
            <v>1</v>
          </cell>
          <cell r="O111">
            <v>0.1</v>
          </cell>
        </row>
        <row r="112">
          <cell r="C112" t="str">
            <v>50A</v>
          </cell>
          <cell r="D112">
            <v>0</v>
          </cell>
          <cell r="E112">
            <v>0</v>
          </cell>
          <cell r="F112" t="str">
            <v xml:space="preserve"> </v>
          </cell>
          <cell r="G112" t="str">
            <v>EXISTING LAMP</v>
          </cell>
          <cell r="H112" t="str">
            <v>-</v>
          </cell>
          <cell r="I112" t="str">
            <v>-</v>
          </cell>
          <cell r="J112" t="str">
            <v>-</v>
          </cell>
          <cell r="K112">
            <v>510</v>
          </cell>
          <cell r="L112">
            <v>1000</v>
          </cell>
          <cell r="M112">
            <v>0.8</v>
          </cell>
          <cell r="N112">
            <v>1</v>
          </cell>
          <cell r="O112">
            <v>0.1</v>
          </cell>
        </row>
        <row r="113">
          <cell r="C113" t="str">
            <v>60A</v>
          </cell>
          <cell r="D113">
            <v>0</v>
          </cell>
          <cell r="E113">
            <v>0</v>
          </cell>
          <cell r="F113" t="str">
            <v xml:space="preserve"> </v>
          </cell>
          <cell r="G113" t="str">
            <v>EXISTING LAMP</v>
          </cell>
          <cell r="H113" t="str">
            <v>-</v>
          </cell>
          <cell r="I113" t="str">
            <v>-</v>
          </cell>
          <cell r="J113" t="str">
            <v>-</v>
          </cell>
          <cell r="K113">
            <v>870</v>
          </cell>
          <cell r="L113">
            <v>1000</v>
          </cell>
          <cell r="M113">
            <v>0.8</v>
          </cell>
          <cell r="N113">
            <v>1</v>
          </cell>
          <cell r="O113">
            <v>0.1</v>
          </cell>
        </row>
        <row r="114">
          <cell r="C114" t="str">
            <v>67A</v>
          </cell>
          <cell r="D114">
            <v>0</v>
          </cell>
          <cell r="E114">
            <v>0</v>
          </cell>
          <cell r="F114" t="str">
            <v xml:space="preserve"> </v>
          </cell>
          <cell r="G114" t="str">
            <v>EXISTING LAMP</v>
          </cell>
          <cell r="H114" t="str">
            <v>-</v>
          </cell>
          <cell r="I114" t="str">
            <v>-</v>
          </cell>
          <cell r="J114" t="str">
            <v>-</v>
          </cell>
          <cell r="K114">
            <v>1030</v>
          </cell>
          <cell r="L114">
            <v>1000</v>
          </cell>
          <cell r="M114">
            <v>0.8</v>
          </cell>
          <cell r="N114">
            <v>1</v>
          </cell>
          <cell r="O114">
            <v>0.1</v>
          </cell>
        </row>
        <row r="115">
          <cell r="C115" t="str">
            <v>75A</v>
          </cell>
          <cell r="D115">
            <v>0</v>
          </cell>
          <cell r="E115">
            <v>0</v>
          </cell>
          <cell r="F115" t="str">
            <v xml:space="preserve"> </v>
          </cell>
          <cell r="G115" t="str">
            <v>EXISTING LAMP</v>
          </cell>
          <cell r="H115" t="str">
            <v>-</v>
          </cell>
          <cell r="I115" t="str">
            <v>-</v>
          </cell>
          <cell r="J115" t="str">
            <v>-</v>
          </cell>
          <cell r="K115">
            <v>1170</v>
          </cell>
          <cell r="L115">
            <v>1000</v>
          </cell>
          <cell r="M115">
            <v>0.8</v>
          </cell>
          <cell r="N115">
            <v>1</v>
          </cell>
          <cell r="O115">
            <v>0.1</v>
          </cell>
        </row>
        <row r="116">
          <cell r="C116" t="str">
            <v>90A</v>
          </cell>
          <cell r="D116">
            <v>0</v>
          </cell>
          <cell r="E116">
            <v>0</v>
          </cell>
          <cell r="F116" t="str">
            <v xml:space="preserve"> </v>
          </cell>
          <cell r="G116" t="str">
            <v>EXISTING LAMP</v>
          </cell>
          <cell r="H116" t="str">
            <v>-</v>
          </cell>
          <cell r="I116" t="str">
            <v>-</v>
          </cell>
          <cell r="J116" t="str">
            <v>-</v>
          </cell>
          <cell r="K116">
            <v>1480</v>
          </cell>
          <cell r="L116">
            <v>1000</v>
          </cell>
          <cell r="M116">
            <v>0.8</v>
          </cell>
          <cell r="N116">
            <v>1</v>
          </cell>
          <cell r="O116">
            <v>0.1</v>
          </cell>
        </row>
        <row r="117">
          <cell r="C117" t="str">
            <v>95A</v>
          </cell>
          <cell r="D117">
            <v>0</v>
          </cell>
          <cell r="E117">
            <v>0</v>
          </cell>
          <cell r="F117" t="str">
            <v xml:space="preserve"> </v>
          </cell>
          <cell r="G117" t="str">
            <v>EXISTING LAMP</v>
          </cell>
          <cell r="H117" t="str">
            <v>-</v>
          </cell>
          <cell r="I117" t="str">
            <v>-</v>
          </cell>
          <cell r="J117" t="str">
            <v>-</v>
          </cell>
          <cell r="K117">
            <v>1610</v>
          </cell>
          <cell r="L117">
            <v>1000</v>
          </cell>
          <cell r="M117">
            <v>0.8</v>
          </cell>
          <cell r="N117">
            <v>1</v>
          </cell>
          <cell r="O117">
            <v>0.1</v>
          </cell>
        </row>
        <row r="118">
          <cell r="C118" t="str">
            <v>100A</v>
          </cell>
          <cell r="D118">
            <v>0</v>
          </cell>
          <cell r="E118">
            <v>0</v>
          </cell>
          <cell r="F118" t="str">
            <v xml:space="preserve"> </v>
          </cell>
          <cell r="G118" t="str">
            <v>EXISTING LAMP</v>
          </cell>
          <cell r="H118" t="str">
            <v>-</v>
          </cell>
          <cell r="I118" t="str">
            <v>-</v>
          </cell>
          <cell r="J118" t="str">
            <v>-</v>
          </cell>
          <cell r="K118">
            <v>1710</v>
          </cell>
          <cell r="L118">
            <v>1000</v>
          </cell>
          <cell r="M118">
            <v>0.8</v>
          </cell>
          <cell r="N118">
            <v>1</v>
          </cell>
          <cell r="O118">
            <v>0.1</v>
          </cell>
        </row>
        <row r="119">
          <cell r="C119" t="str">
            <v>135A</v>
          </cell>
          <cell r="D119">
            <v>0</v>
          </cell>
          <cell r="E119">
            <v>0</v>
          </cell>
          <cell r="F119" t="str">
            <v xml:space="preserve"> </v>
          </cell>
          <cell r="G119" t="str">
            <v>EXISTING LAMP</v>
          </cell>
          <cell r="H119" t="str">
            <v>-</v>
          </cell>
          <cell r="I119" t="str">
            <v>-</v>
          </cell>
          <cell r="J119" t="str">
            <v>-</v>
          </cell>
          <cell r="K119">
            <v>2050</v>
          </cell>
          <cell r="L119">
            <v>1000</v>
          </cell>
          <cell r="M119">
            <v>0.8</v>
          </cell>
          <cell r="N119">
            <v>1</v>
          </cell>
          <cell r="O119">
            <v>0.1</v>
          </cell>
        </row>
        <row r="120">
          <cell r="C120" t="str">
            <v>150A</v>
          </cell>
          <cell r="D120">
            <v>0</v>
          </cell>
          <cell r="E120">
            <v>0</v>
          </cell>
          <cell r="F120" t="str">
            <v xml:space="preserve"> </v>
          </cell>
          <cell r="G120" t="str">
            <v>EXISTING LAMP</v>
          </cell>
          <cell r="H120" t="str">
            <v>-</v>
          </cell>
          <cell r="I120" t="str">
            <v>-</v>
          </cell>
          <cell r="J120" t="str">
            <v>-</v>
          </cell>
          <cell r="K120">
            <v>2740</v>
          </cell>
          <cell r="L120">
            <v>1000</v>
          </cell>
          <cell r="M120">
            <v>0.8</v>
          </cell>
          <cell r="N120">
            <v>1</v>
          </cell>
          <cell r="O120">
            <v>0.1</v>
          </cell>
        </row>
        <row r="121">
          <cell r="C121" t="str">
            <v>200A</v>
          </cell>
          <cell r="D121">
            <v>0</v>
          </cell>
          <cell r="E121">
            <v>0</v>
          </cell>
          <cell r="F121" t="str">
            <v xml:space="preserve"> </v>
          </cell>
          <cell r="G121" t="str">
            <v>EXISTING LAMP</v>
          </cell>
          <cell r="H121" t="str">
            <v>-</v>
          </cell>
          <cell r="I121" t="str">
            <v>-</v>
          </cell>
          <cell r="J121" t="str">
            <v>-</v>
          </cell>
          <cell r="K121">
            <v>3650</v>
          </cell>
          <cell r="L121">
            <v>1000</v>
          </cell>
          <cell r="M121">
            <v>1.6</v>
          </cell>
          <cell r="N121">
            <v>2</v>
          </cell>
          <cell r="O121">
            <v>0.2</v>
          </cell>
        </row>
        <row r="122">
          <cell r="C122" t="str">
            <v>300A</v>
          </cell>
          <cell r="D122">
            <v>0</v>
          </cell>
          <cell r="E122">
            <v>0</v>
          </cell>
          <cell r="F122" t="str">
            <v xml:space="preserve"> </v>
          </cell>
          <cell r="G122" t="str">
            <v>EXISTING LAMP</v>
          </cell>
          <cell r="H122" t="str">
            <v>-</v>
          </cell>
          <cell r="I122" t="str">
            <v>-</v>
          </cell>
          <cell r="J122" t="str">
            <v>-</v>
          </cell>
          <cell r="K122">
            <v>5860</v>
          </cell>
          <cell r="L122">
            <v>1000</v>
          </cell>
          <cell r="M122">
            <v>2.4</v>
          </cell>
          <cell r="N122">
            <v>3</v>
          </cell>
          <cell r="O122">
            <v>0.2</v>
          </cell>
        </row>
        <row r="123">
          <cell r="C123" t="str">
            <v>500A</v>
          </cell>
          <cell r="D123">
            <v>0</v>
          </cell>
          <cell r="E123">
            <v>0</v>
          </cell>
          <cell r="F123" t="str">
            <v xml:space="preserve"> </v>
          </cell>
          <cell r="G123" t="str">
            <v>EXISTING LAMP</v>
          </cell>
          <cell r="H123" t="str">
            <v>-</v>
          </cell>
          <cell r="I123" t="str">
            <v>-</v>
          </cell>
          <cell r="J123" t="str">
            <v>-</v>
          </cell>
          <cell r="K123">
            <v>10000</v>
          </cell>
          <cell r="L123">
            <v>1000</v>
          </cell>
          <cell r="M123">
            <v>3.2</v>
          </cell>
          <cell r="N123">
            <v>4</v>
          </cell>
          <cell r="O123">
            <v>0.2</v>
          </cell>
        </row>
        <row r="124">
          <cell r="C124" t="str">
            <v>750A</v>
          </cell>
          <cell r="D124">
            <v>0</v>
          </cell>
          <cell r="E124">
            <v>0</v>
          </cell>
          <cell r="F124" t="str">
            <v xml:space="preserve"> </v>
          </cell>
          <cell r="G124" t="str">
            <v>EXISTING LAMP</v>
          </cell>
          <cell r="H124" t="str">
            <v>-</v>
          </cell>
          <cell r="I124" t="str">
            <v>-</v>
          </cell>
          <cell r="J124" t="str">
            <v>-</v>
          </cell>
          <cell r="K124">
            <v>17040</v>
          </cell>
          <cell r="L124">
            <v>1000</v>
          </cell>
          <cell r="M124">
            <v>4</v>
          </cell>
          <cell r="N124">
            <v>5</v>
          </cell>
          <cell r="O124">
            <v>0.2</v>
          </cell>
        </row>
        <row r="125">
          <cell r="C125" t="str">
            <v>1000A</v>
          </cell>
          <cell r="D125">
            <v>0</v>
          </cell>
          <cell r="E125">
            <v>0</v>
          </cell>
          <cell r="F125" t="str">
            <v xml:space="preserve"> </v>
          </cell>
          <cell r="G125" t="str">
            <v>EXISTING LAMP</v>
          </cell>
          <cell r="H125" t="str">
            <v>-</v>
          </cell>
          <cell r="I125" t="str">
            <v>-</v>
          </cell>
          <cell r="J125" t="str">
            <v>-</v>
          </cell>
          <cell r="K125">
            <v>23740</v>
          </cell>
          <cell r="L125">
            <v>1000</v>
          </cell>
          <cell r="M125">
            <v>4.8</v>
          </cell>
          <cell r="N125">
            <v>6</v>
          </cell>
          <cell r="O125">
            <v>0.2</v>
          </cell>
        </row>
        <row r="126">
          <cell r="C126" t="str">
            <v>1500T3</v>
          </cell>
          <cell r="D126">
            <v>0</v>
          </cell>
          <cell r="E126">
            <v>0</v>
          </cell>
          <cell r="F126" t="str">
            <v xml:space="preserve"> </v>
          </cell>
          <cell r="G126" t="str">
            <v>EXISTING LAMP</v>
          </cell>
          <cell r="H126" t="str">
            <v>-</v>
          </cell>
          <cell r="I126" t="str">
            <v>-</v>
          </cell>
          <cell r="J126" t="str">
            <v>-</v>
          </cell>
          <cell r="K126">
            <v>35800</v>
          </cell>
          <cell r="L126">
            <v>1000</v>
          </cell>
          <cell r="M126">
            <v>5.6</v>
          </cell>
          <cell r="N126">
            <v>7</v>
          </cell>
          <cell r="O126">
            <v>0.2</v>
          </cell>
        </row>
        <row r="127">
          <cell r="C127" t="str">
            <v>F20T12</v>
          </cell>
          <cell r="D127">
            <v>30</v>
          </cell>
          <cell r="E127">
            <v>2</v>
          </cell>
          <cell r="F127" t="str">
            <v xml:space="preserve"> </v>
          </cell>
          <cell r="G127" t="str">
            <v>EXISTING LAMP</v>
          </cell>
          <cell r="H127" t="str">
            <v>-</v>
          </cell>
          <cell r="I127" t="str">
            <v>-</v>
          </cell>
          <cell r="J127" t="str">
            <v>-</v>
          </cell>
          <cell r="K127">
            <v>1044</v>
          </cell>
          <cell r="L127">
            <v>18000</v>
          </cell>
          <cell r="M127">
            <v>2.2000000000000002</v>
          </cell>
          <cell r="N127">
            <v>2.75</v>
          </cell>
          <cell r="O127">
            <v>0.25</v>
          </cell>
        </row>
        <row r="128">
          <cell r="C128" t="str">
            <v>F30T12</v>
          </cell>
          <cell r="D128">
            <v>30</v>
          </cell>
          <cell r="E128">
            <v>3</v>
          </cell>
          <cell r="F128" t="str">
            <v xml:space="preserve"> </v>
          </cell>
          <cell r="G128" t="str">
            <v>EXISTING LAMP</v>
          </cell>
          <cell r="H128" t="str">
            <v>-</v>
          </cell>
          <cell r="I128" t="str">
            <v>-</v>
          </cell>
          <cell r="J128" t="str">
            <v>-</v>
          </cell>
          <cell r="K128">
            <v>1870</v>
          </cell>
          <cell r="L128">
            <v>18000</v>
          </cell>
          <cell r="M128">
            <v>2.2000000000000002</v>
          </cell>
          <cell r="N128">
            <v>2.75</v>
          </cell>
          <cell r="O128">
            <v>0.25</v>
          </cell>
        </row>
        <row r="129">
          <cell r="C129" t="str">
            <v>F34T12/SS</v>
          </cell>
          <cell r="D129">
            <v>30</v>
          </cell>
          <cell r="E129">
            <v>4</v>
          </cell>
          <cell r="F129" t="str">
            <v xml:space="preserve"> </v>
          </cell>
          <cell r="G129" t="str">
            <v>EXISTING LAMP</v>
          </cell>
          <cell r="H129" t="str">
            <v>-</v>
          </cell>
          <cell r="I129" t="str">
            <v>-</v>
          </cell>
          <cell r="J129" t="str">
            <v>-</v>
          </cell>
          <cell r="K129">
            <v>2279</v>
          </cell>
          <cell r="L129">
            <v>20000</v>
          </cell>
          <cell r="M129">
            <v>1.4</v>
          </cell>
          <cell r="N129">
            <v>1.75</v>
          </cell>
          <cell r="O129">
            <v>0.25</v>
          </cell>
        </row>
        <row r="130">
          <cell r="C130" t="str">
            <v>F40T8</v>
          </cell>
          <cell r="D130">
            <v>30</v>
          </cell>
          <cell r="E130">
            <v>5</v>
          </cell>
          <cell r="F130" t="str">
            <v xml:space="preserve"> </v>
          </cell>
          <cell r="G130" t="str">
            <v>EXISTING LAMP</v>
          </cell>
          <cell r="H130" t="str">
            <v>-</v>
          </cell>
          <cell r="I130" t="str">
            <v>-</v>
          </cell>
          <cell r="J130" t="str">
            <v>-</v>
          </cell>
          <cell r="K130">
            <v>3150</v>
          </cell>
          <cell r="L130">
            <v>20000</v>
          </cell>
          <cell r="M130">
            <v>3.2</v>
          </cell>
          <cell r="N130">
            <v>4</v>
          </cell>
          <cell r="O130">
            <v>0.25</v>
          </cell>
        </row>
        <row r="131">
          <cell r="C131" t="str">
            <v>F40T12</v>
          </cell>
          <cell r="D131">
            <v>30</v>
          </cell>
          <cell r="E131">
            <v>4</v>
          </cell>
          <cell r="F131" t="str">
            <v xml:space="preserve"> </v>
          </cell>
          <cell r="G131" t="str">
            <v>EXISTING LAMP</v>
          </cell>
          <cell r="H131" t="str">
            <v>-</v>
          </cell>
          <cell r="I131" t="str">
            <v>-</v>
          </cell>
          <cell r="J131" t="str">
            <v>-</v>
          </cell>
          <cell r="K131">
            <v>2880</v>
          </cell>
          <cell r="L131">
            <v>20000</v>
          </cell>
          <cell r="M131">
            <v>1.4</v>
          </cell>
          <cell r="N131">
            <v>1.75</v>
          </cell>
          <cell r="O131">
            <v>0.25</v>
          </cell>
        </row>
        <row r="132">
          <cell r="C132" t="str">
            <v>F48T12/SL</v>
          </cell>
          <cell r="D132">
            <v>30</v>
          </cell>
          <cell r="E132">
            <v>4</v>
          </cell>
          <cell r="F132" t="str">
            <v xml:space="preserve"> </v>
          </cell>
          <cell r="G132" t="str">
            <v>EXISTING LAMP</v>
          </cell>
          <cell r="H132" t="str">
            <v>-</v>
          </cell>
          <cell r="I132" t="str">
            <v>-</v>
          </cell>
          <cell r="J132" t="str">
            <v>-</v>
          </cell>
          <cell r="K132">
            <v>2482</v>
          </cell>
          <cell r="L132">
            <v>12000</v>
          </cell>
          <cell r="M132">
            <v>3.2</v>
          </cell>
          <cell r="N132">
            <v>4</v>
          </cell>
          <cell r="O132">
            <v>0.25</v>
          </cell>
        </row>
        <row r="133">
          <cell r="C133" t="str">
            <v>F48T12/VHO</v>
          </cell>
          <cell r="D133">
            <v>30</v>
          </cell>
          <cell r="E133">
            <v>4</v>
          </cell>
          <cell r="F133" t="str">
            <v xml:space="preserve"> </v>
          </cell>
          <cell r="G133" t="str">
            <v>EXISTING LAMP</v>
          </cell>
          <cell r="H133" t="str">
            <v>-</v>
          </cell>
          <cell r="I133" t="str">
            <v>-</v>
          </cell>
          <cell r="J133" t="str">
            <v>-</v>
          </cell>
          <cell r="K133">
            <v>4620</v>
          </cell>
          <cell r="L133">
            <v>12000</v>
          </cell>
          <cell r="M133">
            <v>4.8</v>
          </cell>
          <cell r="N133">
            <v>6</v>
          </cell>
          <cell r="O133">
            <v>0.25</v>
          </cell>
        </row>
        <row r="134">
          <cell r="C134" t="str">
            <v>F60T12/SL</v>
          </cell>
          <cell r="D134">
            <v>15</v>
          </cell>
          <cell r="E134">
            <v>5</v>
          </cell>
          <cell r="F134" t="str">
            <v xml:space="preserve"> </v>
          </cell>
          <cell r="G134" t="str">
            <v>EXISTING LAMP</v>
          </cell>
          <cell r="H134" t="str">
            <v>-</v>
          </cell>
          <cell r="I134" t="str">
            <v>-</v>
          </cell>
          <cell r="J134" t="str">
            <v>-</v>
          </cell>
          <cell r="K134">
            <v>3256</v>
          </cell>
          <cell r="L134">
            <v>12000</v>
          </cell>
          <cell r="M134">
            <v>3.2</v>
          </cell>
          <cell r="N134">
            <v>4</v>
          </cell>
          <cell r="O134">
            <v>0.25</v>
          </cell>
        </row>
        <row r="135">
          <cell r="C135" t="str">
            <v>F60T12/VHO</v>
          </cell>
          <cell r="D135">
            <v>15</v>
          </cell>
          <cell r="E135">
            <v>5</v>
          </cell>
          <cell r="F135" t="str">
            <v xml:space="preserve"> </v>
          </cell>
          <cell r="G135" t="str">
            <v>EXISTING LAMP</v>
          </cell>
          <cell r="H135" t="str">
            <v>-</v>
          </cell>
          <cell r="I135" t="str">
            <v>-</v>
          </cell>
          <cell r="J135" t="str">
            <v>-</v>
          </cell>
          <cell r="K135">
            <v>6090</v>
          </cell>
          <cell r="L135">
            <v>12000</v>
          </cell>
          <cell r="M135">
            <v>4.8</v>
          </cell>
          <cell r="N135">
            <v>6</v>
          </cell>
          <cell r="O135">
            <v>0.25</v>
          </cell>
        </row>
        <row r="136">
          <cell r="C136" t="str">
            <v>F72T8</v>
          </cell>
          <cell r="D136">
            <v>15</v>
          </cell>
          <cell r="E136">
            <v>6</v>
          </cell>
          <cell r="F136" t="str">
            <v xml:space="preserve"> </v>
          </cell>
          <cell r="G136" t="str">
            <v>EXISTING LAMP</v>
          </cell>
          <cell r="H136" t="str">
            <v>-</v>
          </cell>
          <cell r="I136" t="str">
            <v>-</v>
          </cell>
          <cell r="J136" t="str">
            <v>-</v>
          </cell>
          <cell r="K136">
            <v>2730</v>
          </cell>
          <cell r="L136">
            <v>7500</v>
          </cell>
          <cell r="M136">
            <v>3.2</v>
          </cell>
          <cell r="N136">
            <v>4</v>
          </cell>
          <cell r="O136">
            <v>0.25</v>
          </cell>
        </row>
        <row r="137">
          <cell r="C137" t="str">
            <v>F72T12/HO</v>
          </cell>
          <cell r="D137">
            <v>15</v>
          </cell>
          <cell r="E137">
            <v>6</v>
          </cell>
          <cell r="F137" t="str">
            <v xml:space="preserve"> </v>
          </cell>
          <cell r="G137" t="str">
            <v>EXISTING LAMP</v>
          </cell>
          <cell r="H137" t="str">
            <v>-</v>
          </cell>
          <cell r="I137" t="str">
            <v>-</v>
          </cell>
          <cell r="J137" t="str">
            <v>-</v>
          </cell>
          <cell r="K137">
            <v>5063</v>
          </cell>
          <cell r="L137">
            <v>12000</v>
          </cell>
          <cell r="M137">
            <v>3.2</v>
          </cell>
          <cell r="N137">
            <v>4</v>
          </cell>
          <cell r="O137">
            <v>0.25</v>
          </cell>
        </row>
        <row r="138">
          <cell r="C138" t="str">
            <v>F72T12/SL</v>
          </cell>
          <cell r="D138">
            <v>15</v>
          </cell>
          <cell r="E138">
            <v>6</v>
          </cell>
          <cell r="F138" t="str">
            <v xml:space="preserve"> </v>
          </cell>
          <cell r="G138" t="str">
            <v>EXISTING LAMP</v>
          </cell>
          <cell r="H138" t="str">
            <v>-</v>
          </cell>
          <cell r="I138" t="str">
            <v>-</v>
          </cell>
          <cell r="J138" t="str">
            <v>-</v>
          </cell>
          <cell r="K138">
            <v>3960</v>
          </cell>
          <cell r="L138">
            <v>12000</v>
          </cell>
          <cell r="M138">
            <v>3.2</v>
          </cell>
          <cell r="N138">
            <v>4</v>
          </cell>
          <cell r="O138">
            <v>0.25</v>
          </cell>
        </row>
        <row r="139">
          <cell r="C139" t="str">
            <v>F72T12/VHO</v>
          </cell>
          <cell r="D139">
            <v>15</v>
          </cell>
          <cell r="E139">
            <v>6</v>
          </cell>
          <cell r="F139" t="str">
            <v xml:space="preserve"> </v>
          </cell>
          <cell r="G139" t="str">
            <v>EXISTING LAMP</v>
          </cell>
          <cell r="H139" t="str">
            <v>-</v>
          </cell>
          <cell r="I139" t="str">
            <v>-</v>
          </cell>
          <cell r="J139" t="str">
            <v>-</v>
          </cell>
          <cell r="K139">
            <v>7420</v>
          </cell>
          <cell r="L139">
            <v>12000</v>
          </cell>
          <cell r="M139">
            <v>4.8</v>
          </cell>
          <cell r="N139">
            <v>6</v>
          </cell>
          <cell r="O139">
            <v>0.25</v>
          </cell>
        </row>
        <row r="140">
          <cell r="C140" t="str">
            <v>F96T12/HO</v>
          </cell>
          <cell r="D140">
            <v>15</v>
          </cell>
          <cell r="E140">
            <v>8</v>
          </cell>
          <cell r="F140" t="str">
            <v xml:space="preserve"> </v>
          </cell>
          <cell r="G140" t="str">
            <v>EXISTING LAMP</v>
          </cell>
          <cell r="H140" t="str">
            <v>-</v>
          </cell>
          <cell r="I140" t="str">
            <v>-</v>
          </cell>
          <cell r="J140" t="str">
            <v>-</v>
          </cell>
          <cell r="K140">
            <v>8145</v>
          </cell>
          <cell r="L140">
            <v>12000</v>
          </cell>
          <cell r="M140">
            <v>4.8</v>
          </cell>
          <cell r="N140">
            <v>6</v>
          </cell>
          <cell r="O140">
            <v>0.25</v>
          </cell>
        </row>
        <row r="141">
          <cell r="C141" t="str">
            <v>F96T12/SL</v>
          </cell>
          <cell r="D141">
            <v>15</v>
          </cell>
          <cell r="E141">
            <v>8</v>
          </cell>
          <cell r="F141" t="str">
            <v xml:space="preserve"> </v>
          </cell>
          <cell r="G141" t="str">
            <v>EXISTING LAMP</v>
          </cell>
          <cell r="H141" t="str">
            <v>-</v>
          </cell>
          <cell r="I141" t="str">
            <v>-</v>
          </cell>
          <cell r="J141" t="str">
            <v>-</v>
          </cell>
          <cell r="K141">
            <v>5906</v>
          </cell>
          <cell r="L141">
            <v>12000</v>
          </cell>
          <cell r="M141">
            <v>4.8</v>
          </cell>
          <cell r="N141">
            <v>6</v>
          </cell>
          <cell r="O141">
            <v>0.25</v>
          </cell>
        </row>
        <row r="142">
          <cell r="C142" t="str">
            <v>F96T12/SL/SS</v>
          </cell>
          <cell r="D142">
            <v>15</v>
          </cell>
          <cell r="E142">
            <v>8</v>
          </cell>
          <cell r="F142" t="str">
            <v xml:space="preserve"> </v>
          </cell>
          <cell r="G142" t="str">
            <v>EXISTING LAMP</v>
          </cell>
          <cell r="H142" t="str">
            <v>-</v>
          </cell>
          <cell r="I142" t="str">
            <v>-</v>
          </cell>
          <cell r="J142" t="str">
            <v>-</v>
          </cell>
          <cell r="K142">
            <v>4664</v>
          </cell>
          <cell r="L142">
            <v>12000</v>
          </cell>
          <cell r="M142">
            <v>4.8</v>
          </cell>
          <cell r="N142">
            <v>6</v>
          </cell>
          <cell r="O142">
            <v>0.25</v>
          </cell>
        </row>
        <row r="143">
          <cell r="C143" t="str">
            <v>F96T12/VHO</v>
          </cell>
          <cell r="D143">
            <v>15</v>
          </cell>
          <cell r="E143">
            <v>8</v>
          </cell>
          <cell r="F143" t="str">
            <v xml:space="preserve"> </v>
          </cell>
          <cell r="G143" t="str">
            <v>EXISTING LAMP</v>
          </cell>
          <cell r="H143" t="str">
            <v>-</v>
          </cell>
          <cell r="I143" t="str">
            <v>-</v>
          </cell>
          <cell r="J143" t="str">
            <v>-</v>
          </cell>
          <cell r="K143">
            <v>9800</v>
          </cell>
          <cell r="L143">
            <v>12000</v>
          </cell>
          <cell r="M143">
            <v>8</v>
          </cell>
          <cell r="N143">
            <v>10</v>
          </cell>
          <cell r="O143">
            <v>0.25</v>
          </cell>
        </row>
        <row r="144">
          <cell r="C144" t="str">
            <v>FB40/3</v>
          </cell>
          <cell r="D144">
            <v>16</v>
          </cell>
          <cell r="E144">
            <v>4</v>
          </cell>
          <cell r="F144" t="str">
            <v xml:space="preserve"> </v>
          </cell>
          <cell r="G144" t="str">
            <v>EXISTING LAMP</v>
          </cell>
          <cell r="H144" t="str">
            <v>-</v>
          </cell>
          <cell r="I144" t="str">
            <v>-</v>
          </cell>
          <cell r="J144" t="str">
            <v>-</v>
          </cell>
          <cell r="K144">
            <v>2660</v>
          </cell>
          <cell r="L144">
            <v>14000</v>
          </cell>
          <cell r="M144">
            <v>4.8</v>
          </cell>
          <cell r="N144">
            <v>6</v>
          </cell>
          <cell r="O144">
            <v>0.25</v>
          </cell>
        </row>
        <row r="145">
          <cell r="C145" t="str">
            <v>FB40/6</v>
          </cell>
          <cell r="D145">
            <v>16</v>
          </cell>
          <cell r="E145">
            <v>4</v>
          </cell>
          <cell r="F145" t="str">
            <v xml:space="preserve"> </v>
          </cell>
          <cell r="G145" t="str">
            <v>EXISTING LAMP</v>
          </cell>
          <cell r="H145" t="str">
            <v>-</v>
          </cell>
          <cell r="I145" t="str">
            <v>-</v>
          </cell>
          <cell r="J145" t="str">
            <v>-</v>
          </cell>
          <cell r="K145">
            <v>2745</v>
          </cell>
          <cell r="L145">
            <v>18000</v>
          </cell>
          <cell r="M145">
            <v>4.8</v>
          </cell>
          <cell r="N145">
            <v>6</v>
          </cell>
          <cell r="O145">
            <v>0.25</v>
          </cell>
        </row>
        <row r="146">
          <cell r="C146" t="str">
            <v>FB40/6/SS</v>
          </cell>
          <cell r="D146">
            <v>16</v>
          </cell>
          <cell r="E146">
            <v>4</v>
          </cell>
          <cell r="F146" t="str">
            <v xml:space="preserve"> </v>
          </cell>
          <cell r="G146" t="str">
            <v>EXISTING LAMP</v>
          </cell>
          <cell r="H146" t="str">
            <v>-</v>
          </cell>
          <cell r="I146" t="str">
            <v>-</v>
          </cell>
          <cell r="J146" t="str">
            <v>-</v>
          </cell>
          <cell r="K146">
            <v>2236</v>
          </cell>
          <cell r="L146">
            <v>18000</v>
          </cell>
          <cell r="M146">
            <v>4.8</v>
          </cell>
          <cell r="N146">
            <v>6</v>
          </cell>
          <cell r="O146">
            <v>0.25</v>
          </cell>
        </row>
        <row r="147">
          <cell r="C147" t="str">
            <v>FC12T9</v>
          </cell>
          <cell r="D147">
            <v>16</v>
          </cell>
          <cell r="E147">
            <v>4</v>
          </cell>
          <cell r="F147" t="str">
            <v xml:space="preserve"> </v>
          </cell>
          <cell r="G147" t="str">
            <v>EXISTING LAMP</v>
          </cell>
          <cell r="H147" t="str">
            <v>-</v>
          </cell>
          <cell r="I147" t="str">
            <v>-</v>
          </cell>
          <cell r="J147" t="str">
            <v>-</v>
          </cell>
          <cell r="K147">
            <v>1675</v>
          </cell>
          <cell r="L147">
            <v>15000</v>
          </cell>
          <cell r="M147">
            <v>4.8</v>
          </cell>
          <cell r="N147">
            <v>6</v>
          </cell>
          <cell r="O147">
            <v>0.25</v>
          </cell>
        </row>
        <row r="148">
          <cell r="C148" t="str">
            <v>FC8T9&amp;FC12T9</v>
          </cell>
          <cell r="D148">
            <v>16</v>
          </cell>
          <cell r="E148">
            <v>4</v>
          </cell>
          <cell r="F148" t="str">
            <v xml:space="preserve"> </v>
          </cell>
          <cell r="G148" t="str">
            <v>EXISTING LAMP</v>
          </cell>
          <cell r="H148" t="str">
            <v>-</v>
          </cell>
          <cell r="I148" t="str">
            <v>-</v>
          </cell>
          <cell r="J148" t="str">
            <v>-</v>
          </cell>
          <cell r="K148">
            <v>1294.5</v>
          </cell>
          <cell r="L148">
            <v>13500</v>
          </cell>
          <cell r="M148">
            <v>4.8</v>
          </cell>
          <cell r="N148">
            <v>6</v>
          </cell>
          <cell r="O148">
            <v>0.25</v>
          </cell>
        </row>
        <row r="149">
          <cell r="C149" t="str">
            <v>H33CD-400</v>
          </cell>
          <cell r="D149">
            <v>1</v>
          </cell>
          <cell r="E149">
            <v>15</v>
          </cell>
          <cell r="F149" t="str">
            <v xml:space="preserve"> </v>
          </cell>
          <cell r="G149" t="str">
            <v>EXISTING LAMP</v>
          </cell>
          <cell r="H149" t="str">
            <v>-</v>
          </cell>
          <cell r="I149" t="str">
            <v>-</v>
          </cell>
          <cell r="J149" t="str">
            <v>-</v>
          </cell>
          <cell r="K149">
            <v>18700</v>
          </cell>
          <cell r="L149">
            <v>24000</v>
          </cell>
          <cell r="M149">
            <v>16</v>
          </cell>
          <cell r="N149">
            <v>20</v>
          </cell>
          <cell r="O149">
            <v>1</v>
          </cell>
        </row>
        <row r="150">
          <cell r="C150" t="str">
            <v>H34GW-1000</v>
          </cell>
          <cell r="D150">
            <v>1</v>
          </cell>
          <cell r="E150">
            <v>15</v>
          </cell>
          <cell r="F150" t="str">
            <v xml:space="preserve"> </v>
          </cell>
          <cell r="G150" t="str">
            <v>EXISTING LAMP</v>
          </cell>
          <cell r="H150" t="str">
            <v>-</v>
          </cell>
          <cell r="I150" t="str">
            <v>-</v>
          </cell>
          <cell r="J150" t="str">
            <v>-</v>
          </cell>
          <cell r="K150">
            <v>50000</v>
          </cell>
          <cell r="L150">
            <v>24000</v>
          </cell>
          <cell r="M150">
            <v>28</v>
          </cell>
          <cell r="N150">
            <v>35</v>
          </cell>
          <cell r="O150">
            <v>1</v>
          </cell>
        </row>
        <row r="151">
          <cell r="C151" t="str">
            <v>H37KB-250</v>
          </cell>
          <cell r="D151">
            <v>1</v>
          </cell>
          <cell r="E151">
            <v>15</v>
          </cell>
          <cell r="F151" t="str">
            <v xml:space="preserve"> </v>
          </cell>
          <cell r="G151" t="str">
            <v>EXISTING LAMP</v>
          </cell>
          <cell r="H151" t="str">
            <v>-</v>
          </cell>
          <cell r="I151" t="str">
            <v>-</v>
          </cell>
          <cell r="J151" t="str">
            <v>-</v>
          </cell>
          <cell r="K151">
            <v>10800</v>
          </cell>
          <cell r="L151">
            <v>24000</v>
          </cell>
          <cell r="M151">
            <v>14.4</v>
          </cell>
          <cell r="N151">
            <v>18</v>
          </cell>
          <cell r="O151">
            <v>1</v>
          </cell>
        </row>
        <row r="152">
          <cell r="C152" t="str">
            <v>H38AV-100-DX</v>
          </cell>
          <cell r="D152">
            <v>1</v>
          </cell>
          <cell r="E152">
            <v>15</v>
          </cell>
          <cell r="F152" t="str">
            <v xml:space="preserve"> </v>
          </cell>
          <cell r="G152" t="str">
            <v>EXISTING LAMP</v>
          </cell>
          <cell r="H152" t="str">
            <v>-</v>
          </cell>
          <cell r="I152" t="str">
            <v>-</v>
          </cell>
          <cell r="J152" t="str">
            <v>-</v>
          </cell>
          <cell r="K152">
            <v>3560</v>
          </cell>
          <cell r="L152">
            <v>24000</v>
          </cell>
          <cell r="M152">
            <v>16</v>
          </cell>
          <cell r="N152">
            <v>20</v>
          </cell>
          <cell r="O152">
            <v>1</v>
          </cell>
        </row>
        <row r="153">
          <cell r="C153" t="str">
            <v>H39KB-175</v>
          </cell>
          <cell r="D153">
            <v>1</v>
          </cell>
          <cell r="E153">
            <v>15</v>
          </cell>
          <cell r="F153" t="str">
            <v xml:space="preserve"> </v>
          </cell>
          <cell r="G153" t="str">
            <v>EXISTING LAMP</v>
          </cell>
          <cell r="H153" t="str">
            <v>-</v>
          </cell>
          <cell r="I153" t="str">
            <v>-</v>
          </cell>
          <cell r="J153" t="str">
            <v>-</v>
          </cell>
          <cell r="K153">
            <v>7150</v>
          </cell>
          <cell r="L153">
            <v>24000</v>
          </cell>
          <cell r="M153">
            <v>12</v>
          </cell>
          <cell r="N153">
            <v>15</v>
          </cell>
          <cell r="O153">
            <v>1</v>
          </cell>
        </row>
        <row r="154">
          <cell r="C154" t="str">
            <v>LU1000</v>
          </cell>
          <cell r="D154">
            <v>1</v>
          </cell>
          <cell r="E154">
            <v>15</v>
          </cell>
          <cell r="F154" t="str">
            <v xml:space="preserve"> </v>
          </cell>
          <cell r="G154" t="str">
            <v>EXISTING LAMP</v>
          </cell>
          <cell r="H154" t="str">
            <v>-</v>
          </cell>
          <cell r="I154" t="str">
            <v>-</v>
          </cell>
          <cell r="J154" t="str">
            <v>-</v>
          </cell>
          <cell r="K154">
            <v>124000</v>
          </cell>
          <cell r="L154">
            <v>24000</v>
          </cell>
          <cell r="M154">
            <v>24</v>
          </cell>
          <cell r="N154">
            <v>30</v>
          </cell>
          <cell r="O154">
            <v>1</v>
          </cell>
        </row>
        <row r="155">
          <cell r="C155" t="str">
            <v>MH250/U</v>
          </cell>
          <cell r="D155">
            <v>1</v>
          </cell>
          <cell r="E155">
            <v>15</v>
          </cell>
          <cell r="F155" t="str">
            <v xml:space="preserve"> </v>
          </cell>
          <cell r="G155" t="str">
            <v>EXISTING LAMP</v>
          </cell>
          <cell r="H155" t="str">
            <v>-</v>
          </cell>
          <cell r="I155" t="str">
            <v>-</v>
          </cell>
          <cell r="J155" t="str">
            <v>-</v>
          </cell>
          <cell r="K155">
            <v>17000</v>
          </cell>
          <cell r="L155">
            <v>10000</v>
          </cell>
          <cell r="M155">
            <v>14.4</v>
          </cell>
          <cell r="N155">
            <v>18</v>
          </cell>
          <cell r="O155">
            <v>1</v>
          </cell>
        </row>
        <row r="156">
          <cell r="C156" t="str">
            <v>MH1000/U</v>
          </cell>
          <cell r="D156">
            <v>1</v>
          </cell>
          <cell r="E156">
            <v>15</v>
          </cell>
          <cell r="F156" t="str">
            <v xml:space="preserve"> </v>
          </cell>
          <cell r="G156" t="str">
            <v>EXISTING LAMP</v>
          </cell>
          <cell r="H156" t="str">
            <v>-</v>
          </cell>
          <cell r="I156" t="str">
            <v>-</v>
          </cell>
          <cell r="J156" t="str">
            <v>-</v>
          </cell>
          <cell r="K156">
            <v>86000</v>
          </cell>
          <cell r="L156">
            <v>18000</v>
          </cell>
          <cell r="M156">
            <v>32</v>
          </cell>
          <cell r="N156">
            <v>40</v>
          </cell>
          <cell r="O156">
            <v>1</v>
          </cell>
        </row>
        <row r="157">
          <cell r="C157" t="str">
            <v>15T6</v>
          </cell>
          <cell r="D157">
            <v>0</v>
          </cell>
          <cell r="E157">
            <v>0</v>
          </cell>
          <cell r="F157" t="str">
            <v xml:space="preserve"> </v>
          </cell>
          <cell r="G157" t="str">
            <v>EXISTING LAMP</v>
          </cell>
          <cell r="H157" t="str">
            <v>-</v>
          </cell>
          <cell r="I157" t="str">
            <v>-</v>
          </cell>
          <cell r="J157" t="str">
            <v>-</v>
          </cell>
          <cell r="K157">
            <v>112</v>
          </cell>
          <cell r="L157">
            <v>2500</v>
          </cell>
          <cell r="M157">
            <v>0.8</v>
          </cell>
          <cell r="N157">
            <v>1</v>
          </cell>
          <cell r="O157">
            <v>0.25</v>
          </cell>
        </row>
        <row r="158">
          <cell r="C158" t="str">
            <v>20T6</v>
          </cell>
          <cell r="D158">
            <v>0</v>
          </cell>
          <cell r="E158">
            <v>0</v>
          </cell>
          <cell r="F158" t="str">
            <v xml:space="preserve"> </v>
          </cell>
          <cell r="G158" t="str">
            <v>EXISTING LAMP</v>
          </cell>
          <cell r="H158" t="str">
            <v>-</v>
          </cell>
          <cell r="I158" t="str">
            <v>-</v>
          </cell>
          <cell r="J158" t="str">
            <v>-</v>
          </cell>
          <cell r="K158">
            <v>92</v>
          </cell>
          <cell r="L158">
            <v>2500</v>
          </cell>
          <cell r="M158">
            <v>0.8</v>
          </cell>
          <cell r="N158">
            <v>1</v>
          </cell>
          <cell r="O158">
            <v>0.25</v>
          </cell>
        </row>
        <row r="159">
          <cell r="C159" t="str">
            <v>25T6</v>
          </cell>
          <cell r="D159">
            <v>0</v>
          </cell>
          <cell r="E159">
            <v>0</v>
          </cell>
          <cell r="F159" t="str">
            <v xml:space="preserve"> </v>
          </cell>
          <cell r="G159" t="str">
            <v>EXISTING LAMP</v>
          </cell>
          <cell r="H159" t="str">
            <v>-</v>
          </cell>
          <cell r="I159" t="str">
            <v>-</v>
          </cell>
          <cell r="J159" t="str">
            <v>-</v>
          </cell>
          <cell r="K159">
            <v>242</v>
          </cell>
          <cell r="L159">
            <v>2500</v>
          </cell>
          <cell r="M159">
            <v>0.8</v>
          </cell>
          <cell r="N159">
            <v>1</v>
          </cell>
          <cell r="O159">
            <v>0.25</v>
          </cell>
        </row>
        <row r="160">
          <cell r="C160" t="str">
            <v>F6T5</v>
          </cell>
          <cell r="D160">
            <v>0</v>
          </cell>
          <cell r="E160">
            <v>1</v>
          </cell>
          <cell r="F160" t="str">
            <v xml:space="preserve"> </v>
          </cell>
          <cell r="G160" t="str">
            <v>EXISTING LAMP</v>
          </cell>
          <cell r="H160" t="str">
            <v>-</v>
          </cell>
          <cell r="I160" t="str">
            <v>-</v>
          </cell>
          <cell r="J160" t="str">
            <v>-</v>
          </cell>
          <cell r="K160">
            <v>235</v>
          </cell>
          <cell r="L160">
            <v>10000</v>
          </cell>
          <cell r="M160">
            <v>4</v>
          </cell>
          <cell r="N160">
            <v>5</v>
          </cell>
          <cell r="O160">
            <v>0.25</v>
          </cell>
        </row>
        <row r="161">
          <cell r="C161" t="str">
            <v>CF7</v>
          </cell>
          <cell r="D161">
            <v>0</v>
          </cell>
          <cell r="E161">
            <v>1</v>
          </cell>
          <cell r="F161" t="str">
            <v xml:space="preserve"> </v>
          </cell>
          <cell r="G161" t="str">
            <v>EXISTING LAMP</v>
          </cell>
          <cell r="H161" t="str">
            <v>-</v>
          </cell>
          <cell r="I161" t="str">
            <v>-</v>
          </cell>
          <cell r="J161" t="str">
            <v>-</v>
          </cell>
          <cell r="K161">
            <v>344</v>
          </cell>
          <cell r="L161">
            <v>10000</v>
          </cell>
          <cell r="M161">
            <v>4</v>
          </cell>
          <cell r="N161">
            <v>5</v>
          </cell>
          <cell r="O161">
            <v>0.25</v>
          </cell>
        </row>
        <row r="162">
          <cell r="C162" t="str">
            <v>CF9</v>
          </cell>
          <cell r="D162">
            <v>0</v>
          </cell>
          <cell r="E162">
            <v>1</v>
          </cell>
          <cell r="F162" t="str">
            <v xml:space="preserve"> </v>
          </cell>
          <cell r="G162" t="str">
            <v>EXISTING LAMP</v>
          </cell>
          <cell r="H162" t="str">
            <v>-</v>
          </cell>
          <cell r="I162" t="str">
            <v>-</v>
          </cell>
          <cell r="J162" t="str">
            <v>-</v>
          </cell>
          <cell r="K162">
            <v>499</v>
          </cell>
          <cell r="L162">
            <v>10000</v>
          </cell>
          <cell r="M162">
            <v>4</v>
          </cell>
          <cell r="N162">
            <v>5</v>
          </cell>
          <cell r="O162">
            <v>0.25</v>
          </cell>
        </row>
        <row r="163">
          <cell r="C163" t="str">
            <v>N/A</v>
          </cell>
          <cell r="F163" t="str">
            <v>X</v>
          </cell>
          <cell r="G163" t="str">
            <v>-</v>
          </cell>
          <cell r="H163" t="str">
            <v>-</v>
          </cell>
          <cell r="I163" t="str">
            <v>-</v>
          </cell>
          <cell r="J163" t="str">
            <v>-</v>
          </cell>
          <cell r="K163">
            <v>0</v>
          </cell>
          <cell r="L163">
            <v>0</v>
          </cell>
          <cell r="M163">
            <v>0</v>
          </cell>
          <cell r="N163">
            <v>0</v>
          </cell>
          <cell r="O163">
            <v>0</v>
          </cell>
        </row>
      </sheetData>
      <sheetData sheetId="12"/>
      <sheetData sheetId="13"/>
      <sheetData sheetId="14" refreshError="1"/>
      <sheetData sheetId="15"/>
      <sheetData sheetId="16"/>
      <sheetData sheetId="17"/>
      <sheetData sheetId="18"/>
      <sheetData sheetId="19">
        <row r="5">
          <cell r="B5" t="str">
            <v>SIMON HALL</v>
          </cell>
          <cell r="C5">
            <v>7.9659999999999993</v>
          </cell>
          <cell r="D5">
            <v>16636.310000000001</v>
          </cell>
          <cell r="E5">
            <v>2.9040000000000004</v>
          </cell>
          <cell r="F5">
            <v>6613.4</v>
          </cell>
          <cell r="G5">
            <v>1572.7700599999998</v>
          </cell>
          <cell r="H5">
            <v>609.56280000000015</v>
          </cell>
          <cell r="I5">
            <v>5.0620000000000012</v>
          </cell>
          <cell r="J5">
            <v>10022.91</v>
          </cell>
          <cell r="K5">
            <v>963.20725999999991</v>
          </cell>
          <cell r="L5">
            <v>122.10546874999999</v>
          </cell>
          <cell r="M5">
            <v>170.71368958333332</v>
          </cell>
          <cell r="N5">
            <v>187.08723715254237</v>
          </cell>
          <cell r="O5">
            <v>11066.668690708126</v>
          </cell>
          <cell r="P5">
            <v>3849.77</v>
          </cell>
          <cell r="Q5">
            <v>0</v>
          </cell>
          <cell r="R5">
            <v>0</v>
          </cell>
          <cell r="S5">
            <v>3849.77</v>
          </cell>
          <cell r="T5">
            <v>4181.45</v>
          </cell>
          <cell r="U5">
            <v>0</v>
          </cell>
          <cell r="V5">
            <v>0</v>
          </cell>
          <cell r="W5">
            <v>4181.45</v>
          </cell>
          <cell r="X5">
            <v>138.81</v>
          </cell>
        </row>
        <row r="6">
          <cell r="B6" t="str">
            <v>POLICE DEPT</v>
          </cell>
          <cell r="C6">
            <v>9.3459999999999983</v>
          </cell>
          <cell r="D6">
            <v>53383.96</v>
          </cell>
          <cell r="E6">
            <v>3.2139999999999995</v>
          </cell>
          <cell r="F6">
            <v>20840.36</v>
          </cell>
          <cell r="G6">
            <v>4080.3629599999986</v>
          </cell>
          <cell r="H6">
            <v>1567.0181600000005</v>
          </cell>
          <cell r="I6">
            <v>6.1320000000000006</v>
          </cell>
          <cell r="J6">
            <v>32543.599999999999</v>
          </cell>
          <cell r="K6">
            <v>2513.3447999999999</v>
          </cell>
          <cell r="L6">
            <v>492.48130000000009</v>
          </cell>
          <cell r="M6">
            <v>675.58693333333304</v>
          </cell>
          <cell r="N6">
            <v>390.95655050847455</v>
          </cell>
          <cell r="O6">
            <v>12803.407153741755</v>
          </cell>
          <cell r="P6">
            <v>4092.32</v>
          </cell>
          <cell r="Q6">
            <v>0</v>
          </cell>
          <cell r="R6">
            <v>0</v>
          </cell>
          <cell r="S6">
            <v>4092.32</v>
          </cell>
          <cell r="T6">
            <v>5144.6768749999992</v>
          </cell>
          <cell r="U6">
            <v>0</v>
          </cell>
          <cell r="V6">
            <v>0</v>
          </cell>
          <cell r="W6">
            <v>5144.6768749999992</v>
          </cell>
          <cell r="X6">
            <v>215.19</v>
          </cell>
        </row>
        <row r="7">
          <cell r="B7" t="str">
            <v>HEATING PLANT</v>
          </cell>
          <cell r="C7">
            <v>42.707000000000001</v>
          </cell>
          <cell r="D7">
            <v>366901.92</v>
          </cell>
          <cell r="E7">
            <v>11.333999999999996</v>
          </cell>
          <cell r="F7">
            <v>96448.88</v>
          </cell>
          <cell r="G7">
            <v>26760.863920000003</v>
          </cell>
          <cell r="H7">
            <v>7041.1324800000002</v>
          </cell>
          <cell r="I7">
            <v>31.372999999999998</v>
          </cell>
          <cell r="J7">
            <v>270453.03999999998</v>
          </cell>
          <cell r="K7">
            <v>19719.73144</v>
          </cell>
          <cell r="L7">
            <v>5008.9074750000009</v>
          </cell>
          <cell r="M7">
            <v>3328.9909249999992</v>
          </cell>
          <cell r="N7">
            <v>0</v>
          </cell>
          <cell r="O7">
            <v>53825.948835352021</v>
          </cell>
          <cell r="P7">
            <v>17086.259999999998</v>
          </cell>
          <cell r="Q7">
            <v>0</v>
          </cell>
          <cell r="R7">
            <v>1100</v>
          </cell>
          <cell r="S7">
            <v>18186.259999999998</v>
          </cell>
          <cell r="T7">
            <v>15546.033750000001</v>
          </cell>
          <cell r="U7">
            <v>0</v>
          </cell>
          <cell r="V7">
            <v>5749.4937499999996</v>
          </cell>
          <cell r="W7">
            <v>21295.5275</v>
          </cell>
          <cell r="X7">
            <v>255.52</v>
          </cell>
        </row>
        <row r="8">
          <cell r="B8" t="str">
            <v>CARPENTER SHOP</v>
          </cell>
          <cell r="C8">
            <v>13.502999999999998</v>
          </cell>
          <cell r="D8">
            <v>29473.119999999999</v>
          </cell>
          <cell r="E8">
            <v>4.2009999999999996</v>
          </cell>
          <cell r="F8">
            <v>9112.1</v>
          </cell>
          <cell r="G8">
            <v>2750.0047200000008</v>
          </cell>
          <cell r="H8">
            <v>851.77819999999997</v>
          </cell>
          <cell r="I8">
            <v>9.3020000000000014</v>
          </cell>
          <cell r="J8">
            <v>20361.02</v>
          </cell>
          <cell r="K8">
            <v>1898.2265199999997</v>
          </cell>
          <cell r="L8">
            <v>426.12197222222233</v>
          </cell>
          <cell r="M8">
            <v>238.4566833333333</v>
          </cell>
          <cell r="N8">
            <v>0</v>
          </cell>
          <cell r="O8">
            <v>27305.41811165015</v>
          </cell>
          <cell r="P8">
            <v>12865.75</v>
          </cell>
          <cell r="Q8">
            <v>0</v>
          </cell>
          <cell r="R8">
            <v>0</v>
          </cell>
          <cell r="S8">
            <v>12865.75</v>
          </cell>
          <cell r="T8">
            <v>7198.0674999999992</v>
          </cell>
          <cell r="U8">
            <v>0</v>
          </cell>
          <cell r="V8">
            <v>0</v>
          </cell>
          <cell r="W8">
            <v>7198.0674999999992</v>
          </cell>
          <cell r="X8">
            <v>94.56</v>
          </cell>
        </row>
        <row r="9">
          <cell r="B9" t="str">
            <v>BUCKINGHAM MAINTENANCE ANNEX</v>
          </cell>
          <cell r="C9">
            <v>14.016999999999999</v>
          </cell>
          <cell r="D9">
            <v>77738.813999999998</v>
          </cell>
          <cell r="E9">
            <v>5.3959999999999981</v>
          </cell>
          <cell r="F9">
            <v>30500.556000000004</v>
          </cell>
          <cell r="G9">
            <v>5966.1749240000017</v>
          </cell>
          <cell r="H9">
            <v>2334.6382960000001</v>
          </cell>
          <cell r="I9">
            <v>8.6209999999999987</v>
          </cell>
          <cell r="J9">
            <v>47238.257999999994</v>
          </cell>
          <cell r="K9">
            <v>3631.5366279999985</v>
          </cell>
          <cell r="L9">
            <v>792.62520708333341</v>
          </cell>
          <cell r="M9">
            <v>907.58342291666679</v>
          </cell>
          <cell r="N9">
            <v>0</v>
          </cell>
          <cell r="O9">
            <v>16028.537906731679</v>
          </cell>
          <cell r="P9">
            <v>5335.57</v>
          </cell>
          <cell r="Q9">
            <v>0</v>
          </cell>
          <cell r="R9">
            <v>0</v>
          </cell>
          <cell r="S9">
            <v>5335.57</v>
          </cell>
          <cell r="T9">
            <v>6296.3676749999977</v>
          </cell>
          <cell r="U9">
            <v>0</v>
          </cell>
          <cell r="V9">
            <v>0</v>
          </cell>
          <cell r="W9">
            <v>6296.3676749999977</v>
          </cell>
          <cell r="X9">
            <v>201.22</v>
          </cell>
        </row>
        <row r="10">
          <cell r="B10" t="str">
            <v>OLD SCIENCE HALL</v>
          </cell>
          <cell r="C10">
            <v>60.506999999999898</v>
          </cell>
          <cell r="D10">
            <v>149757.97</v>
          </cell>
          <cell r="E10">
            <v>37.840000000000003</v>
          </cell>
          <cell r="F10">
            <v>92471.6</v>
          </cell>
          <cell r="G10">
            <v>13490.243220000018</v>
          </cell>
          <cell r="H10">
            <v>8358.3895999999968</v>
          </cell>
          <cell r="I10">
            <v>22.667000000000016</v>
          </cell>
          <cell r="J10">
            <v>57286.37</v>
          </cell>
          <cell r="K10">
            <v>5131.8536200000053</v>
          </cell>
          <cell r="L10">
            <v>1767.1301618055563</v>
          </cell>
          <cell r="M10">
            <v>1954.4308520833351</v>
          </cell>
          <cell r="N10">
            <v>937.66626413559129</v>
          </cell>
          <cell r="O10">
            <v>139617.73089676703</v>
          </cell>
          <cell r="P10">
            <v>62479.21</v>
          </cell>
          <cell r="Q10">
            <v>0</v>
          </cell>
          <cell r="R10">
            <v>0</v>
          </cell>
          <cell r="S10">
            <v>62479.21</v>
          </cell>
          <cell r="T10">
            <v>39664.040000000059</v>
          </cell>
          <cell r="U10">
            <v>0</v>
          </cell>
          <cell r="V10">
            <v>0</v>
          </cell>
          <cell r="W10">
            <v>39664.040000000059</v>
          </cell>
          <cell r="X10">
            <v>930.31999999999903</v>
          </cell>
        </row>
        <row r="11">
          <cell r="B11" t="str">
            <v>BOOKSTORE STORAGE AREA</v>
          </cell>
          <cell r="C11">
            <v>2.6190000000000002</v>
          </cell>
          <cell r="D11">
            <v>6240.15</v>
          </cell>
          <cell r="E11">
            <v>0.76900000000000002</v>
          </cell>
          <cell r="F11">
            <v>1754.07</v>
          </cell>
          <cell r="G11">
            <v>567.94229999999993</v>
          </cell>
          <cell r="H11">
            <v>161.60102000000001</v>
          </cell>
          <cell r="I11">
            <v>1.85</v>
          </cell>
          <cell r="J11">
            <v>4486.08</v>
          </cell>
          <cell r="K11">
            <v>406.34127999999998</v>
          </cell>
          <cell r="L11">
            <v>98.024047916666689</v>
          </cell>
          <cell r="M11">
            <v>52.062977083333337</v>
          </cell>
          <cell r="N11">
            <v>75.003274847457632</v>
          </cell>
          <cell r="O11">
            <v>3368.8146637427344</v>
          </cell>
          <cell r="P11">
            <v>1003.64</v>
          </cell>
          <cell r="Q11">
            <v>0</v>
          </cell>
          <cell r="R11">
            <v>0</v>
          </cell>
          <cell r="S11">
            <v>1003.64</v>
          </cell>
          <cell r="T11">
            <v>1418.70625</v>
          </cell>
          <cell r="U11">
            <v>0</v>
          </cell>
          <cell r="V11">
            <v>0</v>
          </cell>
          <cell r="W11">
            <v>1418.70625</v>
          </cell>
          <cell r="X11">
            <v>64.7</v>
          </cell>
        </row>
        <row r="12">
          <cell r="B12" t="str">
            <v>CARVER HALL</v>
          </cell>
          <cell r="C12">
            <v>17.419</v>
          </cell>
          <cell r="D12">
            <v>43490.05</v>
          </cell>
          <cell r="E12">
            <v>8.4329999999999998</v>
          </cell>
          <cell r="F12">
            <v>20688.93</v>
          </cell>
          <cell r="G12">
            <v>3908.5157000000008</v>
          </cell>
          <cell r="H12">
            <v>1868.0761799999989</v>
          </cell>
          <cell r="I12">
            <v>8.9860000000000007</v>
          </cell>
          <cell r="J12">
            <v>22801.119999999999</v>
          </cell>
          <cell r="K12">
            <v>2040.4395200000001</v>
          </cell>
          <cell r="L12">
            <v>321.28741319444453</v>
          </cell>
          <cell r="M12">
            <v>741.33247291666657</v>
          </cell>
          <cell r="N12">
            <v>372.45519837288134</v>
          </cell>
          <cell r="O12">
            <v>24152.505809663038</v>
          </cell>
          <cell r="P12">
            <v>11598.34</v>
          </cell>
          <cell r="Q12">
            <v>0</v>
          </cell>
          <cell r="R12">
            <v>0</v>
          </cell>
          <cell r="S12">
            <v>11598.34</v>
          </cell>
          <cell r="T12">
            <v>6058.6223749999981</v>
          </cell>
          <cell r="U12">
            <v>0</v>
          </cell>
          <cell r="V12">
            <v>0</v>
          </cell>
          <cell r="W12">
            <v>6058.6223749999981</v>
          </cell>
          <cell r="X12">
            <v>173.76</v>
          </cell>
        </row>
        <row r="13">
          <cell r="B13" t="str">
            <v>Grand Total</v>
          </cell>
          <cell r="C13">
            <v>168.08399999999989</v>
          </cell>
          <cell r="D13">
            <v>743622.29400000011</v>
          </cell>
          <cell r="E13">
            <v>74.091000000000008</v>
          </cell>
          <cell r="F13">
            <v>278429.89600000001</v>
          </cell>
          <cell r="G13">
            <v>59096.877804000025</v>
          </cell>
          <cell r="H13">
            <v>22792.196735999998</v>
          </cell>
          <cell r="I13">
            <v>93.993000000000009</v>
          </cell>
          <cell r="J13">
            <v>465192.39800000004</v>
          </cell>
          <cell r="K13">
            <v>36304.681067999998</v>
          </cell>
          <cell r="L13">
            <v>9028.6830459722241</v>
          </cell>
          <cell r="M13">
            <v>8069.157956250001</v>
          </cell>
          <cell r="N13">
            <v>1963.1685250169471</v>
          </cell>
          <cell r="O13">
            <v>288169.03206835652</v>
          </cell>
          <cell r="P13">
            <v>118310.86</v>
          </cell>
          <cell r="Q13">
            <v>0</v>
          </cell>
          <cell r="R13">
            <v>1100</v>
          </cell>
          <cell r="S13">
            <v>119410.86</v>
          </cell>
          <cell r="T13">
            <v>85507.964425000042</v>
          </cell>
          <cell r="U13">
            <v>0</v>
          </cell>
          <cell r="V13">
            <v>5749.4937499999996</v>
          </cell>
          <cell r="W13">
            <v>91257.458175000036</v>
          </cell>
          <cell r="X13">
            <v>2074.08</v>
          </cell>
        </row>
      </sheetData>
      <sheetData sheetId="20"/>
      <sheetData sheetId="21"/>
      <sheetData sheetId="22"/>
      <sheetData sheetId="2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aki Services .del"/>
      <sheetName val="CAC Services - Del"/>
      <sheetName val="Waikanae Serv...del"/>
    </sheetNames>
    <sheetDataSet>
      <sheetData sheetId="0">
        <row r="36">
          <cell r="S36">
            <v>23000</v>
          </cell>
        </row>
      </sheetData>
      <sheetData sheetId="1">
        <row r="62">
          <cell r="S62">
            <v>50400</v>
          </cell>
          <cell r="T62">
            <v>86250</v>
          </cell>
          <cell r="U62">
            <v>53440</v>
          </cell>
          <cell r="V62">
            <v>55130</v>
          </cell>
          <cell r="W62">
            <v>73780</v>
          </cell>
          <cell r="X62">
            <v>58460</v>
          </cell>
          <cell r="Y62">
            <v>93710</v>
          </cell>
          <cell r="Z62">
            <v>68270</v>
          </cell>
          <cell r="AA62">
            <v>63760</v>
          </cell>
          <cell r="AB62">
            <v>78730</v>
          </cell>
          <cell r="AC62">
            <v>74700</v>
          </cell>
          <cell r="AD62">
            <v>106820</v>
          </cell>
          <cell r="AE62">
            <v>70090</v>
          </cell>
          <cell r="AF62">
            <v>79780</v>
          </cell>
          <cell r="AG62">
            <v>89640</v>
          </cell>
          <cell r="AH62">
            <v>76650</v>
          </cell>
          <cell r="AI62">
            <v>422980</v>
          </cell>
        </row>
      </sheetData>
      <sheetData sheetId="2">
        <row r="24">
          <cell r="S24">
            <v>15450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heetName val="Input"/>
      <sheetName val="Sav Detail"/>
      <sheetName val="Proj Cost"/>
      <sheetName val="Sav Calcs"/>
      <sheetName val="Sav Calcs Presentation"/>
      <sheetName val="Finc'l Calcs"/>
      <sheetName val="S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nd floor"/>
      <sheetName val="Level 1 (Mezzanine)"/>
      <sheetName val="Exterior (2)"/>
      <sheetName val="TEMPLATE SERVICES"/>
      <sheetName val="Summary"/>
      <sheetName val="Rates"/>
      <sheetName val="Lists"/>
      <sheetName val="Estimates"/>
      <sheetName val="Subtotals"/>
    </sheetNames>
    <sheetDataSet>
      <sheetData sheetId="0"/>
      <sheetData sheetId="1"/>
      <sheetData sheetId="2"/>
      <sheetData sheetId="3"/>
      <sheetData sheetId="4"/>
      <sheetData sheetId="5"/>
      <sheetData sheetId="6">
        <row r="1">
          <cell r="H1" t="str">
            <v>m2</v>
          </cell>
          <cell r="J1" t="str">
            <v>Rate</v>
          </cell>
        </row>
        <row r="2">
          <cell r="H2" t="str">
            <v>Linear metre</v>
          </cell>
          <cell r="J2" t="str">
            <v>Nominal Sum</v>
          </cell>
        </row>
        <row r="3">
          <cell r="H3" t="str">
            <v>Each</v>
          </cell>
          <cell r="J3" t="str">
            <v>ROC</v>
          </cell>
        </row>
      </sheetData>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C "/>
      <sheetName val="Lists1"/>
      <sheetName val="Rates1"/>
      <sheetName val="Reference Sheet"/>
    </sheetNames>
    <sheetDataSet>
      <sheetData sheetId="0"/>
      <sheetData sheetId="1">
        <row r="1">
          <cell r="E1" t="str">
            <v>Nom. sum</v>
          </cell>
        </row>
        <row r="2">
          <cell r="E2"/>
        </row>
        <row r="3">
          <cell r="E3" t="str">
            <v>Rate</v>
          </cell>
        </row>
        <row r="4">
          <cell r="E4" t="str">
            <v>ROC</v>
          </cell>
        </row>
      </sheetData>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nd floor"/>
      <sheetName val="Level 1 (Mezzanine)"/>
      <sheetName val="Exterior"/>
      <sheetName val="Services"/>
      <sheetName val="Summary"/>
      <sheetName val="Rates"/>
      <sheetName val="Lists"/>
      <sheetName val="Sheet1"/>
    </sheetNames>
    <sheetDataSet>
      <sheetData sheetId="0"/>
      <sheetData sheetId="1"/>
      <sheetData sheetId="2"/>
      <sheetData sheetId="3"/>
      <sheetData sheetId="4"/>
      <sheetData sheetId="5"/>
      <sheetData sheetId="6">
        <row r="1">
          <cell r="A1" t="str">
            <v>Good- New</v>
          </cell>
          <cell r="H1" t="str">
            <v>m²</v>
          </cell>
          <cell r="L1" t="str">
            <v>1 year</v>
          </cell>
          <cell r="N1">
            <v>100</v>
          </cell>
          <cell r="S1" t="str">
            <v>Rates!b</v>
          </cell>
        </row>
        <row r="2">
          <cell r="A2" t="str">
            <v>Good</v>
          </cell>
          <cell r="H2" t="str">
            <v>Linear metre</v>
          </cell>
          <cell r="L2" t="str">
            <v>5 years</v>
          </cell>
          <cell r="N2">
            <v>200</v>
          </cell>
        </row>
        <row r="3">
          <cell r="A3" t="str">
            <v>Satisfactory</v>
          </cell>
          <cell r="H3" t="str">
            <v>no.</v>
          </cell>
          <cell r="L3" t="str">
            <v>10 years</v>
          </cell>
          <cell r="N3">
            <v>300</v>
          </cell>
        </row>
        <row r="4">
          <cell r="A4" t="str">
            <v>Poor</v>
          </cell>
          <cell r="L4" t="str">
            <v>15 years</v>
          </cell>
          <cell r="N4">
            <v>400</v>
          </cell>
        </row>
        <row r="5">
          <cell r="A5" t="str">
            <v>Very Poor</v>
          </cell>
          <cell r="L5" t="str">
            <v>20 years</v>
          </cell>
          <cell r="N5">
            <v>500</v>
          </cell>
        </row>
        <row r="6">
          <cell r="L6" t="str">
            <v>25 years</v>
          </cell>
          <cell r="N6">
            <v>600</v>
          </cell>
        </row>
        <row r="7">
          <cell r="L7" t="str">
            <v>30 years</v>
          </cell>
          <cell r="N7">
            <v>750</v>
          </cell>
        </row>
        <row r="8">
          <cell r="N8">
            <v>1000</v>
          </cell>
        </row>
        <row r="9">
          <cell r="N9">
            <v>1250</v>
          </cell>
        </row>
        <row r="10">
          <cell r="N10">
            <v>1500</v>
          </cell>
        </row>
        <row r="11">
          <cell r="N11">
            <v>2000</v>
          </cell>
        </row>
        <row r="12">
          <cell r="N12">
            <v>2500</v>
          </cell>
        </row>
        <row r="13">
          <cell r="N13">
            <v>3000</v>
          </cell>
        </row>
        <row r="14">
          <cell r="N14">
            <v>4000</v>
          </cell>
        </row>
        <row r="16">
          <cell r="N16">
            <v>5000</v>
          </cell>
        </row>
      </sheetData>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Cost"/>
      <sheetName val="BOILER"/>
      <sheetName val="Pool_cover"/>
      <sheetName val="Pool Setback"/>
      <sheetName val="Pool Heater"/>
      <sheetName val="HS-MS Sched"/>
      <sheetName val="AC Unit"/>
    </sheetNames>
    <sheetDataSet>
      <sheetData sheetId="0" refreshError="1"/>
      <sheetData sheetId="1" refreshError="1"/>
      <sheetData sheetId="2" refreshError="1"/>
      <sheetData sheetId="3" refreshError="1"/>
      <sheetData sheetId="4" refreshError="1"/>
      <sheetData sheetId="5"/>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ERVICES"/>
      <sheetName val="TEMPLATE"/>
      <sheetName val="Estimates"/>
      <sheetName val="TRADE"/>
      <sheetName val="Otaki"/>
      <sheetName val="Ōtaki Services"/>
      <sheetName val="Waikanae"/>
      <sheetName val="Waikanae Services"/>
      <sheetName val="Reference Sheet"/>
      <sheetName val="Rates"/>
      <sheetName val="Lists"/>
    </sheetNames>
    <sheetDataSet>
      <sheetData sheetId="0"/>
      <sheetData sheetId="1"/>
      <sheetData sheetId="2"/>
      <sheetData sheetId="3"/>
      <sheetData sheetId="4"/>
      <sheetData sheetId="5"/>
      <sheetData sheetId="6"/>
      <sheetData sheetId="7"/>
      <sheetData sheetId="8"/>
      <sheetData sheetId="9"/>
      <sheetData sheetId="10">
        <row r="1">
          <cell r="A1" t="str">
            <v>must do</v>
          </cell>
          <cell r="E1" t="str">
            <v>Nominal sum</v>
          </cell>
        </row>
        <row r="2">
          <cell r="A2" t="str">
            <v>should do</v>
          </cell>
          <cell r="E2" t="str">
            <v>Rate</v>
          </cell>
        </row>
        <row r="3">
          <cell r="E3" t="str">
            <v>ROC</v>
          </cell>
        </row>
        <row r="4">
          <cell r="A4" t="str">
            <v>could do</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ERVICES"/>
      <sheetName val="TEMPLATE"/>
      <sheetName val="MAIN POOL G floor"/>
      <sheetName val="Estimates"/>
      <sheetName val="MAIN POOL F floor"/>
      <sheetName val="SPRAY G floor"/>
      <sheetName val="HYDRO G floor"/>
      <sheetName val="EXT - West"/>
      <sheetName val="EXT - South"/>
      <sheetName val="EXT - East"/>
      <sheetName val="EXT - North"/>
      <sheetName val="ROOF - Main Pool"/>
      <sheetName val="ROOF - Spray"/>
      <sheetName val="ROOF - Hydro"/>
      <sheetName val="summary"/>
      <sheetName val="TRADE"/>
      <sheetName val="Rates"/>
      <sheetName val="List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A2" t="str">
            <v>structural steelwork</v>
          </cell>
        </row>
      </sheetData>
      <sheetData sheetId="16">
        <row r="4">
          <cell r="B4">
            <v>10</v>
          </cell>
        </row>
      </sheetData>
      <sheetData sheetId="17">
        <row r="1">
          <cell r="A1" t="str">
            <v>Good- New</v>
          </cell>
          <cell r="P1">
            <v>50</v>
          </cell>
        </row>
        <row r="2">
          <cell r="P2">
            <v>100</v>
          </cell>
        </row>
        <row r="3">
          <cell r="P3">
            <v>150</v>
          </cell>
        </row>
        <row r="4">
          <cell r="P4">
            <v>200</v>
          </cell>
        </row>
        <row r="5">
          <cell r="P5">
            <v>250</v>
          </cell>
        </row>
        <row r="6">
          <cell r="P6">
            <v>300</v>
          </cell>
        </row>
        <row r="7">
          <cell r="P7">
            <v>400</v>
          </cell>
        </row>
        <row r="8">
          <cell r="P8">
            <v>500</v>
          </cell>
        </row>
        <row r="9">
          <cell r="P9">
            <v>600</v>
          </cell>
        </row>
        <row r="10">
          <cell r="P10">
            <v>750</v>
          </cell>
        </row>
        <row r="11">
          <cell r="P11">
            <v>1000</v>
          </cell>
        </row>
        <row r="12">
          <cell r="P12">
            <v>1250</v>
          </cell>
        </row>
        <row r="13">
          <cell r="P13">
            <v>1500</v>
          </cell>
        </row>
        <row r="14">
          <cell r="P14">
            <v>2000</v>
          </cell>
        </row>
        <row r="15">
          <cell r="P15">
            <v>2500</v>
          </cell>
        </row>
        <row r="16">
          <cell r="P16">
            <v>3000</v>
          </cell>
        </row>
        <row r="17">
          <cell r="P17">
            <v>4000</v>
          </cell>
        </row>
        <row r="19">
          <cell r="P19">
            <v>5000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zzanine-Level 1"/>
      <sheetName val="Exterior"/>
      <sheetName val="Ground floor"/>
      <sheetName val="Level 1 (Mezzanine)"/>
      <sheetName val="Pool Hall"/>
      <sheetName val="Basement Plant Areas"/>
      <sheetName val="Services"/>
      <sheetName val="Summary"/>
      <sheetName val="Sheet3"/>
      <sheetName val="Rates"/>
      <sheetName val="Lists"/>
      <sheetName val="Subtotals"/>
      <sheetName val="Compatibility 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
          <cell r="F1" t="str">
            <v>Could</v>
          </cell>
        </row>
        <row r="2">
          <cell r="F2" t="str">
            <v>Should</v>
          </cell>
        </row>
        <row r="3">
          <cell r="F3" t="str">
            <v>Must</v>
          </cell>
        </row>
      </sheetData>
      <sheetData sheetId="11" refreshError="1"/>
      <sheetData sheetId="12" refreshError="1"/>
    </sheetDataSet>
  </externalBook>
</externalLink>
</file>

<file path=xl/tables/table1.xml><?xml version="1.0" encoding="utf-8"?>
<table xmlns="http://schemas.openxmlformats.org/spreadsheetml/2006/main" id="199" name="Table174200" displayName="Table174200" ref="A4:W55" totalsRowShown="0" headerRowDxfId="1035" dataDxfId="1033" headerRowBorderDxfId="1034" tableBorderDxfId="1032" dataCellStyle="Currency">
  <autoFilter ref="A4:W55"/>
  <tableColumns count="23">
    <tableColumn id="1" name="ROOM NO. / REF" dataDxfId="1031"/>
    <tableColumn id="2" name="ELEMENT" dataDxfId="1030"/>
    <tableColumn id="3" name="ITEM" dataDxfId="1029"/>
    <tableColumn id="4" name="ESTIMATE" dataDxfId="1028"/>
    <tableColumn id="5" name="PHOTO REF" dataDxfId="1027"/>
    <tableColumn id="6" name="CONDITION" dataDxfId="1026"/>
    <tableColumn id="7" name="NOTES &amp; WORK REQUIRED" dataDxfId="1025"/>
    <tableColumn id="8" name="NEXT MAINT' (YR)" dataDxfId="1024"/>
    <tableColumn id="9" name="ONGOING MAINT' CYCLE" dataDxfId="1023"/>
    <tableColumn id="10" name="PRIORITY" dataDxfId="1022"/>
    <tableColumn id="11" name="TRADE" dataDxfId="1021" dataCellStyle="Currency"/>
    <tableColumn id="12" name="NEXT SHUT DOWN 2014" dataDxfId="1020" dataCellStyle="Currency"/>
    <tableColumn id="13" name="2015" dataDxfId="1019" dataCellStyle="Currency"/>
    <tableColumn id="14" name="2016" dataDxfId="1018" dataCellStyle="Currency"/>
    <tableColumn id="15" name="2017" dataDxfId="1017" dataCellStyle="Currency"/>
    <tableColumn id="16" name="2018" dataDxfId="1016" dataCellStyle="Currency"/>
    <tableColumn id="17" name="2019" dataDxfId="1015" dataCellStyle="Currency"/>
    <tableColumn id="18" name="2020" dataDxfId="1014" dataCellStyle="Currency"/>
    <tableColumn id="19" name="2021" dataDxfId="1013" dataCellStyle="Currency"/>
    <tableColumn id="20" name="2022" dataDxfId="1012" dataCellStyle="Currency"/>
    <tableColumn id="21" name="2023" dataDxfId="1011" dataCellStyle="Currency"/>
    <tableColumn id="22" name="2024-2028" dataDxfId="1010" dataCellStyle="Currency"/>
    <tableColumn id="23" name="2029-2034" dataDxfId="1009"/>
  </tableColumns>
  <tableStyleInfo name="TableStyleMedium6" showFirstColumn="0" showLastColumn="0" showRowStripes="0" showColumnStripes="0"/>
</table>
</file>

<file path=xl/tables/table2.xml><?xml version="1.0" encoding="utf-8"?>
<table xmlns="http://schemas.openxmlformats.org/spreadsheetml/2006/main" id="174" name="Table174" displayName="Table174" ref="A1:W36" totalsRowShown="0" headerRowDxfId="990" dataDxfId="988" headerRowBorderDxfId="989" tableBorderDxfId="987" dataCellStyle="Currency">
  <autoFilter ref="A1:W36"/>
  <tableColumns count="23">
    <tableColumn id="1" name="ROOM NO. / REF" dataDxfId="986"/>
    <tableColumn id="2" name="ELEMENT" dataDxfId="985"/>
    <tableColumn id="3" name="ITEM" dataDxfId="984"/>
    <tableColumn id="4" name="ESTIMATE" dataDxfId="983"/>
    <tableColumn id="5" name="PHOTO REF" dataDxfId="982"/>
    <tableColumn id="6" name="CONDITION" dataDxfId="981"/>
    <tableColumn id="7" name="NOTES &amp; WORK REQUIRED" dataDxfId="980"/>
    <tableColumn id="8" name="NEXT MAINT' (YR)" dataDxfId="979"/>
    <tableColumn id="9" name="ONGOING MAINT' CYCLE" dataDxfId="978"/>
    <tableColumn id="10" name="PRIORITY" dataDxfId="977"/>
    <tableColumn id="11" name="TRADE" dataDxfId="976" dataCellStyle="Currency"/>
    <tableColumn id="12" name="NEXT SHUT DOWN 2014" dataDxfId="975" dataCellStyle="Currency"/>
    <tableColumn id="13" name="2015" dataDxfId="974" dataCellStyle="Currency"/>
    <tableColumn id="14" name="2016" dataDxfId="973" dataCellStyle="Currency"/>
    <tableColumn id="15" name="2017" dataDxfId="972" dataCellStyle="Currency"/>
    <tableColumn id="16" name="2018" dataDxfId="971" dataCellStyle="Currency"/>
    <tableColumn id="17" name="2019" dataDxfId="970" dataCellStyle="Currency"/>
    <tableColumn id="18" name="2020" dataDxfId="969" dataCellStyle="Currency"/>
    <tableColumn id="19" name="2021" dataDxfId="968" dataCellStyle="Currency"/>
    <tableColumn id="20" name="2022" dataDxfId="967" dataCellStyle="Currency"/>
    <tableColumn id="21" name="2023" dataDxfId="966" dataCellStyle="Currency"/>
    <tableColumn id="22" name="2024-2028" dataDxfId="965" dataCellStyle="Currency"/>
    <tableColumn id="23" name="2029-2034" dataDxfId="964"/>
  </tableColumns>
  <tableStyleInfo name="TableStyleMedium6" showFirstColumn="0" showLastColumn="0" showRowStripes="1" showColumnStripes="0"/>
</table>
</file>

<file path=xl/tables/table3.xml><?xml version="1.0" encoding="utf-8"?>
<table xmlns="http://schemas.openxmlformats.org/spreadsheetml/2006/main" id="7" name="Table358" displayName="Table358" ref="A3:AI463" insertRowShift="1" totalsRowShown="0" headerRowDxfId="843" dataDxfId="841" headerRowBorderDxfId="842" tableBorderDxfId="840" totalsRowBorderDxfId="839" dataCellStyle="Currency">
  <autoFilter ref="A3:AI463"/>
  <tableColumns count="35">
    <tableColumn id="1" name="ROOM NO. / REF" dataDxfId="838"/>
    <tableColumn id="2" name="ELEMENT" dataDxfId="837"/>
    <tableColumn id="4" name="ITEM" dataDxfId="836" totalsRowDxfId="835"/>
    <tableColumn id="45" name="QUANTITY /AREA " dataDxfId="834" totalsRowDxfId="833"/>
    <tableColumn id="34" name="UNIT" dataDxfId="832" totalsRowDxfId="831"/>
    <tableColumn id="46" name="RATE" dataDxfId="830" totalsRowDxfId="829"/>
    <tableColumn id="48" name="ADJUSTMENT" dataDxfId="828" totalsRowDxfId="827"/>
    <tableColumn id="11" name="ESTIMATE" dataDxfId="826" totalsRowDxfId="825"/>
    <tableColumn id="5" name="PHOTO REF" dataDxfId="824" totalsRowDxfId="823"/>
    <tableColumn id="12" name="CONDITION" dataDxfId="822" totalsRowDxfId="821"/>
    <tableColumn id="6" name="NOTES and WORK REQUIRED" dataDxfId="820" totalsRowDxfId="819"/>
    <tableColumn id="33" name="PRIORITY" dataDxfId="818" totalsRowDxfId="817" dataCellStyle="&lt;1000 Currency"/>
    <tableColumn id="15" name="LAST MAINT' (YR)" dataDxfId="816" totalsRowDxfId="815"/>
    <tableColumn id="9" name="ONGOING MAINT' CYCLE" dataDxfId="814" totalsRowDxfId="813"/>
    <tableColumn id="8" name="NEXT MAINT' (YR)" dataDxfId="812" totalsRowDxfId="811"/>
    <tableColumn id="36" name="Price of item" dataDxfId="810" totalsRowDxfId="809" dataCellStyle="Currency"/>
    <tableColumn id="25" name="Year of price quote" dataDxfId="808" totalsRowDxfId="807" dataCellStyle="Currency"/>
    <tableColumn id="30" name="Current Year Projection Price" dataDxfId="806" totalsRowDxfId="805" dataCellStyle="Currency"/>
    <tableColumn id="16" name="2020" dataDxfId="804" totalsRowDxfId="803" dataCellStyle="Currency"/>
    <tableColumn id="17" name="2021" dataDxfId="802" totalsRowDxfId="801" dataCellStyle="Currency"/>
    <tableColumn id="18" name="2022" dataDxfId="800" totalsRowDxfId="799" dataCellStyle="Currency"/>
    <tableColumn id="19" name="2023" dataDxfId="798" totalsRowDxfId="797" dataCellStyle="Currency"/>
    <tableColumn id="20" name="2024" dataDxfId="796" totalsRowDxfId="795" dataCellStyle="Currency"/>
    <tableColumn id="21" name="2025" dataDxfId="794" totalsRowDxfId="793" dataCellStyle="Currency"/>
    <tableColumn id="22" name="2026" dataDxfId="792" totalsRowDxfId="791" dataCellStyle="Currency"/>
    <tableColumn id="38" name="2027" dataDxfId="790" totalsRowDxfId="789" dataCellStyle="Currency"/>
    <tableColumn id="39" name="2028" dataDxfId="788" totalsRowDxfId="787" dataCellStyle="Currency"/>
    <tableColumn id="23" name="2029" dataDxfId="786" totalsRowDxfId="785" dataCellStyle="Currency"/>
    <tableColumn id="7" name="2030" dataDxfId="784" totalsRowDxfId="783" dataCellStyle="Currency"/>
    <tableColumn id="10" name="2031" dataDxfId="782" totalsRowDxfId="781" dataCellStyle="Currency"/>
    <tableColumn id="13" name="2032" dataDxfId="780" totalsRowDxfId="779" dataCellStyle="Currency"/>
    <tableColumn id="14" name="2033" dataDxfId="778" totalsRowDxfId="777" dataCellStyle="Currency"/>
    <tableColumn id="40" name="2034" dataDxfId="776" totalsRowDxfId="775" dataCellStyle="Currency"/>
    <tableColumn id="24" name="2035" dataDxfId="774" totalsRowDxfId="773" dataCellStyle="Currency"/>
    <tableColumn id="37" name="2031-2035" dataDxfId="772" totalsRowDxfId="771"/>
  </tableColumns>
  <tableStyleInfo name="TableStyleMedium6 2" showFirstColumn="0" showLastColumn="0" showRowStripes="0" showColumnStripes="0"/>
</table>
</file>

<file path=xl/tables/table4.xml><?xml version="1.0" encoding="utf-8"?>
<table xmlns="http://schemas.openxmlformats.org/spreadsheetml/2006/main" id="4" name="Table355" displayName="Table355" ref="A3:AH48" insertRowShift="1" totalsRowShown="0" headerRowDxfId="671" dataDxfId="669" headerRowBorderDxfId="670" tableBorderDxfId="668" totalsRowBorderDxfId="667" dataCellStyle="Currency">
  <autoFilter ref="A3:AH48"/>
  <tableColumns count="34">
    <tableColumn id="1" name="ROOM NO. /REF" dataDxfId="666"/>
    <tableColumn id="2" name="ROOM NAME" dataDxfId="665"/>
    <tableColumn id="4" name="ITEM" dataDxfId="664" totalsRowDxfId="663"/>
    <tableColumn id="45" name="APPROXIMATE QUANTITY /AREA" dataDxfId="662" totalsRowDxfId="661"/>
    <tableColumn id="34" name="UNIT" dataDxfId="660" totalsRowDxfId="659"/>
    <tableColumn id="46" name="RATE" dataDxfId="658" totalsRowDxfId="657"/>
    <tableColumn id="11" name="ESTIMATE" dataDxfId="656" totalsRowDxfId="655"/>
    <tableColumn id="5" name="PHOTO REF" dataDxfId="654" totalsRowDxfId="653"/>
    <tableColumn id="12" name="CONDITION" dataDxfId="652" totalsRowDxfId="651"/>
    <tableColumn id="6" name="NOTES &amp; WORK REQUIRED" dataDxfId="650" totalsRowDxfId="649"/>
    <tableColumn id="27" name="PRIORITY" dataDxfId="648" totalsRowDxfId="647"/>
    <tableColumn id="15" name="LAST MAINT' (YR)" dataDxfId="646" totalsRowDxfId="645"/>
    <tableColumn id="9" name="ONGOING MAINT' CYCLE" dataDxfId="644" totalsRowDxfId="643"/>
    <tableColumn id="8" name="NEXT MAINT' (YR)" dataDxfId="642" totalsRowDxfId="641"/>
    <tableColumn id="36" name="CAPITAL COST" dataDxfId="640" totalsRowDxfId="639" dataCellStyle="Currency"/>
    <tableColumn id="25" name="Year of price quote" dataDxfId="638" totalsRowDxfId="637" dataCellStyle="Currency"/>
    <tableColumn id="30" name="Current Year Projection Price" dataDxfId="636" totalsRowDxfId="635" dataCellStyle="Currency"/>
    <tableColumn id="16" name="2020" dataDxfId="634" totalsRowDxfId="633" dataCellStyle="Currency"/>
    <tableColumn id="17" name="2021" dataDxfId="632" totalsRowDxfId="631" dataCellStyle="Currency"/>
    <tableColumn id="18" name="2022" dataDxfId="630" totalsRowDxfId="629" dataCellStyle="Currency"/>
    <tableColumn id="19" name="2023" dataDxfId="628" totalsRowDxfId="627" dataCellStyle="Currency"/>
    <tableColumn id="20" name="2024" dataDxfId="626" totalsRowDxfId="625" dataCellStyle="Currency"/>
    <tableColumn id="21" name="2025" dataDxfId="624" totalsRowDxfId="623" dataCellStyle="Currency"/>
    <tableColumn id="22" name="2026" dataDxfId="622" totalsRowDxfId="621" dataCellStyle="Currency"/>
    <tableColumn id="38" name="2027" dataDxfId="620" totalsRowDxfId="619" dataCellStyle="Currency"/>
    <tableColumn id="39" name="2028" dataDxfId="618" totalsRowDxfId="617" dataCellStyle="Currency"/>
    <tableColumn id="23" name="2029" dataDxfId="616" totalsRowDxfId="615" dataCellStyle="Currency"/>
    <tableColumn id="7" name="2030" dataDxfId="614" totalsRowDxfId="613" dataCellStyle="Currency"/>
    <tableColumn id="10" name="2031" dataDxfId="612" totalsRowDxfId="611" dataCellStyle="Currency"/>
    <tableColumn id="13" name="2032" dataDxfId="610" totalsRowDxfId="609" dataCellStyle="Currency"/>
    <tableColumn id="14" name="2033" dataDxfId="608" totalsRowDxfId="607" dataCellStyle="Currency"/>
    <tableColumn id="40" name="2034" dataDxfId="606" totalsRowDxfId="605" dataCellStyle="Currency"/>
    <tableColumn id="24" name="2035" dataDxfId="604" totalsRowDxfId="603" dataCellStyle="Currency"/>
    <tableColumn id="37" name="2031-2035" dataDxfId="602" totalsRowDxfId="601"/>
  </tableColumns>
  <tableStyleInfo name="TableStyleMedium6 2" showFirstColumn="0" showLastColumn="0" showRowStripes="0" showColumnStripes="0"/>
</table>
</file>

<file path=xl/tables/table5.xml><?xml version="1.0" encoding="utf-8"?>
<table xmlns="http://schemas.openxmlformats.org/spreadsheetml/2006/main" id="5" name="Table356" displayName="Table356" ref="A3:AH39" insertRowShift="1" totalsRowShown="0" headerRowDxfId="564" dataDxfId="562" headerRowBorderDxfId="563" tableBorderDxfId="561" totalsRowBorderDxfId="560" dataCellStyle="Currency">
  <autoFilter ref="A3:AH39"/>
  <tableColumns count="34">
    <tableColumn id="1" name="ROOM NO. /REF" dataDxfId="559"/>
    <tableColumn id="2" name="ROOM NAME" dataDxfId="558"/>
    <tableColumn id="4" name="ITEM" dataDxfId="557" totalsRowDxfId="556"/>
    <tableColumn id="45" name="APPROXIMATE QUANTITY /AREA" dataDxfId="555" totalsRowDxfId="554"/>
    <tableColumn id="34" name="UNIT" dataDxfId="553" totalsRowDxfId="552"/>
    <tableColumn id="46" name="RATE" dataDxfId="551" totalsRowDxfId="550"/>
    <tableColumn id="11" name="ESTIMATE" dataDxfId="549" totalsRowDxfId="548"/>
    <tableColumn id="5" name="PHOTO REF" dataDxfId="547" totalsRowDxfId="546"/>
    <tableColumn id="12" name="CONDITION" dataDxfId="545" totalsRowDxfId="544"/>
    <tableColumn id="6" name="NOTES &amp; WORK REQUIRED" dataDxfId="543" totalsRowDxfId="542"/>
    <tableColumn id="3" name="PRIORITY" totalsRowDxfId="541"/>
    <tableColumn id="15" name="LAST MAINT' (YR)" dataDxfId="540" totalsRowDxfId="539"/>
    <tableColumn id="9" name="ONGOING MAINT' CYCLE" dataDxfId="538" totalsRowDxfId="537"/>
    <tableColumn id="8" name="NEXT MAINT' (YR)" dataDxfId="536" totalsRowDxfId="535"/>
    <tableColumn id="36" name="CAPITAL COST" dataDxfId="534" totalsRowDxfId="533" dataCellStyle="Currency"/>
    <tableColumn id="25" name="Year of price quote" dataDxfId="532" totalsRowDxfId="531" dataCellStyle="Currency"/>
    <tableColumn id="30" name="Current Year Projection Price" dataDxfId="530" totalsRowDxfId="529" dataCellStyle="Currency"/>
    <tableColumn id="16" name="2020" dataDxfId="528" totalsRowDxfId="527" dataCellStyle="Currency"/>
    <tableColumn id="17" name="2021" dataDxfId="526" totalsRowDxfId="525" dataCellStyle="Currency"/>
    <tableColumn id="18" name="2022" dataDxfId="524" totalsRowDxfId="523" dataCellStyle="Currency"/>
    <tableColumn id="19" name="2023" dataDxfId="522" totalsRowDxfId="521" dataCellStyle="Currency"/>
    <tableColumn id="20" name="2024" dataDxfId="520" totalsRowDxfId="519" dataCellStyle="Currency"/>
    <tableColumn id="21" name="2025" dataDxfId="518" totalsRowDxfId="517" dataCellStyle="Currency"/>
    <tableColumn id="22" name="2026" dataDxfId="516" totalsRowDxfId="515" dataCellStyle="Currency"/>
    <tableColumn id="38" name="2027" dataDxfId="514" totalsRowDxfId="513" dataCellStyle="Currency"/>
    <tableColumn id="39" name="2028" dataDxfId="512" totalsRowDxfId="511" dataCellStyle="Currency"/>
    <tableColumn id="23" name="2029" dataDxfId="510" totalsRowDxfId="509" dataCellStyle="Currency"/>
    <tableColumn id="7" name="2030" dataDxfId="508" totalsRowDxfId="507" dataCellStyle="Currency"/>
    <tableColumn id="10" name="2031" dataDxfId="506" totalsRowDxfId="505" dataCellStyle="Currency"/>
    <tableColumn id="13" name="2032" dataDxfId="504" totalsRowDxfId="503" dataCellStyle="Currency"/>
    <tableColumn id="14" name="2033" dataDxfId="502" totalsRowDxfId="501" dataCellStyle="Currency"/>
    <tableColumn id="40" name="2034" dataDxfId="500" totalsRowDxfId="499" dataCellStyle="Currency"/>
    <tableColumn id="24" name="2035" dataDxfId="498" totalsRowDxfId="497" dataCellStyle="Currency"/>
    <tableColumn id="37" name="2031-2035" dataDxfId="496" totalsRowDxfId="495"/>
  </tableColumns>
  <tableStyleInfo name="TableStyleMedium6 2" showFirstColumn="0" showLastColumn="0" showRowStripes="0" showColumnStripes="0"/>
</table>
</file>

<file path=xl/tables/table6.xml><?xml version="1.0" encoding="utf-8"?>
<table xmlns="http://schemas.openxmlformats.org/spreadsheetml/2006/main" id="3" name="Table35" displayName="Table35" ref="A3:AH38" insertRowShift="1" totalsRowShown="0" headerRowDxfId="458" dataDxfId="456" headerRowBorderDxfId="457" tableBorderDxfId="455" totalsRowBorderDxfId="454" dataCellStyle="Currency">
  <autoFilter ref="A3:AH38"/>
  <tableColumns count="34">
    <tableColumn id="1" name="ROOM NO. /REF" dataDxfId="453" totalsRowDxfId="452"/>
    <tableColumn id="2" name="ROOM NAME" dataDxfId="451" totalsRowDxfId="450"/>
    <tableColumn id="4" name="ITEM" dataDxfId="449" totalsRowDxfId="448"/>
    <tableColumn id="45" name="APPROXIMATE QUANTITY /AREA" dataDxfId="447" totalsRowDxfId="446"/>
    <tableColumn id="34" name="UNIT" dataDxfId="445" totalsRowDxfId="444"/>
    <tableColumn id="46" name="RATE" dataDxfId="443" totalsRowDxfId="442"/>
    <tableColumn id="11" name="ESTIMATE" dataDxfId="441" totalsRowDxfId="440"/>
    <tableColumn id="5" name="PHOTO REF" dataDxfId="439" totalsRowDxfId="438"/>
    <tableColumn id="12" name="CONDITION" dataDxfId="437" totalsRowDxfId="436"/>
    <tableColumn id="6" name="NOTES &amp; WORK REQUIRED" dataDxfId="435" totalsRowDxfId="434"/>
    <tableColumn id="3" name="PRIORITY" totalsRowDxfId="433"/>
    <tableColumn id="15" name="LAST MAINT' (YR)" dataDxfId="432" totalsRowDxfId="431"/>
    <tableColumn id="9" name="ONGOING MAINT' CYCLE" dataDxfId="430" totalsRowDxfId="429"/>
    <tableColumn id="8" name="NEXT MAINT' (YR)" dataDxfId="428" totalsRowDxfId="427"/>
    <tableColumn id="36" name="CAPITAL COST" dataDxfId="426" totalsRowDxfId="425" dataCellStyle="Currency"/>
    <tableColumn id="25" name="Year of price quote" dataDxfId="424" totalsRowDxfId="423" dataCellStyle="Currency"/>
    <tableColumn id="30" name="Current Year Projection Price" dataDxfId="422" totalsRowDxfId="421" dataCellStyle="Currency"/>
    <tableColumn id="16" name="2020" dataDxfId="420" totalsRowDxfId="419" dataCellStyle="Currency"/>
    <tableColumn id="17" name="2021" dataDxfId="418" totalsRowDxfId="417" dataCellStyle="Currency"/>
    <tableColumn id="18" name="2022" dataDxfId="416" totalsRowDxfId="415" dataCellStyle="Currency"/>
    <tableColumn id="19" name="2023" dataDxfId="414" totalsRowDxfId="413" dataCellStyle="Currency"/>
    <tableColumn id="20" name="2024" dataDxfId="412" totalsRowDxfId="411" dataCellStyle="Currency"/>
    <tableColumn id="21" name="2025" dataDxfId="410" totalsRowDxfId="409" dataCellStyle="Currency"/>
    <tableColumn id="22" name="2026" dataDxfId="408" totalsRowDxfId="407" dataCellStyle="Currency"/>
    <tableColumn id="38" name="2027" dataDxfId="406" totalsRowDxfId="405" dataCellStyle="Currency"/>
    <tableColumn id="39" name="2028" dataDxfId="404" totalsRowDxfId="403" dataCellStyle="Currency"/>
    <tableColumn id="23" name="2029" dataDxfId="402" totalsRowDxfId="401" dataCellStyle="Currency"/>
    <tableColumn id="7" name="2030" dataDxfId="400" totalsRowDxfId="399" dataCellStyle="Currency"/>
    <tableColumn id="10" name="2031" dataDxfId="398" totalsRowDxfId="397" dataCellStyle="Currency"/>
    <tableColumn id="13" name="2032" dataDxfId="396" totalsRowDxfId="395" dataCellStyle="Currency"/>
    <tableColumn id="14" name="2033" dataDxfId="394" totalsRowDxfId="393" dataCellStyle="Currency"/>
    <tableColumn id="40" name="2034" dataDxfId="392" totalsRowDxfId="391" dataCellStyle="Currency"/>
    <tableColumn id="24" name="2035" dataDxfId="390" totalsRowDxfId="389" dataCellStyle="Currency"/>
    <tableColumn id="37" name="2031-2035" dataDxfId="388" totalsRowDxfId="387"/>
  </tableColumns>
  <tableStyleInfo name="TableStyleMedium6 2" showFirstColumn="0" showLastColumn="0" showRowStripes="0" showColumnStripes="0"/>
</table>
</file>

<file path=xl/tables/table7.xml><?xml version="1.0" encoding="utf-8"?>
<table xmlns="http://schemas.openxmlformats.org/spreadsheetml/2006/main" id="6" name="Table3567" displayName="Table3567" ref="A3:AH29" insertRowShift="1" totalsRowShown="0" headerRowDxfId="344" dataDxfId="342" headerRowBorderDxfId="343" tableBorderDxfId="341" totalsRowBorderDxfId="340" dataCellStyle="Currency">
  <autoFilter ref="A3:AH29"/>
  <tableColumns count="34">
    <tableColumn id="1" name="ROOM NO. /REF" dataDxfId="339"/>
    <tableColumn id="2" name="ROOM NAME" dataDxfId="338"/>
    <tableColumn id="4" name="ITEM" dataDxfId="337" totalsRowDxfId="336"/>
    <tableColumn id="45" name="APPROXIMATE QUANTITY /AREA" dataDxfId="335" totalsRowDxfId="334"/>
    <tableColumn id="34" name="UNIT" dataDxfId="333" totalsRowDxfId="332"/>
    <tableColumn id="46" name="RATE" dataDxfId="331" totalsRowDxfId="330"/>
    <tableColumn id="11" name="ESTIMATE" dataDxfId="329" totalsRowDxfId="328"/>
    <tableColumn id="5" name="PHOTO REF" dataDxfId="327" totalsRowDxfId="326"/>
    <tableColumn id="12" name="CONDITION" dataDxfId="325" totalsRowDxfId="324"/>
    <tableColumn id="6" name="NOTES &amp; WORK REQUIRED" dataDxfId="323" totalsRowDxfId="322"/>
    <tableColumn id="33" name="PRIORITY" dataDxfId="321" totalsRowDxfId="320" dataCellStyle="&lt;1000 Currency"/>
    <tableColumn id="15" name="LAST MAINT' (YR)" dataDxfId="319" totalsRowDxfId="318"/>
    <tableColumn id="9" name="ONGOING MAINT' CYCLE" dataDxfId="317" totalsRowDxfId="316"/>
    <tableColumn id="8" name="NEXT MAINT' (YR)" dataDxfId="315" totalsRowDxfId="314"/>
    <tableColumn id="36" name="CAPITAL COST" dataDxfId="313" totalsRowDxfId="312" dataCellStyle="Currency"/>
    <tableColumn id="25" name="Year of price quote" dataDxfId="311" totalsRowDxfId="310" dataCellStyle="Currency"/>
    <tableColumn id="30" name="Current Year Projection Price" dataDxfId="309" totalsRowDxfId="308" dataCellStyle="Currency"/>
    <tableColumn id="16" name="2020" dataDxfId="307" totalsRowDxfId="306" dataCellStyle="Currency"/>
    <tableColumn id="17" name="2021" dataDxfId="305" totalsRowDxfId="304" dataCellStyle="Currency"/>
    <tableColumn id="18" name="2022" dataDxfId="303" totalsRowDxfId="302" dataCellStyle="Currency"/>
    <tableColumn id="19" name="2023" dataDxfId="301" totalsRowDxfId="300" dataCellStyle="Currency"/>
    <tableColumn id="20" name="2024" dataDxfId="299" totalsRowDxfId="298" dataCellStyle="Currency"/>
    <tableColumn id="21" name="2025" dataDxfId="297" totalsRowDxfId="296" dataCellStyle="Currency"/>
    <tableColumn id="22" name="2026" dataDxfId="295" totalsRowDxfId="294" dataCellStyle="Currency"/>
    <tableColumn id="38" name="2027" dataDxfId="293" totalsRowDxfId="292" dataCellStyle="Currency"/>
    <tableColumn id="39" name="2028" dataDxfId="291" totalsRowDxfId="290" dataCellStyle="Currency"/>
    <tableColumn id="23" name="2029" dataDxfId="289" totalsRowDxfId="288" dataCellStyle="Currency"/>
    <tableColumn id="7" name="2030" dataDxfId="287" totalsRowDxfId="286" dataCellStyle="Currency"/>
    <tableColumn id="10" name="2031" dataDxfId="285" totalsRowDxfId="284" dataCellStyle="Currency"/>
    <tableColumn id="13" name="2032" dataDxfId="283" totalsRowDxfId="282" dataCellStyle="Currency"/>
    <tableColumn id="14" name="2033" dataDxfId="281" totalsRowDxfId="280" dataCellStyle="Currency"/>
    <tableColumn id="40" name="2034" dataDxfId="279" totalsRowDxfId="278" dataCellStyle="Currency"/>
    <tableColumn id="24" name="2035" dataDxfId="277" totalsRowDxfId="276" dataCellStyle="Currency"/>
    <tableColumn id="37" name="2031-2035" dataDxfId="275" totalsRowDxfId="274"/>
  </tableColumns>
  <tableStyleInfo name="TableStyleMedium6 2" showFirstColumn="0" showLastColumn="0" showRowStripes="0" showColumnStripes="0"/>
</table>
</file>

<file path=xl/tables/table8.xml><?xml version="1.0" encoding="utf-8"?>
<table xmlns="http://schemas.openxmlformats.org/spreadsheetml/2006/main" id="1" name="Table35672" displayName="Table35672" ref="A3:AH26" insertRowShift="1" totalsRowShown="0" headerRowDxfId="210" dataDxfId="208" headerRowBorderDxfId="209" tableBorderDxfId="207" totalsRowBorderDxfId="206" dataCellStyle="Currency">
  <autoFilter ref="A3:AH26"/>
  <tableColumns count="34">
    <tableColumn id="1" name="ROOM NO. /REF" dataDxfId="205"/>
    <tableColumn id="2" name="ROOM NAME" dataDxfId="204"/>
    <tableColumn id="4" name="ITEM" dataDxfId="203" totalsRowDxfId="202"/>
    <tableColumn id="45" name="APPROXIMATE QUANTITY /AREA" dataDxfId="201" totalsRowDxfId="200"/>
    <tableColumn id="34" name="UNIT" dataDxfId="199" totalsRowDxfId="198"/>
    <tableColumn id="46" name="RATE" dataDxfId="197" totalsRowDxfId="196"/>
    <tableColumn id="11" name="ESTIMATE" dataDxfId="195" totalsRowDxfId="194"/>
    <tableColumn id="5" name="PHOTO REF" dataDxfId="193" totalsRowDxfId="192"/>
    <tableColumn id="12" name="CONDITION" dataDxfId="191" totalsRowDxfId="190"/>
    <tableColumn id="6" name="NOTES &amp; WORK REQUIRED" dataDxfId="189" totalsRowDxfId="188"/>
    <tableColumn id="33" name="PRIORITY" dataDxfId="187" totalsRowDxfId="186" dataCellStyle="&lt;1000 Currency"/>
    <tableColumn id="15" name="LAST MAINT' (YR)" dataDxfId="185" totalsRowDxfId="184"/>
    <tableColumn id="9" name="ONGOING MAINT' CYCLE" dataDxfId="183" totalsRowDxfId="182"/>
    <tableColumn id="8" name="NEXT MAINT' (YR)" dataDxfId="181" totalsRowDxfId="180"/>
    <tableColumn id="36" name="Price of item" dataDxfId="179" totalsRowDxfId="178" dataCellStyle="Currency"/>
    <tableColumn id="25" name="Year of price quote" dataDxfId="177" totalsRowDxfId="176" dataCellStyle="Currency"/>
    <tableColumn id="30" name="Current Year Projection Price" dataDxfId="175" totalsRowDxfId="174" dataCellStyle="Currency"/>
    <tableColumn id="16" name="2020" dataDxfId="173" totalsRowDxfId="172" dataCellStyle="Currency"/>
    <tableColumn id="17" name="2021" dataDxfId="171" totalsRowDxfId="170" dataCellStyle="Currency"/>
    <tableColumn id="18" name="2022" dataDxfId="169" totalsRowDxfId="168" dataCellStyle="Currency"/>
    <tableColumn id="19" name="2023" dataDxfId="167" totalsRowDxfId="166" dataCellStyle="Currency"/>
    <tableColumn id="20" name="2024" dataDxfId="165" totalsRowDxfId="164" dataCellStyle="Currency"/>
    <tableColumn id="21" name="2025" dataDxfId="163" totalsRowDxfId="162" dataCellStyle="Currency"/>
    <tableColumn id="22" name="2026" dataDxfId="161" totalsRowDxfId="160" dataCellStyle="Currency"/>
    <tableColumn id="38" name="2027" dataDxfId="159" totalsRowDxfId="158" dataCellStyle="Currency"/>
    <tableColumn id="39" name="2028" dataDxfId="157" totalsRowDxfId="156" dataCellStyle="Currency"/>
    <tableColumn id="23" name="2029" dataDxfId="155" totalsRowDxfId="154" dataCellStyle="Currency"/>
    <tableColumn id="7" name="2030" dataDxfId="153" totalsRowDxfId="152" dataCellStyle="Currency"/>
    <tableColumn id="10" name="2031" dataDxfId="151" totalsRowDxfId="150" dataCellStyle="Currency"/>
    <tableColumn id="13" name="2032" dataDxfId="149" totalsRowDxfId="148" dataCellStyle="Currency"/>
    <tableColumn id="14" name="2033" dataDxfId="147" totalsRowDxfId="146" dataCellStyle="Currency"/>
    <tableColumn id="40" name="2034" dataDxfId="145" totalsRowDxfId="144" dataCellStyle="Currency"/>
    <tableColumn id="24" name="2035" dataDxfId="143" totalsRowDxfId="142" dataCellStyle="Currency"/>
    <tableColumn id="37" name="2031-2035" dataDxfId="141" totalsRowDxfId="140"/>
  </tableColumns>
  <tableStyleInfo name="TableStyleMedium6 2" showFirstColumn="0" showLastColumn="0" showRowStripes="0" showColumnStripes="0"/>
</table>
</file>

<file path=xl/tables/table9.xml><?xml version="1.0" encoding="utf-8"?>
<table xmlns="http://schemas.openxmlformats.org/spreadsheetml/2006/main" id="2" name="Table356723" displayName="Table356723" ref="A3:AH27" insertRowShift="1" totalsRowShown="0" headerRowDxfId="88" dataDxfId="86" headerRowBorderDxfId="87" tableBorderDxfId="85" totalsRowBorderDxfId="84" dataCellStyle="Currency">
  <autoFilter ref="A3:AH27"/>
  <tableColumns count="34">
    <tableColumn id="1" name="ROOM NO. /REF" dataDxfId="83"/>
    <tableColumn id="2" name="ROOM NAME" dataDxfId="82"/>
    <tableColumn id="4" name="ITEM" dataDxfId="81" totalsRowDxfId="80"/>
    <tableColumn id="45" name="APPROXIMATE QUANTITY /AREA" dataDxfId="79" totalsRowDxfId="78"/>
    <tableColumn id="34" name="UNIT" dataDxfId="77" totalsRowDxfId="76"/>
    <tableColumn id="46" name="RATE" dataDxfId="75" totalsRowDxfId="74"/>
    <tableColumn id="11" name="ESTIMATE" dataDxfId="73" totalsRowDxfId="72"/>
    <tableColumn id="5" name="PHOTO REF" dataDxfId="71" totalsRowDxfId="70"/>
    <tableColumn id="12" name="CONDITION" dataDxfId="69" totalsRowDxfId="68"/>
    <tableColumn id="6" name="NOTES &amp; WORK REQUIRED" dataDxfId="67" totalsRowDxfId="66"/>
    <tableColumn id="33" name="PRIORITY" dataDxfId="65" totalsRowDxfId="64" dataCellStyle="&lt;1000 Currency"/>
    <tableColumn id="15" name="LAST MAINT' (YR)" dataDxfId="63" totalsRowDxfId="62"/>
    <tableColumn id="9" name="ONGOING MAINT' CYCLE" dataDxfId="61" totalsRowDxfId="60"/>
    <tableColumn id="8" name="NEXT MAINT' (YR)" dataDxfId="59" totalsRowDxfId="58"/>
    <tableColumn id="36" name="CAPITAL COST" dataDxfId="57" totalsRowDxfId="56" dataCellStyle="Currency"/>
    <tableColumn id="25" name="Year of price quote" dataDxfId="55" totalsRowDxfId="54" dataCellStyle="Currency"/>
    <tableColumn id="30" name="Current Year Projection Price" dataDxfId="53" totalsRowDxfId="52" dataCellStyle="Currency"/>
    <tableColumn id="16" name="2020" dataDxfId="51" totalsRowDxfId="50" dataCellStyle="Currency"/>
    <tableColumn id="17" name="2021" dataDxfId="49" totalsRowDxfId="48" dataCellStyle="Currency"/>
    <tableColumn id="18" name="2022" dataDxfId="47" totalsRowDxfId="46" dataCellStyle="Currency"/>
    <tableColumn id="19" name="2023" dataDxfId="45" totalsRowDxfId="44" dataCellStyle="Currency"/>
    <tableColumn id="20" name="2024" dataDxfId="43" totalsRowDxfId="42" dataCellStyle="Currency"/>
    <tableColumn id="21" name="2025" dataDxfId="41" totalsRowDxfId="40" dataCellStyle="Currency"/>
    <tableColumn id="22" name="2026" dataDxfId="39" totalsRowDxfId="38" dataCellStyle="Currency"/>
    <tableColumn id="38" name="2027" dataDxfId="37" totalsRowDxfId="36" dataCellStyle="Currency"/>
    <tableColumn id="39" name="2028" dataDxfId="35" totalsRowDxfId="34" dataCellStyle="Currency"/>
    <tableColumn id="23" name="2029" dataDxfId="33" totalsRowDxfId="32" dataCellStyle="Currency"/>
    <tableColumn id="7" name="2030" dataDxfId="31" totalsRowDxfId="30" dataCellStyle="Currency"/>
    <tableColumn id="10" name="2031" dataDxfId="29" totalsRowDxfId="28" dataCellStyle="Currency"/>
    <tableColumn id="13" name="2032" dataDxfId="27" totalsRowDxfId="26" dataCellStyle="Currency"/>
    <tableColumn id="14" name="2033" dataDxfId="25" totalsRowDxfId="24" dataCellStyle="Currency"/>
    <tableColumn id="40" name="2034" dataDxfId="23" totalsRowDxfId="22" dataCellStyle="Currency"/>
    <tableColumn id="24" name="2035" dataDxfId="21" totalsRowDxfId="20" dataCellStyle="Currency"/>
    <tableColumn id="37" name="2031-2035" dataDxfId="19" totalsRowDxfId="18"/>
  </tableColumns>
  <tableStyleInfo name="TableStyleMedium6 2"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table" Target="../tables/table8.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21.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C55"/>
  <sheetViews>
    <sheetView workbookViewId="0">
      <selection sqref="A1:W2"/>
    </sheetView>
  </sheetViews>
  <sheetFormatPr defaultRowHeight="15" x14ac:dyDescent="0.25"/>
  <cols>
    <col min="1" max="1" width="8.7109375" customWidth="1"/>
    <col min="2" max="5" width="10.7109375" customWidth="1"/>
    <col min="6" max="7" width="40.7109375" customWidth="1"/>
    <col min="8" max="9" width="8.7109375" customWidth="1"/>
    <col min="10" max="10" width="10.7109375" customWidth="1"/>
    <col min="11" max="23" width="8.7109375" customWidth="1"/>
  </cols>
  <sheetData>
    <row r="1" spans="1:29" s="57" customFormat="1" ht="15" customHeight="1" x14ac:dyDescent="0.25">
      <c r="A1" s="1147" t="s">
        <v>68</v>
      </c>
      <c r="B1" s="1148"/>
      <c r="C1" s="1148"/>
      <c r="D1" s="1148"/>
      <c r="E1" s="1148"/>
      <c r="F1" s="1148"/>
      <c r="G1" s="1148"/>
      <c r="H1" s="1148"/>
      <c r="I1" s="1148"/>
      <c r="J1" s="1148"/>
      <c r="K1" s="1148"/>
      <c r="L1" s="1148"/>
      <c r="M1" s="1148"/>
      <c r="N1" s="1148"/>
      <c r="O1" s="1148"/>
      <c r="P1" s="1148"/>
      <c r="Q1" s="1148"/>
      <c r="R1" s="1148"/>
      <c r="S1" s="1148"/>
      <c r="T1" s="1148"/>
      <c r="U1" s="1148"/>
      <c r="V1" s="1148"/>
      <c r="W1" s="1149"/>
      <c r="X1" s="67"/>
      <c r="Y1" s="67"/>
      <c r="Z1" s="67"/>
      <c r="AA1" s="67"/>
      <c r="AB1" s="67"/>
      <c r="AC1" s="67"/>
    </row>
    <row r="2" spans="1:29" s="57" customFormat="1" ht="31.5" customHeight="1" x14ac:dyDescent="0.25">
      <c r="A2" s="1150"/>
      <c r="B2" s="1151"/>
      <c r="C2" s="1151"/>
      <c r="D2" s="1151"/>
      <c r="E2" s="1151"/>
      <c r="F2" s="1151"/>
      <c r="G2" s="1151"/>
      <c r="H2" s="1151"/>
      <c r="I2" s="1151"/>
      <c r="J2" s="1151"/>
      <c r="K2" s="1151"/>
      <c r="L2" s="1151"/>
      <c r="M2" s="1151"/>
      <c r="N2" s="1151"/>
      <c r="O2" s="1151"/>
      <c r="P2" s="1151"/>
      <c r="Q2" s="1151"/>
      <c r="R2" s="1151"/>
      <c r="S2" s="1151"/>
      <c r="T2" s="1151"/>
      <c r="U2" s="1151"/>
      <c r="V2" s="1151"/>
      <c r="W2" s="1152"/>
      <c r="X2" s="67"/>
      <c r="Y2" s="67"/>
      <c r="Z2" s="67"/>
      <c r="AA2" s="67"/>
      <c r="AB2" s="67"/>
      <c r="AC2" s="67"/>
    </row>
    <row r="3" spans="1:29" ht="31.5" customHeight="1" x14ac:dyDescent="0.35">
      <c r="A3" s="1153" t="s">
        <v>69</v>
      </c>
      <c r="B3" s="1154"/>
      <c r="C3" s="1154"/>
      <c r="D3" s="1154"/>
      <c r="E3" s="1154"/>
      <c r="F3" s="1154"/>
      <c r="G3" s="1154"/>
      <c r="H3" s="1154"/>
      <c r="I3" s="1154"/>
      <c r="J3" s="1154"/>
      <c r="K3" s="1154"/>
      <c r="L3" s="1154"/>
      <c r="M3" s="1154"/>
      <c r="N3" s="1154"/>
      <c r="O3" s="1154"/>
      <c r="P3" s="1154"/>
      <c r="Q3" s="1154"/>
      <c r="R3" s="1154"/>
      <c r="S3" s="1154"/>
      <c r="T3" s="1154"/>
      <c r="U3" s="1154"/>
      <c r="V3" s="1154"/>
      <c r="W3" s="1155"/>
      <c r="X3" s="5"/>
      <c r="Y3" s="5"/>
      <c r="Z3" s="5"/>
      <c r="AA3" s="5"/>
      <c r="AB3" s="5"/>
      <c r="AC3" s="5"/>
    </row>
    <row r="4" spans="1:29" ht="54.95" customHeight="1" x14ac:dyDescent="0.25">
      <c r="A4" s="33" t="s">
        <v>0</v>
      </c>
      <c r="B4" s="33" t="s">
        <v>39</v>
      </c>
      <c r="C4" s="33" t="s">
        <v>60</v>
      </c>
      <c r="D4" s="34" t="s">
        <v>3</v>
      </c>
      <c r="E4" s="33" t="s">
        <v>40</v>
      </c>
      <c r="F4" s="34" t="s">
        <v>32</v>
      </c>
      <c r="G4" s="34" t="s">
        <v>54</v>
      </c>
      <c r="H4" s="34" t="s">
        <v>52</v>
      </c>
      <c r="I4" s="34" t="s">
        <v>47</v>
      </c>
      <c r="J4" s="35" t="s">
        <v>41</v>
      </c>
      <c r="K4" s="34" t="s">
        <v>51</v>
      </c>
      <c r="L4" s="36" t="s">
        <v>53</v>
      </c>
      <c r="M4" s="37" t="s">
        <v>35</v>
      </c>
      <c r="N4" s="37" t="s">
        <v>36</v>
      </c>
      <c r="O4" s="37" t="s">
        <v>37</v>
      </c>
      <c r="P4" s="37" t="s">
        <v>38</v>
      </c>
      <c r="Q4" s="37" t="s">
        <v>55</v>
      </c>
      <c r="R4" s="37" t="s">
        <v>56</v>
      </c>
      <c r="S4" s="37" t="s">
        <v>57</v>
      </c>
      <c r="T4" s="37" t="s">
        <v>59</v>
      </c>
      <c r="U4" s="37" t="s">
        <v>58</v>
      </c>
      <c r="V4" s="38" t="s">
        <v>63</v>
      </c>
      <c r="W4" s="49" t="s">
        <v>49</v>
      </c>
    </row>
    <row r="5" spans="1:29" x14ac:dyDescent="0.25">
      <c r="A5" s="16"/>
      <c r="B5" s="1"/>
      <c r="C5" s="1"/>
      <c r="D5" s="1"/>
      <c r="E5" s="1"/>
      <c r="F5" s="1"/>
      <c r="G5" s="1"/>
      <c r="H5" s="1"/>
      <c r="I5" s="1"/>
      <c r="J5" s="11"/>
      <c r="K5" s="1"/>
      <c r="L5" s="1"/>
      <c r="M5" s="2"/>
      <c r="N5" s="3"/>
      <c r="O5" s="3"/>
      <c r="P5" s="3"/>
      <c r="Q5" s="4"/>
      <c r="R5" s="4"/>
      <c r="S5" s="4"/>
      <c r="T5" s="4"/>
      <c r="U5" s="4"/>
      <c r="V5" s="4"/>
      <c r="W5" s="28"/>
    </row>
    <row r="6" spans="1:29" ht="30" customHeight="1" x14ac:dyDescent="0.3">
      <c r="A6" s="29" t="s">
        <v>65</v>
      </c>
      <c r="B6" s="19" t="s">
        <v>4</v>
      </c>
      <c r="C6" s="20"/>
      <c r="D6" s="20"/>
      <c r="E6" s="51" t="s">
        <v>67</v>
      </c>
      <c r="F6" s="21"/>
      <c r="G6" s="21"/>
      <c r="H6" s="20"/>
      <c r="I6" s="20"/>
      <c r="J6" s="22"/>
      <c r="K6" s="20"/>
      <c r="L6" s="23"/>
      <c r="M6" s="24"/>
      <c r="N6" s="25"/>
      <c r="O6" s="25"/>
      <c r="P6" s="25"/>
      <c r="Q6" s="25"/>
      <c r="R6" s="25"/>
      <c r="S6" s="25"/>
      <c r="T6" s="25"/>
      <c r="U6" s="25"/>
      <c r="V6" s="25"/>
      <c r="W6" s="31"/>
    </row>
    <row r="7" spans="1:29" s="10" customFormat="1" ht="16.5" x14ac:dyDescent="0.25">
      <c r="A7" s="30"/>
      <c r="B7" s="18" t="s">
        <v>48</v>
      </c>
      <c r="C7" s="6"/>
      <c r="D7" s="6"/>
      <c r="E7" s="6"/>
      <c r="F7" s="7"/>
      <c r="G7" s="13"/>
      <c r="H7" s="8"/>
      <c r="I7" s="8"/>
      <c r="J7" s="8"/>
      <c r="K7" s="14"/>
      <c r="L7" s="15"/>
      <c r="M7" s="9"/>
      <c r="N7" s="9"/>
      <c r="O7" s="9"/>
      <c r="P7" s="9"/>
      <c r="Q7" s="9"/>
      <c r="R7" s="9"/>
      <c r="S7" s="9"/>
      <c r="T7" s="9"/>
      <c r="U7" s="9"/>
      <c r="V7" s="15"/>
      <c r="W7" s="32"/>
    </row>
    <row r="8" spans="1:29" s="10" customFormat="1" ht="16.5" x14ac:dyDescent="0.25">
      <c r="A8" s="85"/>
      <c r="B8" s="87"/>
      <c r="C8" s="52"/>
      <c r="D8" s="52"/>
      <c r="E8" s="52"/>
      <c r="F8" s="88"/>
      <c r="G8" s="88"/>
      <c r="H8" s="53"/>
      <c r="I8" s="53"/>
      <c r="J8" s="53"/>
      <c r="K8" s="54"/>
      <c r="L8" s="26"/>
      <c r="M8" s="55"/>
      <c r="N8" s="55"/>
      <c r="O8" s="55"/>
      <c r="P8" s="55"/>
      <c r="Q8" s="55"/>
      <c r="R8" s="55"/>
      <c r="S8" s="55"/>
      <c r="T8" s="55"/>
      <c r="U8" s="55"/>
      <c r="V8" s="26"/>
      <c r="W8" s="86"/>
    </row>
    <row r="9" spans="1:29" s="10" customFormat="1" ht="16.5" x14ac:dyDescent="0.25">
      <c r="A9" s="85"/>
      <c r="B9" s="87"/>
      <c r="C9" s="52"/>
      <c r="D9" s="52"/>
      <c r="E9" s="52"/>
      <c r="F9" s="88"/>
      <c r="G9" s="88"/>
      <c r="H9" s="53"/>
      <c r="I9" s="53"/>
      <c r="J9" s="53"/>
      <c r="K9" s="54"/>
      <c r="L9" s="26"/>
      <c r="M9" s="55"/>
      <c r="N9" s="55"/>
      <c r="O9" s="55"/>
      <c r="P9" s="55"/>
      <c r="Q9" s="55"/>
      <c r="R9" s="55"/>
      <c r="S9" s="55"/>
      <c r="T9" s="55"/>
      <c r="U9" s="55"/>
      <c r="V9" s="26"/>
      <c r="W9" s="86"/>
    </row>
    <row r="10" spans="1:29" s="10" customFormat="1" ht="16.5" x14ac:dyDescent="0.25">
      <c r="A10" s="85"/>
      <c r="B10" s="87"/>
      <c r="C10" s="52"/>
      <c r="D10" s="52"/>
      <c r="E10" s="52"/>
      <c r="F10" s="88"/>
      <c r="G10" s="88"/>
      <c r="H10" s="53"/>
      <c r="I10" s="53"/>
      <c r="J10" s="53"/>
      <c r="K10" s="54"/>
      <c r="L10" s="26"/>
      <c r="M10" s="55"/>
      <c r="N10" s="55"/>
      <c r="O10" s="55"/>
      <c r="P10" s="55"/>
      <c r="Q10" s="55"/>
      <c r="R10" s="55"/>
      <c r="S10" s="55"/>
      <c r="T10" s="55"/>
      <c r="U10" s="55"/>
      <c r="V10" s="26"/>
      <c r="W10" s="86"/>
    </row>
    <row r="11" spans="1:29" s="10" customFormat="1" ht="16.5" x14ac:dyDescent="0.25">
      <c r="A11" s="85"/>
      <c r="B11" s="87"/>
      <c r="C11" s="52"/>
      <c r="D11" s="52"/>
      <c r="E11" s="52"/>
      <c r="F11" s="88"/>
      <c r="G11" s="88"/>
      <c r="H11" s="53"/>
      <c r="I11" s="53"/>
      <c r="J11" s="53"/>
      <c r="K11" s="54"/>
      <c r="L11" s="26"/>
      <c r="M11" s="55"/>
      <c r="N11" s="55"/>
      <c r="O11" s="55"/>
      <c r="P11" s="55"/>
      <c r="Q11" s="55"/>
      <c r="R11" s="55"/>
      <c r="S11" s="55"/>
      <c r="T11" s="55"/>
      <c r="U11" s="55"/>
      <c r="V11" s="26"/>
      <c r="W11" s="86"/>
    </row>
    <row r="12" spans="1:29" s="10" customFormat="1" ht="16.5" x14ac:dyDescent="0.25">
      <c r="A12" s="30"/>
      <c r="B12" s="18"/>
      <c r="C12" s="6"/>
      <c r="D12" s="6"/>
      <c r="E12" s="6"/>
      <c r="F12" s="7"/>
      <c r="G12" s="13"/>
      <c r="H12" s="8"/>
      <c r="I12" s="8"/>
      <c r="J12" s="8"/>
      <c r="K12" s="14"/>
      <c r="L12" s="15"/>
      <c r="M12" s="9"/>
      <c r="N12" s="9"/>
      <c r="O12" s="9"/>
      <c r="P12" s="9"/>
      <c r="Q12" s="9"/>
      <c r="R12" s="9"/>
      <c r="S12" s="9"/>
      <c r="T12" s="9"/>
      <c r="U12" s="9"/>
      <c r="V12" s="15"/>
      <c r="W12" s="32"/>
    </row>
    <row r="13" spans="1:29" s="10" customFormat="1" ht="16.5" x14ac:dyDescent="0.25">
      <c r="A13" s="30"/>
      <c r="B13" s="18"/>
      <c r="C13" s="6"/>
      <c r="D13" s="6"/>
      <c r="E13" s="6"/>
      <c r="F13" s="7"/>
      <c r="G13" s="13"/>
      <c r="H13" s="8"/>
      <c r="I13" s="8"/>
      <c r="J13" s="8"/>
      <c r="K13" s="14"/>
      <c r="L13" s="15"/>
      <c r="M13" s="9"/>
      <c r="N13" s="9"/>
      <c r="O13" s="9"/>
      <c r="P13" s="9"/>
      <c r="Q13" s="9"/>
      <c r="R13" s="9"/>
      <c r="S13" s="9"/>
      <c r="T13" s="9"/>
      <c r="U13" s="9"/>
      <c r="V13" s="15"/>
      <c r="W13" s="32"/>
    </row>
    <row r="14" spans="1:29" s="10" customFormat="1" ht="16.5" x14ac:dyDescent="0.25">
      <c r="A14" s="30"/>
      <c r="B14" s="18"/>
      <c r="C14" s="6"/>
      <c r="D14" s="6"/>
      <c r="E14" s="6"/>
      <c r="F14" s="7"/>
      <c r="G14" s="13"/>
      <c r="H14" s="8"/>
      <c r="I14" s="8"/>
      <c r="J14" s="8"/>
      <c r="K14" s="14"/>
      <c r="L14" s="15"/>
      <c r="M14" s="9"/>
      <c r="N14" s="9"/>
      <c r="O14" s="9"/>
      <c r="P14" s="9"/>
      <c r="Q14" s="9"/>
      <c r="R14" s="9"/>
      <c r="S14" s="9"/>
      <c r="T14" s="9"/>
      <c r="U14" s="9"/>
      <c r="V14" s="15"/>
      <c r="W14" s="32"/>
    </row>
    <row r="15" spans="1:29" s="10" customFormat="1" ht="16.5" x14ac:dyDescent="0.25">
      <c r="A15" s="39"/>
      <c r="B15" s="40"/>
      <c r="C15" s="41"/>
      <c r="D15" s="41"/>
      <c r="E15" s="41"/>
      <c r="F15" s="42"/>
      <c r="G15" s="43"/>
      <c r="H15" s="44"/>
      <c r="I15" s="44"/>
      <c r="J15" s="44"/>
      <c r="K15" s="45"/>
      <c r="L15" s="46"/>
      <c r="M15" s="47"/>
      <c r="N15" s="47"/>
      <c r="O15" s="47"/>
      <c r="P15" s="47"/>
      <c r="Q15" s="47"/>
      <c r="R15" s="47"/>
      <c r="S15" s="47"/>
      <c r="T15" s="47"/>
      <c r="U15" s="47"/>
      <c r="V15" s="46"/>
      <c r="W15" s="48"/>
    </row>
    <row r="16" spans="1:29" ht="30" customHeight="1" x14ac:dyDescent="0.3">
      <c r="A16" s="29" t="s">
        <v>65</v>
      </c>
      <c r="B16" s="19" t="s">
        <v>4</v>
      </c>
      <c r="C16" s="20"/>
      <c r="D16" s="20"/>
      <c r="E16" s="51" t="s">
        <v>67</v>
      </c>
      <c r="F16" s="21"/>
      <c r="G16" s="21"/>
      <c r="H16" s="20"/>
      <c r="I16" s="20"/>
      <c r="J16" s="22"/>
      <c r="K16" s="20"/>
      <c r="L16" s="23"/>
      <c r="M16" s="24"/>
      <c r="N16" s="25"/>
      <c r="O16" s="25"/>
      <c r="P16" s="25"/>
      <c r="Q16" s="25"/>
      <c r="R16" s="25"/>
      <c r="S16" s="25"/>
      <c r="T16" s="25"/>
      <c r="U16" s="25"/>
      <c r="V16" s="25"/>
      <c r="W16" s="31"/>
    </row>
    <row r="17" spans="1:23" s="10" customFormat="1" ht="16.5" x14ac:dyDescent="0.25">
      <c r="A17" s="30"/>
      <c r="B17" s="18" t="s">
        <v>48</v>
      </c>
      <c r="C17" s="6"/>
      <c r="D17" s="6"/>
      <c r="E17" s="6"/>
      <c r="F17" s="7"/>
      <c r="G17" s="7"/>
      <c r="H17" s="8"/>
      <c r="I17" s="8"/>
      <c r="J17" s="8"/>
      <c r="K17" s="14"/>
      <c r="L17" s="15"/>
      <c r="M17" s="9"/>
      <c r="N17" s="9"/>
      <c r="O17" s="9"/>
      <c r="P17" s="9"/>
      <c r="Q17" s="9"/>
      <c r="R17" s="9"/>
      <c r="S17" s="9"/>
      <c r="T17" s="9"/>
      <c r="U17" s="9"/>
      <c r="V17" s="15"/>
      <c r="W17" s="82"/>
    </row>
    <row r="18" spans="1:23" s="10" customFormat="1" ht="16.5" x14ac:dyDescent="0.25">
      <c r="A18" s="30"/>
      <c r="B18" s="18"/>
      <c r="C18" s="6"/>
      <c r="D18" s="6"/>
      <c r="E18" s="6"/>
      <c r="F18" s="7"/>
      <c r="G18" s="7"/>
      <c r="H18" s="8"/>
      <c r="I18" s="8"/>
      <c r="J18" s="8"/>
      <c r="K18" s="14"/>
      <c r="L18" s="15"/>
      <c r="M18" s="9"/>
      <c r="N18" s="9"/>
      <c r="O18" s="9"/>
      <c r="P18" s="9"/>
      <c r="Q18" s="9"/>
      <c r="R18" s="9"/>
      <c r="S18" s="9"/>
      <c r="T18" s="9"/>
      <c r="U18" s="9"/>
      <c r="V18" s="15"/>
      <c r="W18" s="82"/>
    </row>
    <row r="19" spans="1:23" s="10" customFormat="1" ht="16.5" x14ac:dyDescent="0.25">
      <c r="A19" s="30"/>
      <c r="B19" s="18"/>
      <c r="C19" s="6"/>
      <c r="D19" s="6"/>
      <c r="E19" s="6"/>
      <c r="F19" s="7"/>
      <c r="G19" s="7"/>
      <c r="H19" s="8"/>
      <c r="I19" s="8"/>
      <c r="J19" s="8"/>
      <c r="K19" s="14"/>
      <c r="L19" s="15"/>
      <c r="M19" s="9"/>
      <c r="N19" s="9"/>
      <c r="O19" s="9"/>
      <c r="P19" s="9"/>
      <c r="Q19" s="9"/>
      <c r="R19" s="9"/>
      <c r="S19" s="9"/>
      <c r="T19" s="9"/>
      <c r="U19" s="9"/>
      <c r="V19" s="15"/>
      <c r="W19" s="82"/>
    </row>
    <row r="20" spans="1:23" s="10" customFormat="1" ht="16.5" x14ac:dyDescent="0.25">
      <c r="A20" s="30"/>
      <c r="B20" s="18"/>
      <c r="C20" s="6"/>
      <c r="D20" s="6"/>
      <c r="E20" s="6"/>
      <c r="F20" s="7"/>
      <c r="G20" s="7"/>
      <c r="H20" s="8"/>
      <c r="I20" s="8"/>
      <c r="J20" s="8"/>
      <c r="K20" s="14"/>
      <c r="L20" s="15"/>
      <c r="M20" s="9"/>
      <c r="N20" s="9"/>
      <c r="O20" s="9"/>
      <c r="P20" s="9"/>
      <c r="Q20" s="9"/>
      <c r="R20" s="9"/>
      <c r="S20" s="9"/>
      <c r="T20" s="9"/>
      <c r="U20" s="9"/>
      <c r="V20" s="15"/>
      <c r="W20" s="82"/>
    </row>
    <row r="21" spans="1:23" s="10" customFormat="1" ht="16.5" x14ac:dyDescent="0.25">
      <c r="A21" s="30"/>
      <c r="B21" s="18"/>
      <c r="C21" s="6"/>
      <c r="D21" s="6"/>
      <c r="E21" s="6"/>
      <c r="F21" s="7"/>
      <c r="G21" s="7"/>
      <c r="H21" s="8"/>
      <c r="I21" s="8"/>
      <c r="J21" s="8"/>
      <c r="K21" s="14"/>
      <c r="L21" s="15"/>
      <c r="M21" s="9"/>
      <c r="N21" s="9"/>
      <c r="O21" s="9"/>
      <c r="P21" s="9"/>
      <c r="Q21" s="9"/>
      <c r="R21" s="9"/>
      <c r="S21" s="9"/>
      <c r="T21" s="9"/>
      <c r="U21" s="9"/>
      <c r="V21" s="15"/>
      <c r="W21" s="82"/>
    </row>
    <row r="22" spans="1:23" s="10" customFormat="1" ht="16.5" x14ac:dyDescent="0.25">
      <c r="A22" s="30"/>
      <c r="B22" s="18"/>
      <c r="C22" s="6"/>
      <c r="D22" s="6"/>
      <c r="E22" s="6"/>
      <c r="F22" s="7"/>
      <c r="G22" s="7"/>
      <c r="H22" s="8"/>
      <c r="I22" s="8"/>
      <c r="J22" s="8"/>
      <c r="K22" s="14"/>
      <c r="L22" s="15"/>
      <c r="M22" s="9"/>
      <c r="N22" s="9"/>
      <c r="O22" s="9"/>
      <c r="P22" s="9"/>
      <c r="Q22" s="9"/>
      <c r="R22" s="9"/>
      <c r="S22" s="9"/>
      <c r="T22" s="9"/>
      <c r="U22" s="9"/>
      <c r="V22" s="15"/>
      <c r="W22" s="82"/>
    </row>
    <row r="23" spans="1:23" s="10" customFormat="1" ht="16.5" x14ac:dyDescent="0.25">
      <c r="A23" s="30"/>
      <c r="B23" s="18"/>
      <c r="C23" s="6"/>
      <c r="D23" s="6"/>
      <c r="E23" s="6"/>
      <c r="F23" s="7"/>
      <c r="G23" s="7"/>
      <c r="H23" s="8"/>
      <c r="I23" s="8"/>
      <c r="J23" s="8"/>
      <c r="K23" s="14"/>
      <c r="L23" s="15"/>
      <c r="M23" s="9"/>
      <c r="N23" s="9"/>
      <c r="O23" s="9"/>
      <c r="P23" s="9"/>
      <c r="Q23" s="9"/>
      <c r="R23" s="9"/>
      <c r="S23" s="9"/>
      <c r="T23" s="9"/>
      <c r="U23" s="9"/>
      <c r="V23" s="15"/>
      <c r="W23" s="82"/>
    </row>
    <row r="24" spans="1:23" s="10" customFormat="1" ht="16.5" x14ac:dyDescent="0.25">
      <c r="A24" s="30"/>
      <c r="B24" s="18"/>
      <c r="C24" s="6"/>
      <c r="D24" s="6"/>
      <c r="E24" s="6"/>
      <c r="F24" s="7"/>
      <c r="G24" s="7"/>
      <c r="H24" s="8"/>
      <c r="I24" s="8"/>
      <c r="J24" s="8"/>
      <c r="K24" s="14"/>
      <c r="L24" s="15"/>
      <c r="M24" s="9"/>
      <c r="N24" s="9"/>
      <c r="O24" s="9"/>
      <c r="P24" s="9"/>
      <c r="Q24" s="9"/>
      <c r="R24" s="9"/>
      <c r="S24" s="9"/>
      <c r="T24" s="9"/>
      <c r="U24" s="9"/>
      <c r="V24" s="15"/>
      <c r="W24" s="82"/>
    </row>
    <row r="25" spans="1:23" s="10" customFormat="1" ht="16.5" x14ac:dyDescent="0.25">
      <c r="A25" s="30"/>
      <c r="B25" s="18"/>
      <c r="C25" s="6"/>
      <c r="D25" s="6"/>
      <c r="E25" s="6"/>
      <c r="F25" s="7"/>
      <c r="G25" s="7"/>
      <c r="H25" s="8"/>
      <c r="I25" s="8"/>
      <c r="J25" s="8"/>
      <c r="K25" s="14"/>
      <c r="L25" s="15"/>
      <c r="M25" s="9"/>
      <c r="N25" s="9"/>
      <c r="O25" s="9"/>
      <c r="P25" s="9"/>
      <c r="Q25" s="9"/>
      <c r="R25" s="9"/>
      <c r="S25" s="9"/>
      <c r="T25" s="9"/>
      <c r="U25" s="9"/>
      <c r="V25" s="15"/>
      <c r="W25" s="82"/>
    </row>
    <row r="26" spans="1:23" ht="30" customHeight="1" x14ac:dyDescent="0.3">
      <c r="A26" s="29" t="s">
        <v>65</v>
      </c>
      <c r="B26" s="19" t="s">
        <v>4</v>
      </c>
      <c r="C26" s="20"/>
      <c r="D26" s="20"/>
      <c r="E26" s="51" t="s">
        <v>67</v>
      </c>
      <c r="F26" s="21"/>
      <c r="G26" s="21"/>
      <c r="H26" s="20"/>
      <c r="I26" s="20"/>
      <c r="J26" s="22"/>
      <c r="K26" s="20"/>
      <c r="L26" s="23"/>
      <c r="M26" s="24"/>
      <c r="N26" s="25"/>
      <c r="O26" s="25"/>
      <c r="P26" s="25"/>
      <c r="Q26" s="25"/>
      <c r="R26" s="25"/>
      <c r="S26" s="25"/>
      <c r="T26" s="25"/>
      <c r="U26" s="25"/>
      <c r="V26" s="25"/>
      <c r="W26" s="31"/>
    </row>
    <row r="27" spans="1:23" s="10" customFormat="1" ht="16.5" x14ac:dyDescent="0.25">
      <c r="A27" s="30"/>
      <c r="B27" s="18" t="s">
        <v>48</v>
      </c>
      <c r="C27" s="6"/>
      <c r="D27" s="6"/>
      <c r="E27" s="6"/>
      <c r="F27" s="7"/>
      <c r="G27" s="7"/>
      <c r="H27" s="8"/>
      <c r="I27" s="8"/>
      <c r="J27" s="8"/>
      <c r="K27" s="14"/>
      <c r="L27" s="15"/>
      <c r="M27" s="9"/>
      <c r="N27" s="9"/>
      <c r="O27" s="9"/>
      <c r="P27" s="9"/>
      <c r="Q27" s="9"/>
      <c r="R27" s="9"/>
      <c r="S27" s="9"/>
      <c r="T27" s="9"/>
      <c r="U27" s="9"/>
      <c r="V27" s="15"/>
      <c r="W27" s="82"/>
    </row>
    <row r="28" spans="1:23" s="10" customFormat="1" ht="16.5" x14ac:dyDescent="0.25">
      <c r="A28" s="30"/>
      <c r="B28" s="18"/>
      <c r="C28" s="6"/>
      <c r="D28" s="6"/>
      <c r="E28" s="6"/>
      <c r="F28" s="7"/>
      <c r="G28" s="7"/>
      <c r="H28" s="8"/>
      <c r="I28" s="8"/>
      <c r="J28" s="8"/>
      <c r="K28" s="14"/>
      <c r="L28" s="15"/>
      <c r="M28" s="9"/>
      <c r="N28" s="9"/>
      <c r="O28" s="9"/>
      <c r="P28" s="9"/>
      <c r="Q28" s="9"/>
      <c r="R28" s="9"/>
      <c r="S28" s="9"/>
      <c r="T28" s="9"/>
      <c r="U28" s="9"/>
      <c r="V28" s="15"/>
      <c r="W28" s="82"/>
    </row>
    <row r="29" spans="1:23" s="10" customFormat="1" ht="16.5" x14ac:dyDescent="0.25">
      <c r="A29" s="30"/>
      <c r="B29" s="18"/>
      <c r="C29" s="6"/>
      <c r="D29" s="6"/>
      <c r="E29" s="6"/>
      <c r="F29" s="7"/>
      <c r="G29" s="7"/>
      <c r="H29" s="8"/>
      <c r="I29" s="8"/>
      <c r="J29" s="8"/>
      <c r="K29" s="14"/>
      <c r="L29" s="15"/>
      <c r="M29" s="9"/>
      <c r="N29" s="9"/>
      <c r="O29" s="9"/>
      <c r="P29" s="9"/>
      <c r="Q29" s="9"/>
      <c r="R29" s="9"/>
      <c r="S29" s="9"/>
      <c r="T29" s="9"/>
      <c r="U29" s="9"/>
      <c r="V29" s="15"/>
      <c r="W29" s="82"/>
    </row>
    <row r="30" spans="1:23" s="10" customFormat="1" ht="16.5" x14ac:dyDescent="0.25">
      <c r="A30" s="30"/>
      <c r="B30" s="18"/>
      <c r="C30" s="6"/>
      <c r="D30" s="6"/>
      <c r="E30" s="6"/>
      <c r="F30" s="7"/>
      <c r="G30" s="7"/>
      <c r="H30" s="8"/>
      <c r="I30" s="8"/>
      <c r="J30" s="8"/>
      <c r="K30" s="14"/>
      <c r="L30" s="15"/>
      <c r="M30" s="9"/>
      <c r="N30" s="9"/>
      <c r="O30" s="9"/>
      <c r="P30" s="9"/>
      <c r="Q30" s="9"/>
      <c r="R30" s="9"/>
      <c r="S30" s="9"/>
      <c r="T30" s="9"/>
      <c r="U30" s="9"/>
      <c r="V30" s="15"/>
      <c r="W30" s="82"/>
    </row>
    <row r="31" spans="1:23" s="10" customFormat="1" ht="16.5" x14ac:dyDescent="0.25">
      <c r="A31" s="30"/>
      <c r="B31" s="18"/>
      <c r="C31" s="6"/>
      <c r="D31" s="6"/>
      <c r="E31" s="6"/>
      <c r="F31" s="7"/>
      <c r="G31" s="7"/>
      <c r="H31" s="8"/>
      <c r="I31" s="8"/>
      <c r="J31" s="8"/>
      <c r="K31" s="14"/>
      <c r="L31" s="15"/>
      <c r="M31" s="9"/>
      <c r="N31" s="9"/>
      <c r="O31" s="9"/>
      <c r="P31" s="9"/>
      <c r="Q31" s="9"/>
      <c r="R31" s="9"/>
      <c r="S31" s="9"/>
      <c r="T31" s="9"/>
      <c r="U31" s="9"/>
      <c r="V31" s="15"/>
      <c r="W31" s="82"/>
    </row>
    <row r="32" spans="1:23" s="10" customFormat="1" ht="16.5" x14ac:dyDescent="0.25">
      <c r="A32" s="30"/>
      <c r="B32" s="18"/>
      <c r="C32" s="6"/>
      <c r="D32" s="6"/>
      <c r="E32" s="6"/>
      <c r="F32" s="7"/>
      <c r="G32" s="7"/>
      <c r="H32" s="8"/>
      <c r="I32" s="8"/>
      <c r="J32" s="8"/>
      <c r="K32" s="14"/>
      <c r="L32" s="15"/>
      <c r="M32" s="9"/>
      <c r="N32" s="9"/>
      <c r="O32" s="9"/>
      <c r="P32" s="9"/>
      <c r="Q32" s="9"/>
      <c r="R32" s="9"/>
      <c r="S32" s="9"/>
      <c r="T32" s="9"/>
      <c r="U32" s="9"/>
      <c r="V32" s="15"/>
      <c r="W32" s="82"/>
    </row>
    <row r="33" spans="1:23" s="10" customFormat="1" ht="16.5" x14ac:dyDescent="0.25">
      <c r="A33" s="30"/>
      <c r="B33" s="18"/>
      <c r="C33" s="6"/>
      <c r="D33" s="6"/>
      <c r="E33" s="6"/>
      <c r="F33" s="7"/>
      <c r="G33" s="7"/>
      <c r="H33" s="8"/>
      <c r="I33" s="8"/>
      <c r="J33" s="8"/>
      <c r="K33" s="14"/>
      <c r="L33" s="15"/>
      <c r="M33" s="9"/>
      <c r="N33" s="9"/>
      <c r="O33" s="9"/>
      <c r="P33" s="9"/>
      <c r="Q33" s="9"/>
      <c r="R33" s="9"/>
      <c r="S33" s="9"/>
      <c r="T33" s="9"/>
      <c r="U33" s="9"/>
      <c r="V33" s="15"/>
      <c r="W33" s="82"/>
    </row>
    <row r="34" spans="1:23" s="10" customFormat="1" ht="16.5" x14ac:dyDescent="0.25">
      <c r="A34" s="30"/>
      <c r="B34" s="18"/>
      <c r="C34" s="6"/>
      <c r="D34" s="6"/>
      <c r="E34" s="6"/>
      <c r="F34" s="7"/>
      <c r="G34" s="7"/>
      <c r="H34" s="8"/>
      <c r="I34" s="8"/>
      <c r="J34" s="8"/>
      <c r="K34" s="14"/>
      <c r="L34" s="15"/>
      <c r="M34" s="9"/>
      <c r="N34" s="9"/>
      <c r="O34" s="9"/>
      <c r="P34" s="9"/>
      <c r="Q34" s="9"/>
      <c r="R34" s="9"/>
      <c r="S34" s="9"/>
      <c r="T34" s="9"/>
      <c r="U34" s="9"/>
      <c r="V34" s="15"/>
      <c r="W34" s="82"/>
    </row>
    <row r="35" spans="1:23" s="10" customFormat="1" ht="16.5" x14ac:dyDescent="0.25">
      <c r="A35" s="30"/>
      <c r="B35" s="18"/>
      <c r="C35" s="6"/>
      <c r="D35" s="6"/>
      <c r="E35" s="6"/>
      <c r="F35" s="7"/>
      <c r="G35" s="7"/>
      <c r="H35" s="8"/>
      <c r="I35" s="8"/>
      <c r="J35" s="8"/>
      <c r="K35" s="14"/>
      <c r="L35" s="15"/>
      <c r="M35" s="9"/>
      <c r="N35" s="9"/>
      <c r="O35" s="9"/>
      <c r="P35" s="9"/>
      <c r="Q35" s="9"/>
      <c r="R35" s="9"/>
      <c r="S35" s="9"/>
      <c r="T35" s="9"/>
      <c r="U35" s="9"/>
      <c r="V35" s="15"/>
      <c r="W35" s="82"/>
    </row>
    <row r="36" spans="1:23" ht="30" customHeight="1" x14ac:dyDescent="0.3">
      <c r="A36" s="29" t="s">
        <v>65</v>
      </c>
      <c r="B36" s="19" t="s">
        <v>4</v>
      </c>
      <c r="C36" s="20"/>
      <c r="D36" s="20"/>
      <c r="E36" s="51" t="s">
        <v>67</v>
      </c>
      <c r="F36" s="21"/>
      <c r="G36" s="21"/>
      <c r="H36" s="20"/>
      <c r="I36" s="20"/>
      <c r="J36" s="22"/>
      <c r="K36" s="20"/>
      <c r="L36" s="23"/>
      <c r="M36" s="24"/>
      <c r="N36" s="25"/>
      <c r="O36" s="25"/>
      <c r="P36" s="25"/>
      <c r="Q36" s="25"/>
      <c r="R36" s="25"/>
      <c r="S36" s="25"/>
      <c r="T36" s="25"/>
      <c r="U36" s="25"/>
      <c r="V36" s="25"/>
      <c r="W36" s="31"/>
    </row>
    <row r="37" spans="1:23" s="10" customFormat="1" ht="16.5" x14ac:dyDescent="0.25">
      <c r="A37" s="30"/>
      <c r="B37" s="18" t="s">
        <v>48</v>
      </c>
      <c r="C37" s="6"/>
      <c r="D37" s="6"/>
      <c r="E37" s="6"/>
      <c r="F37" s="7"/>
      <c r="G37" s="7"/>
      <c r="H37" s="8"/>
      <c r="I37" s="8"/>
      <c r="J37" s="8"/>
      <c r="K37" s="14"/>
      <c r="L37" s="15"/>
      <c r="M37" s="9"/>
      <c r="N37" s="9"/>
      <c r="O37" s="9"/>
      <c r="P37" s="9"/>
      <c r="Q37" s="9"/>
      <c r="R37" s="9"/>
      <c r="S37" s="9"/>
      <c r="T37" s="9"/>
      <c r="U37" s="9"/>
      <c r="V37" s="15"/>
      <c r="W37" s="82"/>
    </row>
    <row r="38" spans="1:23" s="10" customFormat="1" ht="16.5" x14ac:dyDescent="0.25">
      <c r="A38" s="30"/>
      <c r="B38" s="18"/>
      <c r="C38" s="6"/>
      <c r="D38" s="6"/>
      <c r="E38" s="6"/>
      <c r="F38" s="7"/>
      <c r="G38" s="7"/>
      <c r="H38" s="8"/>
      <c r="I38" s="8"/>
      <c r="J38" s="8"/>
      <c r="K38" s="14"/>
      <c r="L38" s="15"/>
      <c r="M38" s="9"/>
      <c r="N38" s="9"/>
      <c r="O38" s="9"/>
      <c r="P38" s="9"/>
      <c r="Q38" s="9"/>
      <c r="R38" s="9"/>
      <c r="S38" s="9"/>
      <c r="T38" s="9"/>
      <c r="U38" s="9"/>
      <c r="V38" s="15"/>
      <c r="W38" s="82"/>
    </row>
    <row r="39" spans="1:23" s="10" customFormat="1" ht="16.5" x14ac:dyDescent="0.25">
      <c r="A39" s="30"/>
      <c r="B39" s="18"/>
      <c r="C39" s="6"/>
      <c r="D39" s="6"/>
      <c r="E39" s="6"/>
      <c r="F39" s="7"/>
      <c r="G39" s="7"/>
      <c r="H39" s="8"/>
      <c r="I39" s="8"/>
      <c r="J39" s="8"/>
      <c r="K39" s="14"/>
      <c r="L39" s="15"/>
      <c r="M39" s="9"/>
      <c r="N39" s="9"/>
      <c r="O39" s="9"/>
      <c r="P39" s="9"/>
      <c r="Q39" s="9"/>
      <c r="R39" s="9"/>
      <c r="S39" s="9"/>
      <c r="T39" s="9"/>
      <c r="U39" s="9"/>
      <c r="V39" s="15"/>
      <c r="W39" s="82"/>
    </row>
    <row r="40" spans="1:23" s="10" customFormat="1" ht="16.5" x14ac:dyDescent="0.25">
      <c r="A40" s="30"/>
      <c r="B40" s="18"/>
      <c r="C40" s="6"/>
      <c r="D40" s="6"/>
      <c r="E40" s="6"/>
      <c r="F40" s="7"/>
      <c r="G40" s="7"/>
      <c r="H40" s="8"/>
      <c r="I40" s="8"/>
      <c r="J40" s="8"/>
      <c r="K40" s="14"/>
      <c r="L40" s="15"/>
      <c r="M40" s="9"/>
      <c r="N40" s="9"/>
      <c r="O40" s="9"/>
      <c r="P40" s="9"/>
      <c r="Q40" s="9"/>
      <c r="R40" s="9"/>
      <c r="S40" s="9"/>
      <c r="T40" s="9"/>
      <c r="U40" s="9"/>
      <c r="V40" s="15"/>
      <c r="W40" s="82"/>
    </row>
    <row r="41" spans="1:23" s="10" customFormat="1" ht="16.5" x14ac:dyDescent="0.25">
      <c r="A41" s="30"/>
      <c r="B41" s="18"/>
      <c r="C41" s="6"/>
      <c r="D41" s="6"/>
      <c r="E41" s="6"/>
      <c r="F41" s="7"/>
      <c r="G41" s="7"/>
      <c r="H41" s="8"/>
      <c r="I41" s="8"/>
      <c r="J41" s="8"/>
      <c r="K41" s="14"/>
      <c r="L41" s="15"/>
      <c r="M41" s="9"/>
      <c r="N41" s="9"/>
      <c r="O41" s="9"/>
      <c r="P41" s="9"/>
      <c r="Q41" s="9"/>
      <c r="R41" s="9"/>
      <c r="S41" s="9"/>
      <c r="T41" s="9"/>
      <c r="U41" s="9"/>
      <c r="V41" s="15"/>
      <c r="W41" s="82"/>
    </row>
    <row r="42" spans="1:23" s="10" customFormat="1" ht="16.5" x14ac:dyDescent="0.25">
      <c r="A42" s="30"/>
      <c r="B42" s="18"/>
      <c r="C42" s="6"/>
      <c r="D42" s="6"/>
      <c r="E42" s="6"/>
      <c r="F42" s="7"/>
      <c r="G42" s="7"/>
      <c r="H42" s="8"/>
      <c r="I42" s="8"/>
      <c r="J42" s="8"/>
      <c r="K42" s="14"/>
      <c r="L42" s="15"/>
      <c r="M42" s="9"/>
      <c r="N42" s="9"/>
      <c r="O42" s="9"/>
      <c r="P42" s="9"/>
      <c r="Q42" s="9"/>
      <c r="R42" s="9"/>
      <c r="S42" s="9"/>
      <c r="T42" s="9"/>
      <c r="U42" s="9"/>
      <c r="V42" s="15"/>
      <c r="W42" s="82"/>
    </row>
    <row r="43" spans="1:23" s="10" customFormat="1" ht="16.5" x14ac:dyDescent="0.25">
      <c r="A43" s="30"/>
      <c r="B43" s="18"/>
      <c r="C43" s="6"/>
      <c r="D43" s="6"/>
      <c r="E43" s="6"/>
      <c r="F43" s="7"/>
      <c r="G43" s="7"/>
      <c r="H43" s="8"/>
      <c r="I43" s="8"/>
      <c r="J43" s="8"/>
      <c r="K43" s="14"/>
      <c r="L43" s="15"/>
      <c r="M43" s="9"/>
      <c r="N43" s="9"/>
      <c r="O43" s="9"/>
      <c r="P43" s="9"/>
      <c r="Q43" s="9"/>
      <c r="R43" s="9"/>
      <c r="S43" s="9"/>
      <c r="T43" s="9"/>
      <c r="U43" s="9"/>
      <c r="V43" s="15"/>
      <c r="W43" s="82"/>
    </row>
    <row r="44" spans="1:23" s="10" customFormat="1" ht="16.5" x14ac:dyDescent="0.25">
      <c r="A44" s="30"/>
      <c r="B44" s="18"/>
      <c r="C44" s="6"/>
      <c r="D44" s="6"/>
      <c r="E44" s="6"/>
      <c r="F44" s="7"/>
      <c r="G44" s="7"/>
      <c r="H44" s="8"/>
      <c r="I44" s="8"/>
      <c r="J44" s="8"/>
      <c r="K44" s="14"/>
      <c r="L44" s="15"/>
      <c r="M44" s="9"/>
      <c r="N44" s="9"/>
      <c r="O44" s="9"/>
      <c r="P44" s="9"/>
      <c r="Q44" s="9"/>
      <c r="R44" s="9"/>
      <c r="S44" s="9"/>
      <c r="T44" s="9"/>
      <c r="U44" s="9"/>
      <c r="V44" s="15"/>
      <c r="W44" s="82"/>
    </row>
    <row r="45" spans="1:23" s="10" customFormat="1" ht="16.5" x14ac:dyDescent="0.25">
      <c r="A45" s="30"/>
      <c r="B45" s="18"/>
      <c r="C45" s="6"/>
      <c r="D45" s="6"/>
      <c r="E45" s="6"/>
      <c r="F45" s="7"/>
      <c r="G45" s="7"/>
      <c r="H45" s="8"/>
      <c r="I45" s="8"/>
      <c r="J45" s="8"/>
      <c r="K45" s="14"/>
      <c r="L45" s="15"/>
      <c r="M45" s="9"/>
      <c r="N45" s="9"/>
      <c r="O45" s="9"/>
      <c r="P45" s="9"/>
      <c r="Q45" s="9"/>
      <c r="R45" s="9"/>
      <c r="S45" s="9"/>
      <c r="T45" s="9"/>
      <c r="U45" s="9"/>
      <c r="V45" s="15"/>
      <c r="W45" s="82"/>
    </row>
    <row r="46" spans="1:23" ht="30" customHeight="1" x14ac:dyDescent="0.3">
      <c r="A46" s="29" t="s">
        <v>65</v>
      </c>
      <c r="B46" s="19" t="s">
        <v>4</v>
      </c>
      <c r="C46" s="20"/>
      <c r="D46" s="20"/>
      <c r="E46" s="51" t="s">
        <v>67</v>
      </c>
      <c r="F46" s="21"/>
      <c r="G46" s="21"/>
      <c r="H46" s="20"/>
      <c r="I46" s="20"/>
      <c r="J46" s="22"/>
      <c r="K46" s="20"/>
      <c r="L46" s="23"/>
      <c r="M46" s="24"/>
      <c r="N46" s="25"/>
      <c r="O46" s="25"/>
      <c r="P46" s="25"/>
      <c r="Q46" s="25"/>
      <c r="R46" s="25"/>
      <c r="S46" s="25"/>
      <c r="T46" s="25"/>
      <c r="U46" s="25"/>
      <c r="V46" s="25"/>
      <c r="W46" s="31"/>
    </row>
    <row r="47" spans="1:23" s="10" customFormat="1" ht="16.5" x14ac:dyDescent="0.25">
      <c r="A47" s="30"/>
      <c r="B47" s="18" t="s">
        <v>48</v>
      </c>
      <c r="C47" s="6"/>
      <c r="D47" s="6"/>
      <c r="E47" s="6"/>
      <c r="F47" s="7"/>
      <c r="G47" s="7"/>
      <c r="H47" s="8"/>
      <c r="I47" s="8"/>
      <c r="J47" s="8"/>
      <c r="K47" s="14"/>
      <c r="L47" s="15"/>
      <c r="M47" s="9"/>
      <c r="N47" s="9"/>
      <c r="O47" s="9"/>
      <c r="P47" s="9"/>
      <c r="Q47" s="9"/>
      <c r="R47" s="9"/>
      <c r="S47" s="9"/>
      <c r="T47" s="9"/>
      <c r="U47" s="9"/>
      <c r="V47" s="15"/>
      <c r="W47" s="82"/>
    </row>
    <row r="48" spans="1:23" s="10" customFormat="1" ht="16.5" x14ac:dyDescent="0.25">
      <c r="A48" s="30"/>
      <c r="B48" s="18"/>
      <c r="C48" s="6"/>
      <c r="D48" s="6"/>
      <c r="E48" s="6"/>
      <c r="F48" s="7"/>
      <c r="G48" s="7"/>
      <c r="H48" s="8"/>
      <c r="I48" s="8"/>
      <c r="J48" s="8"/>
      <c r="K48" s="14"/>
      <c r="L48" s="15"/>
      <c r="M48" s="9"/>
      <c r="N48" s="9"/>
      <c r="O48" s="9"/>
      <c r="P48" s="9"/>
      <c r="Q48" s="9"/>
      <c r="R48" s="9"/>
      <c r="S48" s="9"/>
      <c r="T48" s="9"/>
      <c r="U48" s="9"/>
      <c r="V48" s="15"/>
      <c r="W48" s="82"/>
    </row>
    <row r="49" spans="1:23" s="10" customFormat="1" ht="16.5" x14ac:dyDescent="0.25">
      <c r="A49" s="30"/>
      <c r="B49" s="18"/>
      <c r="C49" s="6"/>
      <c r="D49" s="6"/>
      <c r="E49" s="6"/>
      <c r="F49" s="7"/>
      <c r="G49" s="7"/>
      <c r="H49" s="8"/>
      <c r="I49" s="8"/>
      <c r="J49" s="8"/>
      <c r="K49" s="14"/>
      <c r="L49" s="15"/>
      <c r="M49" s="9"/>
      <c r="N49" s="9"/>
      <c r="O49" s="9"/>
      <c r="P49" s="9"/>
      <c r="Q49" s="9"/>
      <c r="R49" s="9"/>
      <c r="S49" s="9"/>
      <c r="T49" s="9"/>
      <c r="U49" s="9"/>
      <c r="V49" s="15"/>
      <c r="W49" s="82"/>
    </row>
    <row r="50" spans="1:23" s="10" customFormat="1" ht="16.5" x14ac:dyDescent="0.25">
      <c r="A50" s="30"/>
      <c r="B50" s="18"/>
      <c r="C50" s="6"/>
      <c r="D50" s="6"/>
      <c r="E50" s="6"/>
      <c r="F50" s="7"/>
      <c r="G50" s="7"/>
      <c r="H50" s="8"/>
      <c r="I50" s="8"/>
      <c r="J50" s="8"/>
      <c r="K50" s="14"/>
      <c r="L50" s="15"/>
      <c r="M50" s="9"/>
      <c r="N50" s="9"/>
      <c r="O50" s="9"/>
      <c r="P50" s="9"/>
      <c r="Q50" s="9"/>
      <c r="R50" s="9"/>
      <c r="S50" s="9"/>
      <c r="T50" s="9"/>
      <c r="U50" s="9"/>
      <c r="V50" s="15"/>
      <c r="W50" s="82"/>
    </row>
    <row r="51" spans="1:23" s="10" customFormat="1" ht="16.5" x14ac:dyDescent="0.25">
      <c r="A51" s="30"/>
      <c r="B51" s="18"/>
      <c r="C51" s="6"/>
      <c r="D51" s="6"/>
      <c r="E51" s="6"/>
      <c r="F51" s="7"/>
      <c r="G51" s="7"/>
      <c r="H51" s="8"/>
      <c r="I51" s="8"/>
      <c r="J51" s="8"/>
      <c r="K51" s="14"/>
      <c r="L51" s="15"/>
      <c r="M51" s="9"/>
      <c r="N51" s="9"/>
      <c r="O51" s="9"/>
      <c r="P51" s="9"/>
      <c r="Q51" s="9"/>
      <c r="R51" s="9"/>
      <c r="S51" s="9"/>
      <c r="T51" s="9"/>
      <c r="U51" s="9"/>
      <c r="V51" s="15"/>
      <c r="W51" s="82"/>
    </row>
    <row r="52" spans="1:23" s="10" customFormat="1" ht="16.5" x14ac:dyDescent="0.25">
      <c r="A52" s="30"/>
      <c r="B52" s="18"/>
      <c r="C52" s="6"/>
      <c r="D52" s="6"/>
      <c r="E52" s="6"/>
      <c r="F52" s="7"/>
      <c r="G52" s="7"/>
      <c r="H52" s="8"/>
      <c r="I52" s="8"/>
      <c r="J52" s="8"/>
      <c r="K52" s="14"/>
      <c r="L52" s="15"/>
      <c r="M52" s="9"/>
      <c r="N52" s="9"/>
      <c r="O52" s="9"/>
      <c r="P52" s="9"/>
      <c r="Q52" s="9"/>
      <c r="R52" s="9"/>
      <c r="S52" s="9"/>
      <c r="T52" s="9"/>
      <c r="U52" s="9"/>
      <c r="V52" s="15"/>
      <c r="W52" s="82"/>
    </row>
    <row r="53" spans="1:23" s="10" customFormat="1" ht="16.5" x14ac:dyDescent="0.25">
      <c r="A53" s="30"/>
      <c r="B53" s="18"/>
      <c r="C53" s="6"/>
      <c r="D53" s="6"/>
      <c r="E53" s="6"/>
      <c r="F53" s="7"/>
      <c r="G53" s="7"/>
      <c r="H53" s="8"/>
      <c r="I53" s="8"/>
      <c r="J53" s="8"/>
      <c r="K53" s="14"/>
      <c r="L53" s="15"/>
      <c r="M53" s="9"/>
      <c r="N53" s="9"/>
      <c r="O53" s="9"/>
      <c r="P53" s="9"/>
      <c r="Q53" s="9"/>
      <c r="R53" s="9"/>
      <c r="S53" s="9"/>
      <c r="T53" s="9"/>
      <c r="U53" s="9"/>
      <c r="V53" s="15"/>
      <c r="W53" s="82"/>
    </row>
    <row r="54" spans="1:23" s="10" customFormat="1" ht="16.5" x14ac:dyDescent="0.25">
      <c r="A54" s="30"/>
      <c r="B54" s="18"/>
      <c r="C54" s="6"/>
      <c r="D54" s="6"/>
      <c r="E54" s="6"/>
      <c r="F54" s="7"/>
      <c r="G54" s="7"/>
      <c r="H54" s="8"/>
      <c r="I54" s="8"/>
      <c r="J54" s="8"/>
      <c r="K54" s="14"/>
      <c r="L54" s="15"/>
      <c r="M54" s="9"/>
      <c r="N54" s="9"/>
      <c r="O54" s="9"/>
      <c r="P54" s="9"/>
      <c r="Q54" s="9"/>
      <c r="R54" s="9"/>
      <c r="S54" s="9"/>
      <c r="T54" s="9"/>
      <c r="U54" s="9"/>
      <c r="V54" s="15"/>
      <c r="W54" s="82"/>
    </row>
    <row r="55" spans="1:23" s="76" customFormat="1" ht="16.5" x14ac:dyDescent="0.25">
      <c r="A55" s="39"/>
      <c r="B55" s="40"/>
      <c r="C55" s="41"/>
      <c r="D55" s="41"/>
      <c r="E55" s="41"/>
      <c r="F55" s="42"/>
      <c r="G55" s="42"/>
      <c r="H55" s="44"/>
      <c r="I55" s="44"/>
      <c r="J55" s="44"/>
      <c r="K55" s="45"/>
      <c r="L55" s="46"/>
      <c r="M55" s="47"/>
      <c r="N55" s="47"/>
      <c r="O55" s="47"/>
      <c r="P55" s="47"/>
      <c r="Q55" s="47"/>
      <c r="R55" s="47"/>
      <c r="S55" s="47"/>
      <c r="T55" s="47"/>
      <c r="U55" s="47"/>
      <c r="V55" s="46"/>
      <c r="W55" s="83"/>
    </row>
  </sheetData>
  <mergeCells count="2">
    <mergeCell ref="A1:W2"/>
    <mergeCell ref="A3:W3"/>
  </mergeCells>
  <conditionalFormatting sqref="J7:J15">
    <cfRule type="containsText" dxfId="1068" priority="78" stopIfTrue="1" operator="containsText" text="could">
      <formula>NOT(ISERROR(SEARCH("could",J7)))</formula>
    </cfRule>
    <cfRule type="containsText" dxfId="1067" priority="79" stopIfTrue="1" operator="containsText" text="should">
      <formula>NOT(ISERROR(SEARCH("should",J7)))</formula>
    </cfRule>
    <cfRule type="containsText" dxfId="1066" priority="80" stopIfTrue="1" operator="containsText" text="must">
      <formula>NOT(ISERROR(SEARCH("must",J7)))</formula>
    </cfRule>
  </conditionalFormatting>
  <conditionalFormatting sqref="J6">
    <cfRule type="containsText" dxfId="1065" priority="93" stopIfTrue="1" operator="containsText" text="could">
      <formula>NOT(ISERROR(SEARCH("could",J6)))</formula>
    </cfRule>
    <cfRule type="containsText" dxfId="1064" priority="94" stopIfTrue="1" operator="containsText" text="should">
      <formula>NOT(ISERROR(SEARCH("should",J6)))</formula>
    </cfRule>
    <cfRule type="containsText" dxfId="1063" priority="95" stopIfTrue="1" operator="containsText" text="must">
      <formula>NOT(ISERROR(SEARCH("must",J6)))</formula>
    </cfRule>
  </conditionalFormatting>
  <conditionalFormatting sqref="G7:G11">
    <cfRule type="dataBar" priority="98">
      <dataBar>
        <cfvo type="min"/>
        <cfvo type="max"/>
        <color rgb="FF638EC6"/>
      </dataBar>
    </cfRule>
    <cfRule type="colorScale" priority="99">
      <colorScale>
        <cfvo type="min"/>
        <cfvo type="percentile" val="50"/>
        <cfvo type="max"/>
        <color rgb="FFF8696B"/>
        <color rgb="FFFFEB84"/>
        <color rgb="FF63BE7B"/>
      </colorScale>
    </cfRule>
  </conditionalFormatting>
  <conditionalFormatting sqref="G12:G15">
    <cfRule type="dataBar" priority="69">
      <dataBar>
        <cfvo type="min"/>
        <cfvo type="max"/>
        <color rgb="FF638EC6"/>
      </dataBar>
    </cfRule>
    <cfRule type="colorScale" priority="70">
      <colorScale>
        <cfvo type="min"/>
        <cfvo type="percentile" val="50"/>
        <cfvo type="max"/>
        <color rgb="FFF8696B"/>
        <color rgb="FFFFEB84"/>
        <color rgb="FF63BE7B"/>
      </colorScale>
    </cfRule>
  </conditionalFormatting>
  <conditionalFormatting sqref="G7:G15">
    <cfRule type="dataBar" priority="6778">
      <dataBar>
        <cfvo type="min"/>
        <cfvo type="max"/>
        <color rgb="FF638EC6"/>
      </dataBar>
    </cfRule>
    <cfRule type="colorScale" priority="6779">
      <colorScale>
        <cfvo type="min"/>
        <cfvo type="percentile" val="50"/>
        <cfvo type="max"/>
        <color rgb="FFF8696B"/>
        <color rgb="FFFFEB84"/>
        <color rgb="FF63BE7B"/>
      </colorScale>
    </cfRule>
  </conditionalFormatting>
  <conditionalFormatting sqref="J17:J25">
    <cfRule type="containsText" dxfId="1062" priority="54" stopIfTrue="1" operator="containsText" text="could">
      <formula>NOT(ISERROR(SEARCH("could",J17)))</formula>
    </cfRule>
    <cfRule type="containsText" dxfId="1061" priority="55" stopIfTrue="1" operator="containsText" text="should">
      <formula>NOT(ISERROR(SEARCH("should",J17)))</formula>
    </cfRule>
    <cfRule type="containsText" dxfId="1060" priority="56" stopIfTrue="1" operator="containsText" text="must">
      <formula>NOT(ISERROR(SEARCH("must",J17)))</formula>
    </cfRule>
  </conditionalFormatting>
  <conditionalFormatting sqref="G17:G21">
    <cfRule type="dataBar" priority="60">
      <dataBar>
        <cfvo type="min"/>
        <cfvo type="max"/>
        <color rgb="FF638EC6"/>
      </dataBar>
    </cfRule>
    <cfRule type="colorScale" priority="61">
      <colorScale>
        <cfvo type="min"/>
        <cfvo type="percentile" val="50"/>
        <cfvo type="max"/>
        <color rgb="FFF8696B"/>
        <color rgb="FFFFEB84"/>
        <color rgb="FF63BE7B"/>
      </colorScale>
    </cfRule>
  </conditionalFormatting>
  <conditionalFormatting sqref="G22:G25">
    <cfRule type="dataBar" priority="52">
      <dataBar>
        <cfvo type="min"/>
        <cfvo type="max"/>
        <color rgb="FF638EC6"/>
      </dataBar>
    </cfRule>
    <cfRule type="colorScale" priority="53">
      <colorScale>
        <cfvo type="min"/>
        <cfvo type="percentile" val="50"/>
        <cfvo type="max"/>
        <color rgb="FFF8696B"/>
        <color rgb="FFFFEB84"/>
        <color rgb="FF63BE7B"/>
      </colorScale>
    </cfRule>
  </conditionalFormatting>
  <conditionalFormatting sqref="G17:G25">
    <cfRule type="dataBar" priority="62">
      <dataBar>
        <cfvo type="min"/>
        <cfvo type="max"/>
        <color rgb="FF638EC6"/>
      </dataBar>
    </cfRule>
    <cfRule type="colorScale" priority="63">
      <colorScale>
        <cfvo type="min"/>
        <cfvo type="percentile" val="50"/>
        <cfvo type="max"/>
        <color rgb="FFF8696B"/>
        <color rgb="FFFFEB84"/>
        <color rgb="FF63BE7B"/>
      </colorScale>
    </cfRule>
  </conditionalFormatting>
  <conditionalFormatting sqref="J27:J35">
    <cfRule type="containsText" dxfId="1059" priority="42" stopIfTrue="1" operator="containsText" text="could">
      <formula>NOT(ISERROR(SEARCH("could",J27)))</formula>
    </cfRule>
    <cfRule type="containsText" dxfId="1058" priority="43" stopIfTrue="1" operator="containsText" text="should">
      <formula>NOT(ISERROR(SEARCH("should",J27)))</formula>
    </cfRule>
    <cfRule type="containsText" dxfId="1057" priority="44" stopIfTrue="1" operator="containsText" text="must">
      <formula>NOT(ISERROR(SEARCH("must",J27)))</formula>
    </cfRule>
  </conditionalFormatting>
  <conditionalFormatting sqref="G27:G31">
    <cfRule type="dataBar" priority="48">
      <dataBar>
        <cfvo type="min"/>
        <cfvo type="max"/>
        <color rgb="FF638EC6"/>
      </dataBar>
    </cfRule>
    <cfRule type="colorScale" priority="49">
      <colorScale>
        <cfvo type="min"/>
        <cfvo type="percentile" val="50"/>
        <cfvo type="max"/>
        <color rgb="FFF8696B"/>
        <color rgb="FFFFEB84"/>
        <color rgb="FF63BE7B"/>
      </colorScale>
    </cfRule>
  </conditionalFormatting>
  <conditionalFormatting sqref="G32:G35">
    <cfRule type="dataBar" priority="40">
      <dataBar>
        <cfvo type="min"/>
        <cfvo type="max"/>
        <color rgb="FF638EC6"/>
      </dataBar>
    </cfRule>
    <cfRule type="colorScale" priority="41">
      <colorScale>
        <cfvo type="min"/>
        <cfvo type="percentile" val="50"/>
        <cfvo type="max"/>
        <color rgb="FFF8696B"/>
        <color rgb="FFFFEB84"/>
        <color rgb="FF63BE7B"/>
      </colorScale>
    </cfRule>
  </conditionalFormatting>
  <conditionalFormatting sqref="G27:G35">
    <cfRule type="dataBar" priority="50">
      <dataBar>
        <cfvo type="min"/>
        <cfvo type="max"/>
        <color rgb="FF638EC6"/>
      </dataBar>
    </cfRule>
    <cfRule type="colorScale" priority="51">
      <colorScale>
        <cfvo type="min"/>
        <cfvo type="percentile" val="50"/>
        <cfvo type="max"/>
        <color rgb="FFF8696B"/>
        <color rgb="FFFFEB84"/>
        <color rgb="FF63BE7B"/>
      </colorScale>
    </cfRule>
  </conditionalFormatting>
  <conditionalFormatting sqref="J37:J45">
    <cfRule type="containsText" dxfId="1056" priority="30" stopIfTrue="1" operator="containsText" text="could">
      <formula>NOT(ISERROR(SEARCH("could",J37)))</formula>
    </cfRule>
    <cfRule type="containsText" dxfId="1055" priority="31" stopIfTrue="1" operator="containsText" text="should">
      <formula>NOT(ISERROR(SEARCH("should",J37)))</formula>
    </cfRule>
    <cfRule type="containsText" dxfId="1054" priority="32" stopIfTrue="1" operator="containsText" text="must">
      <formula>NOT(ISERROR(SEARCH("must",J37)))</formula>
    </cfRule>
  </conditionalFormatting>
  <conditionalFormatting sqref="G37:G41">
    <cfRule type="dataBar" priority="36">
      <dataBar>
        <cfvo type="min"/>
        <cfvo type="max"/>
        <color rgb="FF638EC6"/>
      </dataBar>
    </cfRule>
    <cfRule type="colorScale" priority="37">
      <colorScale>
        <cfvo type="min"/>
        <cfvo type="percentile" val="50"/>
        <cfvo type="max"/>
        <color rgb="FFF8696B"/>
        <color rgb="FFFFEB84"/>
        <color rgb="FF63BE7B"/>
      </colorScale>
    </cfRule>
  </conditionalFormatting>
  <conditionalFormatting sqref="G42:G45">
    <cfRule type="dataBar" priority="28">
      <dataBar>
        <cfvo type="min"/>
        <cfvo type="max"/>
        <color rgb="FF638EC6"/>
      </dataBar>
    </cfRule>
    <cfRule type="colorScale" priority="29">
      <colorScale>
        <cfvo type="min"/>
        <cfvo type="percentile" val="50"/>
        <cfvo type="max"/>
        <color rgb="FFF8696B"/>
        <color rgb="FFFFEB84"/>
        <color rgb="FF63BE7B"/>
      </colorScale>
    </cfRule>
  </conditionalFormatting>
  <conditionalFormatting sqref="G37:G45">
    <cfRule type="dataBar" priority="38">
      <dataBar>
        <cfvo type="min"/>
        <cfvo type="max"/>
        <color rgb="FF638EC6"/>
      </dataBar>
    </cfRule>
    <cfRule type="colorScale" priority="39">
      <colorScale>
        <cfvo type="min"/>
        <cfvo type="percentile" val="50"/>
        <cfvo type="max"/>
        <color rgb="FFF8696B"/>
        <color rgb="FFFFEB84"/>
        <color rgb="FF63BE7B"/>
      </colorScale>
    </cfRule>
  </conditionalFormatting>
  <conditionalFormatting sqref="J47:J55">
    <cfRule type="containsText" dxfId="1053" priority="18" stopIfTrue="1" operator="containsText" text="could">
      <formula>NOT(ISERROR(SEARCH("could",J47)))</formula>
    </cfRule>
    <cfRule type="containsText" dxfId="1052" priority="19" stopIfTrue="1" operator="containsText" text="should">
      <formula>NOT(ISERROR(SEARCH("should",J47)))</formula>
    </cfRule>
    <cfRule type="containsText" dxfId="1051" priority="20" stopIfTrue="1" operator="containsText" text="must">
      <formula>NOT(ISERROR(SEARCH("must",J47)))</formula>
    </cfRule>
  </conditionalFormatting>
  <conditionalFormatting sqref="G47:G51">
    <cfRule type="dataBar" priority="24">
      <dataBar>
        <cfvo type="min"/>
        <cfvo type="max"/>
        <color rgb="FF638EC6"/>
      </dataBar>
    </cfRule>
    <cfRule type="colorScale" priority="25">
      <colorScale>
        <cfvo type="min"/>
        <cfvo type="percentile" val="50"/>
        <cfvo type="max"/>
        <color rgb="FFF8696B"/>
        <color rgb="FFFFEB84"/>
        <color rgb="FF63BE7B"/>
      </colorScale>
    </cfRule>
  </conditionalFormatting>
  <conditionalFormatting sqref="G52:G55">
    <cfRule type="dataBar" priority="16">
      <dataBar>
        <cfvo type="min"/>
        <cfvo type="max"/>
        <color rgb="FF638EC6"/>
      </dataBar>
    </cfRule>
    <cfRule type="colorScale" priority="17">
      <colorScale>
        <cfvo type="min"/>
        <cfvo type="percentile" val="50"/>
        <cfvo type="max"/>
        <color rgb="FFF8696B"/>
        <color rgb="FFFFEB84"/>
        <color rgb="FF63BE7B"/>
      </colorScale>
    </cfRule>
  </conditionalFormatting>
  <conditionalFormatting sqref="G47:G55">
    <cfRule type="dataBar" priority="26">
      <dataBar>
        <cfvo type="min"/>
        <cfvo type="max"/>
        <color rgb="FF638EC6"/>
      </dataBar>
    </cfRule>
    <cfRule type="colorScale" priority="27">
      <colorScale>
        <cfvo type="min"/>
        <cfvo type="percentile" val="50"/>
        <cfvo type="max"/>
        <color rgb="FFF8696B"/>
        <color rgb="FFFFEB84"/>
        <color rgb="FF63BE7B"/>
      </colorScale>
    </cfRule>
  </conditionalFormatting>
  <conditionalFormatting sqref="J16">
    <cfRule type="containsText" dxfId="1050" priority="13" stopIfTrue="1" operator="containsText" text="could">
      <formula>NOT(ISERROR(SEARCH("could",J16)))</formula>
    </cfRule>
    <cfRule type="containsText" dxfId="1049" priority="14" stopIfTrue="1" operator="containsText" text="should">
      <formula>NOT(ISERROR(SEARCH("should",J16)))</formula>
    </cfRule>
    <cfRule type="containsText" dxfId="1048" priority="15" stopIfTrue="1" operator="containsText" text="must">
      <formula>NOT(ISERROR(SEARCH("must",J16)))</formula>
    </cfRule>
  </conditionalFormatting>
  <conditionalFormatting sqref="J26">
    <cfRule type="containsText" dxfId="1047" priority="10" stopIfTrue="1" operator="containsText" text="could">
      <formula>NOT(ISERROR(SEARCH("could",J26)))</formula>
    </cfRule>
    <cfRule type="containsText" dxfId="1046" priority="11" stopIfTrue="1" operator="containsText" text="should">
      <formula>NOT(ISERROR(SEARCH("should",J26)))</formula>
    </cfRule>
    <cfRule type="containsText" dxfId="1045" priority="12" stopIfTrue="1" operator="containsText" text="must">
      <formula>NOT(ISERROR(SEARCH("must",J26)))</formula>
    </cfRule>
  </conditionalFormatting>
  <conditionalFormatting sqref="J36">
    <cfRule type="containsText" dxfId="1044" priority="7" stopIfTrue="1" operator="containsText" text="could">
      <formula>NOT(ISERROR(SEARCH("could",J36)))</formula>
    </cfRule>
    <cfRule type="containsText" dxfId="1043" priority="8" stopIfTrue="1" operator="containsText" text="should">
      <formula>NOT(ISERROR(SEARCH("should",J36)))</formula>
    </cfRule>
    <cfRule type="containsText" dxfId="1042" priority="9" stopIfTrue="1" operator="containsText" text="must">
      <formula>NOT(ISERROR(SEARCH("must",J36)))</formula>
    </cfRule>
  </conditionalFormatting>
  <conditionalFormatting sqref="J46">
    <cfRule type="containsText" dxfId="1041" priority="4" stopIfTrue="1" operator="containsText" text="could">
      <formula>NOT(ISERROR(SEARCH("could",J46)))</formula>
    </cfRule>
    <cfRule type="containsText" dxfId="1040" priority="5" stopIfTrue="1" operator="containsText" text="should">
      <formula>NOT(ISERROR(SEARCH("should",J46)))</formula>
    </cfRule>
    <cfRule type="containsText" dxfId="1039" priority="6" stopIfTrue="1" operator="containsText" text="must">
      <formula>NOT(ISERROR(SEARCH("must",J46)))</formula>
    </cfRule>
  </conditionalFormatting>
  <conditionalFormatting sqref="J5">
    <cfRule type="containsText" dxfId="1038" priority="1" stopIfTrue="1" operator="containsText" text="could">
      <formula>NOT(ISERROR(SEARCH("could",J5)))</formula>
    </cfRule>
    <cfRule type="containsText" dxfId="1037" priority="2" stopIfTrue="1" operator="containsText" text="should">
      <formula>NOT(ISERROR(SEARCH("should",J5)))</formula>
    </cfRule>
    <cfRule type="containsText" dxfId="1036" priority="3" stopIfTrue="1" operator="containsText" text="must">
      <formula>NOT(ISERROR(SEARCH("must",J5)))</formula>
    </cfRule>
  </conditionalFormatting>
  <pageMargins left="0.7" right="0.7" top="0.75" bottom="0.75" header="0.3" footer="0.3"/>
  <pageSetup paperSize="9"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77"/>
  <sheetViews>
    <sheetView topLeftCell="D1" zoomScale="80" zoomScaleNormal="80" workbookViewId="0">
      <selection sqref="A1:AF8"/>
    </sheetView>
  </sheetViews>
  <sheetFormatPr defaultColWidth="8.85546875" defaultRowHeight="30" customHeight="1" x14ac:dyDescent="0.25"/>
  <cols>
    <col min="1" max="1" width="24.140625" style="987" customWidth="1"/>
    <col min="2" max="3" width="25.140625" style="904" customWidth="1"/>
    <col min="4" max="4" width="35.7109375" style="978" customWidth="1"/>
    <col min="5" max="5" width="42.140625" style="904" customWidth="1"/>
    <col min="6" max="6" width="17.5703125" style="904" customWidth="1"/>
    <col min="7" max="7" width="14.7109375" style="988" customWidth="1"/>
    <col min="8" max="8" width="14.7109375" style="975" customWidth="1"/>
    <col min="9" max="9" width="14.7109375" style="989" customWidth="1"/>
    <col min="10" max="10" width="14.7109375" style="989" hidden="1" customWidth="1"/>
    <col min="11" max="14" width="14.7109375" style="985" hidden="1" customWidth="1"/>
    <col min="15" max="17" width="14.7109375" style="985" customWidth="1"/>
    <col min="18" max="18" width="17.140625" style="985" bestFit="1" customWidth="1"/>
    <col min="19" max="21" width="14.7109375" style="985" customWidth="1"/>
    <col min="22" max="25" width="14.7109375" style="989" customWidth="1"/>
    <col min="26" max="31" width="14.7109375" style="989" hidden="1" customWidth="1"/>
    <col min="32" max="32" width="17.140625" style="989" bestFit="1" customWidth="1"/>
    <col min="33" max="16384" width="8.85546875" style="984"/>
  </cols>
  <sheetData>
    <row r="1" spans="1:161" s="905" customFormat="1" ht="30" customHeight="1" x14ac:dyDescent="0.25">
      <c r="A1" s="895" t="s">
        <v>1503</v>
      </c>
      <c r="B1" s="896"/>
      <c r="C1" s="896"/>
      <c r="D1" s="896"/>
      <c r="E1" s="897"/>
      <c r="F1" s="897"/>
      <c r="G1" s="898"/>
      <c r="H1" s="899"/>
      <c r="I1" s="900"/>
      <c r="J1" s="900"/>
      <c r="K1" s="901"/>
      <c r="L1" s="902"/>
      <c r="M1" s="902"/>
      <c r="N1" s="902"/>
      <c r="O1" s="902"/>
      <c r="P1" s="902"/>
      <c r="Q1" s="902"/>
      <c r="R1" s="902"/>
      <c r="S1" s="902"/>
      <c r="T1" s="902"/>
      <c r="U1" s="902"/>
      <c r="V1" s="896"/>
      <c r="W1" s="896"/>
      <c r="X1" s="896"/>
      <c r="Y1" s="896"/>
      <c r="Z1" s="896"/>
      <c r="AA1" s="896"/>
      <c r="AB1" s="896"/>
      <c r="AC1" s="896"/>
      <c r="AD1" s="896"/>
      <c r="AE1" s="896"/>
      <c r="AF1" s="903"/>
      <c r="AG1" s="904"/>
    </row>
    <row r="2" spans="1:161" s="905" customFormat="1" ht="30" customHeight="1" thickBot="1" x14ac:dyDescent="0.3">
      <c r="A2" s="895" t="s">
        <v>1658</v>
      </c>
      <c r="B2" s="895"/>
      <c r="C2" s="895"/>
      <c r="D2" s="906"/>
      <c r="E2" s="907"/>
      <c r="F2" s="907"/>
      <c r="G2" s="908"/>
      <c r="H2" s="909"/>
      <c r="I2" s="910"/>
      <c r="J2" s="910"/>
      <c r="K2" s="911"/>
      <c r="L2" s="912"/>
      <c r="M2" s="912"/>
      <c r="N2" s="912"/>
      <c r="O2" s="912"/>
      <c r="P2" s="912"/>
      <c r="Q2" s="912"/>
      <c r="R2" s="912"/>
      <c r="S2" s="912"/>
      <c r="T2" s="912"/>
      <c r="U2" s="912"/>
      <c r="V2" s="913"/>
      <c r="W2" s="913"/>
      <c r="X2" s="913"/>
      <c r="Y2" s="913"/>
      <c r="Z2" s="913"/>
      <c r="AA2" s="913"/>
      <c r="AB2" s="913"/>
      <c r="AC2" s="913"/>
      <c r="AD2" s="913"/>
      <c r="AE2" s="913"/>
      <c r="AF2" s="914"/>
    </row>
    <row r="3" spans="1:161" s="919" customFormat="1" ht="38.25" customHeight="1" thickBot="1" x14ac:dyDescent="0.3">
      <c r="A3" s="915" t="s">
        <v>1504</v>
      </c>
      <c r="B3" s="915" t="s">
        <v>39</v>
      </c>
      <c r="C3" s="915" t="s">
        <v>1505</v>
      </c>
      <c r="D3" s="915" t="s">
        <v>1506</v>
      </c>
      <c r="E3" s="915" t="s">
        <v>1507</v>
      </c>
      <c r="F3" s="915" t="s">
        <v>41</v>
      </c>
      <c r="G3" s="915" t="s">
        <v>1508</v>
      </c>
      <c r="H3" s="915" t="s">
        <v>1509</v>
      </c>
      <c r="I3" s="915" t="s">
        <v>47</v>
      </c>
      <c r="J3" s="915" t="s">
        <v>1510</v>
      </c>
      <c r="K3" s="916">
        <v>2014</v>
      </c>
      <c r="L3" s="915">
        <v>2015</v>
      </c>
      <c r="M3" s="915">
        <v>2016</v>
      </c>
      <c r="N3" s="915">
        <v>2017</v>
      </c>
      <c r="O3" s="915" t="s">
        <v>1511</v>
      </c>
      <c r="P3" s="915">
        <v>2021</v>
      </c>
      <c r="Q3" s="915">
        <v>2022</v>
      </c>
      <c r="R3" s="915">
        <v>2023</v>
      </c>
      <c r="S3" s="915">
        <v>2024</v>
      </c>
      <c r="T3" s="915">
        <v>2025</v>
      </c>
      <c r="U3" s="915">
        <v>2026</v>
      </c>
      <c r="V3" s="915">
        <v>2027</v>
      </c>
      <c r="W3" s="915">
        <v>2028</v>
      </c>
      <c r="X3" s="915">
        <v>2029</v>
      </c>
      <c r="Y3" s="915">
        <v>2030</v>
      </c>
      <c r="Z3" s="915">
        <v>2031</v>
      </c>
      <c r="AA3" s="917">
        <v>2032</v>
      </c>
      <c r="AB3" s="917">
        <v>2033</v>
      </c>
      <c r="AC3" s="917">
        <v>2034</v>
      </c>
      <c r="AD3" s="917">
        <v>2035</v>
      </c>
      <c r="AE3" s="917">
        <v>2036</v>
      </c>
      <c r="AF3" s="918" t="s">
        <v>262</v>
      </c>
      <c r="AG3" s="905"/>
      <c r="AH3" s="905"/>
      <c r="AI3" s="905"/>
      <c r="AJ3" s="905"/>
      <c r="AK3" s="905"/>
      <c r="AL3" s="905"/>
      <c r="AM3" s="905"/>
      <c r="AN3" s="905"/>
      <c r="AO3" s="905"/>
      <c r="AP3" s="905"/>
      <c r="AQ3" s="905"/>
      <c r="AR3" s="905"/>
      <c r="AS3" s="905"/>
      <c r="AT3" s="905"/>
      <c r="AU3" s="905"/>
      <c r="AV3" s="905"/>
      <c r="AW3" s="905"/>
      <c r="AX3" s="905"/>
      <c r="AY3" s="905"/>
      <c r="AZ3" s="905"/>
      <c r="BA3" s="905"/>
      <c r="BB3" s="905"/>
      <c r="BC3" s="905"/>
      <c r="BD3" s="905"/>
      <c r="BE3" s="905"/>
      <c r="BF3" s="905"/>
      <c r="BG3" s="905"/>
      <c r="BH3" s="905"/>
      <c r="BI3" s="905"/>
      <c r="BJ3" s="905"/>
      <c r="BK3" s="905"/>
      <c r="BL3" s="905"/>
      <c r="BM3" s="905"/>
      <c r="BN3" s="905"/>
      <c r="BO3" s="905"/>
      <c r="BP3" s="905"/>
      <c r="BQ3" s="905"/>
      <c r="BR3" s="905"/>
      <c r="BS3" s="905"/>
      <c r="BT3" s="905"/>
      <c r="BU3" s="905"/>
      <c r="BV3" s="905"/>
      <c r="BW3" s="905"/>
      <c r="BX3" s="905"/>
      <c r="BY3" s="905"/>
      <c r="BZ3" s="905"/>
      <c r="CA3" s="905"/>
      <c r="CB3" s="905"/>
      <c r="CC3" s="905"/>
      <c r="CD3" s="905"/>
      <c r="CE3" s="905"/>
      <c r="CF3" s="905"/>
      <c r="CG3" s="905"/>
      <c r="CH3" s="905"/>
      <c r="CI3" s="905"/>
      <c r="CJ3" s="905"/>
      <c r="CK3" s="905"/>
      <c r="CL3" s="905"/>
      <c r="CM3" s="905"/>
      <c r="CN3" s="905"/>
      <c r="CO3" s="905"/>
      <c r="CP3" s="905"/>
      <c r="CQ3" s="905"/>
      <c r="CR3" s="905"/>
      <c r="CS3" s="905"/>
      <c r="CT3" s="905"/>
      <c r="CU3" s="905"/>
      <c r="CV3" s="905"/>
      <c r="CW3" s="905"/>
      <c r="CX3" s="905"/>
      <c r="CY3" s="905"/>
      <c r="CZ3" s="905"/>
      <c r="DA3" s="905"/>
      <c r="DB3" s="905"/>
      <c r="DC3" s="905"/>
      <c r="DD3" s="905"/>
      <c r="DE3" s="905"/>
      <c r="DF3" s="905"/>
      <c r="DG3" s="905"/>
      <c r="DH3" s="905"/>
      <c r="DI3" s="905"/>
      <c r="DJ3" s="905"/>
      <c r="DK3" s="905"/>
      <c r="DL3" s="905"/>
      <c r="DM3" s="905"/>
      <c r="DN3" s="905"/>
      <c r="DO3" s="905"/>
      <c r="DP3" s="905"/>
      <c r="DQ3" s="905"/>
      <c r="DR3" s="905"/>
      <c r="DS3" s="905"/>
      <c r="DT3" s="905"/>
      <c r="DU3" s="905"/>
      <c r="DV3" s="905"/>
      <c r="DW3" s="905"/>
      <c r="DX3" s="905"/>
      <c r="DY3" s="905"/>
      <c r="DZ3" s="905"/>
      <c r="EA3" s="905"/>
      <c r="EB3" s="905"/>
      <c r="EC3" s="905"/>
      <c r="ED3" s="905"/>
      <c r="EE3" s="905"/>
      <c r="EF3" s="905"/>
      <c r="EG3" s="905"/>
      <c r="EH3" s="905"/>
      <c r="EI3" s="905"/>
      <c r="EJ3" s="905"/>
      <c r="EK3" s="905"/>
      <c r="EL3" s="905"/>
      <c r="EM3" s="905"/>
      <c r="EN3" s="905"/>
      <c r="EO3" s="905"/>
      <c r="EP3" s="905"/>
      <c r="EQ3" s="905"/>
      <c r="ER3" s="905"/>
      <c r="ES3" s="905"/>
      <c r="ET3" s="905"/>
      <c r="EU3" s="905"/>
      <c r="EV3" s="905"/>
      <c r="EW3" s="905"/>
      <c r="EX3" s="905"/>
      <c r="EY3" s="905"/>
      <c r="EZ3" s="905"/>
      <c r="FA3" s="905"/>
      <c r="FB3" s="905"/>
      <c r="FC3" s="905"/>
      <c r="FD3" s="905"/>
      <c r="FE3" s="905"/>
    </row>
    <row r="4" spans="1:161" s="929" customFormat="1" ht="30" customHeight="1" x14ac:dyDescent="0.25">
      <c r="A4" s="920" t="s">
        <v>1513</v>
      </c>
      <c r="B4" s="920"/>
      <c r="C4" s="920"/>
      <c r="D4" s="920"/>
      <c r="E4" s="920"/>
      <c r="F4" s="921"/>
      <c r="G4" s="922"/>
      <c r="H4" s="921"/>
      <c r="I4" s="922"/>
      <c r="J4" s="921"/>
      <c r="K4" s="923"/>
      <c r="L4" s="924"/>
      <c r="M4" s="924"/>
      <c r="N4" s="924"/>
      <c r="O4" s="924"/>
      <c r="P4" s="924"/>
      <c r="Q4" s="924"/>
      <c r="R4" s="924"/>
      <c r="S4" s="924"/>
      <c r="T4" s="924"/>
      <c r="U4" s="925"/>
      <c r="V4" s="925"/>
      <c r="W4" s="925"/>
      <c r="X4" s="926"/>
      <c r="Y4" s="926"/>
      <c r="Z4" s="926"/>
      <c r="AA4" s="926"/>
      <c r="AB4" s="926"/>
      <c r="AC4" s="926"/>
      <c r="AD4" s="926"/>
      <c r="AE4" s="926"/>
      <c r="AF4" s="927"/>
      <c r="AG4" s="928"/>
      <c r="AH4" s="928"/>
      <c r="AI4" s="928"/>
      <c r="AJ4" s="928"/>
      <c r="AK4" s="928"/>
      <c r="AL4" s="928"/>
      <c r="AM4" s="928"/>
      <c r="AN4" s="928"/>
      <c r="AO4" s="928"/>
      <c r="AP4" s="928"/>
      <c r="AQ4" s="928"/>
      <c r="AR4" s="928"/>
      <c r="AS4" s="928"/>
      <c r="AT4" s="928"/>
      <c r="AU4" s="928"/>
      <c r="AV4" s="928"/>
      <c r="AW4" s="928"/>
      <c r="AX4" s="928"/>
      <c r="AY4" s="928"/>
      <c r="AZ4" s="928"/>
      <c r="BA4" s="928"/>
      <c r="BB4" s="928"/>
      <c r="BC4" s="928"/>
      <c r="BD4" s="928"/>
      <c r="BE4" s="928"/>
      <c r="BF4" s="928"/>
      <c r="BG4" s="928"/>
      <c r="BH4" s="928"/>
      <c r="BI4" s="928"/>
      <c r="BJ4" s="928"/>
      <c r="BK4" s="928"/>
      <c r="BL4" s="928"/>
      <c r="BM4" s="928"/>
      <c r="BN4" s="928"/>
      <c r="BO4" s="928"/>
      <c r="BP4" s="928"/>
      <c r="BQ4" s="928"/>
      <c r="BR4" s="928"/>
      <c r="BS4" s="928"/>
      <c r="BT4" s="928"/>
      <c r="BU4" s="928"/>
      <c r="BV4" s="928"/>
      <c r="BW4" s="928"/>
      <c r="BX4" s="928"/>
      <c r="BY4" s="928"/>
      <c r="BZ4" s="928"/>
      <c r="CA4" s="928"/>
      <c r="CB4" s="928"/>
      <c r="CC4" s="928"/>
      <c r="CD4" s="928"/>
      <c r="CE4" s="928"/>
      <c r="CF4" s="928"/>
      <c r="CG4" s="928"/>
      <c r="CH4" s="928"/>
      <c r="CI4" s="928"/>
      <c r="CJ4" s="928"/>
      <c r="CK4" s="928"/>
      <c r="CL4" s="928"/>
      <c r="CM4" s="928"/>
      <c r="CN4" s="928"/>
      <c r="CO4" s="928"/>
      <c r="CP4" s="928"/>
      <c r="CQ4" s="928"/>
      <c r="CR4" s="928"/>
      <c r="CS4" s="928"/>
      <c r="CT4" s="928"/>
      <c r="CU4" s="928"/>
      <c r="CV4" s="928"/>
      <c r="CW4" s="928"/>
      <c r="CX4" s="928"/>
      <c r="CY4" s="928"/>
      <c r="CZ4" s="928"/>
      <c r="DA4" s="928"/>
      <c r="DB4" s="928"/>
      <c r="DC4" s="928"/>
      <c r="DD4" s="928"/>
      <c r="DE4" s="928"/>
      <c r="DF4" s="928"/>
      <c r="DG4" s="928"/>
      <c r="DH4" s="928"/>
      <c r="DI4" s="928"/>
      <c r="DJ4" s="928"/>
      <c r="DK4" s="928"/>
      <c r="DL4" s="928"/>
      <c r="DM4" s="928"/>
      <c r="DN4" s="928"/>
      <c r="DO4" s="928"/>
      <c r="DP4" s="928"/>
      <c r="DQ4" s="928"/>
      <c r="DR4" s="928"/>
      <c r="DS4" s="928"/>
      <c r="DT4" s="928"/>
      <c r="DU4" s="928"/>
      <c r="DV4" s="928"/>
      <c r="DW4" s="928"/>
      <c r="DX4" s="928"/>
      <c r="DY4" s="928"/>
      <c r="DZ4" s="928"/>
      <c r="EA4" s="928"/>
      <c r="EB4" s="928"/>
      <c r="EC4" s="928"/>
      <c r="ED4" s="928"/>
      <c r="EE4" s="928"/>
      <c r="EF4" s="928"/>
      <c r="EG4" s="928"/>
      <c r="EH4" s="928"/>
      <c r="EI4" s="928"/>
      <c r="EJ4" s="928"/>
      <c r="EK4" s="928"/>
      <c r="EL4" s="928"/>
      <c r="EM4" s="928"/>
      <c r="EN4" s="928"/>
      <c r="EO4" s="928"/>
      <c r="EP4" s="928"/>
      <c r="EQ4" s="928"/>
      <c r="ER4" s="928"/>
      <c r="ES4" s="928"/>
      <c r="ET4" s="928"/>
      <c r="EU4" s="928"/>
      <c r="EV4" s="928"/>
      <c r="EW4" s="928"/>
      <c r="EX4" s="928"/>
      <c r="EY4" s="928"/>
      <c r="EZ4" s="928"/>
      <c r="FA4" s="928"/>
      <c r="FB4" s="928"/>
      <c r="FC4" s="928"/>
      <c r="FD4" s="928"/>
      <c r="FE4" s="928"/>
    </row>
    <row r="5" spans="1:161" s="938" customFormat="1" ht="129" customHeight="1" x14ac:dyDescent="0.25">
      <c r="A5" s="1156" t="s">
        <v>1514</v>
      </c>
      <c r="B5" s="930" t="s">
        <v>1548</v>
      </c>
      <c r="C5" s="930" t="s">
        <v>1549</v>
      </c>
      <c r="D5" s="930" t="s">
        <v>1550</v>
      </c>
      <c r="E5" s="1108" t="s">
        <v>1720</v>
      </c>
      <c r="F5" s="1016" t="s">
        <v>1518</v>
      </c>
      <c r="G5" s="931">
        <v>1</v>
      </c>
      <c r="H5" s="931">
        <v>3</v>
      </c>
      <c r="I5" s="931">
        <v>1</v>
      </c>
      <c r="J5" s="932"/>
      <c r="K5" s="933"/>
      <c r="L5" s="934"/>
      <c r="M5" s="934"/>
      <c r="N5" s="934"/>
      <c r="O5" s="1134">
        <v>15000</v>
      </c>
      <c r="P5" s="1135">
        <v>500</v>
      </c>
      <c r="Q5" s="1135">
        <v>500</v>
      </c>
      <c r="R5" s="1135">
        <v>500</v>
      </c>
      <c r="S5" s="1135">
        <v>15000</v>
      </c>
      <c r="T5" s="1135">
        <v>500</v>
      </c>
      <c r="U5" s="1135">
        <v>500</v>
      </c>
      <c r="V5" s="1135">
        <v>500</v>
      </c>
      <c r="W5" s="1135">
        <v>500</v>
      </c>
      <c r="X5" s="1135">
        <v>500</v>
      </c>
      <c r="Y5" s="1135">
        <v>500</v>
      </c>
      <c r="Z5" s="1135">
        <v>2000</v>
      </c>
      <c r="AA5" s="1135"/>
      <c r="AB5" s="1135"/>
      <c r="AC5" s="1135"/>
      <c r="AD5" s="1135"/>
      <c r="AE5" s="1135"/>
      <c r="AF5" s="1136">
        <v>2500</v>
      </c>
      <c r="AG5" s="905"/>
      <c r="AH5" s="905"/>
      <c r="AI5" s="905"/>
      <c r="AJ5" s="905"/>
      <c r="AK5" s="905"/>
      <c r="AL5" s="905"/>
      <c r="AM5" s="905"/>
      <c r="AN5" s="905"/>
      <c r="AO5" s="905"/>
      <c r="AP5" s="905"/>
      <c r="AQ5" s="905"/>
      <c r="AR5" s="905"/>
      <c r="AS5" s="905"/>
      <c r="AT5" s="905"/>
      <c r="AU5" s="905"/>
      <c r="AV5" s="905"/>
      <c r="AW5" s="905"/>
      <c r="AX5" s="905"/>
      <c r="AY5" s="905"/>
      <c r="AZ5" s="905"/>
      <c r="BA5" s="905"/>
      <c r="BB5" s="905"/>
      <c r="BC5" s="905"/>
      <c r="BD5" s="905"/>
      <c r="BE5" s="905"/>
      <c r="BF5" s="905"/>
      <c r="BG5" s="905"/>
      <c r="BH5" s="905"/>
      <c r="BI5" s="905"/>
      <c r="BJ5" s="905"/>
      <c r="BK5" s="905"/>
      <c r="BL5" s="905"/>
      <c r="BM5" s="905"/>
      <c r="BN5" s="905"/>
      <c r="BO5" s="905"/>
      <c r="BP5" s="905"/>
      <c r="BQ5" s="905"/>
      <c r="BR5" s="905"/>
      <c r="BS5" s="905"/>
      <c r="BT5" s="905"/>
      <c r="BU5" s="905"/>
      <c r="BV5" s="905"/>
      <c r="BW5" s="905"/>
      <c r="BX5" s="905"/>
      <c r="BY5" s="905"/>
      <c r="BZ5" s="905"/>
      <c r="CA5" s="905"/>
      <c r="CB5" s="905"/>
      <c r="CC5" s="905"/>
      <c r="CD5" s="905"/>
      <c r="CE5" s="905"/>
      <c r="CF5" s="905"/>
      <c r="CG5" s="905"/>
      <c r="CH5" s="905"/>
      <c r="CI5" s="905"/>
      <c r="CJ5" s="905"/>
      <c r="CK5" s="905"/>
      <c r="CL5" s="905"/>
      <c r="CM5" s="905"/>
      <c r="CN5" s="905"/>
      <c r="CO5" s="905"/>
      <c r="CP5" s="905"/>
      <c r="CQ5" s="905"/>
      <c r="CR5" s="905"/>
      <c r="CS5" s="905"/>
      <c r="CT5" s="905"/>
      <c r="CU5" s="905"/>
      <c r="CV5" s="905"/>
      <c r="CW5" s="905"/>
      <c r="CX5" s="905"/>
      <c r="CY5" s="905"/>
      <c r="CZ5" s="905"/>
      <c r="DA5" s="905"/>
      <c r="DB5" s="905"/>
      <c r="DC5" s="905"/>
      <c r="DD5" s="905"/>
      <c r="DE5" s="905"/>
      <c r="DF5" s="905"/>
      <c r="DG5" s="905"/>
      <c r="DH5" s="905"/>
      <c r="DI5" s="905"/>
      <c r="DJ5" s="905"/>
      <c r="DK5" s="905"/>
      <c r="DL5" s="905"/>
      <c r="DM5" s="905"/>
      <c r="DN5" s="905"/>
      <c r="DO5" s="905"/>
      <c r="DP5" s="905"/>
      <c r="DQ5" s="905"/>
      <c r="DR5" s="905"/>
      <c r="DS5" s="905"/>
      <c r="DT5" s="905"/>
      <c r="DU5" s="905"/>
      <c r="DV5" s="905"/>
      <c r="DW5" s="905"/>
      <c r="DX5" s="905"/>
      <c r="DY5" s="905"/>
      <c r="DZ5" s="905"/>
      <c r="EA5" s="905"/>
      <c r="EB5" s="905"/>
      <c r="EC5" s="905"/>
      <c r="ED5" s="905"/>
      <c r="EE5" s="905"/>
      <c r="EF5" s="905"/>
      <c r="EG5" s="905"/>
      <c r="EH5" s="905"/>
      <c r="EI5" s="905"/>
      <c r="EJ5" s="905"/>
      <c r="EK5" s="905"/>
      <c r="EL5" s="905"/>
      <c r="EM5" s="905"/>
      <c r="EN5" s="905"/>
      <c r="EO5" s="905"/>
      <c r="EP5" s="905"/>
      <c r="EQ5" s="905"/>
      <c r="ER5" s="905"/>
      <c r="ES5" s="905"/>
      <c r="ET5" s="905"/>
      <c r="EU5" s="905"/>
      <c r="EV5" s="905"/>
      <c r="EW5" s="905"/>
      <c r="EX5" s="905"/>
      <c r="EY5" s="905"/>
      <c r="EZ5" s="905"/>
      <c r="FA5" s="905"/>
      <c r="FB5" s="905"/>
      <c r="FC5" s="905"/>
      <c r="FD5" s="905"/>
      <c r="FE5" s="905"/>
    </row>
    <row r="6" spans="1:161" s="938" customFormat="1" ht="128.25" customHeight="1" x14ac:dyDescent="0.25">
      <c r="A6" s="1157"/>
      <c r="B6" s="930" t="s">
        <v>1551</v>
      </c>
      <c r="C6" s="930" t="s">
        <v>1552</v>
      </c>
      <c r="D6" s="930" t="s">
        <v>1550</v>
      </c>
      <c r="E6" s="1108" t="s">
        <v>1720</v>
      </c>
      <c r="F6" s="1016" t="s">
        <v>1518</v>
      </c>
      <c r="G6" s="939">
        <v>1</v>
      </c>
      <c r="H6" s="939">
        <v>3</v>
      </c>
      <c r="I6" s="931">
        <v>1</v>
      </c>
      <c r="J6" s="932"/>
      <c r="K6" s="933"/>
      <c r="L6" s="934"/>
      <c r="M6" s="934"/>
      <c r="N6" s="934"/>
      <c r="O6" s="1134">
        <v>15000</v>
      </c>
      <c r="P6" s="1135">
        <v>500</v>
      </c>
      <c r="Q6" s="1135">
        <v>500</v>
      </c>
      <c r="R6" s="1135">
        <v>500</v>
      </c>
      <c r="S6" s="1135">
        <v>15000</v>
      </c>
      <c r="T6" s="1135">
        <v>500</v>
      </c>
      <c r="U6" s="1135">
        <v>500</v>
      </c>
      <c r="V6" s="1135">
        <v>500</v>
      </c>
      <c r="W6" s="1135">
        <v>500</v>
      </c>
      <c r="X6" s="1135">
        <v>500</v>
      </c>
      <c r="Y6" s="1135">
        <v>500</v>
      </c>
      <c r="Z6" s="1135">
        <v>2000</v>
      </c>
      <c r="AA6" s="1135"/>
      <c r="AB6" s="1135"/>
      <c r="AC6" s="1135"/>
      <c r="AD6" s="1135"/>
      <c r="AE6" s="1135"/>
      <c r="AF6" s="1136">
        <v>2500</v>
      </c>
      <c r="AG6" s="905"/>
      <c r="AH6" s="905"/>
      <c r="AI6" s="905"/>
      <c r="AJ6" s="905"/>
      <c r="AK6" s="905"/>
      <c r="AL6" s="905"/>
      <c r="AM6" s="905"/>
      <c r="AN6" s="905"/>
      <c r="AO6" s="905"/>
      <c r="AP6" s="905"/>
      <c r="AQ6" s="905"/>
      <c r="AR6" s="905"/>
      <c r="AS6" s="905"/>
      <c r="AT6" s="905"/>
      <c r="AU6" s="905"/>
      <c r="AV6" s="905"/>
      <c r="AW6" s="905"/>
      <c r="AX6" s="905"/>
      <c r="AY6" s="905"/>
      <c r="AZ6" s="905"/>
      <c r="BA6" s="905"/>
      <c r="BB6" s="905"/>
      <c r="BC6" s="905"/>
      <c r="BD6" s="905"/>
      <c r="BE6" s="905"/>
      <c r="BF6" s="905"/>
      <c r="BG6" s="905"/>
      <c r="BH6" s="905"/>
      <c r="BI6" s="905"/>
      <c r="BJ6" s="905"/>
      <c r="BK6" s="905"/>
      <c r="BL6" s="905"/>
      <c r="BM6" s="905"/>
      <c r="BN6" s="905"/>
      <c r="BO6" s="905"/>
      <c r="BP6" s="905"/>
      <c r="BQ6" s="905"/>
      <c r="BR6" s="905"/>
      <c r="BS6" s="905"/>
      <c r="BT6" s="905"/>
      <c r="BU6" s="905"/>
      <c r="BV6" s="905"/>
      <c r="BW6" s="905"/>
      <c r="BX6" s="905"/>
      <c r="BY6" s="905"/>
      <c r="BZ6" s="905"/>
      <c r="CA6" s="905"/>
      <c r="CB6" s="905"/>
      <c r="CC6" s="905"/>
      <c r="CD6" s="905"/>
      <c r="CE6" s="905"/>
      <c r="CF6" s="905"/>
      <c r="CG6" s="905"/>
      <c r="CH6" s="905"/>
      <c r="CI6" s="905"/>
      <c r="CJ6" s="905"/>
      <c r="CK6" s="905"/>
      <c r="CL6" s="905"/>
      <c r="CM6" s="905"/>
      <c r="CN6" s="905"/>
      <c r="CO6" s="905"/>
      <c r="CP6" s="905"/>
      <c r="CQ6" s="905"/>
      <c r="CR6" s="905"/>
      <c r="CS6" s="905"/>
      <c r="CT6" s="905"/>
      <c r="CU6" s="905"/>
      <c r="CV6" s="905"/>
      <c r="CW6" s="905"/>
      <c r="CX6" s="905"/>
      <c r="CY6" s="905"/>
      <c r="CZ6" s="905"/>
      <c r="DA6" s="905"/>
      <c r="DB6" s="905"/>
      <c r="DC6" s="905"/>
      <c r="DD6" s="905"/>
      <c r="DE6" s="905"/>
      <c r="DF6" s="905"/>
      <c r="DG6" s="905"/>
      <c r="DH6" s="905"/>
      <c r="DI6" s="905"/>
      <c r="DJ6" s="905"/>
      <c r="DK6" s="905"/>
      <c r="DL6" s="905"/>
      <c r="DM6" s="905"/>
      <c r="DN6" s="905"/>
      <c r="DO6" s="905"/>
      <c r="DP6" s="905"/>
      <c r="DQ6" s="905"/>
      <c r="DR6" s="905"/>
      <c r="DS6" s="905"/>
      <c r="DT6" s="905"/>
      <c r="DU6" s="905"/>
      <c r="DV6" s="905"/>
      <c r="DW6" s="905"/>
      <c r="DX6" s="905"/>
      <c r="DY6" s="905"/>
      <c r="DZ6" s="905"/>
      <c r="EA6" s="905"/>
      <c r="EB6" s="905"/>
      <c r="EC6" s="905"/>
      <c r="ED6" s="905"/>
      <c r="EE6" s="905"/>
      <c r="EF6" s="905"/>
      <c r="EG6" s="905"/>
      <c r="EH6" s="905"/>
      <c r="EI6" s="905"/>
      <c r="EJ6" s="905"/>
      <c r="EK6" s="905"/>
      <c r="EL6" s="905"/>
      <c r="EM6" s="905"/>
      <c r="EN6" s="905"/>
      <c r="EO6" s="905"/>
      <c r="EP6" s="905"/>
      <c r="EQ6" s="905"/>
      <c r="ER6" s="905"/>
      <c r="ES6" s="905"/>
      <c r="ET6" s="905"/>
      <c r="EU6" s="905"/>
      <c r="EV6" s="905"/>
      <c r="EW6" s="905"/>
      <c r="EX6" s="905"/>
      <c r="EY6" s="905"/>
      <c r="EZ6" s="905"/>
      <c r="FA6" s="905"/>
      <c r="FB6" s="905"/>
      <c r="FC6" s="905"/>
      <c r="FD6" s="905"/>
      <c r="FE6" s="905"/>
    </row>
    <row r="7" spans="1:161" s="938" customFormat="1" ht="124.5" customHeight="1" x14ac:dyDescent="0.25">
      <c r="A7" s="1157"/>
      <c r="B7" s="930" t="s">
        <v>1553</v>
      </c>
      <c r="C7" s="930" t="s">
        <v>1554</v>
      </c>
      <c r="D7" s="930" t="s">
        <v>1555</v>
      </c>
      <c r="E7" s="930" t="s">
        <v>1523</v>
      </c>
      <c r="F7" s="1016" t="s">
        <v>1518</v>
      </c>
      <c r="G7" s="931">
        <v>1</v>
      </c>
      <c r="H7" s="931">
        <v>13</v>
      </c>
      <c r="I7" s="931">
        <v>1</v>
      </c>
      <c r="J7" s="932"/>
      <c r="K7" s="940"/>
      <c r="L7" s="934"/>
      <c r="M7" s="934"/>
      <c r="N7" s="934"/>
      <c r="O7" s="935">
        <v>3000</v>
      </c>
      <c r="P7" s="936">
        <v>200</v>
      </c>
      <c r="Q7" s="936">
        <v>200</v>
      </c>
      <c r="R7" s="936">
        <v>200</v>
      </c>
      <c r="S7" s="936">
        <v>750</v>
      </c>
      <c r="T7" s="936">
        <v>200</v>
      </c>
      <c r="U7" s="936">
        <v>200</v>
      </c>
      <c r="V7" s="936">
        <v>200</v>
      </c>
      <c r="W7" s="936">
        <v>200</v>
      </c>
      <c r="X7" s="936">
        <v>750</v>
      </c>
      <c r="Y7" s="936">
        <v>200</v>
      </c>
      <c r="Z7" s="936">
        <v>200</v>
      </c>
      <c r="AA7" s="941"/>
      <c r="AB7" s="941"/>
      <c r="AC7" s="941"/>
      <c r="AD7" s="941"/>
      <c r="AE7" s="941"/>
      <c r="AF7" s="937">
        <v>1550</v>
      </c>
      <c r="AG7" s="905"/>
      <c r="AH7" s="905"/>
      <c r="AI7" s="905"/>
      <c r="AJ7" s="905"/>
      <c r="AK7" s="905"/>
      <c r="AL7" s="905"/>
      <c r="AM7" s="905"/>
      <c r="AN7" s="905"/>
      <c r="AO7" s="905"/>
      <c r="AP7" s="905"/>
      <c r="AQ7" s="905"/>
      <c r="AR7" s="905"/>
      <c r="AS7" s="905"/>
      <c r="AT7" s="905"/>
      <c r="AU7" s="905"/>
      <c r="AV7" s="905"/>
      <c r="AW7" s="905"/>
      <c r="AX7" s="905"/>
      <c r="AY7" s="905"/>
      <c r="AZ7" s="905"/>
      <c r="BA7" s="905"/>
      <c r="BB7" s="905"/>
      <c r="BC7" s="905"/>
      <c r="BD7" s="905"/>
      <c r="BE7" s="905"/>
      <c r="BF7" s="905"/>
      <c r="BG7" s="905"/>
      <c r="BH7" s="905"/>
      <c r="BI7" s="905"/>
      <c r="BJ7" s="905"/>
      <c r="BK7" s="905"/>
      <c r="BL7" s="905"/>
      <c r="BM7" s="905"/>
      <c r="BN7" s="905"/>
      <c r="BO7" s="905"/>
      <c r="BP7" s="905"/>
      <c r="BQ7" s="905"/>
      <c r="BR7" s="905"/>
      <c r="BS7" s="905"/>
      <c r="BT7" s="905"/>
      <c r="BU7" s="905"/>
      <c r="BV7" s="905"/>
      <c r="BW7" s="905"/>
      <c r="BX7" s="905"/>
      <c r="BY7" s="905"/>
      <c r="BZ7" s="905"/>
      <c r="CA7" s="905"/>
      <c r="CB7" s="905"/>
      <c r="CC7" s="905"/>
      <c r="CD7" s="905"/>
      <c r="CE7" s="905"/>
      <c r="CF7" s="905"/>
      <c r="CG7" s="905"/>
      <c r="CH7" s="905"/>
      <c r="CI7" s="905"/>
      <c r="CJ7" s="905"/>
      <c r="CK7" s="905"/>
      <c r="CL7" s="905"/>
      <c r="CM7" s="905"/>
      <c r="CN7" s="905"/>
      <c r="CO7" s="905"/>
      <c r="CP7" s="905"/>
      <c r="CQ7" s="905"/>
      <c r="CR7" s="905"/>
      <c r="CS7" s="905"/>
      <c r="CT7" s="905"/>
      <c r="CU7" s="905"/>
      <c r="CV7" s="905"/>
      <c r="CW7" s="905"/>
      <c r="CX7" s="905"/>
      <c r="CY7" s="905"/>
      <c r="CZ7" s="905"/>
      <c r="DA7" s="905"/>
      <c r="DB7" s="905"/>
      <c r="DC7" s="905"/>
      <c r="DD7" s="905"/>
      <c r="DE7" s="905"/>
      <c r="DF7" s="905"/>
      <c r="DG7" s="905"/>
      <c r="DH7" s="905"/>
      <c r="DI7" s="905"/>
      <c r="DJ7" s="905"/>
      <c r="DK7" s="905"/>
      <c r="DL7" s="905"/>
      <c r="DM7" s="905"/>
      <c r="DN7" s="905"/>
      <c r="DO7" s="905"/>
      <c r="DP7" s="905"/>
      <c r="DQ7" s="905"/>
      <c r="DR7" s="905"/>
      <c r="DS7" s="905"/>
      <c r="DT7" s="905"/>
      <c r="DU7" s="905"/>
      <c r="DV7" s="905"/>
      <c r="DW7" s="905"/>
      <c r="DX7" s="905"/>
      <c r="DY7" s="905"/>
      <c r="DZ7" s="905"/>
      <c r="EA7" s="905"/>
      <c r="EB7" s="905"/>
      <c r="EC7" s="905"/>
      <c r="ED7" s="905"/>
      <c r="EE7" s="905"/>
      <c r="EF7" s="905"/>
      <c r="EG7" s="905"/>
      <c r="EH7" s="905"/>
      <c r="EI7" s="905"/>
      <c r="EJ7" s="905"/>
      <c r="EK7" s="905"/>
      <c r="EL7" s="905"/>
      <c r="EM7" s="905"/>
      <c r="EN7" s="905"/>
      <c r="EO7" s="905"/>
      <c r="EP7" s="905"/>
      <c r="EQ7" s="905"/>
      <c r="ER7" s="905"/>
      <c r="ES7" s="905"/>
      <c r="ET7" s="905"/>
      <c r="EU7" s="905"/>
      <c r="EV7" s="905"/>
      <c r="EW7" s="905"/>
      <c r="EX7" s="905"/>
      <c r="EY7" s="905"/>
      <c r="EZ7" s="905"/>
      <c r="FA7" s="905"/>
      <c r="FB7" s="905"/>
      <c r="FC7" s="905"/>
      <c r="FD7" s="905"/>
      <c r="FE7" s="905"/>
    </row>
    <row r="8" spans="1:161" s="938" customFormat="1" ht="201" customHeight="1" x14ac:dyDescent="0.25">
      <c r="A8" s="1158"/>
      <c r="B8" s="930"/>
      <c r="C8" s="930"/>
      <c r="D8" s="930"/>
      <c r="E8" s="942" t="s">
        <v>1524</v>
      </c>
      <c r="F8" s="930"/>
      <c r="G8" s="939"/>
      <c r="H8" s="939"/>
      <c r="I8" s="931"/>
      <c r="J8" s="932"/>
      <c r="K8" s="940"/>
      <c r="L8" s="934"/>
      <c r="M8" s="934"/>
      <c r="N8" s="934"/>
      <c r="O8" s="935"/>
      <c r="P8" s="936"/>
      <c r="Q8" s="936"/>
      <c r="R8" s="936"/>
      <c r="S8" s="936"/>
      <c r="T8" s="936"/>
      <c r="U8" s="936"/>
      <c r="V8" s="936"/>
      <c r="W8" s="936"/>
      <c r="X8" s="936"/>
      <c r="Y8" s="936"/>
      <c r="Z8" s="936"/>
      <c r="AA8" s="936"/>
      <c r="AB8" s="936"/>
      <c r="AC8" s="936"/>
      <c r="AD8" s="936"/>
      <c r="AE8" s="936"/>
      <c r="AF8" s="937"/>
      <c r="AG8" s="905"/>
      <c r="AH8" s="905"/>
      <c r="AI8" s="905"/>
      <c r="AJ8" s="905"/>
      <c r="AK8" s="905"/>
      <c r="AL8" s="905"/>
      <c r="AM8" s="905"/>
      <c r="AN8" s="905"/>
      <c r="AO8" s="905"/>
      <c r="AP8" s="905"/>
      <c r="AQ8" s="905"/>
      <c r="AR8" s="905"/>
      <c r="AS8" s="905"/>
      <c r="AT8" s="905"/>
      <c r="AU8" s="905"/>
      <c r="AV8" s="905"/>
      <c r="AW8" s="905"/>
      <c r="AX8" s="905"/>
      <c r="AY8" s="905"/>
      <c r="AZ8" s="905"/>
      <c r="BA8" s="905"/>
      <c r="BB8" s="905"/>
      <c r="BC8" s="905"/>
      <c r="BD8" s="905"/>
      <c r="BE8" s="905"/>
      <c r="BF8" s="905"/>
      <c r="BG8" s="905"/>
      <c r="BH8" s="905"/>
      <c r="BI8" s="905"/>
      <c r="BJ8" s="905"/>
      <c r="BK8" s="905"/>
      <c r="BL8" s="905"/>
      <c r="BM8" s="905"/>
      <c r="BN8" s="905"/>
      <c r="BO8" s="905"/>
      <c r="BP8" s="905"/>
      <c r="BQ8" s="905"/>
      <c r="BR8" s="905"/>
      <c r="BS8" s="905"/>
      <c r="BT8" s="905"/>
      <c r="BU8" s="905"/>
      <c r="BV8" s="905"/>
      <c r="BW8" s="905"/>
      <c r="BX8" s="905"/>
      <c r="BY8" s="905"/>
      <c r="BZ8" s="905"/>
      <c r="CA8" s="905"/>
      <c r="CB8" s="905"/>
      <c r="CC8" s="905"/>
      <c r="CD8" s="905"/>
      <c r="CE8" s="905"/>
      <c r="CF8" s="905"/>
      <c r="CG8" s="905"/>
      <c r="CH8" s="905"/>
      <c r="CI8" s="905"/>
      <c r="CJ8" s="905"/>
      <c r="CK8" s="905"/>
      <c r="CL8" s="905"/>
      <c r="CM8" s="905"/>
      <c r="CN8" s="905"/>
      <c r="CO8" s="905"/>
      <c r="CP8" s="905"/>
      <c r="CQ8" s="905"/>
      <c r="CR8" s="905"/>
      <c r="CS8" s="905"/>
      <c r="CT8" s="905"/>
      <c r="CU8" s="905"/>
      <c r="CV8" s="905"/>
      <c r="CW8" s="905"/>
      <c r="CX8" s="905"/>
      <c r="CY8" s="905"/>
      <c r="CZ8" s="905"/>
      <c r="DA8" s="905"/>
      <c r="DB8" s="905"/>
      <c r="DC8" s="905"/>
      <c r="DD8" s="905"/>
      <c r="DE8" s="905"/>
      <c r="DF8" s="905"/>
      <c r="DG8" s="905"/>
      <c r="DH8" s="905"/>
      <c r="DI8" s="905"/>
      <c r="DJ8" s="905"/>
      <c r="DK8" s="905"/>
      <c r="DL8" s="905"/>
      <c r="DM8" s="905"/>
      <c r="DN8" s="905"/>
      <c r="DO8" s="905"/>
      <c r="DP8" s="905"/>
      <c r="DQ8" s="905"/>
      <c r="DR8" s="905"/>
      <c r="DS8" s="905"/>
      <c r="DT8" s="905"/>
      <c r="DU8" s="905"/>
      <c r="DV8" s="905"/>
      <c r="DW8" s="905"/>
      <c r="DX8" s="905"/>
      <c r="DY8" s="905"/>
      <c r="DZ8" s="905"/>
      <c r="EA8" s="905"/>
      <c r="EB8" s="905"/>
      <c r="EC8" s="905"/>
      <c r="ED8" s="905"/>
      <c r="EE8" s="905"/>
      <c r="EF8" s="905"/>
      <c r="EG8" s="905"/>
      <c r="EH8" s="905"/>
      <c r="EI8" s="905"/>
      <c r="EJ8" s="905"/>
      <c r="EK8" s="905"/>
      <c r="EL8" s="905"/>
      <c r="EM8" s="905"/>
      <c r="EN8" s="905"/>
      <c r="EO8" s="905"/>
      <c r="EP8" s="905"/>
      <c r="EQ8" s="905"/>
      <c r="ER8" s="905"/>
      <c r="ES8" s="905"/>
      <c r="ET8" s="905"/>
      <c r="EU8" s="905"/>
      <c r="EV8" s="905"/>
      <c r="EW8" s="905"/>
      <c r="EX8" s="905"/>
      <c r="EY8" s="905"/>
      <c r="EZ8" s="905"/>
      <c r="FA8" s="905"/>
      <c r="FB8" s="905"/>
      <c r="FC8" s="905"/>
      <c r="FD8" s="905"/>
      <c r="FE8" s="905"/>
    </row>
    <row r="9" spans="1:161" s="938" customFormat="1" ht="75.75" customHeight="1" x14ac:dyDescent="0.25">
      <c r="A9" s="1156" t="s">
        <v>1525</v>
      </c>
      <c r="B9" s="930" t="s">
        <v>1556</v>
      </c>
      <c r="C9" s="930" t="s">
        <v>1557</v>
      </c>
      <c r="D9" s="930" t="s">
        <v>1528</v>
      </c>
      <c r="E9" s="930" t="s">
        <v>1558</v>
      </c>
      <c r="F9" s="1016" t="s">
        <v>1518</v>
      </c>
      <c r="G9" s="931">
        <v>1</v>
      </c>
      <c r="H9" s="939">
        <v>3</v>
      </c>
      <c r="I9" s="931">
        <v>1</v>
      </c>
      <c r="J9" s="932"/>
      <c r="K9" s="940"/>
      <c r="L9" s="934"/>
      <c r="M9" s="934"/>
      <c r="N9" s="934"/>
      <c r="O9" s="935">
        <v>2000</v>
      </c>
      <c r="P9" s="936">
        <v>500</v>
      </c>
      <c r="Q9" s="936">
        <v>150</v>
      </c>
      <c r="R9" s="936">
        <v>150</v>
      </c>
      <c r="S9" s="936">
        <v>150</v>
      </c>
      <c r="T9" s="936">
        <v>150</v>
      </c>
      <c r="U9" s="936">
        <v>150</v>
      </c>
      <c r="V9" s="936">
        <v>150</v>
      </c>
      <c r="W9" s="936">
        <v>1500</v>
      </c>
      <c r="X9" s="936">
        <v>150</v>
      </c>
      <c r="Y9" s="936">
        <v>150</v>
      </c>
      <c r="Z9" s="936">
        <v>150</v>
      </c>
      <c r="AA9" s="941"/>
      <c r="AB9" s="941"/>
      <c r="AC9" s="941"/>
      <c r="AD9" s="941"/>
      <c r="AE9" s="941"/>
      <c r="AF9" s="937">
        <v>2100</v>
      </c>
      <c r="AG9" s="905"/>
      <c r="AH9" s="905"/>
      <c r="AI9" s="905"/>
      <c r="AJ9" s="905"/>
      <c r="AK9" s="905"/>
      <c r="AL9" s="905"/>
      <c r="AM9" s="905"/>
      <c r="AN9" s="905"/>
      <c r="AO9" s="905"/>
      <c r="AP9" s="905"/>
      <c r="AQ9" s="905"/>
      <c r="AR9" s="905"/>
      <c r="AS9" s="905"/>
      <c r="AT9" s="905"/>
      <c r="AU9" s="905"/>
      <c r="AV9" s="905"/>
      <c r="AW9" s="905"/>
      <c r="AX9" s="905"/>
      <c r="AY9" s="905"/>
      <c r="AZ9" s="905"/>
      <c r="BA9" s="905"/>
      <c r="BB9" s="905"/>
      <c r="BC9" s="905"/>
      <c r="BD9" s="905"/>
      <c r="BE9" s="905"/>
      <c r="BF9" s="905"/>
      <c r="BG9" s="905"/>
      <c r="BH9" s="905"/>
      <c r="BI9" s="905"/>
      <c r="BJ9" s="905"/>
      <c r="BK9" s="905"/>
      <c r="BL9" s="905"/>
      <c r="BM9" s="905"/>
      <c r="BN9" s="905"/>
      <c r="BO9" s="905"/>
      <c r="BP9" s="905"/>
      <c r="BQ9" s="905"/>
      <c r="BR9" s="905"/>
      <c r="BS9" s="905"/>
      <c r="BT9" s="905"/>
      <c r="BU9" s="905"/>
      <c r="BV9" s="905"/>
      <c r="BW9" s="905"/>
      <c r="BX9" s="905"/>
      <c r="BY9" s="905"/>
      <c r="BZ9" s="905"/>
      <c r="CA9" s="905"/>
      <c r="CB9" s="905"/>
      <c r="CC9" s="905"/>
      <c r="CD9" s="905"/>
      <c r="CE9" s="905"/>
      <c r="CF9" s="905"/>
      <c r="CG9" s="905"/>
      <c r="CH9" s="905"/>
      <c r="CI9" s="905"/>
      <c r="CJ9" s="905"/>
      <c r="CK9" s="905"/>
      <c r="CL9" s="905"/>
      <c r="CM9" s="905"/>
      <c r="CN9" s="905"/>
      <c r="CO9" s="905"/>
      <c r="CP9" s="905"/>
      <c r="CQ9" s="905"/>
      <c r="CR9" s="905"/>
      <c r="CS9" s="905"/>
      <c r="CT9" s="905"/>
      <c r="CU9" s="905"/>
      <c r="CV9" s="905"/>
      <c r="CW9" s="905"/>
      <c r="CX9" s="905"/>
      <c r="CY9" s="905"/>
      <c r="CZ9" s="905"/>
      <c r="DA9" s="905"/>
      <c r="DB9" s="905"/>
      <c r="DC9" s="905"/>
      <c r="DD9" s="905"/>
      <c r="DE9" s="905"/>
      <c r="DF9" s="905"/>
      <c r="DG9" s="905"/>
      <c r="DH9" s="905"/>
      <c r="DI9" s="905"/>
      <c r="DJ9" s="905"/>
      <c r="DK9" s="905"/>
      <c r="DL9" s="905"/>
      <c r="DM9" s="905"/>
      <c r="DN9" s="905"/>
      <c r="DO9" s="905"/>
      <c r="DP9" s="905"/>
      <c r="DQ9" s="905"/>
      <c r="DR9" s="905"/>
      <c r="DS9" s="905"/>
      <c r="DT9" s="905"/>
      <c r="DU9" s="905"/>
      <c r="DV9" s="905"/>
      <c r="DW9" s="905"/>
      <c r="DX9" s="905"/>
      <c r="DY9" s="905"/>
      <c r="DZ9" s="905"/>
      <c r="EA9" s="905"/>
      <c r="EB9" s="905"/>
      <c r="EC9" s="905"/>
      <c r="ED9" s="905"/>
      <c r="EE9" s="905"/>
      <c r="EF9" s="905"/>
      <c r="EG9" s="905"/>
      <c r="EH9" s="905"/>
      <c r="EI9" s="905"/>
      <c r="EJ9" s="905"/>
      <c r="EK9" s="905"/>
      <c r="EL9" s="905"/>
      <c r="EM9" s="905"/>
      <c r="EN9" s="905"/>
      <c r="EO9" s="905"/>
      <c r="EP9" s="905"/>
      <c r="EQ9" s="905"/>
      <c r="ER9" s="905"/>
      <c r="ES9" s="905"/>
      <c r="ET9" s="905"/>
      <c r="EU9" s="905"/>
      <c r="EV9" s="905"/>
      <c r="EW9" s="905"/>
      <c r="EX9" s="905"/>
      <c r="EY9" s="905"/>
      <c r="EZ9" s="905"/>
      <c r="FA9" s="905"/>
      <c r="FB9" s="905"/>
      <c r="FC9" s="905"/>
      <c r="FD9" s="905"/>
      <c r="FE9" s="905"/>
    </row>
    <row r="10" spans="1:161" s="938" customFormat="1" ht="130.5" customHeight="1" x14ac:dyDescent="0.25">
      <c r="A10" s="1158"/>
      <c r="B10" s="930"/>
      <c r="C10" s="930"/>
      <c r="D10" s="930"/>
      <c r="E10" s="942" t="s">
        <v>1530</v>
      </c>
      <c r="F10" s="930"/>
      <c r="G10" s="931"/>
      <c r="H10" s="939"/>
      <c r="I10" s="931"/>
      <c r="J10" s="932"/>
      <c r="K10" s="940"/>
      <c r="L10" s="934"/>
      <c r="M10" s="934"/>
      <c r="N10" s="934"/>
      <c r="O10" s="935"/>
      <c r="P10" s="936"/>
      <c r="Q10" s="936"/>
      <c r="R10" s="936"/>
      <c r="S10" s="936"/>
      <c r="T10" s="936"/>
      <c r="U10" s="936"/>
      <c r="V10" s="936"/>
      <c r="W10" s="936"/>
      <c r="X10" s="936"/>
      <c r="Y10" s="936"/>
      <c r="Z10" s="936"/>
      <c r="AA10" s="941"/>
      <c r="AB10" s="941"/>
      <c r="AC10" s="941"/>
      <c r="AD10" s="941"/>
      <c r="AE10" s="941"/>
      <c r="AF10" s="937"/>
      <c r="AG10" s="905"/>
      <c r="AH10" s="905"/>
      <c r="AI10" s="905"/>
      <c r="AJ10" s="905"/>
      <c r="AK10" s="905"/>
      <c r="AL10" s="905"/>
      <c r="AM10" s="905"/>
      <c r="AN10" s="905"/>
      <c r="AO10" s="905"/>
      <c r="AP10" s="905"/>
      <c r="AQ10" s="905"/>
      <c r="AR10" s="905"/>
      <c r="AS10" s="905"/>
      <c r="AT10" s="905"/>
      <c r="AU10" s="905"/>
      <c r="AV10" s="905"/>
      <c r="AW10" s="905"/>
      <c r="AX10" s="905"/>
      <c r="AY10" s="905"/>
      <c r="AZ10" s="905"/>
      <c r="BA10" s="905"/>
      <c r="BB10" s="905"/>
      <c r="BC10" s="905"/>
      <c r="BD10" s="905"/>
      <c r="BE10" s="905"/>
      <c r="BF10" s="905"/>
      <c r="BG10" s="905"/>
      <c r="BH10" s="905"/>
      <c r="BI10" s="905"/>
      <c r="BJ10" s="905"/>
      <c r="BK10" s="905"/>
      <c r="BL10" s="905"/>
      <c r="BM10" s="905"/>
      <c r="BN10" s="905"/>
      <c r="BO10" s="905"/>
      <c r="BP10" s="905"/>
      <c r="BQ10" s="905"/>
      <c r="BR10" s="905"/>
      <c r="BS10" s="905"/>
      <c r="BT10" s="905"/>
      <c r="BU10" s="905"/>
      <c r="BV10" s="905"/>
      <c r="BW10" s="905"/>
      <c r="BX10" s="905"/>
      <c r="BY10" s="905"/>
      <c r="BZ10" s="905"/>
      <c r="CA10" s="905"/>
      <c r="CB10" s="905"/>
      <c r="CC10" s="905"/>
      <c r="CD10" s="905"/>
      <c r="CE10" s="905"/>
      <c r="CF10" s="905"/>
      <c r="CG10" s="905"/>
      <c r="CH10" s="905"/>
      <c r="CI10" s="905"/>
      <c r="CJ10" s="905"/>
      <c r="CK10" s="905"/>
      <c r="CL10" s="905"/>
      <c r="CM10" s="905"/>
      <c r="CN10" s="905"/>
      <c r="CO10" s="905"/>
      <c r="CP10" s="905"/>
      <c r="CQ10" s="905"/>
      <c r="CR10" s="905"/>
      <c r="CS10" s="905"/>
      <c r="CT10" s="905"/>
      <c r="CU10" s="905"/>
      <c r="CV10" s="905"/>
      <c r="CW10" s="905"/>
      <c r="CX10" s="905"/>
      <c r="CY10" s="905"/>
      <c r="CZ10" s="905"/>
      <c r="DA10" s="905"/>
      <c r="DB10" s="905"/>
      <c r="DC10" s="905"/>
      <c r="DD10" s="905"/>
      <c r="DE10" s="905"/>
      <c r="DF10" s="905"/>
      <c r="DG10" s="905"/>
      <c r="DH10" s="905"/>
      <c r="DI10" s="905"/>
      <c r="DJ10" s="905"/>
      <c r="DK10" s="905"/>
      <c r="DL10" s="905"/>
      <c r="DM10" s="905"/>
      <c r="DN10" s="905"/>
      <c r="DO10" s="905"/>
      <c r="DP10" s="905"/>
      <c r="DQ10" s="905"/>
      <c r="DR10" s="905"/>
      <c r="DS10" s="905"/>
      <c r="DT10" s="905"/>
      <c r="DU10" s="905"/>
      <c r="DV10" s="905"/>
      <c r="DW10" s="905"/>
      <c r="DX10" s="905"/>
      <c r="DY10" s="905"/>
      <c r="DZ10" s="905"/>
      <c r="EA10" s="905"/>
      <c r="EB10" s="905"/>
      <c r="EC10" s="905"/>
      <c r="ED10" s="905"/>
      <c r="EE10" s="905"/>
      <c r="EF10" s="905"/>
      <c r="EG10" s="905"/>
      <c r="EH10" s="905"/>
      <c r="EI10" s="905"/>
      <c r="EJ10" s="905"/>
      <c r="EK10" s="905"/>
      <c r="EL10" s="905"/>
      <c r="EM10" s="905"/>
      <c r="EN10" s="905"/>
      <c r="EO10" s="905"/>
      <c r="EP10" s="905"/>
      <c r="EQ10" s="905"/>
      <c r="ER10" s="905"/>
      <c r="ES10" s="905"/>
      <c r="ET10" s="905"/>
      <c r="EU10" s="905"/>
      <c r="EV10" s="905"/>
      <c r="EW10" s="905"/>
      <c r="EX10" s="905"/>
      <c r="EY10" s="905"/>
      <c r="EZ10" s="905"/>
      <c r="FA10" s="905"/>
      <c r="FB10" s="905"/>
      <c r="FC10" s="905"/>
      <c r="FD10" s="905"/>
      <c r="FE10" s="905"/>
    </row>
    <row r="11" spans="1:161" s="946" customFormat="1" ht="44.25" customHeight="1" x14ac:dyDescent="0.25">
      <c r="A11" s="1157" t="s">
        <v>1531</v>
      </c>
      <c r="B11" s="930" t="s">
        <v>1559</v>
      </c>
      <c r="C11" s="930"/>
      <c r="D11" s="930" t="s">
        <v>1560</v>
      </c>
      <c r="E11" s="930" t="s">
        <v>1561</v>
      </c>
      <c r="F11" s="1037" t="s">
        <v>1534</v>
      </c>
      <c r="G11" s="931">
        <v>1</v>
      </c>
      <c r="H11" s="931">
        <v>15</v>
      </c>
      <c r="I11" s="931">
        <v>2</v>
      </c>
      <c r="J11" s="943"/>
      <c r="K11" s="944"/>
      <c r="L11" s="941"/>
      <c r="M11" s="941"/>
      <c r="N11" s="941"/>
      <c r="O11" s="935">
        <v>2500</v>
      </c>
      <c r="P11" s="936">
        <v>500</v>
      </c>
      <c r="Q11" s="947" t="s">
        <v>162</v>
      </c>
      <c r="R11" s="936">
        <v>50</v>
      </c>
      <c r="S11" s="947" t="s">
        <v>162</v>
      </c>
      <c r="T11" s="936">
        <v>50</v>
      </c>
      <c r="U11" s="947" t="s">
        <v>162</v>
      </c>
      <c r="V11" s="936">
        <v>50</v>
      </c>
      <c r="W11" s="947" t="s">
        <v>162</v>
      </c>
      <c r="X11" s="936">
        <v>50</v>
      </c>
      <c r="Y11" s="947" t="s">
        <v>162</v>
      </c>
      <c r="Z11" s="936">
        <v>50</v>
      </c>
      <c r="AA11" s="941"/>
      <c r="AB11" s="941"/>
      <c r="AC11" s="941"/>
      <c r="AD11" s="941"/>
      <c r="AE11" s="941"/>
      <c r="AF11" s="937">
        <v>150</v>
      </c>
      <c r="AG11" s="945"/>
      <c r="AH11" s="945"/>
      <c r="AI11" s="945"/>
      <c r="AJ11" s="945"/>
      <c r="AK11" s="945"/>
      <c r="AL11" s="945"/>
      <c r="AM11" s="945"/>
      <c r="AN11" s="945"/>
      <c r="AO11" s="945"/>
      <c r="AP11" s="945"/>
      <c r="AQ11" s="945"/>
      <c r="AR11" s="945"/>
      <c r="AS11" s="945"/>
      <c r="AT11" s="945"/>
      <c r="AU11" s="945"/>
      <c r="AV11" s="945"/>
      <c r="AW11" s="945"/>
      <c r="AX11" s="945"/>
      <c r="AY11" s="945"/>
      <c r="AZ11" s="945"/>
      <c r="BA11" s="945"/>
      <c r="BB11" s="945"/>
      <c r="BC11" s="945"/>
      <c r="BD11" s="945"/>
      <c r="BE11" s="945"/>
      <c r="BF11" s="945"/>
      <c r="BG11" s="945"/>
      <c r="BH11" s="945"/>
      <c r="BI11" s="945"/>
      <c r="BJ11" s="945"/>
      <c r="BK11" s="945"/>
      <c r="BL11" s="945"/>
      <c r="BM11" s="945"/>
      <c r="BN11" s="945"/>
      <c r="BO11" s="945"/>
      <c r="BP11" s="945"/>
      <c r="BQ11" s="945"/>
      <c r="BR11" s="945"/>
      <c r="BS11" s="945"/>
      <c r="BT11" s="945"/>
      <c r="BU11" s="945"/>
      <c r="BV11" s="945"/>
      <c r="BW11" s="945"/>
      <c r="BX11" s="945"/>
      <c r="BY11" s="945"/>
      <c r="BZ11" s="945"/>
      <c r="CA11" s="945"/>
      <c r="CB11" s="945"/>
      <c r="CC11" s="945"/>
      <c r="CD11" s="945"/>
      <c r="CE11" s="945"/>
      <c r="CF11" s="945"/>
      <c r="CG11" s="945"/>
      <c r="CH11" s="945"/>
      <c r="CI11" s="945"/>
      <c r="CJ11" s="945"/>
      <c r="CK11" s="945"/>
      <c r="CL11" s="945"/>
      <c r="CM11" s="945"/>
      <c r="CN11" s="945"/>
      <c r="CO11" s="945"/>
      <c r="CP11" s="945"/>
      <c r="CQ11" s="945"/>
      <c r="CR11" s="945"/>
      <c r="CS11" s="945"/>
      <c r="CT11" s="945"/>
      <c r="CU11" s="945"/>
      <c r="CV11" s="945"/>
      <c r="CW11" s="945"/>
      <c r="CX11" s="945"/>
      <c r="CY11" s="945"/>
      <c r="CZ11" s="945"/>
      <c r="DA11" s="945"/>
      <c r="DB11" s="945"/>
      <c r="DC11" s="945"/>
      <c r="DD11" s="945"/>
      <c r="DE11" s="945"/>
      <c r="DF11" s="945"/>
      <c r="DG11" s="945"/>
      <c r="DH11" s="945"/>
      <c r="DI11" s="945"/>
      <c r="DJ11" s="945"/>
      <c r="DK11" s="945"/>
      <c r="DL11" s="945"/>
      <c r="DM11" s="945"/>
      <c r="DN11" s="945"/>
      <c r="DO11" s="945"/>
      <c r="DP11" s="945"/>
      <c r="DQ11" s="945"/>
      <c r="DR11" s="945"/>
      <c r="DS11" s="945"/>
      <c r="DT11" s="945"/>
      <c r="DU11" s="945"/>
      <c r="DV11" s="945"/>
      <c r="DW11" s="945"/>
      <c r="DX11" s="945"/>
      <c r="DY11" s="945"/>
      <c r="DZ11" s="945"/>
      <c r="EA11" s="945"/>
      <c r="EB11" s="945"/>
      <c r="EC11" s="945"/>
      <c r="ED11" s="945"/>
      <c r="EE11" s="945"/>
      <c r="EF11" s="945"/>
      <c r="EG11" s="945"/>
      <c r="EH11" s="945"/>
      <c r="EI11" s="945"/>
      <c r="EJ11" s="945"/>
      <c r="EK11" s="945"/>
      <c r="EL11" s="945"/>
      <c r="EM11" s="945"/>
      <c r="EN11" s="945"/>
      <c r="EO11" s="945"/>
      <c r="EP11" s="945"/>
      <c r="EQ11" s="945"/>
      <c r="ER11" s="945"/>
      <c r="ES11" s="945"/>
      <c r="ET11" s="945"/>
      <c r="EU11" s="945"/>
      <c r="EV11" s="945"/>
      <c r="EW11" s="945"/>
      <c r="EX11" s="945"/>
      <c r="EY11" s="945"/>
      <c r="EZ11" s="945"/>
      <c r="FA11" s="945"/>
      <c r="FB11" s="945"/>
      <c r="FC11" s="945"/>
      <c r="FD11" s="945"/>
      <c r="FE11" s="945"/>
    </row>
    <row r="12" spans="1:161" s="946" customFormat="1" ht="33" customHeight="1" x14ac:dyDescent="0.25">
      <c r="A12" s="1157"/>
      <c r="B12" s="930" t="s">
        <v>1535</v>
      </c>
      <c r="C12" s="930"/>
      <c r="D12" s="930" t="s">
        <v>1562</v>
      </c>
      <c r="E12" s="930" t="s">
        <v>1563</v>
      </c>
      <c r="F12" s="1007" t="s">
        <v>1542</v>
      </c>
      <c r="G12" s="931">
        <v>1</v>
      </c>
      <c r="H12" s="939" t="s">
        <v>162</v>
      </c>
      <c r="I12" s="939">
        <v>2</v>
      </c>
      <c r="J12" s="943"/>
      <c r="K12" s="944"/>
      <c r="L12" s="941"/>
      <c r="M12" s="941"/>
      <c r="N12" s="941"/>
      <c r="O12" s="935">
        <v>5000</v>
      </c>
      <c r="P12" s="936">
        <v>250</v>
      </c>
      <c r="Q12" s="947" t="s">
        <v>162</v>
      </c>
      <c r="R12" s="936">
        <v>250</v>
      </c>
      <c r="S12" s="947" t="s">
        <v>162</v>
      </c>
      <c r="T12" s="936">
        <v>250</v>
      </c>
      <c r="U12" s="947" t="s">
        <v>162</v>
      </c>
      <c r="V12" s="936">
        <v>250</v>
      </c>
      <c r="W12" s="947" t="s">
        <v>162</v>
      </c>
      <c r="X12" s="936">
        <v>250</v>
      </c>
      <c r="Y12" s="947" t="s">
        <v>162</v>
      </c>
      <c r="Z12" s="936">
        <v>250</v>
      </c>
      <c r="AA12" s="941"/>
      <c r="AB12" s="941"/>
      <c r="AC12" s="941"/>
      <c r="AD12" s="941"/>
      <c r="AE12" s="941"/>
      <c r="AF12" s="937">
        <v>500</v>
      </c>
      <c r="AG12" s="945"/>
      <c r="AH12" s="945"/>
      <c r="AI12" s="945"/>
      <c r="AJ12" s="945"/>
      <c r="AK12" s="945"/>
      <c r="AL12" s="945"/>
      <c r="AM12" s="945"/>
      <c r="AN12" s="945"/>
      <c r="AO12" s="945"/>
      <c r="AP12" s="945"/>
      <c r="AQ12" s="945"/>
      <c r="AR12" s="945"/>
      <c r="AS12" s="945"/>
      <c r="AT12" s="945"/>
      <c r="AU12" s="945"/>
      <c r="AV12" s="945"/>
      <c r="AW12" s="945"/>
      <c r="AX12" s="945"/>
      <c r="AY12" s="945"/>
      <c r="AZ12" s="945"/>
      <c r="BA12" s="945"/>
      <c r="BB12" s="945"/>
      <c r="BC12" s="945"/>
      <c r="BD12" s="945"/>
      <c r="BE12" s="945"/>
      <c r="BF12" s="945"/>
      <c r="BG12" s="945"/>
      <c r="BH12" s="945"/>
      <c r="BI12" s="945"/>
      <c r="BJ12" s="945"/>
      <c r="BK12" s="945"/>
      <c r="BL12" s="945"/>
      <c r="BM12" s="945"/>
      <c r="BN12" s="945"/>
      <c r="BO12" s="945"/>
      <c r="BP12" s="945"/>
      <c r="BQ12" s="945"/>
      <c r="BR12" s="945"/>
      <c r="BS12" s="945"/>
      <c r="BT12" s="945"/>
      <c r="BU12" s="945"/>
      <c r="BV12" s="945"/>
      <c r="BW12" s="945"/>
      <c r="BX12" s="945"/>
      <c r="BY12" s="945"/>
      <c r="BZ12" s="945"/>
      <c r="CA12" s="945"/>
      <c r="CB12" s="945"/>
      <c r="CC12" s="945"/>
      <c r="CD12" s="945"/>
      <c r="CE12" s="945"/>
      <c r="CF12" s="945"/>
      <c r="CG12" s="945"/>
      <c r="CH12" s="945"/>
      <c r="CI12" s="945"/>
      <c r="CJ12" s="945"/>
      <c r="CK12" s="945"/>
      <c r="CL12" s="945"/>
      <c r="CM12" s="945"/>
      <c r="CN12" s="945"/>
      <c r="CO12" s="945"/>
      <c r="CP12" s="945"/>
      <c r="CQ12" s="945"/>
      <c r="CR12" s="945"/>
      <c r="CS12" s="945"/>
      <c r="CT12" s="945"/>
      <c r="CU12" s="945"/>
      <c r="CV12" s="945"/>
      <c r="CW12" s="945"/>
      <c r="CX12" s="945"/>
      <c r="CY12" s="945"/>
      <c r="CZ12" s="945"/>
      <c r="DA12" s="945"/>
      <c r="DB12" s="945"/>
      <c r="DC12" s="945"/>
      <c r="DD12" s="945"/>
      <c r="DE12" s="945"/>
      <c r="DF12" s="945"/>
      <c r="DG12" s="945"/>
      <c r="DH12" s="945"/>
      <c r="DI12" s="945"/>
      <c r="DJ12" s="945"/>
      <c r="DK12" s="945"/>
      <c r="DL12" s="945"/>
      <c r="DM12" s="945"/>
      <c r="DN12" s="945"/>
      <c r="DO12" s="945"/>
      <c r="DP12" s="945"/>
      <c r="DQ12" s="945"/>
      <c r="DR12" s="945"/>
      <c r="DS12" s="945"/>
      <c r="DT12" s="945"/>
      <c r="DU12" s="945"/>
      <c r="DV12" s="945"/>
      <c r="DW12" s="945"/>
      <c r="DX12" s="945"/>
      <c r="DY12" s="945"/>
      <c r="DZ12" s="945"/>
      <c r="EA12" s="945"/>
      <c r="EB12" s="945"/>
      <c r="EC12" s="945"/>
      <c r="ED12" s="945"/>
      <c r="EE12" s="945"/>
      <c r="EF12" s="945"/>
      <c r="EG12" s="945"/>
      <c r="EH12" s="945"/>
      <c r="EI12" s="945"/>
      <c r="EJ12" s="945"/>
      <c r="EK12" s="945"/>
      <c r="EL12" s="945"/>
      <c r="EM12" s="945"/>
      <c r="EN12" s="945"/>
      <c r="EO12" s="945"/>
      <c r="EP12" s="945"/>
      <c r="EQ12" s="945"/>
      <c r="ER12" s="945"/>
      <c r="ES12" s="945"/>
      <c r="ET12" s="945"/>
      <c r="EU12" s="945"/>
      <c r="EV12" s="945"/>
      <c r="EW12" s="945"/>
      <c r="EX12" s="945"/>
      <c r="EY12" s="945"/>
      <c r="EZ12" s="945"/>
      <c r="FA12" s="945"/>
      <c r="FB12" s="945"/>
      <c r="FC12" s="945"/>
      <c r="FD12" s="945"/>
      <c r="FE12" s="945"/>
    </row>
    <row r="13" spans="1:161" s="946" customFormat="1" ht="61.5" customHeight="1" x14ac:dyDescent="0.25">
      <c r="A13" s="1158"/>
      <c r="B13" s="930" t="s">
        <v>1539</v>
      </c>
      <c r="C13" s="930"/>
      <c r="D13" s="930" t="s">
        <v>1564</v>
      </c>
      <c r="E13" s="930" t="s">
        <v>1565</v>
      </c>
      <c r="F13" s="1037" t="s">
        <v>1534</v>
      </c>
      <c r="G13" s="931">
        <v>1</v>
      </c>
      <c r="H13" s="931">
        <v>20</v>
      </c>
      <c r="I13" s="931">
        <v>1</v>
      </c>
      <c r="J13" s="943"/>
      <c r="K13" s="944"/>
      <c r="L13" s="941"/>
      <c r="M13" s="941"/>
      <c r="N13" s="941"/>
      <c r="O13" s="935">
        <v>7500</v>
      </c>
      <c r="P13" s="936">
        <v>100</v>
      </c>
      <c r="Q13" s="936">
        <v>100</v>
      </c>
      <c r="R13" s="936">
        <v>100</v>
      </c>
      <c r="S13" s="936">
        <v>100</v>
      </c>
      <c r="T13" s="936">
        <v>100</v>
      </c>
      <c r="U13" s="936">
        <v>100</v>
      </c>
      <c r="V13" s="936">
        <v>100</v>
      </c>
      <c r="W13" s="936">
        <v>100</v>
      </c>
      <c r="X13" s="936">
        <v>100</v>
      </c>
      <c r="Y13" s="936">
        <v>100</v>
      </c>
      <c r="Z13" s="936">
        <v>100</v>
      </c>
      <c r="AA13" s="941"/>
      <c r="AB13" s="941"/>
      <c r="AC13" s="941"/>
      <c r="AD13" s="941"/>
      <c r="AE13" s="941"/>
      <c r="AF13" s="937">
        <v>500</v>
      </c>
      <c r="AG13" s="945"/>
      <c r="AH13" s="945"/>
      <c r="AI13" s="945"/>
      <c r="AJ13" s="945"/>
      <c r="AK13" s="945"/>
      <c r="AL13" s="945"/>
      <c r="AM13" s="945"/>
      <c r="AN13" s="945"/>
      <c r="AO13" s="945"/>
      <c r="AP13" s="945"/>
      <c r="AQ13" s="945"/>
      <c r="AR13" s="945"/>
      <c r="AS13" s="945"/>
      <c r="AT13" s="945"/>
      <c r="AU13" s="945"/>
      <c r="AV13" s="945"/>
      <c r="AW13" s="945"/>
      <c r="AX13" s="945"/>
      <c r="AY13" s="945"/>
      <c r="AZ13" s="945"/>
      <c r="BA13" s="945"/>
      <c r="BB13" s="945"/>
      <c r="BC13" s="945"/>
      <c r="BD13" s="945"/>
      <c r="BE13" s="945"/>
      <c r="BF13" s="945"/>
      <c r="BG13" s="945"/>
      <c r="BH13" s="945"/>
      <c r="BI13" s="945"/>
      <c r="BJ13" s="945"/>
      <c r="BK13" s="945"/>
      <c r="BL13" s="945"/>
      <c r="BM13" s="945"/>
      <c r="BN13" s="945"/>
      <c r="BO13" s="945"/>
      <c r="BP13" s="945"/>
      <c r="BQ13" s="945"/>
      <c r="BR13" s="945"/>
      <c r="BS13" s="945"/>
      <c r="BT13" s="945"/>
      <c r="BU13" s="945"/>
      <c r="BV13" s="945"/>
      <c r="BW13" s="945"/>
      <c r="BX13" s="945"/>
      <c r="BY13" s="945"/>
      <c r="BZ13" s="945"/>
      <c r="CA13" s="945"/>
      <c r="CB13" s="945"/>
      <c r="CC13" s="945"/>
      <c r="CD13" s="945"/>
      <c r="CE13" s="945"/>
      <c r="CF13" s="945"/>
      <c r="CG13" s="945"/>
      <c r="CH13" s="945"/>
      <c r="CI13" s="945"/>
      <c r="CJ13" s="945"/>
      <c r="CK13" s="945"/>
      <c r="CL13" s="945"/>
      <c r="CM13" s="945"/>
      <c r="CN13" s="945"/>
      <c r="CO13" s="945"/>
      <c r="CP13" s="945"/>
      <c r="CQ13" s="945"/>
      <c r="CR13" s="945"/>
      <c r="CS13" s="945"/>
      <c r="CT13" s="945"/>
      <c r="CU13" s="945"/>
      <c r="CV13" s="945"/>
      <c r="CW13" s="945"/>
      <c r="CX13" s="945"/>
      <c r="CY13" s="945"/>
      <c r="CZ13" s="945"/>
      <c r="DA13" s="945"/>
      <c r="DB13" s="945"/>
      <c r="DC13" s="945"/>
      <c r="DD13" s="945"/>
      <c r="DE13" s="945"/>
      <c r="DF13" s="945"/>
      <c r="DG13" s="945"/>
      <c r="DH13" s="945"/>
      <c r="DI13" s="945"/>
      <c r="DJ13" s="945"/>
      <c r="DK13" s="945"/>
      <c r="DL13" s="945"/>
      <c r="DM13" s="945"/>
      <c r="DN13" s="945"/>
      <c r="DO13" s="945"/>
      <c r="DP13" s="945"/>
      <c r="DQ13" s="945"/>
      <c r="DR13" s="945"/>
      <c r="DS13" s="945"/>
      <c r="DT13" s="945"/>
      <c r="DU13" s="945"/>
      <c r="DV13" s="945"/>
      <c r="DW13" s="945"/>
      <c r="DX13" s="945"/>
      <c r="DY13" s="945"/>
      <c r="DZ13" s="945"/>
      <c r="EA13" s="945"/>
      <c r="EB13" s="945"/>
      <c r="EC13" s="945"/>
      <c r="ED13" s="945"/>
      <c r="EE13" s="945"/>
      <c r="EF13" s="945"/>
      <c r="EG13" s="945"/>
      <c r="EH13" s="945"/>
      <c r="EI13" s="945"/>
      <c r="EJ13" s="945"/>
      <c r="EK13" s="945"/>
      <c r="EL13" s="945"/>
      <c r="EM13" s="945"/>
      <c r="EN13" s="945"/>
      <c r="EO13" s="945"/>
      <c r="EP13" s="945"/>
      <c r="EQ13" s="945"/>
      <c r="ER13" s="945"/>
      <c r="ES13" s="945"/>
      <c r="ET13" s="945"/>
      <c r="EU13" s="945"/>
      <c r="EV13" s="945"/>
      <c r="EW13" s="945"/>
      <c r="EX13" s="945"/>
      <c r="EY13" s="945"/>
      <c r="EZ13" s="945"/>
      <c r="FA13" s="945"/>
      <c r="FB13" s="945"/>
      <c r="FC13" s="945"/>
      <c r="FD13" s="945"/>
      <c r="FE13" s="945"/>
    </row>
    <row r="14" spans="1:161" s="938" customFormat="1" ht="84" customHeight="1" x14ac:dyDescent="0.25">
      <c r="A14" s="948" t="s">
        <v>1468</v>
      </c>
      <c r="B14" s="930" t="s">
        <v>1543</v>
      </c>
      <c r="C14" s="930"/>
      <c r="D14" s="930" t="s">
        <v>1566</v>
      </c>
      <c r="E14" s="930" t="s">
        <v>1567</v>
      </c>
      <c r="F14" s="1016" t="s">
        <v>1518</v>
      </c>
      <c r="G14" s="931" t="s">
        <v>162</v>
      </c>
      <c r="H14" s="931" t="s">
        <v>162</v>
      </c>
      <c r="I14" s="931" t="s">
        <v>162</v>
      </c>
      <c r="J14" s="932"/>
      <c r="K14" s="940"/>
      <c r="L14" s="934"/>
      <c r="M14" s="934"/>
      <c r="N14" s="934"/>
      <c r="O14" s="949" t="s">
        <v>162</v>
      </c>
      <c r="P14" s="947" t="s">
        <v>162</v>
      </c>
      <c r="Q14" s="947" t="s">
        <v>162</v>
      </c>
      <c r="R14" s="947" t="s">
        <v>162</v>
      </c>
      <c r="S14" s="947" t="s">
        <v>162</v>
      </c>
      <c r="T14" s="947" t="s">
        <v>162</v>
      </c>
      <c r="U14" s="947" t="s">
        <v>162</v>
      </c>
      <c r="V14" s="947" t="s">
        <v>162</v>
      </c>
      <c r="W14" s="947" t="s">
        <v>162</v>
      </c>
      <c r="X14" s="947" t="s">
        <v>162</v>
      </c>
      <c r="Y14" s="947" t="s">
        <v>162</v>
      </c>
      <c r="Z14" s="947" t="s">
        <v>162</v>
      </c>
      <c r="AA14" s="941"/>
      <c r="AB14" s="941"/>
      <c r="AC14" s="941"/>
      <c r="AD14" s="941"/>
      <c r="AE14" s="941"/>
      <c r="AF14" s="950" t="s">
        <v>162</v>
      </c>
      <c r="AG14" s="905"/>
      <c r="AH14" s="905"/>
      <c r="AI14" s="905"/>
      <c r="AJ14" s="905"/>
      <c r="AK14" s="905"/>
      <c r="AL14" s="905"/>
      <c r="AM14" s="905"/>
      <c r="AN14" s="905"/>
      <c r="AO14" s="905"/>
      <c r="AP14" s="905"/>
      <c r="AQ14" s="905"/>
      <c r="AR14" s="905"/>
      <c r="AS14" s="905"/>
      <c r="AT14" s="905"/>
      <c r="AU14" s="905"/>
      <c r="AV14" s="905"/>
      <c r="AW14" s="905"/>
      <c r="AX14" s="905"/>
      <c r="AY14" s="905"/>
      <c r="AZ14" s="905"/>
      <c r="BA14" s="905"/>
      <c r="BB14" s="905"/>
      <c r="BC14" s="905"/>
      <c r="BD14" s="905"/>
      <c r="BE14" s="905"/>
      <c r="BF14" s="905"/>
      <c r="BG14" s="905"/>
      <c r="BH14" s="905"/>
      <c r="BI14" s="905"/>
      <c r="BJ14" s="905"/>
      <c r="BK14" s="905"/>
      <c r="BL14" s="905"/>
      <c r="BM14" s="905"/>
      <c r="BN14" s="905"/>
      <c r="BO14" s="905"/>
      <c r="BP14" s="905"/>
      <c r="BQ14" s="905"/>
      <c r="BR14" s="905"/>
      <c r="BS14" s="905"/>
      <c r="BT14" s="905"/>
      <c r="BU14" s="905"/>
      <c r="BV14" s="905"/>
      <c r="BW14" s="905"/>
      <c r="BX14" s="905"/>
      <c r="BY14" s="905"/>
      <c r="BZ14" s="905"/>
      <c r="CA14" s="905"/>
      <c r="CB14" s="905"/>
      <c r="CC14" s="905"/>
      <c r="CD14" s="905"/>
      <c r="CE14" s="905"/>
      <c r="CF14" s="905"/>
      <c r="CG14" s="905"/>
      <c r="CH14" s="905"/>
      <c r="CI14" s="905"/>
      <c r="CJ14" s="905"/>
      <c r="CK14" s="905"/>
      <c r="CL14" s="905"/>
      <c r="CM14" s="905"/>
      <c r="CN14" s="905"/>
      <c r="CO14" s="905"/>
      <c r="CP14" s="905"/>
      <c r="CQ14" s="905"/>
      <c r="CR14" s="905"/>
      <c r="CS14" s="905"/>
      <c r="CT14" s="905"/>
      <c r="CU14" s="905"/>
      <c r="CV14" s="905"/>
      <c r="CW14" s="905"/>
      <c r="CX14" s="905"/>
      <c r="CY14" s="905"/>
      <c r="CZ14" s="905"/>
      <c r="DA14" s="905"/>
      <c r="DB14" s="905"/>
      <c r="DC14" s="905"/>
      <c r="DD14" s="905"/>
      <c r="DE14" s="905"/>
      <c r="DF14" s="905"/>
      <c r="DG14" s="905"/>
      <c r="DH14" s="905"/>
      <c r="DI14" s="905"/>
      <c r="DJ14" s="905"/>
      <c r="DK14" s="905"/>
      <c r="DL14" s="905"/>
      <c r="DM14" s="905"/>
      <c r="DN14" s="905"/>
      <c r="DO14" s="905"/>
      <c r="DP14" s="905"/>
      <c r="DQ14" s="905"/>
      <c r="DR14" s="905"/>
      <c r="DS14" s="905"/>
      <c r="DT14" s="905"/>
      <c r="DU14" s="905"/>
      <c r="DV14" s="905"/>
      <c r="DW14" s="905"/>
      <c r="DX14" s="905"/>
      <c r="DY14" s="905"/>
      <c r="DZ14" s="905"/>
      <c r="EA14" s="905"/>
      <c r="EB14" s="905"/>
      <c r="EC14" s="905"/>
      <c r="ED14" s="905"/>
      <c r="EE14" s="905"/>
      <c r="EF14" s="905"/>
      <c r="EG14" s="905"/>
      <c r="EH14" s="905"/>
      <c r="EI14" s="905"/>
      <c r="EJ14" s="905"/>
      <c r="EK14" s="905"/>
      <c r="EL14" s="905"/>
      <c r="EM14" s="905"/>
      <c r="EN14" s="905"/>
      <c r="EO14" s="905"/>
      <c r="EP14" s="905"/>
      <c r="EQ14" s="905"/>
      <c r="ER14" s="905"/>
      <c r="ES14" s="905"/>
      <c r="ET14" s="905"/>
      <c r="EU14" s="905"/>
      <c r="EV14" s="905"/>
      <c r="EW14" s="905"/>
      <c r="EX14" s="905"/>
      <c r="EY14" s="905"/>
      <c r="EZ14" s="905"/>
      <c r="FA14" s="905"/>
      <c r="FB14" s="905"/>
      <c r="FC14" s="905"/>
      <c r="FD14" s="905"/>
      <c r="FE14" s="905"/>
    </row>
    <row r="15" spans="1:161" s="938" customFormat="1" ht="34.5" customHeight="1" thickBot="1" x14ac:dyDescent="0.3">
      <c r="A15" s="954"/>
      <c r="B15" s="954"/>
      <c r="C15" s="954"/>
      <c r="D15" s="954"/>
      <c r="E15" s="954"/>
      <c r="F15" s="954"/>
      <c r="G15" s="954"/>
      <c r="H15" s="954"/>
      <c r="I15" s="954"/>
      <c r="J15" s="954"/>
      <c r="K15" s="954" t="e">
        <f>SUM(#REF!)</f>
        <v>#REF!</v>
      </c>
      <c r="L15" s="954" t="e">
        <f>SUM(#REF!)</f>
        <v>#REF!</v>
      </c>
      <c r="M15" s="954" t="e">
        <f>SUM(#REF!)</f>
        <v>#REF!</v>
      </c>
      <c r="N15" s="954" t="e">
        <f>SUM(#REF!)</f>
        <v>#REF!</v>
      </c>
      <c r="O15" s="955">
        <f t="shared" ref="O15:AF15" si="0">SUM(O5:O14)</f>
        <v>50000</v>
      </c>
      <c r="P15" s="955">
        <f t="shared" si="0"/>
        <v>2550</v>
      </c>
      <c r="Q15" s="955">
        <f t="shared" si="0"/>
        <v>1450</v>
      </c>
      <c r="R15" s="955">
        <f t="shared" si="0"/>
        <v>1750</v>
      </c>
      <c r="S15" s="955">
        <f t="shared" si="0"/>
        <v>31000</v>
      </c>
      <c r="T15" s="955">
        <f t="shared" si="0"/>
        <v>1750</v>
      </c>
      <c r="U15" s="955">
        <f t="shared" si="0"/>
        <v>1450</v>
      </c>
      <c r="V15" s="955">
        <f t="shared" si="0"/>
        <v>1750</v>
      </c>
      <c r="W15" s="955">
        <f t="shared" si="0"/>
        <v>2800</v>
      </c>
      <c r="X15" s="955">
        <f t="shared" si="0"/>
        <v>2300</v>
      </c>
      <c r="Y15" s="955">
        <f t="shared" si="0"/>
        <v>1450</v>
      </c>
      <c r="Z15" s="955">
        <f t="shared" si="0"/>
        <v>4750</v>
      </c>
      <c r="AA15" s="954">
        <f t="shared" si="0"/>
        <v>0</v>
      </c>
      <c r="AB15" s="954">
        <f t="shared" si="0"/>
        <v>0</v>
      </c>
      <c r="AC15" s="954">
        <f t="shared" si="0"/>
        <v>0</v>
      </c>
      <c r="AD15" s="954">
        <f t="shared" si="0"/>
        <v>0</v>
      </c>
      <c r="AE15" s="954">
        <f t="shared" si="0"/>
        <v>0</v>
      </c>
      <c r="AF15" s="956">
        <f t="shared" si="0"/>
        <v>9800</v>
      </c>
      <c r="AG15" s="905"/>
      <c r="AH15" s="905"/>
      <c r="AI15" s="905"/>
      <c r="AJ15" s="905"/>
      <c r="AK15" s="905"/>
      <c r="AL15" s="905"/>
      <c r="AM15" s="905"/>
      <c r="AN15" s="905"/>
      <c r="AO15" s="905"/>
      <c r="AP15" s="905"/>
      <c r="AQ15" s="905"/>
      <c r="AR15" s="905"/>
      <c r="AS15" s="905"/>
      <c r="AT15" s="905"/>
      <c r="AU15" s="905"/>
      <c r="AV15" s="905"/>
      <c r="AW15" s="905"/>
      <c r="AX15" s="905"/>
      <c r="AY15" s="905"/>
      <c r="AZ15" s="905"/>
      <c r="BA15" s="905"/>
      <c r="BB15" s="905"/>
      <c r="BC15" s="905"/>
      <c r="BD15" s="905"/>
      <c r="BE15" s="905"/>
      <c r="BF15" s="905"/>
      <c r="BG15" s="905"/>
      <c r="BH15" s="905"/>
      <c r="BI15" s="905"/>
      <c r="BJ15" s="905"/>
      <c r="BK15" s="905"/>
      <c r="BL15" s="905"/>
      <c r="BM15" s="905"/>
      <c r="BN15" s="905"/>
      <c r="BO15" s="905"/>
      <c r="BP15" s="905"/>
      <c r="BQ15" s="905"/>
      <c r="BR15" s="905"/>
      <c r="BS15" s="905"/>
      <c r="BT15" s="905"/>
      <c r="BU15" s="905"/>
      <c r="BV15" s="905"/>
      <c r="BW15" s="905"/>
      <c r="BX15" s="905"/>
      <c r="BY15" s="905"/>
      <c r="BZ15" s="905"/>
      <c r="CA15" s="905"/>
      <c r="CB15" s="905"/>
      <c r="CC15" s="905"/>
      <c r="CD15" s="905"/>
      <c r="CE15" s="905"/>
      <c r="CF15" s="905"/>
      <c r="CG15" s="905"/>
      <c r="CH15" s="905"/>
      <c r="CI15" s="905"/>
      <c r="CJ15" s="905"/>
      <c r="CK15" s="905"/>
      <c r="CL15" s="905"/>
      <c r="CM15" s="905"/>
      <c r="CN15" s="905"/>
      <c r="CO15" s="905"/>
      <c r="CP15" s="905"/>
      <c r="CQ15" s="905"/>
      <c r="CR15" s="905"/>
      <c r="CS15" s="905"/>
      <c r="CT15" s="905"/>
      <c r="CU15" s="905"/>
      <c r="CV15" s="905"/>
      <c r="CW15" s="905"/>
      <c r="CX15" s="905"/>
      <c r="CY15" s="905"/>
      <c r="CZ15" s="905"/>
      <c r="DA15" s="905"/>
      <c r="DB15" s="905"/>
      <c r="DC15" s="905"/>
      <c r="DD15" s="905"/>
      <c r="DE15" s="905"/>
      <c r="DF15" s="905"/>
      <c r="DG15" s="905"/>
      <c r="DH15" s="905"/>
      <c r="DI15" s="905"/>
      <c r="DJ15" s="905"/>
      <c r="DK15" s="905"/>
      <c r="DL15" s="905"/>
      <c r="DM15" s="905"/>
      <c r="DN15" s="905"/>
      <c r="DO15" s="905"/>
      <c r="DP15" s="905"/>
      <c r="DQ15" s="905"/>
      <c r="DR15" s="905"/>
      <c r="DS15" s="905"/>
      <c r="DT15" s="905"/>
      <c r="DU15" s="905"/>
      <c r="DV15" s="905"/>
      <c r="DW15" s="905"/>
      <c r="DX15" s="905"/>
      <c r="DY15" s="905"/>
      <c r="DZ15" s="905"/>
      <c r="EA15" s="905"/>
      <c r="EB15" s="905"/>
      <c r="EC15" s="905"/>
      <c r="ED15" s="905"/>
      <c r="EE15" s="905"/>
      <c r="EF15" s="905"/>
      <c r="EG15" s="905"/>
      <c r="EH15" s="905"/>
      <c r="EI15" s="905"/>
      <c r="EJ15" s="905"/>
      <c r="EK15" s="905"/>
      <c r="EL15" s="905"/>
      <c r="EM15" s="905"/>
      <c r="EN15" s="905"/>
      <c r="EO15" s="905"/>
      <c r="EP15" s="905"/>
      <c r="EQ15" s="905"/>
      <c r="ER15" s="905"/>
      <c r="ES15" s="905"/>
      <c r="ET15" s="905"/>
      <c r="EU15" s="905"/>
      <c r="EV15" s="905"/>
      <c r="EW15" s="905"/>
      <c r="EX15" s="905"/>
      <c r="EY15" s="905"/>
      <c r="EZ15" s="905"/>
      <c r="FA15" s="905"/>
      <c r="FB15" s="905"/>
      <c r="FC15" s="905"/>
      <c r="FD15" s="905"/>
      <c r="FE15" s="905"/>
    </row>
    <row r="16" spans="1:161" s="966" customFormat="1" ht="30" customHeight="1" thickBot="1" x14ac:dyDescent="0.3">
      <c r="A16" s="957" t="s">
        <v>234</v>
      </c>
      <c r="B16" s="957"/>
      <c r="C16" s="957"/>
      <c r="D16" s="957"/>
      <c r="E16" s="957"/>
      <c r="F16" s="957"/>
      <c r="G16" s="958"/>
      <c r="H16" s="959"/>
      <c r="I16" s="958"/>
      <c r="J16" s="960"/>
      <c r="K16" s="961">
        <v>2014</v>
      </c>
      <c r="L16" s="962">
        <v>2015</v>
      </c>
      <c r="M16" s="962">
        <v>2016</v>
      </c>
      <c r="N16" s="962">
        <v>2017</v>
      </c>
      <c r="O16" s="963" t="s">
        <v>1546</v>
      </c>
      <c r="P16" s="964">
        <v>2021</v>
      </c>
      <c r="Q16" s="964">
        <v>2022</v>
      </c>
      <c r="R16" s="964">
        <v>2023</v>
      </c>
      <c r="S16" s="964">
        <v>2024</v>
      </c>
      <c r="T16" s="964">
        <v>2025</v>
      </c>
      <c r="U16" s="964">
        <v>2026</v>
      </c>
      <c r="V16" s="964">
        <v>2027</v>
      </c>
      <c r="W16" s="964">
        <v>2028</v>
      </c>
      <c r="X16" s="964">
        <v>2029</v>
      </c>
      <c r="Y16" s="964">
        <v>2030</v>
      </c>
      <c r="AA16" s="964">
        <v>2032</v>
      </c>
      <c r="AB16" s="964">
        <v>2033</v>
      </c>
      <c r="AC16" s="964">
        <v>2034</v>
      </c>
      <c r="AD16" s="964">
        <v>2035</v>
      </c>
      <c r="AE16" s="964">
        <v>2036</v>
      </c>
      <c r="AF16" s="965" t="s">
        <v>262</v>
      </c>
    </row>
    <row r="17" spans="1:161" s="974" customFormat="1" ht="30" customHeight="1" thickBot="1" x14ac:dyDescent="0.3">
      <c r="A17" s="967" t="s">
        <v>1547</v>
      </c>
      <c r="B17" s="967"/>
      <c r="C17" s="967"/>
      <c r="D17" s="967"/>
      <c r="E17" s="967"/>
      <c r="F17" s="967"/>
      <c r="G17" s="968"/>
      <c r="H17" s="969"/>
      <c r="I17" s="968"/>
      <c r="J17" s="970"/>
      <c r="K17" s="971" t="e">
        <f>K15+#REF!+#REF!+#REF!</f>
        <v>#REF!</v>
      </c>
      <c r="L17" s="971" t="e">
        <f>L15+#REF!+#REF!+#REF!</f>
        <v>#REF!</v>
      </c>
      <c r="M17" s="971" t="e">
        <f>M15+#REF!+#REF!+#REF!</f>
        <v>#REF!</v>
      </c>
      <c r="N17" s="971" t="e">
        <f>N15+#REF!+#REF!+#REF!</f>
        <v>#REF!</v>
      </c>
      <c r="O17" s="972"/>
      <c r="P17" s="973">
        <f>P15</f>
        <v>2550</v>
      </c>
      <c r="Q17" s="973">
        <f t="shared" ref="Q17:AF17" si="1">Q15</f>
        <v>1450</v>
      </c>
      <c r="R17" s="973">
        <f t="shared" si="1"/>
        <v>1750</v>
      </c>
      <c r="S17" s="973">
        <f t="shared" si="1"/>
        <v>31000</v>
      </c>
      <c r="T17" s="973">
        <f t="shared" si="1"/>
        <v>1750</v>
      </c>
      <c r="U17" s="973">
        <f t="shared" si="1"/>
        <v>1450</v>
      </c>
      <c r="V17" s="973">
        <f t="shared" si="1"/>
        <v>1750</v>
      </c>
      <c r="W17" s="973">
        <f t="shared" si="1"/>
        <v>2800</v>
      </c>
      <c r="X17" s="973">
        <f t="shared" si="1"/>
        <v>2300</v>
      </c>
      <c r="Y17" s="973">
        <f t="shared" si="1"/>
        <v>1450</v>
      </c>
      <c r="Z17" s="973">
        <f t="shared" si="1"/>
        <v>4750</v>
      </c>
      <c r="AA17" s="973">
        <f t="shared" si="1"/>
        <v>0</v>
      </c>
      <c r="AB17" s="973">
        <f t="shared" si="1"/>
        <v>0</v>
      </c>
      <c r="AC17" s="973">
        <f t="shared" si="1"/>
        <v>0</v>
      </c>
      <c r="AD17" s="973">
        <f t="shared" si="1"/>
        <v>0</v>
      </c>
      <c r="AE17" s="973">
        <f t="shared" si="1"/>
        <v>0</v>
      </c>
      <c r="AF17" s="973">
        <f t="shared" si="1"/>
        <v>9800</v>
      </c>
    </row>
    <row r="18" spans="1:161" s="938" customFormat="1" ht="30" customHeight="1" x14ac:dyDescent="0.25">
      <c r="A18" s="904"/>
      <c r="B18" s="904"/>
      <c r="C18" s="904"/>
      <c r="D18" s="904"/>
      <c r="E18" s="904"/>
      <c r="F18" s="904"/>
      <c r="G18" s="975"/>
      <c r="H18" s="975"/>
      <c r="I18" s="904"/>
      <c r="J18" s="904"/>
      <c r="K18" s="976"/>
      <c r="L18" s="977"/>
      <c r="M18" s="977"/>
      <c r="N18" s="977"/>
      <c r="O18" s="977"/>
      <c r="P18" s="977"/>
      <c r="Q18" s="977"/>
      <c r="R18" s="977"/>
      <c r="S18" s="977"/>
      <c r="T18" s="977"/>
      <c r="U18" s="977"/>
      <c r="V18" s="675"/>
      <c r="W18" s="675"/>
      <c r="X18" s="675"/>
      <c r="Y18" s="675"/>
      <c r="Z18" s="675"/>
      <c r="AA18" s="675"/>
      <c r="AB18" s="675"/>
      <c r="AC18" s="675"/>
      <c r="AD18" s="675"/>
      <c r="AE18" s="675"/>
      <c r="AF18" s="675"/>
      <c r="AG18" s="905"/>
      <c r="AH18" s="905"/>
      <c r="AI18" s="905"/>
      <c r="AJ18" s="905"/>
      <c r="AK18" s="905"/>
      <c r="AL18" s="905"/>
      <c r="AM18" s="905"/>
      <c r="AN18" s="905"/>
      <c r="AO18" s="905"/>
      <c r="AP18" s="905"/>
      <c r="AQ18" s="905"/>
      <c r="AR18" s="905"/>
      <c r="AS18" s="905"/>
      <c r="AT18" s="905"/>
      <c r="AU18" s="905"/>
      <c r="AV18" s="905"/>
      <c r="AW18" s="905"/>
      <c r="AX18" s="905"/>
      <c r="AY18" s="905"/>
      <c r="AZ18" s="905"/>
      <c r="BA18" s="905"/>
      <c r="BB18" s="905"/>
      <c r="BC18" s="905"/>
      <c r="BD18" s="905"/>
      <c r="BE18" s="905"/>
      <c r="BF18" s="905"/>
      <c r="BG18" s="905"/>
      <c r="BH18" s="905"/>
      <c r="BI18" s="905"/>
      <c r="BJ18" s="905"/>
      <c r="BK18" s="905"/>
      <c r="BL18" s="905"/>
      <c r="BM18" s="905"/>
      <c r="BN18" s="905"/>
      <c r="BO18" s="905"/>
      <c r="BP18" s="905"/>
      <c r="BQ18" s="905"/>
      <c r="BR18" s="905"/>
      <c r="BS18" s="905"/>
      <c r="BT18" s="905"/>
      <c r="BU18" s="905"/>
      <c r="BV18" s="905"/>
      <c r="BW18" s="905"/>
      <c r="BX18" s="905"/>
      <c r="BY18" s="905"/>
      <c r="BZ18" s="905"/>
      <c r="CA18" s="905"/>
      <c r="CB18" s="905"/>
      <c r="CC18" s="905"/>
      <c r="CD18" s="905"/>
      <c r="CE18" s="905"/>
      <c r="CF18" s="905"/>
      <c r="CG18" s="905"/>
      <c r="CH18" s="905"/>
      <c r="CI18" s="905"/>
      <c r="CJ18" s="905"/>
      <c r="CK18" s="905"/>
      <c r="CL18" s="905"/>
      <c r="CM18" s="905"/>
      <c r="CN18" s="905"/>
      <c r="CO18" s="905"/>
      <c r="CP18" s="905"/>
      <c r="CQ18" s="905"/>
      <c r="CR18" s="905"/>
      <c r="CS18" s="905"/>
      <c r="CT18" s="905"/>
      <c r="CU18" s="905"/>
      <c r="CV18" s="905"/>
      <c r="CW18" s="905"/>
      <c r="CX18" s="905"/>
      <c r="CY18" s="905"/>
      <c r="CZ18" s="905"/>
      <c r="DA18" s="905"/>
      <c r="DB18" s="905"/>
      <c r="DC18" s="905"/>
      <c r="DD18" s="905"/>
      <c r="DE18" s="905"/>
      <c r="DF18" s="905"/>
      <c r="DG18" s="905"/>
      <c r="DH18" s="905"/>
      <c r="DI18" s="905"/>
      <c r="DJ18" s="905"/>
      <c r="DK18" s="905"/>
      <c r="DL18" s="905"/>
      <c r="DM18" s="905"/>
      <c r="DN18" s="905"/>
      <c r="DO18" s="905"/>
      <c r="DP18" s="905"/>
      <c r="DQ18" s="905"/>
      <c r="DR18" s="905"/>
      <c r="DS18" s="905"/>
      <c r="DT18" s="905"/>
      <c r="DU18" s="905"/>
      <c r="DV18" s="905"/>
      <c r="DW18" s="905"/>
      <c r="DX18" s="905"/>
      <c r="DY18" s="905"/>
      <c r="DZ18" s="905"/>
      <c r="EA18" s="905"/>
      <c r="EB18" s="905"/>
      <c r="EC18" s="905"/>
      <c r="ED18" s="905"/>
      <c r="EE18" s="905"/>
      <c r="EF18" s="905"/>
      <c r="EG18" s="905"/>
      <c r="EH18" s="905"/>
      <c r="EI18" s="905"/>
      <c r="EJ18" s="905"/>
      <c r="EK18" s="905"/>
      <c r="EL18" s="905"/>
      <c r="EM18" s="905"/>
      <c r="EN18" s="905"/>
      <c r="EO18" s="905"/>
      <c r="EP18" s="905"/>
      <c r="EQ18" s="905"/>
      <c r="ER18" s="905"/>
      <c r="ES18" s="905"/>
      <c r="ET18" s="905"/>
      <c r="EU18" s="905"/>
      <c r="EV18" s="905"/>
      <c r="EW18" s="905"/>
      <c r="EX18" s="905"/>
      <c r="EY18" s="905"/>
      <c r="EZ18" s="905"/>
      <c r="FA18" s="905"/>
      <c r="FB18" s="905"/>
      <c r="FC18" s="905"/>
      <c r="FD18" s="905"/>
      <c r="FE18" s="905"/>
    </row>
    <row r="19" spans="1:161" s="938" customFormat="1" ht="30" customHeight="1" x14ac:dyDescent="0.25">
      <c r="A19" s="904"/>
      <c r="B19" s="904"/>
      <c r="C19" s="904"/>
      <c r="D19" s="904"/>
      <c r="E19" s="904"/>
      <c r="F19" s="904"/>
      <c r="G19" s="975"/>
      <c r="H19" s="975"/>
      <c r="I19" s="904"/>
      <c r="J19" s="904"/>
      <c r="K19" s="976"/>
      <c r="L19" s="977"/>
      <c r="M19" s="977"/>
      <c r="N19" s="977"/>
      <c r="O19" s="977"/>
      <c r="P19" s="977"/>
      <c r="Q19" s="977"/>
      <c r="R19" s="977"/>
      <c r="S19" s="977"/>
      <c r="T19" s="977"/>
      <c r="U19" s="977"/>
      <c r="V19" s="675"/>
      <c r="W19" s="675"/>
      <c r="X19" s="675"/>
      <c r="Y19" s="675"/>
      <c r="Z19" s="675"/>
      <c r="AA19" s="675"/>
      <c r="AB19" s="675"/>
      <c r="AC19" s="675"/>
      <c r="AD19" s="675"/>
      <c r="AE19" s="675"/>
      <c r="AF19" s="675"/>
      <c r="AG19" s="905"/>
      <c r="AH19" s="905"/>
      <c r="AI19" s="905"/>
      <c r="AJ19" s="905"/>
      <c r="AK19" s="905"/>
      <c r="AL19" s="905"/>
      <c r="AM19" s="905"/>
      <c r="AN19" s="905"/>
      <c r="AO19" s="905"/>
      <c r="AP19" s="905"/>
      <c r="AQ19" s="905"/>
      <c r="AR19" s="905"/>
      <c r="AS19" s="905"/>
      <c r="AT19" s="905"/>
      <c r="AU19" s="905"/>
      <c r="AV19" s="905"/>
      <c r="AW19" s="905"/>
      <c r="AX19" s="905"/>
      <c r="AY19" s="905"/>
      <c r="AZ19" s="905"/>
      <c r="BA19" s="905"/>
      <c r="BB19" s="905"/>
      <c r="BC19" s="905"/>
      <c r="BD19" s="905"/>
      <c r="BE19" s="905"/>
      <c r="BF19" s="905"/>
      <c r="BG19" s="905"/>
      <c r="BH19" s="905"/>
      <c r="BI19" s="905"/>
      <c r="BJ19" s="905"/>
      <c r="BK19" s="905"/>
      <c r="BL19" s="905"/>
      <c r="BM19" s="905"/>
      <c r="BN19" s="905"/>
      <c r="BO19" s="905"/>
      <c r="BP19" s="905"/>
      <c r="BQ19" s="905"/>
      <c r="BR19" s="905"/>
      <c r="BS19" s="905"/>
      <c r="BT19" s="905"/>
      <c r="BU19" s="905"/>
      <c r="BV19" s="905"/>
      <c r="BW19" s="905"/>
      <c r="BX19" s="905"/>
      <c r="BY19" s="905"/>
      <c r="BZ19" s="905"/>
      <c r="CA19" s="905"/>
      <c r="CB19" s="905"/>
      <c r="CC19" s="905"/>
      <c r="CD19" s="905"/>
      <c r="CE19" s="905"/>
      <c r="CF19" s="905"/>
      <c r="CG19" s="905"/>
      <c r="CH19" s="905"/>
      <c r="CI19" s="905"/>
      <c r="CJ19" s="905"/>
      <c r="CK19" s="905"/>
      <c r="CL19" s="905"/>
      <c r="CM19" s="905"/>
      <c r="CN19" s="905"/>
      <c r="CO19" s="905"/>
      <c r="CP19" s="905"/>
      <c r="CQ19" s="905"/>
      <c r="CR19" s="905"/>
      <c r="CS19" s="905"/>
      <c r="CT19" s="905"/>
      <c r="CU19" s="905"/>
      <c r="CV19" s="905"/>
      <c r="CW19" s="905"/>
      <c r="CX19" s="905"/>
      <c r="CY19" s="905"/>
      <c r="CZ19" s="905"/>
      <c r="DA19" s="905"/>
      <c r="DB19" s="905"/>
      <c r="DC19" s="905"/>
      <c r="DD19" s="905"/>
      <c r="DE19" s="905"/>
      <c r="DF19" s="905"/>
      <c r="DG19" s="905"/>
      <c r="DH19" s="905"/>
      <c r="DI19" s="905"/>
      <c r="DJ19" s="905"/>
      <c r="DK19" s="905"/>
      <c r="DL19" s="905"/>
      <c r="DM19" s="905"/>
      <c r="DN19" s="905"/>
      <c r="DO19" s="905"/>
      <c r="DP19" s="905"/>
      <c r="DQ19" s="905"/>
      <c r="DR19" s="905"/>
      <c r="DS19" s="905"/>
      <c r="DT19" s="905"/>
      <c r="DU19" s="905"/>
      <c r="DV19" s="905"/>
      <c r="DW19" s="905"/>
      <c r="DX19" s="905"/>
      <c r="DY19" s="905"/>
      <c r="DZ19" s="905"/>
      <c r="EA19" s="905"/>
      <c r="EB19" s="905"/>
      <c r="EC19" s="905"/>
      <c r="ED19" s="905"/>
      <c r="EE19" s="905"/>
      <c r="EF19" s="905"/>
      <c r="EG19" s="905"/>
      <c r="EH19" s="905"/>
      <c r="EI19" s="905"/>
      <c r="EJ19" s="905"/>
      <c r="EK19" s="905"/>
      <c r="EL19" s="905"/>
      <c r="EM19" s="905"/>
      <c r="EN19" s="905"/>
      <c r="EO19" s="905"/>
      <c r="EP19" s="905"/>
      <c r="EQ19" s="905"/>
      <c r="ER19" s="905"/>
      <c r="ES19" s="905"/>
      <c r="ET19" s="905"/>
      <c r="EU19" s="905"/>
      <c r="EV19" s="905"/>
      <c r="EW19" s="905"/>
      <c r="EX19" s="905"/>
      <c r="EY19" s="905"/>
      <c r="EZ19" s="905"/>
      <c r="FA19" s="905"/>
      <c r="FB19" s="905"/>
      <c r="FC19" s="905"/>
      <c r="FD19" s="905"/>
      <c r="FE19" s="905"/>
    </row>
    <row r="20" spans="1:161" s="938" customFormat="1" ht="30" customHeight="1" x14ac:dyDescent="0.25">
      <c r="A20" s="904"/>
      <c r="B20" s="904"/>
      <c r="C20" s="904"/>
      <c r="D20" s="904"/>
      <c r="E20" s="904"/>
      <c r="F20" s="904"/>
      <c r="G20" s="975"/>
      <c r="H20" s="975"/>
      <c r="I20" s="904"/>
      <c r="J20" s="904"/>
      <c r="K20" s="976"/>
      <c r="L20" s="977"/>
      <c r="M20" s="977"/>
      <c r="N20" s="977"/>
      <c r="O20" s="977"/>
      <c r="P20" s="977"/>
      <c r="Q20" s="977"/>
      <c r="R20" s="977"/>
      <c r="S20" s="977"/>
      <c r="T20" s="977"/>
      <c r="U20" s="977"/>
      <c r="V20" s="675"/>
      <c r="W20" s="675"/>
      <c r="X20" s="675"/>
      <c r="Y20" s="675"/>
      <c r="Z20" s="675"/>
      <c r="AA20" s="675"/>
      <c r="AB20" s="675"/>
      <c r="AC20" s="675"/>
      <c r="AD20" s="675"/>
      <c r="AE20" s="675"/>
      <c r="AF20" s="675"/>
      <c r="AG20" s="905"/>
      <c r="AH20" s="905"/>
      <c r="AI20" s="905"/>
      <c r="AJ20" s="905"/>
      <c r="AK20" s="905"/>
      <c r="AL20" s="905"/>
      <c r="AM20" s="905"/>
      <c r="AN20" s="905"/>
      <c r="AO20" s="905"/>
      <c r="AP20" s="905"/>
      <c r="AQ20" s="905"/>
      <c r="AR20" s="905"/>
      <c r="AS20" s="905"/>
      <c r="AT20" s="905"/>
      <c r="AU20" s="905"/>
      <c r="AV20" s="905"/>
      <c r="AW20" s="905"/>
      <c r="AX20" s="905"/>
      <c r="AY20" s="905"/>
      <c r="AZ20" s="905"/>
      <c r="BA20" s="905"/>
      <c r="BB20" s="905"/>
      <c r="BC20" s="905"/>
      <c r="BD20" s="905"/>
      <c r="BE20" s="905"/>
      <c r="BF20" s="905"/>
      <c r="BG20" s="905"/>
      <c r="BH20" s="905"/>
      <c r="BI20" s="905"/>
      <c r="BJ20" s="905"/>
      <c r="BK20" s="905"/>
      <c r="BL20" s="905"/>
      <c r="BM20" s="905"/>
      <c r="BN20" s="905"/>
      <c r="BO20" s="905"/>
      <c r="BP20" s="905"/>
      <c r="BQ20" s="905"/>
      <c r="BR20" s="905"/>
      <c r="BS20" s="905"/>
      <c r="BT20" s="905"/>
      <c r="BU20" s="905"/>
      <c r="BV20" s="905"/>
      <c r="BW20" s="905"/>
      <c r="BX20" s="905"/>
      <c r="BY20" s="905"/>
      <c r="BZ20" s="905"/>
      <c r="CA20" s="905"/>
      <c r="CB20" s="905"/>
      <c r="CC20" s="905"/>
      <c r="CD20" s="905"/>
      <c r="CE20" s="905"/>
      <c r="CF20" s="905"/>
      <c r="CG20" s="905"/>
      <c r="CH20" s="905"/>
      <c r="CI20" s="905"/>
      <c r="CJ20" s="905"/>
      <c r="CK20" s="905"/>
      <c r="CL20" s="905"/>
      <c r="CM20" s="905"/>
      <c r="CN20" s="905"/>
      <c r="CO20" s="905"/>
      <c r="CP20" s="905"/>
      <c r="CQ20" s="905"/>
      <c r="CR20" s="905"/>
      <c r="CS20" s="905"/>
      <c r="CT20" s="905"/>
      <c r="CU20" s="905"/>
      <c r="CV20" s="905"/>
      <c r="CW20" s="905"/>
      <c r="CX20" s="905"/>
      <c r="CY20" s="905"/>
      <c r="CZ20" s="905"/>
      <c r="DA20" s="905"/>
      <c r="DB20" s="905"/>
      <c r="DC20" s="905"/>
      <c r="DD20" s="905"/>
      <c r="DE20" s="905"/>
      <c r="DF20" s="905"/>
      <c r="DG20" s="905"/>
      <c r="DH20" s="905"/>
      <c r="DI20" s="905"/>
      <c r="DJ20" s="905"/>
      <c r="DK20" s="905"/>
      <c r="DL20" s="905"/>
      <c r="DM20" s="905"/>
      <c r="DN20" s="905"/>
      <c r="DO20" s="905"/>
      <c r="DP20" s="905"/>
      <c r="DQ20" s="905"/>
      <c r="DR20" s="905"/>
      <c r="DS20" s="905"/>
      <c r="DT20" s="905"/>
      <c r="DU20" s="905"/>
      <c r="DV20" s="905"/>
      <c r="DW20" s="905"/>
      <c r="DX20" s="905"/>
      <c r="DY20" s="905"/>
      <c r="DZ20" s="905"/>
      <c r="EA20" s="905"/>
      <c r="EB20" s="905"/>
      <c r="EC20" s="905"/>
      <c r="ED20" s="905"/>
      <c r="EE20" s="905"/>
      <c r="EF20" s="905"/>
      <c r="EG20" s="905"/>
      <c r="EH20" s="905"/>
      <c r="EI20" s="905"/>
      <c r="EJ20" s="905"/>
      <c r="EK20" s="905"/>
      <c r="EL20" s="905"/>
      <c r="EM20" s="905"/>
      <c r="EN20" s="905"/>
      <c r="EO20" s="905"/>
      <c r="EP20" s="905"/>
      <c r="EQ20" s="905"/>
      <c r="ER20" s="905"/>
      <c r="ES20" s="905"/>
      <c r="ET20" s="905"/>
      <c r="EU20" s="905"/>
      <c r="EV20" s="905"/>
      <c r="EW20" s="905"/>
      <c r="EX20" s="905"/>
      <c r="EY20" s="905"/>
      <c r="EZ20" s="905"/>
      <c r="FA20" s="905"/>
      <c r="FB20" s="905"/>
      <c r="FC20" s="905"/>
      <c r="FD20" s="905"/>
      <c r="FE20" s="905"/>
    </row>
    <row r="21" spans="1:161" s="938" customFormat="1" ht="30" customHeight="1" x14ac:dyDescent="0.25">
      <c r="A21" s="904"/>
      <c r="B21" s="904"/>
      <c r="C21" s="904"/>
      <c r="D21" s="904"/>
      <c r="E21" s="904"/>
      <c r="F21" s="904"/>
      <c r="G21" s="975"/>
      <c r="H21" s="975"/>
      <c r="I21" s="904"/>
      <c r="J21" s="904"/>
      <c r="K21" s="976"/>
      <c r="L21" s="977"/>
      <c r="M21" s="977"/>
      <c r="N21" s="977"/>
      <c r="O21" s="977"/>
      <c r="P21" s="977"/>
      <c r="Q21" s="977"/>
      <c r="R21" s="977"/>
      <c r="S21" s="977"/>
      <c r="T21" s="977"/>
      <c r="U21" s="977"/>
      <c r="V21" s="675"/>
      <c r="W21" s="675"/>
      <c r="X21" s="675"/>
      <c r="Y21" s="675"/>
      <c r="Z21" s="675"/>
      <c r="AA21" s="675"/>
      <c r="AB21" s="675"/>
      <c r="AC21" s="675"/>
      <c r="AD21" s="675"/>
      <c r="AE21" s="675"/>
      <c r="AF21" s="675"/>
      <c r="AG21" s="905"/>
      <c r="AH21" s="905"/>
      <c r="AI21" s="905"/>
      <c r="AJ21" s="905"/>
      <c r="AK21" s="905"/>
      <c r="AL21" s="905"/>
      <c r="AM21" s="905"/>
      <c r="AN21" s="905"/>
      <c r="AO21" s="905"/>
      <c r="AP21" s="905"/>
      <c r="AQ21" s="905"/>
      <c r="AR21" s="905"/>
      <c r="AS21" s="905"/>
      <c r="AT21" s="905"/>
      <c r="AU21" s="905"/>
      <c r="AV21" s="905"/>
      <c r="AW21" s="905"/>
      <c r="AX21" s="905"/>
      <c r="AY21" s="905"/>
      <c r="AZ21" s="905"/>
      <c r="BA21" s="905"/>
      <c r="BB21" s="905"/>
      <c r="BC21" s="905"/>
      <c r="BD21" s="905"/>
      <c r="BE21" s="905"/>
      <c r="BF21" s="905"/>
      <c r="BG21" s="905"/>
      <c r="BH21" s="905"/>
      <c r="BI21" s="905"/>
      <c r="BJ21" s="905"/>
      <c r="BK21" s="905"/>
      <c r="BL21" s="905"/>
      <c r="BM21" s="905"/>
      <c r="BN21" s="905"/>
      <c r="BO21" s="905"/>
      <c r="BP21" s="905"/>
      <c r="BQ21" s="905"/>
      <c r="BR21" s="905"/>
      <c r="BS21" s="905"/>
      <c r="BT21" s="905"/>
      <c r="BU21" s="905"/>
      <c r="BV21" s="905"/>
      <c r="BW21" s="905"/>
      <c r="BX21" s="905"/>
      <c r="BY21" s="905"/>
      <c r="BZ21" s="905"/>
      <c r="CA21" s="905"/>
      <c r="CB21" s="905"/>
      <c r="CC21" s="905"/>
      <c r="CD21" s="905"/>
      <c r="CE21" s="905"/>
      <c r="CF21" s="905"/>
      <c r="CG21" s="905"/>
      <c r="CH21" s="905"/>
      <c r="CI21" s="905"/>
      <c r="CJ21" s="905"/>
      <c r="CK21" s="905"/>
      <c r="CL21" s="905"/>
      <c r="CM21" s="905"/>
      <c r="CN21" s="905"/>
      <c r="CO21" s="905"/>
      <c r="CP21" s="905"/>
      <c r="CQ21" s="905"/>
      <c r="CR21" s="905"/>
      <c r="CS21" s="905"/>
      <c r="CT21" s="905"/>
      <c r="CU21" s="905"/>
      <c r="CV21" s="905"/>
      <c r="CW21" s="905"/>
      <c r="CX21" s="905"/>
      <c r="CY21" s="905"/>
      <c r="CZ21" s="905"/>
      <c r="DA21" s="905"/>
      <c r="DB21" s="905"/>
      <c r="DC21" s="905"/>
      <c r="DD21" s="905"/>
      <c r="DE21" s="905"/>
      <c r="DF21" s="905"/>
      <c r="DG21" s="905"/>
      <c r="DH21" s="905"/>
      <c r="DI21" s="905"/>
      <c r="DJ21" s="905"/>
      <c r="DK21" s="905"/>
      <c r="DL21" s="905"/>
      <c r="DM21" s="905"/>
      <c r="DN21" s="905"/>
      <c r="DO21" s="905"/>
      <c r="DP21" s="905"/>
      <c r="DQ21" s="905"/>
      <c r="DR21" s="905"/>
      <c r="DS21" s="905"/>
      <c r="DT21" s="905"/>
      <c r="DU21" s="905"/>
      <c r="DV21" s="905"/>
      <c r="DW21" s="905"/>
      <c r="DX21" s="905"/>
      <c r="DY21" s="905"/>
      <c r="DZ21" s="905"/>
      <c r="EA21" s="905"/>
      <c r="EB21" s="905"/>
      <c r="EC21" s="905"/>
      <c r="ED21" s="905"/>
      <c r="EE21" s="905"/>
      <c r="EF21" s="905"/>
      <c r="EG21" s="905"/>
      <c r="EH21" s="905"/>
      <c r="EI21" s="905"/>
      <c r="EJ21" s="905"/>
      <c r="EK21" s="905"/>
      <c r="EL21" s="905"/>
      <c r="EM21" s="905"/>
      <c r="EN21" s="905"/>
      <c r="EO21" s="905"/>
      <c r="EP21" s="905"/>
      <c r="EQ21" s="905"/>
      <c r="ER21" s="905"/>
      <c r="ES21" s="905"/>
      <c r="ET21" s="905"/>
      <c r="EU21" s="905"/>
      <c r="EV21" s="905"/>
      <c r="EW21" s="905"/>
      <c r="EX21" s="905"/>
      <c r="EY21" s="905"/>
      <c r="EZ21" s="905"/>
      <c r="FA21" s="905"/>
      <c r="FB21" s="905"/>
      <c r="FC21" s="905"/>
      <c r="FD21" s="905"/>
      <c r="FE21" s="905"/>
    </row>
    <row r="22" spans="1:161" s="938" customFormat="1" ht="30" customHeight="1" x14ac:dyDescent="0.25">
      <c r="A22" s="904"/>
      <c r="B22" s="904"/>
      <c r="C22" s="904"/>
      <c r="D22" s="904"/>
      <c r="E22" s="904"/>
      <c r="F22" s="904"/>
      <c r="G22" s="975"/>
      <c r="H22" s="975"/>
      <c r="I22" s="904"/>
      <c r="J22" s="904"/>
      <c r="K22" s="976"/>
      <c r="L22" s="977"/>
      <c r="M22" s="977"/>
      <c r="N22" s="977"/>
      <c r="O22" s="977"/>
      <c r="P22" s="977"/>
      <c r="Q22" s="977"/>
      <c r="R22" s="977"/>
      <c r="S22" s="977"/>
      <c r="T22" s="977"/>
      <c r="U22" s="977"/>
      <c r="V22" s="675"/>
      <c r="W22" s="675"/>
      <c r="X22" s="675"/>
      <c r="Y22" s="675"/>
      <c r="Z22" s="675"/>
      <c r="AA22" s="675"/>
      <c r="AB22" s="675"/>
      <c r="AC22" s="675"/>
      <c r="AD22" s="675"/>
      <c r="AE22" s="675"/>
      <c r="AF22" s="675"/>
      <c r="AG22" s="905"/>
      <c r="AH22" s="905"/>
      <c r="AI22" s="905"/>
      <c r="AJ22" s="905"/>
      <c r="AK22" s="905"/>
      <c r="AL22" s="905"/>
      <c r="AM22" s="905"/>
      <c r="AN22" s="905"/>
      <c r="AO22" s="905"/>
      <c r="AP22" s="905"/>
      <c r="AQ22" s="905"/>
      <c r="AR22" s="905"/>
      <c r="AS22" s="905"/>
      <c r="AT22" s="905"/>
      <c r="AU22" s="905"/>
      <c r="AV22" s="905"/>
      <c r="AW22" s="905"/>
      <c r="AX22" s="905"/>
      <c r="AY22" s="905"/>
      <c r="AZ22" s="905"/>
      <c r="BA22" s="905"/>
      <c r="BB22" s="905"/>
      <c r="BC22" s="905"/>
      <c r="BD22" s="905"/>
      <c r="BE22" s="905"/>
      <c r="BF22" s="905"/>
      <c r="BG22" s="905"/>
      <c r="BH22" s="905"/>
      <c r="BI22" s="905"/>
      <c r="BJ22" s="905"/>
      <c r="BK22" s="905"/>
      <c r="BL22" s="905"/>
      <c r="BM22" s="905"/>
      <c r="BN22" s="905"/>
      <c r="BO22" s="905"/>
      <c r="BP22" s="905"/>
      <c r="BQ22" s="905"/>
      <c r="BR22" s="905"/>
      <c r="BS22" s="905"/>
      <c r="BT22" s="905"/>
      <c r="BU22" s="905"/>
      <c r="BV22" s="905"/>
      <c r="BW22" s="905"/>
      <c r="BX22" s="905"/>
      <c r="BY22" s="905"/>
      <c r="BZ22" s="905"/>
      <c r="CA22" s="905"/>
      <c r="CB22" s="905"/>
      <c r="CC22" s="905"/>
      <c r="CD22" s="905"/>
      <c r="CE22" s="905"/>
      <c r="CF22" s="905"/>
      <c r="CG22" s="905"/>
      <c r="CH22" s="905"/>
      <c r="CI22" s="905"/>
      <c r="CJ22" s="905"/>
      <c r="CK22" s="905"/>
      <c r="CL22" s="905"/>
      <c r="CM22" s="905"/>
      <c r="CN22" s="905"/>
      <c r="CO22" s="905"/>
      <c r="CP22" s="905"/>
      <c r="CQ22" s="905"/>
      <c r="CR22" s="905"/>
      <c r="CS22" s="905"/>
      <c r="CT22" s="905"/>
      <c r="CU22" s="905"/>
      <c r="CV22" s="905"/>
      <c r="CW22" s="905"/>
      <c r="CX22" s="905"/>
      <c r="CY22" s="905"/>
      <c r="CZ22" s="905"/>
      <c r="DA22" s="905"/>
      <c r="DB22" s="905"/>
      <c r="DC22" s="905"/>
      <c r="DD22" s="905"/>
      <c r="DE22" s="905"/>
      <c r="DF22" s="905"/>
      <c r="DG22" s="905"/>
      <c r="DH22" s="905"/>
      <c r="DI22" s="905"/>
      <c r="DJ22" s="905"/>
      <c r="DK22" s="905"/>
      <c r="DL22" s="905"/>
      <c r="DM22" s="905"/>
      <c r="DN22" s="905"/>
      <c r="DO22" s="905"/>
      <c r="DP22" s="905"/>
      <c r="DQ22" s="905"/>
      <c r="DR22" s="905"/>
      <c r="DS22" s="905"/>
      <c r="DT22" s="905"/>
      <c r="DU22" s="905"/>
      <c r="DV22" s="905"/>
      <c r="DW22" s="905"/>
      <c r="DX22" s="905"/>
      <c r="DY22" s="905"/>
      <c r="DZ22" s="905"/>
      <c r="EA22" s="905"/>
      <c r="EB22" s="905"/>
      <c r="EC22" s="905"/>
      <c r="ED22" s="905"/>
      <c r="EE22" s="905"/>
      <c r="EF22" s="905"/>
      <c r="EG22" s="905"/>
      <c r="EH22" s="905"/>
      <c r="EI22" s="905"/>
      <c r="EJ22" s="905"/>
      <c r="EK22" s="905"/>
      <c r="EL22" s="905"/>
      <c r="EM22" s="905"/>
      <c r="EN22" s="905"/>
      <c r="EO22" s="905"/>
      <c r="EP22" s="905"/>
      <c r="EQ22" s="905"/>
      <c r="ER22" s="905"/>
      <c r="ES22" s="905"/>
      <c r="ET22" s="905"/>
      <c r="EU22" s="905"/>
      <c r="EV22" s="905"/>
      <c r="EW22" s="905"/>
      <c r="EX22" s="905"/>
      <c r="EY22" s="905"/>
      <c r="EZ22" s="905"/>
      <c r="FA22" s="905"/>
      <c r="FB22" s="905"/>
      <c r="FC22" s="905"/>
      <c r="FD22" s="905"/>
      <c r="FE22" s="905"/>
    </row>
    <row r="23" spans="1:161" s="938" customFormat="1" ht="30" customHeight="1" x14ac:dyDescent="0.25">
      <c r="A23" s="904"/>
      <c r="B23" s="904"/>
      <c r="C23" s="904"/>
      <c r="D23" s="904"/>
      <c r="E23" s="904"/>
      <c r="F23" s="904"/>
      <c r="G23" s="975"/>
      <c r="H23" s="975"/>
      <c r="I23" s="904"/>
      <c r="J23" s="904"/>
      <c r="K23" s="976"/>
      <c r="L23" s="977"/>
      <c r="M23" s="977"/>
      <c r="N23" s="977"/>
      <c r="O23" s="977"/>
      <c r="P23" s="977"/>
      <c r="Q23" s="977"/>
      <c r="R23" s="977"/>
      <c r="S23" s="977"/>
      <c r="T23" s="977"/>
      <c r="U23" s="977"/>
      <c r="V23" s="675"/>
      <c r="W23" s="675"/>
      <c r="X23" s="675"/>
      <c r="Y23" s="675"/>
      <c r="Z23" s="675"/>
      <c r="AA23" s="675"/>
      <c r="AB23" s="675"/>
      <c r="AC23" s="675"/>
      <c r="AD23" s="675"/>
      <c r="AE23" s="675"/>
      <c r="AF23" s="675"/>
      <c r="AG23" s="905"/>
      <c r="AH23" s="905"/>
      <c r="AI23" s="905"/>
      <c r="AJ23" s="905"/>
      <c r="AK23" s="905"/>
      <c r="AL23" s="905"/>
      <c r="AM23" s="905"/>
      <c r="AN23" s="905"/>
      <c r="AO23" s="905"/>
      <c r="AP23" s="905"/>
      <c r="AQ23" s="905"/>
      <c r="AR23" s="905"/>
      <c r="AS23" s="905"/>
      <c r="AT23" s="905"/>
      <c r="AU23" s="905"/>
      <c r="AV23" s="905"/>
      <c r="AW23" s="905"/>
      <c r="AX23" s="905"/>
      <c r="AY23" s="905"/>
      <c r="AZ23" s="905"/>
      <c r="BA23" s="905"/>
      <c r="BB23" s="905"/>
      <c r="BC23" s="905"/>
      <c r="BD23" s="905"/>
      <c r="BE23" s="905"/>
      <c r="BF23" s="905"/>
      <c r="BG23" s="905"/>
      <c r="BH23" s="905"/>
      <c r="BI23" s="905"/>
      <c r="BJ23" s="905"/>
      <c r="BK23" s="905"/>
      <c r="BL23" s="905"/>
      <c r="BM23" s="905"/>
      <c r="BN23" s="905"/>
      <c r="BO23" s="905"/>
      <c r="BP23" s="905"/>
      <c r="BQ23" s="905"/>
      <c r="BR23" s="905"/>
      <c r="BS23" s="905"/>
      <c r="BT23" s="905"/>
      <c r="BU23" s="905"/>
      <c r="BV23" s="905"/>
      <c r="BW23" s="905"/>
      <c r="BX23" s="905"/>
      <c r="BY23" s="905"/>
      <c r="BZ23" s="905"/>
      <c r="CA23" s="905"/>
      <c r="CB23" s="905"/>
      <c r="CC23" s="905"/>
      <c r="CD23" s="905"/>
      <c r="CE23" s="905"/>
      <c r="CF23" s="905"/>
      <c r="CG23" s="905"/>
      <c r="CH23" s="905"/>
      <c r="CI23" s="905"/>
      <c r="CJ23" s="905"/>
      <c r="CK23" s="905"/>
      <c r="CL23" s="905"/>
      <c r="CM23" s="905"/>
      <c r="CN23" s="905"/>
      <c r="CO23" s="905"/>
      <c r="CP23" s="905"/>
      <c r="CQ23" s="905"/>
      <c r="CR23" s="905"/>
      <c r="CS23" s="905"/>
      <c r="CT23" s="905"/>
      <c r="CU23" s="905"/>
      <c r="CV23" s="905"/>
      <c r="CW23" s="905"/>
      <c r="CX23" s="905"/>
      <c r="CY23" s="905"/>
      <c r="CZ23" s="905"/>
      <c r="DA23" s="905"/>
      <c r="DB23" s="905"/>
      <c r="DC23" s="905"/>
      <c r="DD23" s="905"/>
      <c r="DE23" s="905"/>
      <c r="DF23" s="905"/>
      <c r="DG23" s="905"/>
      <c r="DH23" s="905"/>
      <c r="DI23" s="905"/>
      <c r="DJ23" s="905"/>
      <c r="DK23" s="905"/>
      <c r="DL23" s="905"/>
      <c r="DM23" s="905"/>
      <c r="DN23" s="905"/>
      <c r="DO23" s="905"/>
      <c r="DP23" s="905"/>
      <c r="DQ23" s="905"/>
      <c r="DR23" s="905"/>
      <c r="DS23" s="905"/>
      <c r="DT23" s="905"/>
      <c r="DU23" s="905"/>
      <c r="DV23" s="905"/>
      <c r="DW23" s="905"/>
      <c r="DX23" s="905"/>
      <c r="DY23" s="905"/>
      <c r="DZ23" s="905"/>
      <c r="EA23" s="905"/>
      <c r="EB23" s="905"/>
      <c r="EC23" s="905"/>
      <c r="ED23" s="905"/>
      <c r="EE23" s="905"/>
      <c r="EF23" s="905"/>
      <c r="EG23" s="905"/>
      <c r="EH23" s="905"/>
      <c r="EI23" s="905"/>
      <c r="EJ23" s="905"/>
      <c r="EK23" s="905"/>
      <c r="EL23" s="905"/>
      <c r="EM23" s="905"/>
      <c r="EN23" s="905"/>
      <c r="EO23" s="905"/>
      <c r="EP23" s="905"/>
      <c r="EQ23" s="905"/>
      <c r="ER23" s="905"/>
      <c r="ES23" s="905"/>
      <c r="ET23" s="905"/>
      <c r="EU23" s="905"/>
      <c r="EV23" s="905"/>
      <c r="EW23" s="905"/>
      <c r="EX23" s="905"/>
      <c r="EY23" s="905"/>
      <c r="EZ23" s="905"/>
      <c r="FA23" s="905"/>
      <c r="FB23" s="905"/>
      <c r="FC23" s="905"/>
      <c r="FD23" s="905"/>
      <c r="FE23" s="905"/>
    </row>
    <row r="24" spans="1:161" s="938" customFormat="1" ht="30" customHeight="1" x14ac:dyDescent="0.25">
      <c r="A24" s="904"/>
      <c r="B24" s="904"/>
      <c r="C24" s="904"/>
      <c r="D24" s="904"/>
      <c r="E24" s="904"/>
      <c r="F24" s="904"/>
      <c r="G24" s="975"/>
      <c r="H24" s="975"/>
      <c r="I24" s="904"/>
      <c r="J24" s="904"/>
      <c r="K24" s="976"/>
      <c r="L24" s="977"/>
      <c r="M24" s="977"/>
      <c r="N24" s="977"/>
      <c r="O24" s="977"/>
      <c r="P24" s="977"/>
      <c r="Q24" s="977"/>
      <c r="R24" s="977"/>
      <c r="S24" s="977"/>
      <c r="T24" s="977"/>
      <c r="U24" s="977"/>
      <c r="V24" s="675"/>
      <c r="W24" s="675"/>
      <c r="X24" s="675"/>
      <c r="Y24" s="675"/>
      <c r="Z24" s="675"/>
      <c r="AA24" s="675"/>
      <c r="AB24" s="675"/>
      <c r="AC24" s="675"/>
      <c r="AD24" s="675"/>
      <c r="AE24" s="675"/>
      <c r="AF24" s="675"/>
      <c r="AG24" s="905"/>
      <c r="AH24" s="905"/>
      <c r="AI24" s="905"/>
      <c r="AJ24" s="905"/>
      <c r="AK24" s="905"/>
      <c r="AL24" s="905"/>
      <c r="AM24" s="905"/>
      <c r="AN24" s="905"/>
      <c r="AO24" s="905"/>
      <c r="AP24" s="905"/>
      <c r="AQ24" s="905"/>
      <c r="AR24" s="905"/>
      <c r="AS24" s="905"/>
      <c r="AT24" s="905"/>
      <c r="AU24" s="905"/>
      <c r="AV24" s="905"/>
      <c r="AW24" s="905"/>
      <c r="AX24" s="905"/>
      <c r="AY24" s="905"/>
      <c r="AZ24" s="905"/>
      <c r="BA24" s="905"/>
      <c r="BB24" s="905"/>
      <c r="BC24" s="905"/>
      <c r="BD24" s="905"/>
      <c r="BE24" s="905"/>
      <c r="BF24" s="905"/>
      <c r="BG24" s="905"/>
      <c r="BH24" s="905"/>
      <c r="BI24" s="905"/>
      <c r="BJ24" s="905"/>
      <c r="BK24" s="905"/>
      <c r="BL24" s="905"/>
      <c r="BM24" s="905"/>
      <c r="BN24" s="905"/>
      <c r="BO24" s="905"/>
      <c r="BP24" s="905"/>
      <c r="BQ24" s="905"/>
      <c r="BR24" s="905"/>
      <c r="BS24" s="905"/>
      <c r="BT24" s="905"/>
      <c r="BU24" s="905"/>
      <c r="BV24" s="905"/>
      <c r="BW24" s="905"/>
      <c r="BX24" s="905"/>
      <c r="BY24" s="905"/>
      <c r="BZ24" s="905"/>
      <c r="CA24" s="905"/>
      <c r="CB24" s="905"/>
      <c r="CC24" s="905"/>
      <c r="CD24" s="905"/>
      <c r="CE24" s="905"/>
      <c r="CF24" s="905"/>
      <c r="CG24" s="905"/>
      <c r="CH24" s="905"/>
      <c r="CI24" s="905"/>
      <c r="CJ24" s="905"/>
      <c r="CK24" s="905"/>
      <c r="CL24" s="905"/>
      <c r="CM24" s="905"/>
      <c r="CN24" s="905"/>
      <c r="CO24" s="905"/>
      <c r="CP24" s="905"/>
      <c r="CQ24" s="905"/>
      <c r="CR24" s="905"/>
      <c r="CS24" s="905"/>
      <c r="CT24" s="905"/>
      <c r="CU24" s="905"/>
      <c r="CV24" s="905"/>
      <c r="CW24" s="905"/>
      <c r="CX24" s="905"/>
      <c r="CY24" s="905"/>
      <c r="CZ24" s="905"/>
      <c r="DA24" s="905"/>
      <c r="DB24" s="905"/>
      <c r="DC24" s="905"/>
      <c r="DD24" s="905"/>
      <c r="DE24" s="905"/>
      <c r="DF24" s="905"/>
      <c r="DG24" s="905"/>
      <c r="DH24" s="905"/>
      <c r="DI24" s="905"/>
      <c r="DJ24" s="905"/>
      <c r="DK24" s="905"/>
      <c r="DL24" s="905"/>
      <c r="DM24" s="905"/>
      <c r="DN24" s="905"/>
      <c r="DO24" s="905"/>
      <c r="DP24" s="905"/>
      <c r="DQ24" s="905"/>
      <c r="DR24" s="905"/>
      <c r="DS24" s="905"/>
      <c r="DT24" s="905"/>
      <c r="DU24" s="905"/>
      <c r="DV24" s="905"/>
      <c r="DW24" s="905"/>
      <c r="DX24" s="905"/>
      <c r="DY24" s="905"/>
      <c r="DZ24" s="905"/>
      <c r="EA24" s="905"/>
      <c r="EB24" s="905"/>
      <c r="EC24" s="905"/>
      <c r="ED24" s="905"/>
      <c r="EE24" s="905"/>
      <c r="EF24" s="905"/>
      <c r="EG24" s="905"/>
      <c r="EH24" s="905"/>
      <c r="EI24" s="905"/>
      <c r="EJ24" s="905"/>
      <c r="EK24" s="905"/>
      <c r="EL24" s="905"/>
      <c r="EM24" s="905"/>
      <c r="EN24" s="905"/>
      <c r="EO24" s="905"/>
      <c r="EP24" s="905"/>
      <c r="EQ24" s="905"/>
      <c r="ER24" s="905"/>
      <c r="ES24" s="905"/>
      <c r="ET24" s="905"/>
      <c r="EU24" s="905"/>
      <c r="EV24" s="905"/>
      <c r="EW24" s="905"/>
      <c r="EX24" s="905"/>
      <c r="EY24" s="905"/>
      <c r="EZ24" s="905"/>
      <c r="FA24" s="905"/>
      <c r="FB24" s="905"/>
      <c r="FC24" s="905"/>
      <c r="FD24" s="905"/>
      <c r="FE24" s="905"/>
    </row>
    <row r="25" spans="1:161" s="938" customFormat="1" ht="30" customHeight="1" x14ac:dyDescent="0.25">
      <c r="A25" s="904"/>
      <c r="B25" s="904"/>
      <c r="C25" s="904"/>
      <c r="D25" s="904"/>
      <c r="E25" s="904"/>
      <c r="F25" s="904"/>
      <c r="G25" s="975"/>
      <c r="H25" s="975"/>
      <c r="I25" s="904"/>
      <c r="J25" s="904"/>
      <c r="K25" s="976"/>
      <c r="L25" s="977"/>
      <c r="M25" s="977"/>
      <c r="N25" s="977"/>
      <c r="O25" s="977"/>
      <c r="P25" s="977"/>
      <c r="Q25" s="977"/>
      <c r="R25" s="977"/>
      <c r="S25" s="977"/>
      <c r="T25" s="977"/>
      <c r="U25" s="977"/>
      <c r="V25" s="675"/>
      <c r="W25" s="675"/>
      <c r="X25" s="675"/>
      <c r="Y25" s="675"/>
      <c r="Z25" s="675"/>
      <c r="AA25" s="675"/>
      <c r="AB25" s="675"/>
      <c r="AC25" s="675"/>
      <c r="AD25" s="675"/>
      <c r="AE25" s="675"/>
      <c r="AF25" s="675"/>
      <c r="AG25" s="905"/>
      <c r="AH25" s="905"/>
      <c r="AI25" s="905"/>
      <c r="AJ25" s="905"/>
      <c r="AK25" s="905"/>
      <c r="AL25" s="905"/>
      <c r="AM25" s="905"/>
      <c r="AN25" s="905"/>
      <c r="AO25" s="905"/>
      <c r="AP25" s="905"/>
      <c r="AQ25" s="905"/>
      <c r="AR25" s="905"/>
      <c r="AS25" s="905"/>
      <c r="AT25" s="905"/>
      <c r="AU25" s="905"/>
      <c r="AV25" s="905"/>
      <c r="AW25" s="905"/>
      <c r="AX25" s="905"/>
      <c r="AY25" s="905"/>
      <c r="AZ25" s="905"/>
      <c r="BA25" s="905"/>
      <c r="BB25" s="905"/>
      <c r="BC25" s="905"/>
      <c r="BD25" s="905"/>
      <c r="BE25" s="905"/>
      <c r="BF25" s="905"/>
      <c r="BG25" s="905"/>
      <c r="BH25" s="905"/>
      <c r="BI25" s="905"/>
      <c r="BJ25" s="905"/>
      <c r="BK25" s="905"/>
      <c r="BL25" s="905"/>
      <c r="BM25" s="905"/>
      <c r="BN25" s="905"/>
      <c r="BO25" s="905"/>
      <c r="BP25" s="905"/>
      <c r="BQ25" s="905"/>
      <c r="BR25" s="905"/>
      <c r="BS25" s="905"/>
      <c r="BT25" s="905"/>
      <c r="BU25" s="905"/>
      <c r="BV25" s="905"/>
      <c r="BW25" s="905"/>
      <c r="BX25" s="905"/>
      <c r="BY25" s="905"/>
      <c r="BZ25" s="905"/>
      <c r="CA25" s="905"/>
      <c r="CB25" s="905"/>
      <c r="CC25" s="905"/>
      <c r="CD25" s="905"/>
      <c r="CE25" s="905"/>
      <c r="CF25" s="905"/>
      <c r="CG25" s="905"/>
      <c r="CH25" s="905"/>
      <c r="CI25" s="905"/>
      <c r="CJ25" s="905"/>
      <c r="CK25" s="905"/>
      <c r="CL25" s="905"/>
      <c r="CM25" s="905"/>
      <c r="CN25" s="905"/>
      <c r="CO25" s="905"/>
      <c r="CP25" s="905"/>
      <c r="CQ25" s="905"/>
      <c r="CR25" s="905"/>
      <c r="CS25" s="905"/>
      <c r="CT25" s="905"/>
      <c r="CU25" s="905"/>
      <c r="CV25" s="905"/>
      <c r="CW25" s="905"/>
      <c r="CX25" s="905"/>
      <c r="CY25" s="905"/>
      <c r="CZ25" s="905"/>
      <c r="DA25" s="905"/>
      <c r="DB25" s="905"/>
      <c r="DC25" s="905"/>
      <c r="DD25" s="905"/>
      <c r="DE25" s="905"/>
      <c r="DF25" s="905"/>
      <c r="DG25" s="905"/>
      <c r="DH25" s="905"/>
      <c r="DI25" s="905"/>
      <c r="DJ25" s="905"/>
      <c r="DK25" s="905"/>
      <c r="DL25" s="905"/>
      <c r="DM25" s="905"/>
      <c r="DN25" s="905"/>
      <c r="DO25" s="905"/>
      <c r="DP25" s="905"/>
      <c r="DQ25" s="905"/>
      <c r="DR25" s="905"/>
      <c r="DS25" s="905"/>
      <c r="DT25" s="905"/>
      <c r="DU25" s="905"/>
      <c r="DV25" s="905"/>
      <c r="DW25" s="905"/>
      <c r="DX25" s="905"/>
      <c r="DY25" s="905"/>
      <c r="DZ25" s="905"/>
      <c r="EA25" s="905"/>
      <c r="EB25" s="905"/>
      <c r="EC25" s="905"/>
      <c r="ED25" s="905"/>
      <c r="EE25" s="905"/>
      <c r="EF25" s="905"/>
      <c r="EG25" s="905"/>
      <c r="EH25" s="905"/>
      <c r="EI25" s="905"/>
      <c r="EJ25" s="905"/>
      <c r="EK25" s="905"/>
      <c r="EL25" s="905"/>
      <c r="EM25" s="905"/>
      <c r="EN25" s="905"/>
      <c r="EO25" s="905"/>
      <c r="EP25" s="905"/>
      <c r="EQ25" s="905"/>
      <c r="ER25" s="905"/>
      <c r="ES25" s="905"/>
      <c r="ET25" s="905"/>
      <c r="EU25" s="905"/>
      <c r="EV25" s="905"/>
      <c r="EW25" s="905"/>
      <c r="EX25" s="905"/>
      <c r="EY25" s="905"/>
      <c r="EZ25" s="905"/>
      <c r="FA25" s="905"/>
      <c r="FB25" s="905"/>
      <c r="FC25" s="905"/>
      <c r="FD25" s="905"/>
      <c r="FE25" s="905"/>
    </row>
    <row r="26" spans="1:161" s="938" customFormat="1" ht="30" customHeight="1" x14ac:dyDescent="0.25">
      <c r="A26" s="904"/>
      <c r="B26" s="904"/>
      <c r="C26" s="904"/>
      <c r="D26" s="904"/>
      <c r="E26" s="904"/>
      <c r="F26" s="904"/>
      <c r="G26" s="975"/>
      <c r="H26" s="975"/>
      <c r="I26" s="904"/>
      <c r="J26" s="904"/>
      <c r="K26" s="976"/>
      <c r="L26" s="977"/>
      <c r="M26" s="977"/>
      <c r="N26" s="977"/>
      <c r="O26" s="977"/>
      <c r="P26" s="977"/>
      <c r="Q26" s="977"/>
      <c r="R26" s="977"/>
      <c r="S26" s="977"/>
      <c r="T26" s="977"/>
      <c r="U26" s="977"/>
      <c r="V26" s="675"/>
      <c r="W26" s="675"/>
      <c r="X26" s="675"/>
      <c r="Y26" s="675"/>
      <c r="Z26" s="675"/>
      <c r="AA26" s="675"/>
      <c r="AB26" s="675"/>
      <c r="AC26" s="675"/>
      <c r="AD26" s="675"/>
      <c r="AE26" s="675"/>
      <c r="AF26" s="675"/>
      <c r="AG26" s="905"/>
      <c r="AH26" s="905"/>
      <c r="AI26" s="905"/>
      <c r="AJ26" s="905"/>
      <c r="AK26" s="905"/>
      <c r="AL26" s="905"/>
      <c r="AM26" s="905"/>
      <c r="AN26" s="905"/>
      <c r="AO26" s="905"/>
      <c r="AP26" s="905"/>
      <c r="AQ26" s="905"/>
      <c r="AR26" s="905"/>
      <c r="AS26" s="905"/>
      <c r="AT26" s="905"/>
      <c r="AU26" s="905"/>
      <c r="AV26" s="905"/>
      <c r="AW26" s="905"/>
      <c r="AX26" s="905"/>
      <c r="AY26" s="905"/>
      <c r="AZ26" s="905"/>
      <c r="BA26" s="905"/>
      <c r="BB26" s="905"/>
      <c r="BC26" s="905"/>
      <c r="BD26" s="905"/>
      <c r="BE26" s="905"/>
      <c r="BF26" s="905"/>
      <c r="BG26" s="905"/>
      <c r="BH26" s="905"/>
      <c r="BI26" s="905"/>
      <c r="BJ26" s="905"/>
      <c r="BK26" s="905"/>
      <c r="BL26" s="905"/>
      <c r="BM26" s="905"/>
      <c r="BN26" s="905"/>
      <c r="BO26" s="905"/>
      <c r="BP26" s="905"/>
      <c r="BQ26" s="905"/>
      <c r="BR26" s="905"/>
      <c r="BS26" s="905"/>
      <c r="BT26" s="905"/>
      <c r="BU26" s="905"/>
      <c r="BV26" s="905"/>
      <c r="BW26" s="905"/>
      <c r="BX26" s="905"/>
      <c r="BY26" s="905"/>
      <c r="BZ26" s="905"/>
      <c r="CA26" s="905"/>
      <c r="CB26" s="905"/>
      <c r="CC26" s="905"/>
      <c r="CD26" s="905"/>
      <c r="CE26" s="905"/>
      <c r="CF26" s="905"/>
      <c r="CG26" s="905"/>
      <c r="CH26" s="905"/>
      <c r="CI26" s="905"/>
      <c r="CJ26" s="905"/>
      <c r="CK26" s="905"/>
      <c r="CL26" s="905"/>
      <c r="CM26" s="905"/>
      <c r="CN26" s="905"/>
      <c r="CO26" s="905"/>
      <c r="CP26" s="905"/>
      <c r="CQ26" s="905"/>
      <c r="CR26" s="905"/>
      <c r="CS26" s="905"/>
      <c r="CT26" s="905"/>
      <c r="CU26" s="905"/>
      <c r="CV26" s="905"/>
      <c r="CW26" s="905"/>
      <c r="CX26" s="905"/>
      <c r="CY26" s="905"/>
      <c r="CZ26" s="905"/>
      <c r="DA26" s="905"/>
      <c r="DB26" s="905"/>
      <c r="DC26" s="905"/>
      <c r="DD26" s="905"/>
      <c r="DE26" s="905"/>
      <c r="DF26" s="905"/>
      <c r="DG26" s="905"/>
      <c r="DH26" s="905"/>
      <c r="DI26" s="905"/>
      <c r="DJ26" s="905"/>
      <c r="DK26" s="905"/>
      <c r="DL26" s="905"/>
      <c r="DM26" s="905"/>
      <c r="DN26" s="905"/>
      <c r="DO26" s="905"/>
      <c r="DP26" s="905"/>
      <c r="DQ26" s="905"/>
      <c r="DR26" s="905"/>
      <c r="DS26" s="905"/>
      <c r="DT26" s="905"/>
      <c r="DU26" s="905"/>
      <c r="DV26" s="905"/>
      <c r="DW26" s="905"/>
      <c r="DX26" s="905"/>
      <c r="DY26" s="905"/>
      <c r="DZ26" s="905"/>
      <c r="EA26" s="905"/>
      <c r="EB26" s="905"/>
      <c r="EC26" s="905"/>
      <c r="ED26" s="905"/>
      <c r="EE26" s="905"/>
      <c r="EF26" s="905"/>
      <c r="EG26" s="905"/>
      <c r="EH26" s="905"/>
      <c r="EI26" s="905"/>
      <c r="EJ26" s="905"/>
      <c r="EK26" s="905"/>
      <c r="EL26" s="905"/>
      <c r="EM26" s="905"/>
      <c r="EN26" s="905"/>
      <c r="EO26" s="905"/>
      <c r="EP26" s="905"/>
      <c r="EQ26" s="905"/>
      <c r="ER26" s="905"/>
      <c r="ES26" s="905"/>
      <c r="ET26" s="905"/>
      <c r="EU26" s="905"/>
      <c r="EV26" s="905"/>
      <c r="EW26" s="905"/>
      <c r="EX26" s="905"/>
      <c r="EY26" s="905"/>
      <c r="EZ26" s="905"/>
      <c r="FA26" s="905"/>
      <c r="FB26" s="905"/>
      <c r="FC26" s="905"/>
      <c r="FD26" s="905"/>
      <c r="FE26" s="905"/>
    </row>
    <row r="27" spans="1:161" s="983" customFormat="1" ht="30" customHeight="1" x14ac:dyDescent="0.25">
      <c r="A27" s="978"/>
      <c r="B27" s="978"/>
      <c r="C27" s="978"/>
      <c r="D27" s="978"/>
      <c r="E27" s="978"/>
      <c r="F27" s="978"/>
      <c r="G27" s="979"/>
      <c r="H27" s="980"/>
      <c r="I27" s="981"/>
      <c r="J27" s="981"/>
      <c r="K27" s="976"/>
      <c r="L27" s="982"/>
      <c r="M27" s="982"/>
      <c r="N27" s="982"/>
      <c r="O27" s="982"/>
      <c r="P27" s="982"/>
      <c r="Q27" s="982"/>
      <c r="R27" s="982"/>
      <c r="S27" s="982"/>
      <c r="T27" s="982"/>
      <c r="U27" s="982"/>
      <c r="V27" s="675"/>
      <c r="W27" s="675"/>
      <c r="X27" s="675"/>
      <c r="Y27" s="675"/>
      <c r="Z27" s="675"/>
      <c r="AA27" s="675"/>
      <c r="AB27" s="675"/>
      <c r="AC27" s="675"/>
      <c r="AD27" s="675"/>
      <c r="AE27" s="675"/>
      <c r="AF27" s="675"/>
      <c r="AG27" s="905"/>
      <c r="AH27" s="905"/>
      <c r="AI27" s="905"/>
      <c r="AJ27" s="905"/>
      <c r="AK27" s="905"/>
      <c r="AL27" s="905"/>
      <c r="AM27" s="905"/>
      <c r="AN27" s="905"/>
      <c r="AO27" s="905"/>
      <c r="AP27" s="905"/>
      <c r="AQ27" s="905"/>
      <c r="AR27" s="905"/>
      <c r="AS27" s="905"/>
      <c r="AT27" s="905"/>
      <c r="AU27" s="905"/>
      <c r="AV27" s="905"/>
      <c r="AW27" s="905"/>
      <c r="AX27" s="905"/>
      <c r="AY27" s="905"/>
      <c r="AZ27" s="905"/>
      <c r="BA27" s="905"/>
      <c r="BB27" s="905"/>
      <c r="BC27" s="905"/>
      <c r="BD27" s="905"/>
      <c r="BE27" s="905"/>
      <c r="BF27" s="905"/>
      <c r="BG27" s="905"/>
      <c r="BH27" s="905"/>
      <c r="BI27" s="905"/>
      <c r="BJ27" s="905"/>
      <c r="BK27" s="905"/>
      <c r="BL27" s="905"/>
      <c r="BM27" s="905"/>
      <c r="BN27" s="905"/>
      <c r="BO27" s="905"/>
      <c r="BP27" s="905"/>
      <c r="BQ27" s="905"/>
      <c r="BR27" s="905"/>
      <c r="BS27" s="905"/>
      <c r="BT27" s="905"/>
      <c r="BU27" s="905"/>
      <c r="BV27" s="905"/>
      <c r="BW27" s="905"/>
      <c r="BX27" s="905"/>
      <c r="BY27" s="905"/>
      <c r="BZ27" s="905"/>
      <c r="CA27" s="905"/>
      <c r="CB27" s="905"/>
      <c r="CC27" s="905"/>
      <c r="CD27" s="905"/>
      <c r="CE27" s="905"/>
      <c r="CF27" s="905"/>
      <c r="CG27" s="905"/>
      <c r="CH27" s="905"/>
      <c r="CI27" s="905"/>
      <c r="CJ27" s="905"/>
      <c r="CK27" s="905"/>
      <c r="CL27" s="905"/>
      <c r="CM27" s="905"/>
      <c r="CN27" s="905"/>
      <c r="CO27" s="905"/>
      <c r="CP27" s="905"/>
      <c r="CQ27" s="905"/>
      <c r="CR27" s="905"/>
      <c r="CS27" s="905"/>
      <c r="CT27" s="905"/>
      <c r="CU27" s="905"/>
      <c r="CV27" s="905"/>
      <c r="CW27" s="905"/>
      <c r="CX27" s="905"/>
      <c r="CY27" s="905"/>
      <c r="CZ27" s="905"/>
      <c r="DA27" s="905"/>
      <c r="DB27" s="905"/>
      <c r="DC27" s="905"/>
      <c r="DD27" s="905"/>
      <c r="DE27" s="905"/>
      <c r="DF27" s="905"/>
      <c r="DG27" s="905"/>
      <c r="DH27" s="905"/>
      <c r="DI27" s="905"/>
      <c r="DJ27" s="905"/>
      <c r="DK27" s="905"/>
      <c r="DL27" s="905"/>
      <c r="DM27" s="905"/>
      <c r="DN27" s="905"/>
      <c r="DO27" s="905"/>
      <c r="DP27" s="905"/>
      <c r="DQ27" s="905"/>
      <c r="DR27" s="905"/>
      <c r="DS27" s="905"/>
      <c r="DT27" s="905"/>
      <c r="DU27" s="905"/>
      <c r="DV27" s="905"/>
      <c r="DW27" s="905"/>
      <c r="DX27" s="905"/>
      <c r="DY27" s="905"/>
      <c r="DZ27" s="905"/>
      <c r="EA27" s="905"/>
      <c r="EB27" s="905"/>
      <c r="EC27" s="905"/>
      <c r="ED27" s="905"/>
      <c r="EE27" s="905"/>
      <c r="EF27" s="905"/>
      <c r="EG27" s="905"/>
      <c r="EH27" s="905"/>
      <c r="EI27" s="905"/>
      <c r="EJ27" s="905"/>
      <c r="EK27" s="905"/>
      <c r="EL27" s="905"/>
      <c r="EM27" s="905"/>
      <c r="EN27" s="905"/>
      <c r="EO27" s="905"/>
      <c r="EP27" s="905"/>
      <c r="EQ27" s="905"/>
      <c r="ER27" s="905"/>
      <c r="ES27" s="905"/>
      <c r="ET27" s="905"/>
      <c r="EU27" s="905"/>
      <c r="EV27" s="905"/>
      <c r="EW27" s="905"/>
      <c r="EX27" s="905"/>
      <c r="EY27" s="905"/>
      <c r="EZ27" s="905"/>
      <c r="FA27" s="905"/>
      <c r="FB27" s="905"/>
      <c r="FC27" s="905"/>
      <c r="FD27" s="905"/>
      <c r="FE27" s="905"/>
    </row>
    <row r="28" spans="1:161" s="983" customFormat="1" ht="30" customHeight="1" x14ac:dyDescent="0.25">
      <c r="A28" s="978"/>
      <c r="B28" s="978"/>
      <c r="C28" s="978"/>
      <c r="D28" s="978"/>
      <c r="E28" s="978"/>
      <c r="F28" s="978"/>
      <c r="G28" s="979"/>
      <c r="H28" s="980"/>
      <c r="I28" s="981"/>
      <c r="J28" s="981"/>
      <c r="K28" s="976"/>
      <c r="L28" s="982"/>
      <c r="M28" s="982"/>
      <c r="N28" s="982"/>
      <c r="O28" s="982"/>
      <c r="P28" s="982"/>
      <c r="Q28" s="982"/>
      <c r="R28" s="982"/>
      <c r="S28" s="982"/>
      <c r="T28" s="982"/>
      <c r="U28" s="982"/>
      <c r="V28" s="675"/>
      <c r="W28" s="675"/>
      <c r="X28" s="675"/>
      <c r="Y28" s="675"/>
      <c r="Z28" s="675"/>
      <c r="AA28" s="675"/>
      <c r="AB28" s="675"/>
      <c r="AC28" s="675"/>
      <c r="AD28" s="675"/>
      <c r="AE28" s="675"/>
      <c r="AF28" s="675"/>
      <c r="AG28" s="905"/>
      <c r="AH28" s="905"/>
      <c r="AI28" s="905"/>
      <c r="AJ28" s="905"/>
      <c r="AK28" s="905"/>
      <c r="AL28" s="905"/>
      <c r="AM28" s="905"/>
      <c r="AN28" s="905"/>
      <c r="AO28" s="905"/>
      <c r="AP28" s="905"/>
      <c r="AQ28" s="905"/>
      <c r="AR28" s="905"/>
      <c r="AS28" s="905"/>
      <c r="AT28" s="905"/>
      <c r="AU28" s="905"/>
      <c r="AV28" s="905"/>
      <c r="AW28" s="905"/>
      <c r="AX28" s="905"/>
      <c r="AY28" s="905"/>
      <c r="AZ28" s="905"/>
      <c r="BA28" s="905"/>
      <c r="BB28" s="905"/>
      <c r="BC28" s="905"/>
      <c r="BD28" s="905"/>
      <c r="BE28" s="905"/>
      <c r="BF28" s="905"/>
      <c r="BG28" s="905"/>
      <c r="BH28" s="905"/>
      <c r="BI28" s="905"/>
      <c r="BJ28" s="905"/>
      <c r="BK28" s="905"/>
      <c r="BL28" s="905"/>
      <c r="BM28" s="905"/>
      <c r="BN28" s="905"/>
      <c r="BO28" s="905"/>
      <c r="BP28" s="905"/>
      <c r="BQ28" s="905"/>
      <c r="BR28" s="905"/>
      <c r="BS28" s="905"/>
      <c r="BT28" s="905"/>
      <c r="BU28" s="905"/>
      <c r="BV28" s="905"/>
      <c r="BW28" s="905"/>
      <c r="BX28" s="905"/>
      <c r="BY28" s="905"/>
      <c r="BZ28" s="905"/>
      <c r="CA28" s="905"/>
      <c r="CB28" s="905"/>
      <c r="CC28" s="905"/>
      <c r="CD28" s="905"/>
      <c r="CE28" s="905"/>
      <c r="CF28" s="905"/>
      <c r="CG28" s="905"/>
      <c r="CH28" s="905"/>
      <c r="CI28" s="905"/>
      <c r="CJ28" s="905"/>
      <c r="CK28" s="905"/>
      <c r="CL28" s="905"/>
      <c r="CM28" s="905"/>
      <c r="CN28" s="905"/>
      <c r="CO28" s="905"/>
      <c r="CP28" s="905"/>
      <c r="CQ28" s="905"/>
      <c r="CR28" s="905"/>
      <c r="CS28" s="905"/>
      <c r="CT28" s="905"/>
      <c r="CU28" s="905"/>
      <c r="CV28" s="905"/>
      <c r="CW28" s="905"/>
      <c r="CX28" s="905"/>
      <c r="CY28" s="905"/>
      <c r="CZ28" s="905"/>
      <c r="DA28" s="905"/>
      <c r="DB28" s="905"/>
      <c r="DC28" s="905"/>
      <c r="DD28" s="905"/>
      <c r="DE28" s="905"/>
      <c r="DF28" s="905"/>
      <c r="DG28" s="905"/>
      <c r="DH28" s="905"/>
      <c r="DI28" s="905"/>
      <c r="DJ28" s="905"/>
      <c r="DK28" s="905"/>
      <c r="DL28" s="905"/>
      <c r="DM28" s="905"/>
      <c r="DN28" s="905"/>
      <c r="DO28" s="905"/>
      <c r="DP28" s="905"/>
      <c r="DQ28" s="905"/>
      <c r="DR28" s="905"/>
      <c r="DS28" s="905"/>
      <c r="DT28" s="905"/>
      <c r="DU28" s="905"/>
      <c r="DV28" s="905"/>
      <c r="DW28" s="905"/>
      <c r="DX28" s="905"/>
      <c r="DY28" s="905"/>
      <c r="DZ28" s="905"/>
      <c r="EA28" s="905"/>
      <c r="EB28" s="905"/>
      <c r="EC28" s="905"/>
      <c r="ED28" s="905"/>
      <c r="EE28" s="905"/>
      <c r="EF28" s="905"/>
      <c r="EG28" s="905"/>
      <c r="EH28" s="905"/>
      <c r="EI28" s="905"/>
      <c r="EJ28" s="905"/>
      <c r="EK28" s="905"/>
      <c r="EL28" s="905"/>
      <c r="EM28" s="905"/>
      <c r="EN28" s="905"/>
      <c r="EO28" s="905"/>
      <c r="EP28" s="905"/>
      <c r="EQ28" s="905"/>
      <c r="ER28" s="905"/>
      <c r="ES28" s="905"/>
      <c r="ET28" s="905"/>
      <c r="EU28" s="905"/>
      <c r="EV28" s="905"/>
      <c r="EW28" s="905"/>
      <c r="EX28" s="905"/>
      <c r="EY28" s="905"/>
      <c r="EZ28" s="905"/>
      <c r="FA28" s="905"/>
      <c r="FB28" s="905"/>
      <c r="FC28" s="905"/>
      <c r="FD28" s="905"/>
      <c r="FE28" s="905"/>
    </row>
    <row r="29" spans="1:161" s="983" customFormat="1" ht="30" customHeight="1" x14ac:dyDescent="0.25">
      <c r="A29" s="978"/>
      <c r="B29" s="978"/>
      <c r="C29" s="978"/>
      <c r="D29" s="978"/>
      <c r="E29" s="978"/>
      <c r="F29" s="978"/>
      <c r="G29" s="979"/>
      <c r="H29" s="980"/>
      <c r="I29" s="981"/>
      <c r="J29" s="981"/>
      <c r="K29" s="976"/>
      <c r="L29" s="982"/>
      <c r="M29" s="982"/>
      <c r="N29" s="982"/>
      <c r="O29" s="982"/>
      <c r="P29" s="982"/>
      <c r="Q29" s="982"/>
      <c r="R29" s="982"/>
      <c r="S29" s="982"/>
      <c r="T29" s="982"/>
      <c r="U29" s="982"/>
      <c r="V29" s="675"/>
      <c r="W29" s="675"/>
      <c r="X29" s="675"/>
      <c r="Y29" s="675"/>
      <c r="Z29" s="675"/>
      <c r="AA29" s="675"/>
      <c r="AB29" s="675"/>
      <c r="AC29" s="675"/>
      <c r="AD29" s="675"/>
      <c r="AE29" s="675"/>
      <c r="AF29" s="675"/>
      <c r="AG29" s="905"/>
      <c r="AH29" s="905"/>
      <c r="AI29" s="905"/>
      <c r="AJ29" s="905"/>
      <c r="AK29" s="905"/>
      <c r="AL29" s="905"/>
      <c r="AM29" s="905"/>
      <c r="AN29" s="905"/>
      <c r="AO29" s="905"/>
      <c r="AP29" s="905"/>
      <c r="AQ29" s="905"/>
      <c r="AR29" s="905"/>
      <c r="AS29" s="905"/>
      <c r="AT29" s="905"/>
      <c r="AU29" s="905"/>
      <c r="AV29" s="905"/>
      <c r="AW29" s="905"/>
      <c r="AX29" s="905"/>
      <c r="AY29" s="905"/>
      <c r="AZ29" s="905"/>
      <c r="BA29" s="905"/>
      <c r="BB29" s="905"/>
      <c r="BC29" s="905"/>
      <c r="BD29" s="905"/>
      <c r="BE29" s="905"/>
      <c r="BF29" s="905"/>
      <c r="BG29" s="905"/>
      <c r="BH29" s="905"/>
      <c r="BI29" s="905"/>
      <c r="BJ29" s="905"/>
      <c r="BK29" s="905"/>
      <c r="BL29" s="905"/>
      <c r="BM29" s="905"/>
      <c r="BN29" s="905"/>
      <c r="BO29" s="905"/>
      <c r="BP29" s="905"/>
      <c r="BQ29" s="905"/>
      <c r="BR29" s="905"/>
      <c r="BS29" s="905"/>
      <c r="BT29" s="905"/>
      <c r="BU29" s="905"/>
      <c r="BV29" s="905"/>
      <c r="BW29" s="905"/>
      <c r="BX29" s="905"/>
      <c r="BY29" s="905"/>
      <c r="BZ29" s="905"/>
      <c r="CA29" s="905"/>
      <c r="CB29" s="905"/>
      <c r="CC29" s="905"/>
      <c r="CD29" s="905"/>
      <c r="CE29" s="905"/>
      <c r="CF29" s="905"/>
      <c r="CG29" s="905"/>
      <c r="CH29" s="905"/>
      <c r="CI29" s="905"/>
      <c r="CJ29" s="905"/>
      <c r="CK29" s="905"/>
      <c r="CL29" s="905"/>
      <c r="CM29" s="905"/>
      <c r="CN29" s="905"/>
      <c r="CO29" s="905"/>
      <c r="CP29" s="905"/>
      <c r="CQ29" s="905"/>
      <c r="CR29" s="905"/>
      <c r="CS29" s="905"/>
      <c r="CT29" s="905"/>
      <c r="CU29" s="905"/>
      <c r="CV29" s="905"/>
      <c r="CW29" s="905"/>
      <c r="CX29" s="905"/>
      <c r="CY29" s="905"/>
      <c r="CZ29" s="905"/>
      <c r="DA29" s="905"/>
      <c r="DB29" s="905"/>
      <c r="DC29" s="905"/>
      <c r="DD29" s="905"/>
      <c r="DE29" s="905"/>
      <c r="DF29" s="905"/>
      <c r="DG29" s="905"/>
      <c r="DH29" s="905"/>
      <c r="DI29" s="905"/>
      <c r="DJ29" s="905"/>
      <c r="DK29" s="905"/>
      <c r="DL29" s="905"/>
      <c r="DM29" s="905"/>
      <c r="DN29" s="905"/>
      <c r="DO29" s="905"/>
      <c r="DP29" s="905"/>
      <c r="DQ29" s="905"/>
      <c r="DR29" s="905"/>
      <c r="DS29" s="905"/>
      <c r="DT29" s="905"/>
      <c r="DU29" s="905"/>
      <c r="DV29" s="905"/>
      <c r="DW29" s="905"/>
      <c r="DX29" s="905"/>
      <c r="DY29" s="905"/>
      <c r="DZ29" s="905"/>
      <c r="EA29" s="905"/>
      <c r="EB29" s="905"/>
      <c r="EC29" s="905"/>
      <c r="ED29" s="905"/>
      <c r="EE29" s="905"/>
      <c r="EF29" s="905"/>
      <c r="EG29" s="905"/>
      <c r="EH29" s="905"/>
      <c r="EI29" s="905"/>
      <c r="EJ29" s="905"/>
      <c r="EK29" s="905"/>
      <c r="EL29" s="905"/>
      <c r="EM29" s="905"/>
      <c r="EN29" s="905"/>
      <c r="EO29" s="905"/>
      <c r="EP29" s="905"/>
      <c r="EQ29" s="905"/>
      <c r="ER29" s="905"/>
      <c r="ES29" s="905"/>
      <c r="ET29" s="905"/>
      <c r="EU29" s="905"/>
      <c r="EV29" s="905"/>
      <c r="EW29" s="905"/>
      <c r="EX29" s="905"/>
      <c r="EY29" s="905"/>
      <c r="EZ29" s="905"/>
      <c r="FA29" s="905"/>
      <c r="FB29" s="905"/>
      <c r="FC29" s="905"/>
      <c r="FD29" s="905"/>
      <c r="FE29" s="905"/>
    </row>
    <row r="30" spans="1:161" ht="30" customHeight="1" x14ac:dyDescent="0.25">
      <c r="A30" s="978"/>
      <c r="B30" s="978"/>
      <c r="C30" s="978"/>
      <c r="E30" s="978"/>
      <c r="F30" s="978"/>
      <c r="G30" s="979"/>
      <c r="H30" s="980"/>
      <c r="I30" s="981"/>
      <c r="J30" s="981"/>
      <c r="K30" s="976"/>
      <c r="L30" s="982"/>
      <c r="M30" s="982"/>
      <c r="N30" s="982"/>
      <c r="O30" s="982"/>
      <c r="P30" s="982"/>
      <c r="Q30" s="982"/>
      <c r="R30" s="982"/>
      <c r="S30" s="982"/>
      <c r="T30" s="982"/>
      <c r="U30" s="982"/>
      <c r="V30" s="675"/>
      <c r="W30" s="675"/>
      <c r="X30" s="675"/>
      <c r="Y30" s="675"/>
      <c r="Z30" s="675"/>
      <c r="AA30" s="675"/>
      <c r="AB30" s="675"/>
      <c r="AC30" s="675"/>
      <c r="AD30" s="675"/>
      <c r="AE30" s="675"/>
      <c r="AF30" s="675"/>
      <c r="AG30" s="905"/>
      <c r="AH30" s="905"/>
      <c r="AI30" s="905"/>
      <c r="AJ30" s="905"/>
      <c r="AK30" s="905"/>
      <c r="AL30" s="905"/>
      <c r="AM30" s="905"/>
      <c r="AN30" s="905"/>
      <c r="AO30" s="905"/>
      <c r="AP30" s="905"/>
      <c r="AQ30" s="905"/>
      <c r="AR30" s="905"/>
      <c r="AS30" s="905"/>
      <c r="AT30" s="905"/>
      <c r="AU30" s="905"/>
      <c r="AV30" s="905"/>
      <c r="AW30" s="905"/>
      <c r="AX30" s="905"/>
      <c r="AY30" s="905"/>
      <c r="AZ30" s="905"/>
      <c r="BA30" s="905"/>
      <c r="BB30" s="905"/>
      <c r="BC30" s="905"/>
      <c r="BD30" s="905"/>
      <c r="BE30" s="905"/>
      <c r="BF30" s="905"/>
      <c r="BG30" s="905"/>
      <c r="BH30" s="905"/>
      <c r="BI30" s="905"/>
      <c r="BJ30" s="905"/>
      <c r="BK30" s="905"/>
      <c r="BL30" s="905"/>
      <c r="BM30" s="905"/>
      <c r="BN30" s="905"/>
      <c r="BO30" s="905"/>
      <c r="BP30" s="905"/>
      <c r="BQ30" s="905"/>
      <c r="BR30" s="905"/>
      <c r="BS30" s="905"/>
      <c r="BT30" s="905"/>
      <c r="BU30" s="905"/>
      <c r="BV30" s="905"/>
      <c r="BW30" s="905"/>
      <c r="BX30" s="905"/>
      <c r="BY30" s="905"/>
      <c r="BZ30" s="905"/>
      <c r="CA30" s="905"/>
      <c r="CB30" s="905"/>
      <c r="CC30" s="905"/>
      <c r="CD30" s="905"/>
      <c r="CE30" s="905"/>
      <c r="CF30" s="905"/>
      <c r="CG30" s="905"/>
      <c r="CH30" s="905"/>
      <c r="CI30" s="905"/>
      <c r="CJ30" s="905"/>
      <c r="CK30" s="905"/>
      <c r="CL30" s="905"/>
      <c r="CM30" s="905"/>
      <c r="CN30" s="905"/>
      <c r="CO30" s="905"/>
      <c r="CP30" s="905"/>
      <c r="CQ30" s="905"/>
      <c r="CR30" s="905"/>
      <c r="CS30" s="905"/>
      <c r="CT30" s="905"/>
      <c r="CU30" s="905"/>
      <c r="CV30" s="905"/>
      <c r="CW30" s="905"/>
      <c r="CX30" s="905"/>
      <c r="CY30" s="905"/>
      <c r="CZ30" s="905"/>
      <c r="DA30" s="905"/>
      <c r="DB30" s="905"/>
      <c r="DC30" s="905"/>
      <c r="DD30" s="905"/>
      <c r="DE30" s="905"/>
      <c r="DF30" s="905"/>
      <c r="DG30" s="905"/>
      <c r="DH30" s="905"/>
      <c r="DI30" s="905"/>
      <c r="DJ30" s="905"/>
      <c r="DK30" s="905"/>
      <c r="DL30" s="905"/>
      <c r="DM30" s="905"/>
      <c r="DN30" s="905"/>
      <c r="DO30" s="905"/>
      <c r="DP30" s="905"/>
      <c r="DQ30" s="905"/>
      <c r="DR30" s="905"/>
      <c r="DS30" s="905"/>
      <c r="DT30" s="905"/>
      <c r="DU30" s="905"/>
      <c r="DV30" s="905"/>
      <c r="DW30" s="905"/>
      <c r="DX30" s="905"/>
      <c r="DY30" s="905"/>
      <c r="DZ30" s="905"/>
      <c r="EA30" s="905"/>
      <c r="EB30" s="905"/>
      <c r="EC30" s="905"/>
      <c r="ED30" s="905"/>
      <c r="EE30" s="905"/>
      <c r="EF30" s="905"/>
      <c r="EG30" s="905"/>
      <c r="EH30" s="905"/>
      <c r="EI30" s="905"/>
      <c r="EJ30" s="905"/>
      <c r="EK30" s="905"/>
      <c r="EL30" s="905"/>
      <c r="EM30" s="905"/>
      <c r="EN30" s="905"/>
      <c r="EO30" s="905"/>
      <c r="EP30" s="905"/>
      <c r="EQ30" s="905"/>
      <c r="ER30" s="905"/>
      <c r="ES30" s="905"/>
      <c r="ET30" s="905"/>
      <c r="EU30" s="905"/>
      <c r="EV30" s="905"/>
      <c r="EW30" s="905"/>
      <c r="EX30" s="905"/>
      <c r="EY30" s="905"/>
      <c r="EZ30" s="905"/>
      <c r="FA30" s="905"/>
      <c r="FB30" s="905"/>
      <c r="FC30" s="905"/>
      <c r="FD30" s="905"/>
      <c r="FE30" s="905"/>
    </row>
    <row r="31" spans="1:161" ht="30" customHeight="1" x14ac:dyDescent="0.25">
      <c r="A31" s="978"/>
      <c r="B31" s="978"/>
      <c r="C31" s="978"/>
      <c r="E31" s="978"/>
      <c r="F31" s="978"/>
      <c r="G31" s="979"/>
      <c r="H31" s="980"/>
      <c r="I31" s="981"/>
      <c r="J31" s="981"/>
      <c r="K31" s="976"/>
      <c r="L31" s="982"/>
      <c r="M31" s="982"/>
      <c r="N31" s="982"/>
      <c r="O31" s="982"/>
      <c r="P31" s="982"/>
      <c r="Q31" s="982"/>
      <c r="R31" s="982"/>
      <c r="S31" s="982"/>
      <c r="T31" s="982"/>
      <c r="U31" s="982"/>
      <c r="V31" s="675"/>
      <c r="W31" s="675"/>
      <c r="X31" s="675"/>
      <c r="Y31" s="675"/>
      <c r="Z31" s="675"/>
      <c r="AA31" s="675"/>
      <c r="AB31" s="675"/>
      <c r="AC31" s="675"/>
      <c r="AD31" s="675"/>
      <c r="AE31" s="675"/>
      <c r="AF31" s="675"/>
      <c r="AG31" s="905"/>
      <c r="AH31" s="905"/>
      <c r="AI31" s="905"/>
      <c r="AJ31" s="905"/>
      <c r="AK31" s="905"/>
      <c r="AL31" s="905"/>
      <c r="AM31" s="905"/>
      <c r="AN31" s="905"/>
      <c r="AO31" s="905"/>
      <c r="AP31" s="905"/>
      <c r="AQ31" s="905"/>
      <c r="AR31" s="905"/>
      <c r="AS31" s="905"/>
      <c r="AT31" s="905"/>
      <c r="AU31" s="905"/>
      <c r="AV31" s="905"/>
      <c r="AW31" s="905"/>
      <c r="AX31" s="905"/>
      <c r="AY31" s="905"/>
      <c r="AZ31" s="905"/>
      <c r="BA31" s="905"/>
      <c r="BB31" s="905"/>
      <c r="BC31" s="905"/>
      <c r="BD31" s="905"/>
      <c r="BE31" s="905"/>
      <c r="BF31" s="905"/>
      <c r="BG31" s="905"/>
      <c r="BH31" s="905"/>
      <c r="BI31" s="905"/>
      <c r="BJ31" s="905"/>
      <c r="BK31" s="905"/>
      <c r="BL31" s="905"/>
      <c r="BM31" s="905"/>
      <c r="BN31" s="905"/>
      <c r="BO31" s="905"/>
      <c r="BP31" s="905"/>
      <c r="BQ31" s="905"/>
      <c r="BR31" s="905"/>
      <c r="BS31" s="905"/>
      <c r="BT31" s="905"/>
      <c r="BU31" s="905"/>
      <c r="BV31" s="905"/>
      <c r="BW31" s="905"/>
      <c r="BX31" s="905"/>
      <c r="BY31" s="905"/>
      <c r="BZ31" s="905"/>
      <c r="CA31" s="905"/>
      <c r="CB31" s="905"/>
      <c r="CC31" s="905"/>
      <c r="CD31" s="905"/>
      <c r="CE31" s="905"/>
      <c r="CF31" s="905"/>
      <c r="CG31" s="905"/>
      <c r="CH31" s="905"/>
      <c r="CI31" s="905"/>
      <c r="CJ31" s="905"/>
      <c r="CK31" s="905"/>
      <c r="CL31" s="905"/>
      <c r="CM31" s="905"/>
      <c r="CN31" s="905"/>
      <c r="CO31" s="905"/>
      <c r="CP31" s="905"/>
      <c r="CQ31" s="905"/>
      <c r="CR31" s="905"/>
      <c r="CS31" s="905"/>
      <c r="CT31" s="905"/>
      <c r="CU31" s="905"/>
      <c r="CV31" s="905"/>
      <c r="CW31" s="905"/>
      <c r="CX31" s="905"/>
      <c r="CY31" s="905"/>
      <c r="CZ31" s="905"/>
      <c r="DA31" s="905"/>
      <c r="DB31" s="905"/>
      <c r="DC31" s="905"/>
      <c r="DD31" s="905"/>
      <c r="DE31" s="905"/>
      <c r="DF31" s="905"/>
      <c r="DG31" s="905"/>
      <c r="DH31" s="905"/>
      <c r="DI31" s="905"/>
      <c r="DJ31" s="905"/>
      <c r="DK31" s="905"/>
      <c r="DL31" s="905"/>
      <c r="DM31" s="905"/>
      <c r="DN31" s="905"/>
      <c r="DO31" s="905"/>
      <c r="DP31" s="905"/>
      <c r="DQ31" s="905"/>
      <c r="DR31" s="905"/>
      <c r="DS31" s="905"/>
      <c r="DT31" s="905"/>
      <c r="DU31" s="905"/>
      <c r="DV31" s="905"/>
      <c r="DW31" s="905"/>
      <c r="DX31" s="905"/>
      <c r="DY31" s="905"/>
      <c r="DZ31" s="905"/>
      <c r="EA31" s="905"/>
      <c r="EB31" s="905"/>
      <c r="EC31" s="905"/>
      <c r="ED31" s="905"/>
      <c r="EE31" s="905"/>
      <c r="EF31" s="905"/>
      <c r="EG31" s="905"/>
      <c r="EH31" s="905"/>
      <c r="EI31" s="905"/>
      <c r="EJ31" s="905"/>
      <c r="EK31" s="905"/>
      <c r="EL31" s="905"/>
      <c r="EM31" s="905"/>
      <c r="EN31" s="905"/>
      <c r="EO31" s="905"/>
      <c r="EP31" s="905"/>
      <c r="EQ31" s="905"/>
      <c r="ER31" s="905"/>
      <c r="ES31" s="905"/>
      <c r="ET31" s="905"/>
      <c r="EU31" s="905"/>
      <c r="EV31" s="905"/>
      <c r="EW31" s="905"/>
      <c r="EX31" s="905"/>
      <c r="EY31" s="905"/>
      <c r="EZ31" s="905"/>
      <c r="FA31" s="905"/>
      <c r="FB31" s="905"/>
      <c r="FC31" s="905"/>
      <c r="FD31" s="905"/>
      <c r="FE31" s="905"/>
    </row>
    <row r="32" spans="1:161" ht="30" customHeight="1" x14ac:dyDescent="0.25">
      <c r="A32" s="978"/>
      <c r="B32" s="978"/>
      <c r="C32" s="978"/>
      <c r="E32" s="978"/>
      <c r="F32" s="978"/>
      <c r="G32" s="979"/>
      <c r="H32" s="980"/>
      <c r="I32" s="981"/>
      <c r="J32" s="981"/>
      <c r="K32" s="976"/>
      <c r="L32" s="982"/>
      <c r="M32" s="982"/>
      <c r="N32" s="982"/>
      <c r="O32" s="982"/>
      <c r="P32" s="982"/>
      <c r="Q32" s="982"/>
      <c r="R32" s="982"/>
      <c r="S32" s="982"/>
      <c r="T32" s="982"/>
      <c r="U32" s="982"/>
      <c r="V32" s="675"/>
      <c r="W32" s="675"/>
      <c r="X32" s="675"/>
      <c r="Y32" s="675"/>
      <c r="Z32" s="675"/>
      <c r="AA32" s="675"/>
      <c r="AB32" s="675"/>
      <c r="AC32" s="675"/>
      <c r="AD32" s="675"/>
      <c r="AE32" s="675"/>
      <c r="AF32" s="675"/>
      <c r="AG32" s="905"/>
      <c r="AH32" s="905"/>
      <c r="AI32" s="905"/>
      <c r="AJ32" s="905"/>
      <c r="AK32" s="905"/>
      <c r="AL32" s="905"/>
      <c r="AM32" s="905"/>
      <c r="AN32" s="905"/>
      <c r="AO32" s="905"/>
      <c r="AP32" s="905"/>
      <c r="AQ32" s="905"/>
      <c r="AR32" s="905"/>
      <c r="AS32" s="905"/>
      <c r="AT32" s="905"/>
      <c r="AU32" s="905"/>
      <c r="AV32" s="905"/>
      <c r="AW32" s="905"/>
      <c r="AX32" s="905"/>
      <c r="AY32" s="905"/>
      <c r="AZ32" s="905"/>
      <c r="BA32" s="905"/>
      <c r="BB32" s="905"/>
      <c r="BC32" s="905"/>
      <c r="BD32" s="905"/>
      <c r="BE32" s="905"/>
      <c r="BF32" s="905"/>
      <c r="BG32" s="905"/>
      <c r="BH32" s="905"/>
      <c r="BI32" s="905"/>
      <c r="BJ32" s="905"/>
      <c r="BK32" s="905"/>
      <c r="BL32" s="905"/>
      <c r="BM32" s="905"/>
      <c r="BN32" s="905"/>
      <c r="BO32" s="905"/>
      <c r="BP32" s="905"/>
      <c r="BQ32" s="905"/>
      <c r="BR32" s="905"/>
      <c r="BS32" s="905"/>
      <c r="BT32" s="905"/>
      <c r="BU32" s="905"/>
      <c r="BV32" s="905"/>
      <c r="BW32" s="905"/>
      <c r="BX32" s="905"/>
      <c r="BY32" s="905"/>
      <c r="BZ32" s="905"/>
      <c r="CA32" s="905"/>
      <c r="CB32" s="905"/>
      <c r="CC32" s="905"/>
      <c r="CD32" s="905"/>
      <c r="CE32" s="905"/>
      <c r="CF32" s="905"/>
      <c r="CG32" s="905"/>
      <c r="CH32" s="905"/>
      <c r="CI32" s="905"/>
      <c r="CJ32" s="905"/>
      <c r="CK32" s="905"/>
      <c r="CL32" s="905"/>
      <c r="CM32" s="905"/>
      <c r="CN32" s="905"/>
      <c r="CO32" s="905"/>
      <c r="CP32" s="905"/>
      <c r="CQ32" s="905"/>
      <c r="CR32" s="905"/>
      <c r="CS32" s="905"/>
      <c r="CT32" s="905"/>
      <c r="CU32" s="905"/>
      <c r="CV32" s="905"/>
      <c r="CW32" s="905"/>
      <c r="CX32" s="905"/>
      <c r="CY32" s="905"/>
      <c r="CZ32" s="905"/>
      <c r="DA32" s="905"/>
      <c r="DB32" s="905"/>
      <c r="DC32" s="905"/>
      <c r="DD32" s="905"/>
      <c r="DE32" s="905"/>
      <c r="DF32" s="905"/>
      <c r="DG32" s="905"/>
      <c r="DH32" s="905"/>
      <c r="DI32" s="905"/>
      <c r="DJ32" s="905"/>
      <c r="DK32" s="905"/>
      <c r="DL32" s="905"/>
      <c r="DM32" s="905"/>
      <c r="DN32" s="905"/>
      <c r="DO32" s="905"/>
      <c r="DP32" s="905"/>
      <c r="DQ32" s="905"/>
      <c r="DR32" s="905"/>
      <c r="DS32" s="905"/>
      <c r="DT32" s="905"/>
      <c r="DU32" s="905"/>
      <c r="DV32" s="905"/>
      <c r="DW32" s="905"/>
      <c r="DX32" s="905"/>
      <c r="DY32" s="905"/>
      <c r="DZ32" s="905"/>
      <c r="EA32" s="905"/>
      <c r="EB32" s="905"/>
      <c r="EC32" s="905"/>
      <c r="ED32" s="905"/>
      <c r="EE32" s="905"/>
      <c r="EF32" s="905"/>
      <c r="EG32" s="905"/>
      <c r="EH32" s="905"/>
      <c r="EI32" s="905"/>
      <c r="EJ32" s="905"/>
      <c r="EK32" s="905"/>
      <c r="EL32" s="905"/>
      <c r="EM32" s="905"/>
      <c r="EN32" s="905"/>
      <c r="EO32" s="905"/>
      <c r="EP32" s="905"/>
      <c r="EQ32" s="905"/>
      <c r="ER32" s="905"/>
      <c r="ES32" s="905"/>
      <c r="ET32" s="905"/>
      <c r="EU32" s="905"/>
      <c r="EV32" s="905"/>
      <c r="EW32" s="905"/>
      <c r="EX32" s="905"/>
      <c r="EY32" s="905"/>
      <c r="EZ32" s="905"/>
      <c r="FA32" s="905"/>
      <c r="FB32" s="905"/>
      <c r="FC32" s="905"/>
      <c r="FD32" s="905"/>
      <c r="FE32" s="905"/>
    </row>
    <row r="33" spans="1:161" ht="30" customHeight="1" x14ac:dyDescent="0.25">
      <c r="A33" s="978"/>
      <c r="B33" s="978"/>
      <c r="C33" s="978"/>
      <c r="E33" s="978"/>
      <c r="F33" s="978"/>
      <c r="G33" s="979"/>
      <c r="H33" s="980"/>
      <c r="I33" s="981"/>
      <c r="J33" s="981"/>
      <c r="K33" s="976"/>
      <c r="L33" s="982"/>
      <c r="M33" s="982"/>
      <c r="N33" s="982"/>
      <c r="O33" s="982"/>
      <c r="P33" s="982"/>
      <c r="Q33" s="982"/>
      <c r="R33" s="982"/>
      <c r="S33" s="982"/>
      <c r="T33" s="982"/>
      <c r="U33" s="982"/>
      <c r="V33" s="675"/>
      <c r="W33" s="675"/>
      <c r="X33" s="675"/>
      <c r="Y33" s="675"/>
      <c r="Z33" s="675"/>
      <c r="AA33" s="675"/>
      <c r="AB33" s="675"/>
      <c r="AC33" s="675"/>
      <c r="AD33" s="675"/>
      <c r="AE33" s="675"/>
      <c r="AF33" s="675"/>
      <c r="AG33" s="905"/>
      <c r="AH33" s="905"/>
      <c r="AI33" s="905"/>
      <c r="AJ33" s="905"/>
      <c r="AK33" s="905"/>
      <c r="AL33" s="905"/>
      <c r="AM33" s="905"/>
      <c r="AN33" s="905"/>
      <c r="AO33" s="905"/>
      <c r="AP33" s="905"/>
      <c r="AQ33" s="905"/>
      <c r="AR33" s="905"/>
      <c r="AS33" s="905"/>
      <c r="AT33" s="905"/>
      <c r="AU33" s="905"/>
      <c r="AV33" s="905"/>
      <c r="AW33" s="905"/>
      <c r="AX33" s="905"/>
      <c r="AY33" s="905"/>
      <c r="AZ33" s="905"/>
      <c r="BA33" s="905"/>
      <c r="BB33" s="905"/>
      <c r="BC33" s="905"/>
      <c r="BD33" s="905"/>
      <c r="BE33" s="905"/>
      <c r="BF33" s="905"/>
      <c r="BG33" s="905"/>
      <c r="BH33" s="905"/>
      <c r="BI33" s="905"/>
      <c r="BJ33" s="905"/>
      <c r="BK33" s="905"/>
      <c r="BL33" s="905"/>
      <c r="BM33" s="905"/>
      <c r="BN33" s="905"/>
      <c r="BO33" s="905"/>
      <c r="BP33" s="905"/>
      <c r="BQ33" s="905"/>
      <c r="BR33" s="905"/>
      <c r="BS33" s="905"/>
      <c r="BT33" s="905"/>
      <c r="BU33" s="905"/>
      <c r="BV33" s="905"/>
      <c r="BW33" s="905"/>
      <c r="BX33" s="905"/>
      <c r="BY33" s="905"/>
      <c r="BZ33" s="905"/>
      <c r="CA33" s="905"/>
      <c r="CB33" s="905"/>
      <c r="CC33" s="905"/>
      <c r="CD33" s="905"/>
      <c r="CE33" s="905"/>
      <c r="CF33" s="905"/>
      <c r="CG33" s="905"/>
      <c r="CH33" s="905"/>
      <c r="CI33" s="905"/>
      <c r="CJ33" s="905"/>
      <c r="CK33" s="905"/>
      <c r="CL33" s="905"/>
      <c r="CM33" s="905"/>
      <c r="CN33" s="905"/>
      <c r="CO33" s="905"/>
      <c r="CP33" s="905"/>
      <c r="CQ33" s="905"/>
      <c r="CR33" s="905"/>
      <c r="CS33" s="905"/>
      <c r="CT33" s="905"/>
      <c r="CU33" s="905"/>
      <c r="CV33" s="905"/>
      <c r="CW33" s="905"/>
      <c r="CX33" s="905"/>
      <c r="CY33" s="905"/>
      <c r="CZ33" s="905"/>
      <c r="DA33" s="905"/>
      <c r="DB33" s="905"/>
      <c r="DC33" s="905"/>
      <c r="DD33" s="905"/>
      <c r="DE33" s="905"/>
      <c r="DF33" s="905"/>
      <c r="DG33" s="905"/>
      <c r="DH33" s="905"/>
      <c r="DI33" s="905"/>
      <c r="DJ33" s="905"/>
      <c r="DK33" s="905"/>
      <c r="DL33" s="905"/>
      <c r="DM33" s="905"/>
      <c r="DN33" s="905"/>
      <c r="DO33" s="905"/>
      <c r="DP33" s="905"/>
      <c r="DQ33" s="905"/>
      <c r="DR33" s="905"/>
      <c r="DS33" s="905"/>
      <c r="DT33" s="905"/>
      <c r="DU33" s="905"/>
      <c r="DV33" s="905"/>
      <c r="DW33" s="905"/>
      <c r="DX33" s="905"/>
      <c r="DY33" s="905"/>
      <c r="DZ33" s="905"/>
      <c r="EA33" s="905"/>
      <c r="EB33" s="905"/>
      <c r="EC33" s="905"/>
      <c r="ED33" s="905"/>
      <c r="EE33" s="905"/>
      <c r="EF33" s="905"/>
      <c r="EG33" s="905"/>
      <c r="EH33" s="905"/>
      <c r="EI33" s="905"/>
      <c r="EJ33" s="905"/>
      <c r="EK33" s="905"/>
      <c r="EL33" s="905"/>
      <c r="EM33" s="905"/>
      <c r="EN33" s="905"/>
      <c r="EO33" s="905"/>
      <c r="EP33" s="905"/>
      <c r="EQ33" s="905"/>
      <c r="ER33" s="905"/>
      <c r="ES33" s="905"/>
      <c r="ET33" s="905"/>
      <c r="EU33" s="905"/>
      <c r="EV33" s="905"/>
      <c r="EW33" s="905"/>
      <c r="EX33" s="905"/>
      <c r="EY33" s="905"/>
      <c r="EZ33" s="905"/>
      <c r="FA33" s="905"/>
      <c r="FB33" s="905"/>
      <c r="FC33" s="905"/>
      <c r="FD33" s="905"/>
      <c r="FE33" s="905"/>
    </row>
    <row r="34" spans="1:161" ht="30" customHeight="1" x14ac:dyDescent="0.25">
      <c r="A34" s="978"/>
      <c r="B34" s="978"/>
      <c r="C34" s="978"/>
      <c r="E34" s="978"/>
      <c r="F34" s="978"/>
      <c r="G34" s="979"/>
      <c r="I34" s="981"/>
      <c r="J34" s="981"/>
      <c r="K34" s="976"/>
      <c r="L34" s="982"/>
      <c r="M34" s="982"/>
      <c r="N34" s="982"/>
      <c r="O34" s="982"/>
      <c r="P34" s="982"/>
      <c r="Q34" s="982"/>
      <c r="R34" s="982"/>
      <c r="S34" s="982"/>
      <c r="T34" s="982"/>
      <c r="U34" s="982"/>
      <c r="V34" s="675"/>
      <c r="W34" s="675"/>
      <c r="X34" s="675"/>
      <c r="Y34" s="675"/>
      <c r="Z34" s="675"/>
      <c r="AA34" s="675"/>
      <c r="AB34" s="675"/>
      <c r="AC34" s="675"/>
      <c r="AD34" s="675"/>
      <c r="AE34" s="675"/>
      <c r="AF34" s="675"/>
      <c r="AG34" s="905"/>
      <c r="AH34" s="905"/>
      <c r="AI34" s="905"/>
      <c r="AJ34" s="905"/>
      <c r="AK34" s="905"/>
      <c r="AL34" s="905"/>
      <c r="AM34" s="905"/>
      <c r="AN34" s="905"/>
      <c r="AO34" s="905"/>
      <c r="AP34" s="905"/>
      <c r="AQ34" s="905"/>
      <c r="AR34" s="905"/>
      <c r="AS34" s="905"/>
      <c r="AT34" s="905"/>
      <c r="AU34" s="905"/>
      <c r="AV34" s="905"/>
      <c r="AW34" s="905"/>
      <c r="AX34" s="905"/>
      <c r="AY34" s="905"/>
      <c r="AZ34" s="905"/>
      <c r="BA34" s="905"/>
      <c r="BB34" s="905"/>
      <c r="BC34" s="905"/>
      <c r="BD34" s="905"/>
      <c r="BE34" s="905"/>
      <c r="BF34" s="905"/>
      <c r="BG34" s="905"/>
      <c r="BH34" s="905"/>
      <c r="BI34" s="905"/>
      <c r="BJ34" s="905"/>
      <c r="BK34" s="905"/>
      <c r="BL34" s="905"/>
      <c r="BM34" s="905"/>
      <c r="BN34" s="905"/>
      <c r="BO34" s="905"/>
      <c r="BP34" s="905"/>
      <c r="BQ34" s="905"/>
      <c r="BR34" s="905"/>
      <c r="BS34" s="905"/>
      <c r="BT34" s="905"/>
      <c r="BU34" s="905"/>
      <c r="BV34" s="905"/>
      <c r="BW34" s="905"/>
      <c r="BX34" s="905"/>
      <c r="BY34" s="905"/>
      <c r="BZ34" s="905"/>
      <c r="CA34" s="905"/>
      <c r="CB34" s="905"/>
      <c r="CC34" s="905"/>
      <c r="CD34" s="905"/>
      <c r="CE34" s="905"/>
      <c r="CF34" s="905"/>
      <c r="CG34" s="905"/>
      <c r="CH34" s="905"/>
      <c r="CI34" s="905"/>
      <c r="CJ34" s="905"/>
      <c r="CK34" s="905"/>
      <c r="CL34" s="905"/>
      <c r="CM34" s="905"/>
      <c r="CN34" s="905"/>
      <c r="CO34" s="905"/>
      <c r="CP34" s="905"/>
      <c r="CQ34" s="905"/>
      <c r="CR34" s="905"/>
      <c r="CS34" s="905"/>
      <c r="CT34" s="905"/>
      <c r="CU34" s="905"/>
      <c r="CV34" s="905"/>
      <c r="CW34" s="905"/>
      <c r="CX34" s="905"/>
      <c r="CY34" s="905"/>
      <c r="CZ34" s="905"/>
      <c r="DA34" s="905"/>
      <c r="DB34" s="905"/>
      <c r="DC34" s="905"/>
      <c r="DD34" s="905"/>
      <c r="DE34" s="905"/>
      <c r="DF34" s="905"/>
      <c r="DG34" s="905"/>
      <c r="DH34" s="905"/>
      <c r="DI34" s="905"/>
      <c r="DJ34" s="905"/>
      <c r="DK34" s="905"/>
      <c r="DL34" s="905"/>
      <c r="DM34" s="905"/>
      <c r="DN34" s="905"/>
      <c r="DO34" s="905"/>
      <c r="DP34" s="905"/>
      <c r="DQ34" s="905"/>
      <c r="DR34" s="905"/>
      <c r="DS34" s="905"/>
      <c r="DT34" s="905"/>
      <c r="DU34" s="905"/>
      <c r="DV34" s="905"/>
      <c r="DW34" s="905"/>
      <c r="DX34" s="905"/>
      <c r="DY34" s="905"/>
      <c r="DZ34" s="905"/>
      <c r="EA34" s="905"/>
      <c r="EB34" s="905"/>
      <c r="EC34" s="905"/>
      <c r="ED34" s="905"/>
      <c r="EE34" s="905"/>
      <c r="EF34" s="905"/>
      <c r="EG34" s="905"/>
      <c r="EH34" s="905"/>
      <c r="EI34" s="905"/>
      <c r="EJ34" s="905"/>
      <c r="EK34" s="905"/>
      <c r="EL34" s="905"/>
      <c r="EM34" s="905"/>
      <c r="EN34" s="905"/>
      <c r="EO34" s="905"/>
      <c r="EP34" s="905"/>
      <c r="EQ34" s="905"/>
      <c r="ER34" s="905"/>
      <c r="ES34" s="905"/>
      <c r="ET34" s="905"/>
      <c r="EU34" s="905"/>
      <c r="EV34" s="905"/>
      <c r="EW34" s="905"/>
      <c r="EX34" s="905"/>
      <c r="EY34" s="905"/>
      <c r="EZ34" s="905"/>
      <c r="FA34" s="905"/>
      <c r="FB34" s="905"/>
      <c r="FC34" s="905"/>
      <c r="FD34" s="905"/>
      <c r="FE34" s="905"/>
    </row>
    <row r="35" spans="1:161" s="938" customFormat="1" ht="30" customHeight="1" x14ac:dyDescent="0.25">
      <c r="A35" s="904"/>
      <c r="B35" s="904"/>
      <c r="C35" s="904"/>
      <c r="D35" s="904"/>
      <c r="E35" s="904"/>
      <c r="F35" s="904"/>
      <c r="G35" s="975"/>
      <c r="H35" s="975"/>
      <c r="I35" s="904"/>
      <c r="J35" s="904"/>
      <c r="K35" s="976"/>
      <c r="L35" s="977"/>
      <c r="M35" s="977"/>
      <c r="N35" s="977"/>
      <c r="O35" s="977"/>
      <c r="P35" s="977"/>
      <c r="Q35" s="977"/>
      <c r="R35" s="977"/>
      <c r="S35" s="977"/>
      <c r="T35" s="977"/>
      <c r="U35" s="977"/>
      <c r="V35" s="675"/>
      <c r="W35" s="675"/>
      <c r="X35" s="675"/>
      <c r="Y35" s="675"/>
      <c r="Z35" s="675"/>
      <c r="AA35" s="675"/>
      <c r="AB35" s="675"/>
      <c r="AC35" s="675"/>
      <c r="AD35" s="675"/>
      <c r="AE35" s="675"/>
      <c r="AF35" s="675"/>
      <c r="AG35" s="905"/>
      <c r="AH35" s="905"/>
      <c r="AI35" s="905"/>
      <c r="AJ35" s="905"/>
      <c r="AK35" s="905"/>
      <c r="AL35" s="905"/>
      <c r="AM35" s="905"/>
      <c r="AN35" s="905"/>
      <c r="AO35" s="905"/>
      <c r="AP35" s="905"/>
      <c r="AQ35" s="905"/>
      <c r="AR35" s="905"/>
      <c r="AS35" s="905"/>
      <c r="AT35" s="905"/>
      <c r="AU35" s="905"/>
      <c r="AV35" s="905"/>
      <c r="AW35" s="905"/>
      <c r="AX35" s="905"/>
      <c r="AY35" s="905"/>
      <c r="AZ35" s="905"/>
      <c r="BA35" s="905"/>
      <c r="BB35" s="905"/>
      <c r="BC35" s="905"/>
      <c r="BD35" s="905"/>
      <c r="BE35" s="905"/>
      <c r="BF35" s="905"/>
      <c r="BG35" s="905"/>
      <c r="BH35" s="905"/>
      <c r="BI35" s="905"/>
      <c r="BJ35" s="905"/>
      <c r="BK35" s="905"/>
      <c r="BL35" s="905"/>
      <c r="BM35" s="905"/>
      <c r="BN35" s="905"/>
      <c r="BO35" s="905"/>
      <c r="BP35" s="905"/>
      <c r="BQ35" s="905"/>
      <c r="BR35" s="905"/>
      <c r="BS35" s="905"/>
      <c r="BT35" s="905"/>
      <c r="BU35" s="905"/>
      <c r="BV35" s="905"/>
      <c r="BW35" s="905"/>
      <c r="BX35" s="905"/>
      <c r="BY35" s="905"/>
      <c r="BZ35" s="905"/>
      <c r="CA35" s="905"/>
      <c r="CB35" s="905"/>
      <c r="CC35" s="905"/>
      <c r="CD35" s="905"/>
      <c r="CE35" s="905"/>
      <c r="CF35" s="905"/>
      <c r="CG35" s="905"/>
      <c r="CH35" s="905"/>
      <c r="CI35" s="905"/>
      <c r="CJ35" s="905"/>
      <c r="CK35" s="905"/>
      <c r="CL35" s="905"/>
      <c r="CM35" s="905"/>
      <c r="CN35" s="905"/>
      <c r="CO35" s="905"/>
      <c r="CP35" s="905"/>
      <c r="CQ35" s="905"/>
      <c r="CR35" s="905"/>
      <c r="CS35" s="905"/>
      <c r="CT35" s="905"/>
      <c r="CU35" s="905"/>
      <c r="CV35" s="905"/>
      <c r="CW35" s="905"/>
      <c r="CX35" s="905"/>
      <c r="CY35" s="905"/>
      <c r="CZ35" s="905"/>
      <c r="DA35" s="905"/>
      <c r="DB35" s="905"/>
      <c r="DC35" s="905"/>
      <c r="DD35" s="905"/>
      <c r="DE35" s="905"/>
      <c r="DF35" s="905"/>
      <c r="DG35" s="905"/>
      <c r="DH35" s="905"/>
      <c r="DI35" s="905"/>
      <c r="DJ35" s="905"/>
      <c r="DK35" s="905"/>
      <c r="DL35" s="905"/>
      <c r="DM35" s="905"/>
      <c r="DN35" s="905"/>
      <c r="DO35" s="905"/>
      <c r="DP35" s="905"/>
      <c r="DQ35" s="905"/>
      <c r="DR35" s="905"/>
      <c r="DS35" s="905"/>
      <c r="DT35" s="905"/>
      <c r="DU35" s="905"/>
      <c r="DV35" s="905"/>
      <c r="DW35" s="905"/>
      <c r="DX35" s="905"/>
      <c r="DY35" s="905"/>
      <c r="DZ35" s="905"/>
      <c r="EA35" s="905"/>
      <c r="EB35" s="905"/>
      <c r="EC35" s="905"/>
      <c r="ED35" s="905"/>
      <c r="EE35" s="905"/>
      <c r="EF35" s="905"/>
      <c r="EG35" s="905"/>
      <c r="EH35" s="905"/>
      <c r="EI35" s="905"/>
      <c r="EJ35" s="905"/>
      <c r="EK35" s="905"/>
      <c r="EL35" s="905"/>
      <c r="EM35" s="905"/>
      <c r="EN35" s="905"/>
      <c r="EO35" s="905"/>
      <c r="EP35" s="905"/>
      <c r="EQ35" s="905"/>
      <c r="ER35" s="905"/>
      <c r="ES35" s="905"/>
      <c r="ET35" s="905"/>
      <c r="EU35" s="905"/>
      <c r="EV35" s="905"/>
      <c r="EW35" s="905"/>
      <c r="EX35" s="905"/>
      <c r="EY35" s="905"/>
      <c r="EZ35" s="905"/>
      <c r="FA35" s="905"/>
      <c r="FB35" s="905"/>
      <c r="FC35" s="905"/>
      <c r="FD35" s="905"/>
      <c r="FE35" s="905"/>
    </row>
    <row r="36" spans="1:161" s="938" customFormat="1" ht="30" customHeight="1" x14ac:dyDescent="0.25">
      <c r="A36" s="904"/>
      <c r="B36" s="904"/>
      <c r="C36" s="904"/>
      <c r="D36" s="904"/>
      <c r="E36" s="904"/>
      <c r="F36" s="904"/>
      <c r="G36" s="975"/>
      <c r="H36" s="975"/>
      <c r="I36" s="904"/>
      <c r="J36" s="904"/>
      <c r="K36" s="985"/>
      <c r="L36" s="977"/>
      <c r="M36" s="977"/>
      <c r="N36" s="977"/>
      <c r="O36" s="977"/>
      <c r="P36" s="977"/>
      <c r="Q36" s="977"/>
      <c r="R36" s="977"/>
      <c r="S36" s="977"/>
      <c r="T36" s="977"/>
      <c r="U36" s="977"/>
      <c r="V36" s="675"/>
      <c r="W36" s="675"/>
      <c r="X36" s="675"/>
      <c r="Y36" s="675"/>
      <c r="Z36" s="675"/>
      <c r="AA36" s="675"/>
      <c r="AB36" s="675"/>
      <c r="AC36" s="675"/>
      <c r="AD36" s="675"/>
      <c r="AE36" s="675"/>
      <c r="AF36" s="675"/>
      <c r="AG36" s="905"/>
      <c r="AH36" s="905"/>
      <c r="AI36" s="905"/>
      <c r="AJ36" s="905"/>
      <c r="AK36" s="905"/>
      <c r="AL36" s="905"/>
      <c r="AM36" s="905"/>
      <c r="AN36" s="905"/>
      <c r="AO36" s="905"/>
      <c r="AP36" s="905"/>
      <c r="AQ36" s="905"/>
      <c r="AR36" s="905"/>
      <c r="AS36" s="905"/>
      <c r="AT36" s="905"/>
      <c r="AU36" s="905"/>
      <c r="AV36" s="905"/>
      <c r="AW36" s="905"/>
      <c r="AX36" s="905"/>
      <c r="AY36" s="905"/>
      <c r="AZ36" s="905"/>
      <c r="BA36" s="905"/>
      <c r="BB36" s="905"/>
      <c r="BC36" s="905"/>
      <c r="BD36" s="905"/>
      <c r="BE36" s="905"/>
      <c r="BF36" s="905"/>
      <c r="BG36" s="905"/>
      <c r="BH36" s="905"/>
      <c r="BI36" s="905"/>
      <c r="BJ36" s="905"/>
      <c r="BK36" s="905"/>
      <c r="BL36" s="905"/>
      <c r="BM36" s="905"/>
      <c r="BN36" s="905"/>
      <c r="BO36" s="905"/>
      <c r="BP36" s="905"/>
      <c r="BQ36" s="905"/>
      <c r="BR36" s="905"/>
      <c r="BS36" s="905"/>
      <c r="BT36" s="905"/>
      <c r="BU36" s="905"/>
      <c r="BV36" s="905"/>
      <c r="BW36" s="905"/>
      <c r="BX36" s="905"/>
      <c r="BY36" s="905"/>
      <c r="BZ36" s="905"/>
      <c r="CA36" s="905"/>
      <c r="CB36" s="905"/>
      <c r="CC36" s="905"/>
      <c r="CD36" s="905"/>
      <c r="CE36" s="905"/>
      <c r="CF36" s="905"/>
      <c r="CG36" s="905"/>
      <c r="CH36" s="905"/>
      <c r="CI36" s="905"/>
      <c r="CJ36" s="905"/>
      <c r="CK36" s="905"/>
      <c r="CL36" s="905"/>
      <c r="CM36" s="905"/>
      <c r="CN36" s="905"/>
      <c r="CO36" s="905"/>
      <c r="CP36" s="905"/>
      <c r="CQ36" s="905"/>
      <c r="CR36" s="905"/>
      <c r="CS36" s="905"/>
      <c r="CT36" s="905"/>
      <c r="CU36" s="905"/>
      <c r="CV36" s="905"/>
      <c r="CW36" s="905"/>
      <c r="CX36" s="905"/>
      <c r="CY36" s="905"/>
      <c r="CZ36" s="905"/>
      <c r="DA36" s="905"/>
      <c r="DB36" s="905"/>
      <c r="DC36" s="905"/>
      <c r="DD36" s="905"/>
      <c r="DE36" s="905"/>
      <c r="DF36" s="905"/>
      <c r="DG36" s="905"/>
      <c r="DH36" s="905"/>
      <c r="DI36" s="905"/>
      <c r="DJ36" s="905"/>
      <c r="DK36" s="905"/>
      <c r="DL36" s="905"/>
      <c r="DM36" s="905"/>
      <c r="DN36" s="905"/>
      <c r="DO36" s="905"/>
      <c r="DP36" s="905"/>
      <c r="DQ36" s="905"/>
      <c r="DR36" s="905"/>
      <c r="DS36" s="905"/>
      <c r="DT36" s="905"/>
      <c r="DU36" s="905"/>
      <c r="DV36" s="905"/>
      <c r="DW36" s="905"/>
      <c r="DX36" s="905"/>
      <c r="DY36" s="905"/>
      <c r="DZ36" s="905"/>
      <c r="EA36" s="905"/>
      <c r="EB36" s="905"/>
      <c r="EC36" s="905"/>
      <c r="ED36" s="905"/>
      <c r="EE36" s="905"/>
      <c r="EF36" s="905"/>
      <c r="EG36" s="905"/>
      <c r="EH36" s="905"/>
      <c r="EI36" s="905"/>
      <c r="EJ36" s="905"/>
      <c r="EK36" s="905"/>
      <c r="EL36" s="905"/>
      <c r="EM36" s="905"/>
      <c r="EN36" s="905"/>
      <c r="EO36" s="905"/>
      <c r="EP36" s="905"/>
      <c r="EQ36" s="905"/>
      <c r="ER36" s="905"/>
      <c r="ES36" s="905"/>
      <c r="ET36" s="905"/>
      <c r="EU36" s="905"/>
      <c r="EV36" s="905"/>
      <c r="EW36" s="905"/>
      <c r="EX36" s="905"/>
      <c r="EY36" s="905"/>
      <c r="EZ36" s="905"/>
      <c r="FA36" s="905"/>
      <c r="FB36" s="905"/>
      <c r="FC36" s="905"/>
      <c r="FD36" s="905"/>
      <c r="FE36" s="905"/>
    </row>
    <row r="37" spans="1:161" s="938" customFormat="1" ht="30" customHeight="1" x14ac:dyDescent="0.25">
      <c r="A37" s="904"/>
      <c r="B37" s="904"/>
      <c r="C37" s="904"/>
      <c r="D37" s="904"/>
      <c r="E37" s="904"/>
      <c r="F37" s="904"/>
      <c r="G37" s="975"/>
      <c r="H37" s="975"/>
      <c r="I37" s="904"/>
      <c r="J37" s="904"/>
      <c r="K37" s="985"/>
      <c r="L37" s="977"/>
      <c r="M37" s="977"/>
      <c r="N37" s="977"/>
      <c r="O37" s="977"/>
      <c r="P37" s="977"/>
      <c r="Q37" s="977"/>
      <c r="R37" s="977"/>
      <c r="S37" s="977"/>
      <c r="T37" s="977"/>
      <c r="U37" s="977"/>
      <c r="V37" s="675"/>
      <c r="W37" s="675"/>
      <c r="X37" s="675"/>
      <c r="Y37" s="675"/>
      <c r="Z37" s="675"/>
      <c r="AA37" s="675"/>
      <c r="AB37" s="675"/>
      <c r="AC37" s="675"/>
      <c r="AD37" s="675"/>
      <c r="AE37" s="675"/>
      <c r="AF37" s="675"/>
      <c r="AG37" s="905"/>
      <c r="AH37" s="905"/>
      <c r="AI37" s="905"/>
      <c r="AJ37" s="905"/>
      <c r="AK37" s="905"/>
      <c r="AL37" s="905"/>
      <c r="AM37" s="905"/>
      <c r="AN37" s="905"/>
      <c r="AO37" s="905"/>
      <c r="AP37" s="905"/>
      <c r="AQ37" s="905"/>
      <c r="AR37" s="905"/>
      <c r="AS37" s="905"/>
      <c r="AT37" s="905"/>
      <c r="AU37" s="905"/>
      <c r="AV37" s="905"/>
      <c r="AW37" s="905"/>
      <c r="AX37" s="905"/>
      <c r="AY37" s="905"/>
      <c r="AZ37" s="905"/>
      <c r="BA37" s="905"/>
      <c r="BB37" s="905"/>
      <c r="BC37" s="905"/>
      <c r="BD37" s="905"/>
      <c r="BE37" s="905"/>
      <c r="BF37" s="905"/>
      <c r="BG37" s="905"/>
      <c r="BH37" s="905"/>
      <c r="BI37" s="905"/>
      <c r="BJ37" s="905"/>
      <c r="BK37" s="905"/>
      <c r="BL37" s="905"/>
      <c r="BM37" s="905"/>
      <c r="BN37" s="905"/>
      <c r="BO37" s="905"/>
      <c r="BP37" s="905"/>
      <c r="BQ37" s="905"/>
      <c r="BR37" s="905"/>
      <c r="BS37" s="905"/>
      <c r="BT37" s="905"/>
      <c r="BU37" s="905"/>
      <c r="BV37" s="905"/>
      <c r="BW37" s="905"/>
      <c r="BX37" s="905"/>
      <c r="BY37" s="905"/>
      <c r="BZ37" s="905"/>
      <c r="CA37" s="905"/>
      <c r="CB37" s="905"/>
      <c r="CC37" s="905"/>
      <c r="CD37" s="905"/>
      <c r="CE37" s="905"/>
      <c r="CF37" s="905"/>
      <c r="CG37" s="905"/>
      <c r="CH37" s="905"/>
      <c r="CI37" s="905"/>
      <c r="CJ37" s="905"/>
      <c r="CK37" s="905"/>
      <c r="CL37" s="905"/>
      <c r="CM37" s="905"/>
      <c r="CN37" s="905"/>
      <c r="CO37" s="905"/>
      <c r="CP37" s="905"/>
      <c r="CQ37" s="905"/>
      <c r="CR37" s="905"/>
      <c r="CS37" s="905"/>
      <c r="CT37" s="905"/>
      <c r="CU37" s="905"/>
      <c r="CV37" s="905"/>
      <c r="CW37" s="905"/>
      <c r="CX37" s="905"/>
      <c r="CY37" s="905"/>
      <c r="CZ37" s="905"/>
      <c r="DA37" s="905"/>
      <c r="DB37" s="905"/>
      <c r="DC37" s="905"/>
      <c r="DD37" s="905"/>
      <c r="DE37" s="905"/>
      <c r="DF37" s="905"/>
      <c r="DG37" s="905"/>
      <c r="DH37" s="905"/>
      <c r="DI37" s="905"/>
      <c r="DJ37" s="905"/>
      <c r="DK37" s="905"/>
      <c r="DL37" s="905"/>
      <c r="DM37" s="905"/>
      <c r="DN37" s="905"/>
      <c r="DO37" s="905"/>
      <c r="DP37" s="905"/>
      <c r="DQ37" s="905"/>
      <c r="DR37" s="905"/>
      <c r="DS37" s="905"/>
      <c r="DT37" s="905"/>
      <c r="DU37" s="905"/>
      <c r="DV37" s="905"/>
      <c r="DW37" s="905"/>
      <c r="DX37" s="905"/>
      <c r="DY37" s="905"/>
      <c r="DZ37" s="905"/>
      <c r="EA37" s="905"/>
      <c r="EB37" s="905"/>
      <c r="EC37" s="905"/>
      <c r="ED37" s="905"/>
      <c r="EE37" s="905"/>
      <c r="EF37" s="905"/>
      <c r="EG37" s="905"/>
      <c r="EH37" s="905"/>
      <c r="EI37" s="905"/>
      <c r="EJ37" s="905"/>
      <c r="EK37" s="905"/>
      <c r="EL37" s="905"/>
      <c r="EM37" s="905"/>
      <c r="EN37" s="905"/>
      <c r="EO37" s="905"/>
      <c r="EP37" s="905"/>
      <c r="EQ37" s="905"/>
      <c r="ER37" s="905"/>
      <c r="ES37" s="905"/>
      <c r="ET37" s="905"/>
      <c r="EU37" s="905"/>
      <c r="EV37" s="905"/>
      <c r="EW37" s="905"/>
      <c r="EX37" s="905"/>
      <c r="EY37" s="905"/>
      <c r="EZ37" s="905"/>
      <c r="FA37" s="905"/>
      <c r="FB37" s="905"/>
      <c r="FC37" s="905"/>
      <c r="FD37" s="905"/>
      <c r="FE37" s="905"/>
    </row>
    <row r="38" spans="1:161" s="983" customFormat="1" ht="30" customHeight="1" x14ac:dyDescent="0.25">
      <c r="A38" s="978"/>
      <c r="B38" s="978"/>
      <c r="C38" s="978"/>
      <c r="D38" s="978"/>
      <c r="E38" s="978"/>
      <c r="F38" s="978"/>
      <c r="G38" s="979"/>
      <c r="H38" s="980"/>
      <c r="I38" s="981"/>
      <c r="J38" s="981"/>
      <c r="K38" s="986"/>
      <c r="L38" s="982"/>
      <c r="M38" s="982"/>
      <c r="N38" s="982"/>
      <c r="O38" s="982"/>
      <c r="P38" s="982"/>
      <c r="Q38" s="982"/>
      <c r="R38" s="982"/>
      <c r="S38" s="982"/>
      <c r="T38" s="982"/>
      <c r="U38" s="982"/>
      <c r="V38" s="675"/>
      <c r="W38" s="675"/>
      <c r="X38" s="675"/>
      <c r="Y38" s="675"/>
      <c r="Z38" s="675"/>
      <c r="AA38" s="675"/>
      <c r="AB38" s="675"/>
      <c r="AC38" s="675"/>
      <c r="AD38" s="675"/>
      <c r="AE38" s="675"/>
      <c r="AF38" s="675"/>
      <c r="AG38" s="905"/>
      <c r="AH38" s="905"/>
      <c r="AI38" s="905"/>
      <c r="AJ38" s="905"/>
      <c r="AK38" s="905"/>
      <c r="AL38" s="905"/>
      <c r="AM38" s="905"/>
      <c r="AN38" s="905"/>
      <c r="AO38" s="905"/>
      <c r="AP38" s="905"/>
      <c r="AQ38" s="905"/>
      <c r="AR38" s="905"/>
      <c r="AS38" s="905"/>
      <c r="AT38" s="905"/>
      <c r="AU38" s="905"/>
      <c r="AV38" s="905"/>
      <c r="AW38" s="905"/>
      <c r="AX38" s="905"/>
      <c r="AY38" s="905"/>
      <c r="AZ38" s="905"/>
      <c r="BA38" s="905"/>
      <c r="BB38" s="905"/>
      <c r="BC38" s="905"/>
      <c r="BD38" s="905"/>
      <c r="BE38" s="905"/>
      <c r="BF38" s="905"/>
      <c r="BG38" s="905"/>
      <c r="BH38" s="905"/>
      <c r="BI38" s="905"/>
      <c r="BJ38" s="905"/>
      <c r="BK38" s="905"/>
      <c r="BL38" s="905"/>
      <c r="BM38" s="905"/>
      <c r="BN38" s="905"/>
      <c r="BO38" s="905"/>
      <c r="BP38" s="905"/>
      <c r="BQ38" s="905"/>
      <c r="BR38" s="905"/>
      <c r="BS38" s="905"/>
      <c r="BT38" s="905"/>
      <c r="BU38" s="905"/>
      <c r="BV38" s="905"/>
      <c r="BW38" s="905"/>
      <c r="BX38" s="905"/>
      <c r="BY38" s="905"/>
      <c r="BZ38" s="905"/>
      <c r="CA38" s="905"/>
      <c r="CB38" s="905"/>
      <c r="CC38" s="905"/>
      <c r="CD38" s="905"/>
      <c r="CE38" s="905"/>
      <c r="CF38" s="905"/>
      <c r="CG38" s="905"/>
      <c r="CH38" s="905"/>
      <c r="CI38" s="905"/>
      <c r="CJ38" s="905"/>
      <c r="CK38" s="905"/>
      <c r="CL38" s="905"/>
      <c r="CM38" s="905"/>
      <c r="CN38" s="905"/>
      <c r="CO38" s="905"/>
      <c r="CP38" s="905"/>
      <c r="CQ38" s="905"/>
      <c r="CR38" s="905"/>
      <c r="CS38" s="905"/>
      <c r="CT38" s="905"/>
      <c r="CU38" s="905"/>
      <c r="CV38" s="905"/>
      <c r="CW38" s="905"/>
      <c r="CX38" s="905"/>
      <c r="CY38" s="905"/>
      <c r="CZ38" s="905"/>
      <c r="DA38" s="905"/>
      <c r="DB38" s="905"/>
      <c r="DC38" s="905"/>
      <c r="DD38" s="905"/>
      <c r="DE38" s="905"/>
      <c r="DF38" s="905"/>
      <c r="DG38" s="905"/>
      <c r="DH38" s="905"/>
      <c r="DI38" s="905"/>
      <c r="DJ38" s="905"/>
      <c r="DK38" s="905"/>
      <c r="DL38" s="905"/>
      <c r="DM38" s="905"/>
      <c r="DN38" s="905"/>
      <c r="DO38" s="905"/>
      <c r="DP38" s="905"/>
      <c r="DQ38" s="905"/>
      <c r="DR38" s="905"/>
      <c r="DS38" s="905"/>
      <c r="DT38" s="905"/>
      <c r="DU38" s="905"/>
      <c r="DV38" s="905"/>
      <c r="DW38" s="905"/>
      <c r="DX38" s="905"/>
      <c r="DY38" s="905"/>
      <c r="DZ38" s="905"/>
      <c r="EA38" s="905"/>
      <c r="EB38" s="905"/>
      <c r="EC38" s="905"/>
      <c r="ED38" s="905"/>
      <c r="EE38" s="905"/>
      <c r="EF38" s="905"/>
      <c r="EG38" s="905"/>
      <c r="EH38" s="905"/>
      <c r="EI38" s="905"/>
      <c r="EJ38" s="905"/>
      <c r="EK38" s="905"/>
      <c r="EL38" s="905"/>
      <c r="EM38" s="905"/>
      <c r="EN38" s="905"/>
      <c r="EO38" s="905"/>
      <c r="EP38" s="905"/>
      <c r="EQ38" s="905"/>
      <c r="ER38" s="905"/>
      <c r="ES38" s="905"/>
      <c r="ET38" s="905"/>
      <c r="EU38" s="905"/>
      <c r="EV38" s="905"/>
      <c r="EW38" s="905"/>
      <c r="EX38" s="905"/>
      <c r="EY38" s="905"/>
      <c r="EZ38" s="905"/>
      <c r="FA38" s="905"/>
      <c r="FB38" s="905"/>
      <c r="FC38" s="905"/>
      <c r="FD38" s="905"/>
      <c r="FE38" s="905"/>
    </row>
    <row r="39" spans="1:161" s="983" customFormat="1" ht="30" customHeight="1" x14ac:dyDescent="0.25">
      <c r="A39" s="978"/>
      <c r="B39" s="978"/>
      <c r="C39" s="978"/>
      <c r="D39" s="978"/>
      <c r="E39" s="978"/>
      <c r="F39" s="978"/>
      <c r="G39" s="979"/>
      <c r="H39" s="980"/>
      <c r="I39" s="981"/>
      <c r="J39" s="981"/>
      <c r="K39" s="986"/>
      <c r="L39" s="982"/>
      <c r="M39" s="982"/>
      <c r="N39" s="982"/>
      <c r="O39" s="982"/>
      <c r="P39" s="982"/>
      <c r="Q39" s="982"/>
      <c r="R39" s="982"/>
      <c r="S39" s="982"/>
      <c r="T39" s="982"/>
      <c r="U39" s="982"/>
      <c r="V39" s="675"/>
      <c r="W39" s="675"/>
      <c r="X39" s="675"/>
      <c r="Y39" s="675"/>
      <c r="Z39" s="675"/>
      <c r="AA39" s="675"/>
      <c r="AB39" s="675"/>
      <c r="AC39" s="675"/>
      <c r="AD39" s="675"/>
      <c r="AE39" s="675"/>
      <c r="AF39" s="675"/>
      <c r="AG39" s="905"/>
      <c r="AH39" s="905"/>
      <c r="AI39" s="905"/>
      <c r="AJ39" s="905"/>
      <c r="AK39" s="905"/>
      <c r="AL39" s="905"/>
      <c r="AM39" s="905"/>
      <c r="AN39" s="905"/>
      <c r="AO39" s="905"/>
      <c r="AP39" s="905"/>
      <c r="AQ39" s="905"/>
      <c r="AR39" s="905"/>
      <c r="AS39" s="905"/>
      <c r="AT39" s="905"/>
      <c r="AU39" s="905"/>
      <c r="AV39" s="905"/>
      <c r="AW39" s="905"/>
      <c r="AX39" s="905"/>
      <c r="AY39" s="905"/>
      <c r="AZ39" s="905"/>
      <c r="BA39" s="905"/>
      <c r="BB39" s="905"/>
      <c r="BC39" s="905"/>
      <c r="BD39" s="905"/>
      <c r="BE39" s="905"/>
      <c r="BF39" s="905"/>
      <c r="BG39" s="905"/>
      <c r="BH39" s="905"/>
      <c r="BI39" s="905"/>
      <c r="BJ39" s="905"/>
      <c r="BK39" s="905"/>
      <c r="BL39" s="905"/>
      <c r="BM39" s="905"/>
      <c r="BN39" s="905"/>
      <c r="BO39" s="905"/>
      <c r="BP39" s="905"/>
      <c r="BQ39" s="905"/>
      <c r="BR39" s="905"/>
      <c r="BS39" s="905"/>
      <c r="BT39" s="905"/>
      <c r="BU39" s="905"/>
      <c r="BV39" s="905"/>
      <c r="BW39" s="905"/>
      <c r="BX39" s="905"/>
      <c r="BY39" s="905"/>
      <c r="BZ39" s="905"/>
      <c r="CA39" s="905"/>
      <c r="CB39" s="905"/>
      <c r="CC39" s="905"/>
      <c r="CD39" s="905"/>
      <c r="CE39" s="905"/>
      <c r="CF39" s="905"/>
      <c r="CG39" s="905"/>
      <c r="CH39" s="905"/>
      <c r="CI39" s="905"/>
      <c r="CJ39" s="905"/>
      <c r="CK39" s="905"/>
      <c r="CL39" s="905"/>
      <c r="CM39" s="905"/>
      <c r="CN39" s="905"/>
      <c r="CO39" s="905"/>
      <c r="CP39" s="905"/>
      <c r="CQ39" s="905"/>
      <c r="CR39" s="905"/>
      <c r="CS39" s="905"/>
      <c r="CT39" s="905"/>
      <c r="CU39" s="905"/>
      <c r="CV39" s="905"/>
      <c r="CW39" s="905"/>
      <c r="CX39" s="905"/>
      <c r="CY39" s="905"/>
      <c r="CZ39" s="905"/>
      <c r="DA39" s="905"/>
      <c r="DB39" s="905"/>
      <c r="DC39" s="905"/>
      <c r="DD39" s="905"/>
      <c r="DE39" s="905"/>
      <c r="DF39" s="905"/>
      <c r="DG39" s="905"/>
      <c r="DH39" s="905"/>
      <c r="DI39" s="905"/>
      <c r="DJ39" s="905"/>
      <c r="DK39" s="905"/>
      <c r="DL39" s="905"/>
      <c r="DM39" s="905"/>
      <c r="DN39" s="905"/>
      <c r="DO39" s="905"/>
      <c r="DP39" s="905"/>
      <c r="DQ39" s="905"/>
      <c r="DR39" s="905"/>
      <c r="DS39" s="905"/>
      <c r="DT39" s="905"/>
      <c r="DU39" s="905"/>
      <c r="DV39" s="905"/>
      <c r="DW39" s="905"/>
      <c r="DX39" s="905"/>
      <c r="DY39" s="905"/>
      <c r="DZ39" s="905"/>
      <c r="EA39" s="905"/>
      <c r="EB39" s="905"/>
      <c r="EC39" s="905"/>
      <c r="ED39" s="905"/>
      <c r="EE39" s="905"/>
      <c r="EF39" s="905"/>
      <c r="EG39" s="905"/>
      <c r="EH39" s="905"/>
      <c r="EI39" s="905"/>
      <c r="EJ39" s="905"/>
      <c r="EK39" s="905"/>
      <c r="EL39" s="905"/>
      <c r="EM39" s="905"/>
      <c r="EN39" s="905"/>
      <c r="EO39" s="905"/>
      <c r="EP39" s="905"/>
      <c r="EQ39" s="905"/>
      <c r="ER39" s="905"/>
      <c r="ES39" s="905"/>
      <c r="ET39" s="905"/>
      <c r="EU39" s="905"/>
      <c r="EV39" s="905"/>
      <c r="EW39" s="905"/>
      <c r="EX39" s="905"/>
      <c r="EY39" s="905"/>
      <c r="EZ39" s="905"/>
      <c r="FA39" s="905"/>
      <c r="FB39" s="905"/>
      <c r="FC39" s="905"/>
      <c r="FD39" s="905"/>
      <c r="FE39" s="905"/>
    </row>
    <row r="40" spans="1:161" s="983" customFormat="1" ht="30" customHeight="1" x14ac:dyDescent="0.25">
      <c r="A40" s="978"/>
      <c r="B40" s="978"/>
      <c r="C40" s="978"/>
      <c r="D40" s="978"/>
      <c r="E40" s="978"/>
      <c r="F40" s="978"/>
      <c r="G40" s="979"/>
      <c r="H40" s="980"/>
      <c r="I40" s="981"/>
      <c r="J40" s="981"/>
      <c r="K40" s="986"/>
      <c r="L40" s="982"/>
      <c r="M40" s="982"/>
      <c r="N40" s="982"/>
      <c r="O40" s="982"/>
      <c r="P40" s="982"/>
      <c r="Q40" s="982"/>
      <c r="R40" s="982"/>
      <c r="S40" s="982"/>
      <c r="T40" s="982"/>
      <c r="U40" s="982"/>
      <c r="V40" s="675"/>
      <c r="W40" s="675"/>
      <c r="X40" s="675"/>
      <c r="Y40" s="675"/>
      <c r="Z40" s="675"/>
      <c r="AA40" s="675"/>
      <c r="AB40" s="675"/>
      <c r="AC40" s="675"/>
      <c r="AD40" s="675"/>
      <c r="AE40" s="675"/>
      <c r="AF40" s="675"/>
      <c r="AG40" s="905"/>
      <c r="AH40" s="905"/>
      <c r="AI40" s="905"/>
      <c r="AJ40" s="905"/>
      <c r="AK40" s="905"/>
      <c r="AL40" s="905"/>
      <c r="AM40" s="905"/>
      <c r="AN40" s="905"/>
      <c r="AO40" s="905"/>
      <c r="AP40" s="905"/>
      <c r="AQ40" s="905"/>
      <c r="AR40" s="905"/>
      <c r="AS40" s="905"/>
      <c r="AT40" s="905"/>
      <c r="AU40" s="905"/>
      <c r="AV40" s="905"/>
      <c r="AW40" s="905"/>
      <c r="AX40" s="905"/>
      <c r="AY40" s="905"/>
      <c r="AZ40" s="905"/>
      <c r="BA40" s="905"/>
      <c r="BB40" s="905"/>
      <c r="BC40" s="905"/>
      <c r="BD40" s="905"/>
      <c r="BE40" s="905"/>
      <c r="BF40" s="905"/>
      <c r="BG40" s="905"/>
      <c r="BH40" s="905"/>
      <c r="BI40" s="905"/>
      <c r="BJ40" s="905"/>
      <c r="BK40" s="905"/>
      <c r="BL40" s="905"/>
      <c r="BM40" s="905"/>
      <c r="BN40" s="905"/>
      <c r="BO40" s="905"/>
      <c r="BP40" s="905"/>
      <c r="BQ40" s="905"/>
      <c r="BR40" s="905"/>
      <c r="BS40" s="905"/>
      <c r="BT40" s="905"/>
      <c r="BU40" s="905"/>
      <c r="BV40" s="905"/>
      <c r="BW40" s="905"/>
      <c r="BX40" s="905"/>
      <c r="BY40" s="905"/>
      <c r="BZ40" s="905"/>
      <c r="CA40" s="905"/>
      <c r="CB40" s="905"/>
      <c r="CC40" s="905"/>
      <c r="CD40" s="905"/>
      <c r="CE40" s="905"/>
      <c r="CF40" s="905"/>
      <c r="CG40" s="905"/>
      <c r="CH40" s="905"/>
      <c r="CI40" s="905"/>
      <c r="CJ40" s="905"/>
      <c r="CK40" s="905"/>
      <c r="CL40" s="905"/>
      <c r="CM40" s="905"/>
      <c r="CN40" s="905"/>
      <c r="CO40" s="905"/>
      <c r="CP40" s="905"/>
      <c r="CQ40" s="905"/>
      <c r="CR40" s="905"/>
      <c r="CS40" s="905"/>
      <c r="CT40" s="905"/>
      <c r="CU40" s="905"/>
      <c r="CV40" s="905"/>
      <c r="CW40" s="905"/>
      <c r="CX40" s="905"/>
      <c r="CY40" s="905"/>
      <c r="CZ40" s="905"/>
      <c r="DA40" s="905"/>
      <c r="DB40" s="905"/>
      <c r="DC40" s="905"/>
      <c r="DD40" s="905"/>
      <c r="DE40" s="905"/>
      <c r="DF40" s="905"/>
      <c r="DG40" s="905"/>
      <c r="DH40" s="905"/>
      <c r="DI40" s="905"/>
      <c r="DJ40" s="905"/>
      <c r="DK40" s="905"/>
      <c r="DL40" s="905"/>
      <c r="DM40" s="905"/>
      <c r="DN40" s="905"/>
      <c r="DO40" s="905"/>
      <c r="DP40" s="905"/>
      <c r="DQ40" s="905"/>
      <c r="DR40" s="905"/>
      <c r="DS40" s="905"/>
      <c r="DT40" s="905"/>
      <c r="DU40" s="905"/>
      <c r="DV40" s="905"/>
      <c r="DW40" s="905"/>
      <c r="DX40" s="905"/>
      <c r="DY40" s="905"/>
      <c r="DZ40" s="905"/>
      <c r="EA40" s="905"/>
      <c r="EB40" s="905"/>
      <c r="EC40" s="905"/>
      <c r="ED40" s="905"/>
      <c r="EE40" s="905"/>
      <c r="EF40" s="905"/>
      <c r="EG40" s="905"/>
      <c r="EH40" s="905"/>
      <c r="EI40" s="905"/>
      <c r="EJ40" s="905"/>
      <c r="EK40" s="905"/>
      <c r="EL40" s="905"/>
      <c r="EM40" s="905"/>
      <c r="EN40" s="905"/>
      <c r="EO40" s="905"/>
      <c r="EP40" s="905"/>
      <c r="EQ40" s="905"/>
      <c r="ER40" s="905"/>
      <c r="ES40" s="905"/>
      <c r="ET40" s="905"/>
      <c r="EU40" s="905"/>
      <c r="EV40" s="905"/>
      <c r="EW40" s="905"/>
      <c r="EX40" s="905"/>
      <c r="EY40" s="905"/>
      <c r="EZ40" s="905"/>
      <c r="FA40" s="905"/>
      <c r="FB40" s="905"/>
      <c r="FC40" s="905"/>
      <c r="FD40" s="905"/>
      <c r="FE40" s="905"/>
    </row>
    <row r="41" spans="1:161" ht="30" customHeight="1" x14ac:dyDescent="0.25">
      <c r="A41" s="978"/>
      <c r="B41" s="978"/>
      <c r="C41" s="978"/>
      <c r="E41" s="978"/>
      <c r="F41" s="978"/>
      <c r="G41" s="979"/>
      <c r="H41" s="980"/>
      <c r="I41" s="981"/>
      <c r="J41" s="981"/>
      <c r="K41" s="986"/>
      <c r="L41" s="982"/>
      <c r="M41" s="982"/>
      <c r="N41" s="982"/>
      <c r="O41" s="982"/>
      <c r="P41" s="982"/>
      <c r="Q41" s="982"/>
      <c r="R41" s="982"/>
      <c r="S41" s="982"/>
      <c r="T41" s="982"/>
      <c r="U41" s="982"/>
      <c r="V41" s="675"/>
      <c r="W41" s="675"/>
      <c r="X41" s="675"/>
      <c r="Y41" s="675"/>
      <c r="Z41" s="675"/>
      <c r="AA41" s="675"/>
      <c r="AB41" s="675"/>
      <c r="AC41" s="675"/>
      <c r="AD41" s="675"/>
      <c r="AE41" s="675"/>
      <c r="AF41" s="675"/>
      <c r="AG41" s="905"/>
      <c r="AH41" s="905"/>
      <c r="AI41" s="905"/>
      <c r="AJ41" s="905"/>
      <c r="AK41" s="905"/>
      <c r="AL41" s="905"/>
      <c r="AM41" s="905"/>
      <c r="AN41" s="905"/>
      <c r="AO41" s="905"/>
      <c r="AP41" s="905"/>
      <c r="AQ41" s="905"/>
      <c r="AR41" s="905"/>
      <c r="AS41" s="905"/>
      <c r="AT41" s="905"/>
      <c r="AU41" s="905"/>
      <c r="AV41" s="905"/>
      <c r="AW41" s="905"/>
      <c r="AX41" s="905"/>
      <c r="AY41" s="905"/>
      <c r="AZ41" s="905"/>
      <c r="BA41" s="905"/>
      <c r="BB41" s="905"/>
      <c r="BC41" s="905"/>
      <c r="BD41" s="905"/>
      <c r="BE41" s="905"/>
      <c r="BF41" s="905"/>
      <c r="BG41" s="905"/>
      <c r="BH41" s="905"/>
      <c r="BI41" s="905"/>
      <c r="BJ41" s="905"/>
      <c r="BK41" s="905"/>
      <c r="BL41" s="905"/>
      <c r="BM41" s="905"/>
      <c r="BN41" s="905"/>
      <c r="BO41" s="905"/>
      <c r="BP41" s="905"/>
      <c r="BQ41" s="905"/>
      <c r="BR41" s="905"/>
      <c r="BS41" s="905"/>
      <c r="BT41" s="905"/>
      <c r="BU41" s="905"/>
      <c r="BV41" s="905"/>
      <c r="BW41" s="905"/>
      <c r="BX41" s="905"/>
      <c r="BY41" s="905"/>
      <c r="BZ41" s="905"/>
      <c r="CA41" s="905"/>
      <c r="CB41" s="905"/>
      <c r="CC41" s="905"/>
      <c r="CD41" s="905"/>
      <c r="CE41" s="905"/>
      <c r="CF41" s="905"/>
      <c r="CG41" s="905"/>
      <c r="CH41" s="905"/>
      <c r="CI41" s="905"/>
      <c r="CJ41" s="905"/>
      <c r="CK41" s="905"/>
      <c r="CL41" s="905"/>
      <c r="CM41" s="905"/>
      <c r="CN41" s="905"/>
      <c r="CO41" s="905"/>
      <c r="CP41" s="905"/>
      <c r="CQ41" s="905"/>
      <c r="CR41" s="905"/>
      <c r="CS41" s="905"/>
      <c r="CT41" s="905"/>
      <c r="CU41" s="905"/>
      <c r="CV41" s="905"/>
      <c r="CW41" s="905"/>
      <c r="CX41" s="905"/>
      <c r="CY41" s="905"/>
      <c r="CZ41" s="905"/>
      <c r="DA41" s="905"/>
      <c r="DB41" s="905"/>
      <c r="DC41" s="905"/>
      <c r="DD41" s="905"/>
      <c r="DE41" s="905"/>
      <c r="DF41" s="905"/>
      <c r="DG41" s="905"/>
      <c r="DH41" s="905"/>
      <c r="DI41" s="905"/>
      <c r="DJ41" s="905"/>
      <c r="DK41" s="905"/>
      <c r="DL41" s="905"/>
      <c r="DM41" s="905"/>
      <c r="DN41" s="905"/>
      <c r="DO41" s="905"/>
      <c r="DP41" s="905"/>
      <c r="DQ41" s="905"/>
      <c r="DR41" s="905"/>
      <c r="DS41" s="905"/>
      <c r="DT41" s="905"/>
      <c r="DU41" s="905"/>
      <c r="DV41" s="905"/>
      <c r="DW41" s="905"/>
      <c r="DX41" s="905"/>
      <c r="DY41" s="905"/>
      <c r="DZ41" s="905"/>
      <c r="EA41" s="905"/>
      <c r="EB41" s="905"/>
      <c r="EC41" s="905"/>
      <c r="ED41" s="905"/>
      <c r="EE41" s="905"/>
      <c r="EF41" s="905"/>
      <c r="EG41" s="905"/>
      <c r="EH41" s="905"/>
      <c r="EI41" s="905"/>
      <c r="EJ41" s="905"/>
      <c r="EK41" s="905"/>
      <c r="EL41" s="905"/>
      <c r="EM41" s="905"/>
      <c r="EN41" s="905"/>
      <c r="EO41" s="905"/>
      <c r="EP41" s="905"/>
      <c r="EQ41" s="905"/>
      <c r="ER41" s="905"/>
      <c r="ES41" s="905"/>
      <c r="ET41" s="905"/>
      <c r="EU41" s="905"/>
      <c r="EV41" s="905"/>
      <c r="EW41" s="905"/>
      <c r="EX41" s="905"/>
      <c r="EY41" s="905"/>
      <c r="EZ41" s="905"/>
      <c r="FA41" s="905"/>
      <c r="FB41" s="905"/>
      <c r="FC41" s="905"/>
      <c r="FD41" s="905"/>
      <c r="FE41" s="905"/>
    </row>
    <row r="42" spans="1:161" ht="30" customHeight="1" x14ac:dyDescent="0.25">
      <c r="A42" s="978"/>
      <c r="B42" s="978"/>
      <c r="C42" s="978"/>
      <c r="E42" s="978"/>
      <c r="F42" s="978"/>
      <c r="G42" s="979"/>
      <c r="H42" s="980"/>
      <c r="I42" s="981"/>
      <c r="J42" s="981"/>
      <c r="K42" s="986"/>
      <c r="L42" s="982"/>
      <c r="M42" s="982"/>
      <c r="N42" s="982"/>
      <c r="O42" s="982"/>
      <c r="P42" s="982"/>
      <c r="Q42" s="982"/>
      <c r="R42" s="982"/>
      <c r="S42" s="982"/>
      <c r="T42" s="982"/>
      <c r="U42" s="982"/>
      <c r="V42" s="675"/>
      <c r="W42" s="675"/>
      <c r="X42" s="675"/>
      <c r="Y42" s="675"/>
      <c r="Z42" s="675"/>
      <c r="AA42" s="675"/>
      <c r="AB42" s="675"/>
      <c r="AC42" s="675"/>
      <c r="AD42" s="675"/>
      <c r="AE42" s="675"/>
      <c r="AF42" s="675"/>
      <c r="AG42" s="905"/>
      <c r="AH42" s="905"/>
      <c r="AI42" s="905"/>
      <c r="AJ42" s="905"/>
      <c r="AK42" s="905"/>
      <c r="AL42" s="905"/>
      <c r="AM42" s="905"/>
      <c r="AN42" s="905"/>
      <c r="AO42" s="905"/>
      <c r="AP42" s="905"/>
      <c r="AQ42" s="905"/>
      <c r="AR42" s="905"/>
      <c r="AS42" s="905"/>
      <c r="AT42" s="905"/>
      <c r="AU42" s="905"/>
      <c r="AV42" s="905"/>
      <c r="AW42" s="905"/>
      <c r="AX42" s="905"/>
      <c r="AY42" s="905"/>
      <c r="AZ42" s="905"/>
      <c r="BA42" s="905"/>
      <c r="BB42" s="905"/>
      <c r="BC42" s="905"/>
      <c r="BD42" s="905"/>
      <c r="BE42" s="905"/>
      <c r="BF42" s="905"/>
      <c r="BG42" s="905"/>
      <c r="BH42" s="905"/>
      <c r="BI42" s="905"/>
      <c r="BJ42" s="905"/>
      <c r="BK42" s="905"/>
      <c r="BL42" s="905"/>
      <c r="BM42" s="905"/>
      <c r="BN42" s="905"/>
      <c r="BO42" s="905"/>
      <c r="BP42" s="905"/>
      <c r="BQ42" s="905"/>
      <c r="BR42" s="905"/>
      <c r="BS42" s="905"/>
      <c r="BT42" s="905"/>
      <c r="BU42" s="905"/>
      <c r="BV42" s="905"/>
      <c r="BW42" s="905"/>
      <c r="BX42" s="905"/>
      <c r="BY42" s="905"/>
      <c r="BZ42" s="905"/>
      <c r="CA42" s="905"/>
      <c r="CB42" s="905"/>
      <c r="CC42" s="905"/>
      <c r="CD42" s="905"/>
      <c r="CE42" s="905"/>
      <c r="CF42" s="905"/>
      <c r="CG42" s="905"/>
      <c r="CH42" s="905"/>
      <c r="CI42" s="905"/>
      <c r="CJ42" s="905"/>
      <c r="CK42" s="905"/>
      <c r="CL42" s="905"/>
      <c r="CM42" s="905"/>
      <c r="CN42" s="905"/>
      <c r="CO42" s="905"/>
      <c r="CP42" s="905"/>
      <c r="CQ42" s="905"/>
      <c r="CR42" s="905"/>
      <c r="CS42" s="905"/>
      <c r="CT42" s="905"/>
      <c r="CU42" s="905"/>
      <c r="CV42" s="905"/>
      <c r="CW42" s="905"/>
      <c r="CX42" s="905"/>
      <c r="CY42" s="905"/>
      <c r="CZ42" s="905"/>
      <c r="DA42" s="905"/>
      <c r="DB42" s="905"/>
      <c r="DC42" s="905"/>
      <c r="DD42" s="905"/>
      <c r="DE42" s="905"/>
      <c r="DF42" s="905"/>
      <c r="DG42" s="905"/>
      <c r="DH42" s="905"/>
      <c r="DI42" s="905"/>
      <c r="DJ42" s="905"/>
      <c r="DK42" s="905"/>
      <c r="DL42" s="905"/>
      <c r="DM42" s="905"/>
      <c r="DN42" s="905"/>
      <c r="DO42" s="905"/>
      <c r="DP42" s="905"/>
      <c r="DQ42" s="905"/>
      <c r="DR42" s="905"/>
      <c r="DS42" s="905"/>
      <c r="DT42" s="905"/>
      <c r="DU42" s="905"/>
      <c r="DV42" s="905"/>
      <c r="DW42" s="905"/>
      <c r="DX42" s="905"/>
      <c r="DY42" s="905"/>
      <c r="DZ42" s="905"/>
      <c r="EA42" s="905"/>
      <c r="EB42" s="905"/>
      <c r="EC42" s="905"/>
      <c r="ED42" s="905"/>
      <c r="EE42" s="905"/>
      <c r="EF42" s="905"/>
      <c r="EG42" s="905"/>
      <c r="EH42" s="905"/>
      <c r="EI42" s="905"/>
      <c r="EJ42" s="905"/>
      <c r="EK42" s="905"/>
      <c r="EL42" s="905"/>
      <c r="EM42" s="905"/>
      <c r="EN42" s="905"/>
      <c r="EO42" s="905"/>
      <c r="EP42" s="905"/>
      <c r="EQ42" s="905"/>
      <c r="ER42" s="905"/>
      <c r="ES42" s="905"/>
      <c r="ET42" s="905"/>
      <c r="EU42" s="905"/>
      <c r="EV42" s="905"/>
      <c r="EW42" s="905"/>
      <c r="EX42" s="905"/>
      <c r="EY42" s="905"/>
      <c r="EZ42" s="905"/>
      <c r="FA42" s="905"/>
      <c r="FB42" s="905"/>
      <c r="FC42" s="905"/>
      <c r="FD42" s="905"/>
      <c r="FE42" s="905"/>
    </row>
    <row r="43" spans="1:161" ht="30" customHeight="1" x14ac:dyDescent="0.25">
      <c r="A43" s="978"/>
      <c r="B43" s="978"/>
      <c r="C43" s="978"/>
      <c r="E43" s="978"/>
      <c r="F43" s="978"/>
      <c r="G43" s="979"/>
      <c r="H43" s="980"/>
      <c r="I43" s="981"/>
      <c r="J43" s="981"/>
      <c r="K43" s="986"/>
      <c r="L43" s="982"/>
      <c r="M43" s="982"/>
      <c r="N43" s="982"/>
      <c r="O43" s="982"/>
      <c r="P43" s="982"/>
      <c r="Q43" s="982"/>
      <c r="R43" s="982"/>
      <c r="S43" s="982"/>
      <c r="T43" s="982"/>
      <c r="U43" s="982"/>
      <c r="V43" s="675"/>
      <c r="W43" s="675"/>
      <c r="X43" s="675"/>
      <c r="Y43" s="675"/>
      <c r="Z43" s="675"/>
      <c r="AA43" s="675"/>
      <c r="AB43" s="675"/>
      <c r="AC43" s="675"/>
      <c r="AD43" s="675"/>
      <c r="AE43" s="675"/>
      <c r="AF43" s="675"/>
      <c r="AG43" s="905"/>
      <c r="AH43" s="905"/>
      <c r="AI43" s="905"/>
      <c r="AJ43" s="905"/>
      <c r="AK43" s="905"/>
      <c r="AL43" s="905"/>
      <c r="AM43" s="905"/>
      <c r="AN43" s="905"/>
      <c r="AO43" s="905"/>
      <c r="AP43" s="905"/>
      <c r="AQ43" s="905"/>
      <c r="AR43" s="905"/>
      <c r="AS43" s="905"/>
      <c r="AT43" s="905"/>
      <c r="AU43" s="905"/>
      <c r="AV43" s="905"/>
      <c r="AW43" s="905"/>
      <c r="AX43" s="905"/>
      <c r="AY43" s="905"/>
      <c r="AZ43" s="905"/>
      <c r="BA43" s="905"/>
      <c r="BB43" s="905"/>
      <c r="BC43" s="905"/>
      <c r="BD43" s="905"/>
      <c r="BE43" s="905"/>
      <c r="BF43" s="905"/>
      <c r="BG43" s="905"/>
      <c r="BH43" s="905"/>
      <c r="BI43" s="905"/>
      <c r="BJ43" s="905"/>
      <c r="BK43" s="905"/>
      <c r="BL43" s="905"/>
      <c r="BM43" s="905"/>
      <c r="BN43" s="905"/>
      <c r="BO43" s="905"/>
      <c r="BP43" s="905"/>
      <c r="BQ43" s="905"/>
      <c r="BR43" s="905"/>
      <c r="BS43" s="905"/>
      <c r="BT43" s="905"/>
      <c r="BU43" s="905"/>
      <c r="BV43" s="905"/>
      <c r="BW43" s="905"/>
      <c r="BX43" s="905"/>
      <c r="BY43" s="905"/>
      <c r="BZ43" s="905"/>
      <c r="CA43" s="905"/>
      <c r="CB43" s="905"/>
      <c r="CC43" s="905"/>
      <c r="CD43" s="905"/>
      <c r="CE43" s="905"/>
      <c r="CF43" s="905"/>
      <c r="CG43" s="905"/>
      <c r="CH43" s="905"/>
      <c r="CI43" s="905"/>
      <c r="CJ43" s="905"/>
      <c r="CK43" s="905"/>
      <c r="CL43" s="905"/>
      <c r="CM43" s="905"/>
      <c r="CN43" s="905"/>
      <c r="CO43" s="905"/>
      <c r="CP43" s="905"/>
      <c r="CQ43" s="905"/>
      <c r="CR43" s="905"/>
      <c r="CS43" s="905"/>
      <c r="CT43" s="905"/>
      <c r="CU43" s="905"/>
      <c r="CV43" s="905"/>
      <c r="CW43" s="905"/>
      <c r="CX43" s="905"/>
      <c r="CY43" s="905"/>
      <c r="CZ43" s="905"/>
      <c r="DA43" s="905"/>
      <c r="DB43" s="905"/>
      <c r="DC43" s="905"/>
      <c r="DD43" s="905"/>
      <c r="DE43" s="905"/>
      <c r="DF43" s="905"/>
      <c r="DG43" s="905"/>
      <c r="DH43" s="905"/>
      <c r="DI43" s="905"/>
      <c r="DJ43" s="905"/>
      <c r="DK43" s="905"/>
      <c r="DL43" s="905"/>
      <c r="DM43" s="905"/>
      <c r="DN43" s="905"/>
      <c r="DO43" s="905"/>
      <c r="DP43" s="905"/>
      <c r="DQ43" s="905"/>
      <c r="DR43" s="905"/>
      <c r="DS43" s="905"/>
      <c r="DT43" s="905"/>
      <c r="DU43" s="905"/>
      <c r="DV43" s="905"/>
      <c r="DW43" s="905"/>
      <c r="DX43" s="905"/>
      <c r="DY43" s="905"/>
      <c r="DZ43" s="905"/>
      <c r="EA43" s="905"/>
      <c r="EB43" s="905"/>
      <c r="EC43" s="905"/>
      <c r="ED43" s="905"/>
      <c r="EE43" s="905"/>
      <c r="EF43" s="905"/>
      <c r="EG43" s="905"/>
      <c r="EH43" s="905"/>
      <c r="EI43" s="905"/>
      <c r="EJ43" s="905"/>
      <c r="EK43" s="905"/>
      <c r="EL43" s="905"/>
      <c r="EM43" s="905"/>
      <c r="EN43" s="905"/>
      <c r="EO43" s="905"/>
      <c r="EP43" s="905"/>
      <c r="EQ43" s="905"/>
      <c r="ER43" s="905"/>
      <c r="ES43" s="905"/>
      <c r="ET43" s="905"/>
      <c r="EU43" s="905"/>
      <c r="EV43" s="905"/>
      <c r="EW43" s="905"/>
      <c r="EX43" s="905"/>
      <c r="EY43" s="905"/>
      <c r="EZ43" s="905"/>
      <c r="FA43" s="905"/>
      <c r="FB43" s="905"/>
      <c r="FC43" s="905"/>
      <c r="FD43" s="905"/>
      <c r="FE43" s="905"/>
    </row>
    <row r="44" spans="1:161" ht="30" customHeight="1" x14ac:dyDescent="0.25">
      <c r="A44" s="978"/>
      <c r="B44" s="978"/>
      <c r="C44" s="978"/>
      <c r="E44" s="978"/>
      <c r="F44" s="978"/>
      <c r="G44" s="979"/>
      <c r="H44" s="980"/>
      <c r="I44" s="981"/>
      <c r="J44" s="981"/>
      <c r="K44" s="986"/>
      <c r="L44" s="982"/>
      <c r="M44" s="982"/>
      <c r="N44" s="982"/>
      <c r="O44" s="982"/>
      <c r="P44" s="982"/>
      <c r="Q44" s="982"/>
      <c r="R44" s="982"/>
      <c r="S44" s="982"/>
      <c r="T44" s="982"/>
      <c r="U44" s="982"/>
      <c r="V44" s="675"/>
      <c r="W44" s="675"/>
      <c r="X44" s="675"/>
      <c r="Y44" s="675"/>
      <c r="Z44" s="675"/>
      <c r="AA44" s="675"/>
      <c r="AB44" s="675"/>
      <c r="AC44" s="675"/>
      <c r="AD44" s="675"/>
      <c r="AE44" s="675"/>
      <c r="AF44" s="675"/>
      <c r="AG44" s="905"/>
      <c r="AH44" s="905"/>
      <c r="AI44" s="905"/>
      <c r="AJ44" s="905"/>
      <c r="AK44" s="905"/>
      <c r="AL44" s="905"/>
      <c r="AM44" s="905"/>
      <c r="AN44" s="905"/>
      <c r="AO44" s="905"/>
      <c r="AP44" s="905"/>
      <c r="AQ44" s="905"/>
      <c r="AR44" s="905"/>
      <c r="AS44" s="905"/>
      <c r="AT44" s="905"/>
      <c r="AU44" s="905"/>
      <c r="AV44" s="905"/>
      <c r="AW44" s="905"/>
      <c r="AX44" s="905"/>
      <c r="AY44" s="905"/>
      <c r="AZ44" s="905"/>
      <c r="BA44" s="905"/>
      <c r="BB44" s="905"/>
      <c r="BC44" s="905"/>
      <c r="BD44" s="905"/>
      <c r="BE44" s="905"/>
      <c r="BF44" s="905"/>
      <c r="BG44" s="905"/>
      <c r="BH44" s="905"/>
      <c r="BI44" s="905"/>
      <c r="BJ44" s="905"/>
      <c r="BK44" s="905"/>
      <c r="BL44" s="905"/>
      <c r="BM44" s="905"/>
      <c r="BN44" s="905"/>
      <c r="BO44" s="905"/>
      <c r="BP44" s="905"/>
      <c r="BQ44" s="905"/>
      <c r="BR44" s="905"/>
      <c r="BS44" s="905"/>
      <c r="BT44" s="905"/>
      <c r="BU44" s="905"/>
      <c r="BV44" s="905"/>
      <c r="BW44" s="905"/>
      <c r="BX44" s="905"/>
      <c r="BY44" s="905"/>
      <c r="BZ44" s="905"/>
      <c r="CA44" s="905"/>
      <c r="CB44" s="905"/>
      <c r="CC44" s="905"/>
      <c r="CD44" s="905"/>
      <c r="CE44" s="905"/>
      <c r="CF44" s="905"/>
      <c r="CG44" s="905"/>
      <c r="CH44" s="905"/>
      <c r="CI44" s="905"/>
      <c r="CJ44" s="905"/>
      <c r="CK44" s="905"/>
      <c r="CL44" s="905"/>
      <c r="CM44" s="905"/>
      <c r="CN44" s="905"/>
      <c r="CO44" s="905"/>
      <c r="CP44" s="905"/>
      <c r="CQ44" s="905"/>
      <c r="CR44" s="905"/>
      <c r="CS44" s="905"/>
      <c r="CT44" s="905"/>
      <c r="CU44" s="905"/>
      <c r="CV44" s="905"/>
      <c r="CW44" s="905"/>
      <c r="CX44" s="905"/>
      <c r="CY44" s="905"/>
      <c r="CZ44" s="905"/>
      <c r="DA44" s="905"/>
      <c r="DB44" s="905"/>
      <c r="DC44" s="905"/>
      <c r="DD44" s="905"/>
      <c r="DE44" s="905"/>
      <c r="DF44" s="905"/>
      <c r="DG44" s="905"/>
      <c r="DH44" s="905"/>
      <c r="DI44" s="905"/>
      <c r="DJ44" s="905"/>
      <c r="DK44" s="905"/>
      <c r="DL44" s="905"/>
      <c r="DM44" s="905"/>
      <c r="DN44" s="905"/>
      <c r="DO44" s="905"/>
      <c r="DP44" s="905"/>
      <c r="DQ44" s="905"/>
      <c r="DR44" s="905"/>
      <c r="DS44" s="905"/>
      <c r="DT44" s="905"/>
      <c r="DU44" s="905"/>
      <c r="DV44" s="905"/>
      <c r="DW44" s="905"/>
      <c r="DX44" s="905"/>
      <c r="DY44" s="905"/>
      <c r="DZ44" s="905"/>
      <c r="EA44" s="905"/>
      <c r="EB44" s="905"/>
      <c r="EC44" s="905"/>
      <c r="ED44" s="905"/>
      <c r="EE44" s="905"/>
      <c r="EF44" s="905"/>
      <c r="EG44" s="905"/>
      <c r="EH44" s="905"/>
      <c r="EI44" s="905"/>
      <c r="EJ44" s="905"/>
      <c r="EK44" s="905"/>
      <c r="EL44" s="905"/>
      <c r="EM44" s="905"/>
      <c r="EN44" s="905"/>
      <c r="EO44" s="905"/>
      <c r="EP44" s="905"/>
      <c r="EQ44" s="905"/>
      <c r="ER44" s="905"/>
      <c r="ES44" s="905"/>
      <c r="ET44" s="905"/>
      <c r="EU44" s="905"/>
      <c r="EV44" s="905"/>
      <c r="EW44" s="905"/>
      <c r="EX44" s="905"/>
      <c r="EY44" s="905"/>
      <c r="EZ44" s="905"/>
      <c r="FA44" s="905"/>
      <c r="FB44" s="905"/>
      <c r="FC44" s="905"/>
      <c r="FD44" s="905"/>
      <c r="FE44" s="905"/>
    </row>
    <row r="45" spans="1:161" ht="30" customHeight="1" x14ac:dyDescent="0.25">
      <c r="A45" s="978"/>
      <c r="B45" s="978"/>
      <c r="C45" s="978"/>
      <c r="E45" s="978"/>
      <c r="F45" s="978"/>
      <c r="G45" s="979"/>
      <c r="I45" s="981"/>
      <c r="J45" s="981"/>
      <c r="K45" s="986"/>
      <c r="L45" s="982"/>
      <c r="M45" s="982"/>
      <c r="N45" s="982"/>
      <c r="O45" s="982"/>
      <c r="P45" s="982"/>
      <c r="Q45" s="982"/>
      <c r="R45" s="982"/>
      <c r="S45" s="982"/>
      <c r="T45" s="982"/>
      <c r="U45" s="982"/>
      <c r="V45" s="675"/>
      <c r="W45" s="675"/>
      <c r="X45" s="675"/>
      <c r="Y45" s="675"/>
      <c r="Z45" s="675"/>
      <c r="AA45" s="675"/>
      <c r="AB45" s="675"/>
      <c r="AC45" s="675"/>
      <c r="AD45" s="675"/>
      <c r="AE45" s="675"/>
      <c r="AF45" s="675"/>
      <c r="AG45" s="905"/>
      <c r="AH45" s="905"/>
      <c r="AI45" s="905"/>
      <c r="AJ45" s="905"/>
      <c r="AK45" s="905"/>
      <c r="AL45" s="905"/>
      <c r="AM45" s="905"/>
      <c r="AN45" s="905"/>
      <c r="AO45" s="905"/>
      <c r="AP45" s="905"/>
      <c r="AQ45" s="905"/>
      <c r="AR45" s="905"/>
      <c r="AS45" s="905"/>
      <c r="AT45" s="905"/>
      <c r="AU45" s="905"/>
      <c r="AV45" s="905"/>
      <c r="AW45" s="905"/>
      <c r="AX45" s="905"/>
      <c r="AY45" s="905"/>
      <c r="AZ45" s="905"/>
      <c r="BA45" s="905"/>
      <c r="BB45" s="905"/>
      <c r="BC45" s="905"/>
      <c r="BD45" s="905"/>
      <c r="BE45" s="905"/>
      <c r="BF45" s="905"/>
      <c r="BG45" s="905"/>
      <c r="BH45" s="905"/>
      <c r="BI45" s="905"/>
      <c r="BJ45" s="905"/>
      <c r="BK45" s="905"/>
      <c r="BL45" s="905"/>
      <c r="BM45" s="905"/>
      <c r="BN45" s="905"/>
      <c r="BO45" s="905"/>
      <c r="BP45" s="905"/>
      <c r="BQ45" s="905"/>
      <c r="BR45" s="905"/>
      <c r="BS45" s="905"/>
      <c r="BT45" s="905"/>
      <c r="BU45" s="905"/>
      <c r="BV45" s="905"/>
      <c r="BW45" s="905"/>
      <c r="BX45" s="905"/>
      <c r="BY45" s="905"/>
      <c r="BZ45" s="905"/>
      <c r="CA45" s="905"/>
      <c r="CB45" s="905"/>
      <c r="CC45" s="905"/>
      <c r="CD45" s="905"/>
      <c r="CE45" s="905"/>
      <c r="CF45" s="905"/>
      <c r="CG45" s="905"/>
      <c r="CH45" s="905"/>
      <c r="CI45" s="905"/>
      <c r="CJ45" s="905"/>
      <c r="CK45" s="905"/>
      <c r="CL45" s="905"/>
      <c r="CM45" s="905"/>
      <c r="CN45" s="905"/>
      <c r="CO45" s="905"/>
      <c r="CP45" s="905"/>
      <c r="CQ45" s="905"/>
      <c r="CR45" s="905"/>
      <c r="CS45" s="905"/>
      <c r="CT45" s="905"/>
      <c r="CU45" s="905"/>
      <c r="CV45" s="905"/>
      <c r="CW45" s="905"/>
      <c r="CX45" s="905"/>
      <c r="CY45" s="905"/>
      <c r="CZ45" s="905"/>
      <c r="DA45" s="905"/>
      <c r="DB45" s="905"/>
      <c r="DC45" s="905"/>
      <c r="DD45" s="905"/>
      <c r="DE45" s="905"/>
      <c r="DF45" s="905"/>
      <c r="DG45" s="905"/>
      <c r="DH45" s="905"/>
      <c r="DI45" s="905"/>
      <c r="DJ45" s="905"/>
      <c r="DK45" s="905"/>
      <c r="DL45" s="905"/>
      <c r="DM45" s="905"/>
      <c r="DN45" s="905"/>
      <c r="DO45" s="905"/>
      <c r="DP45" s="905"/>
      <c r="DQ45" s="905"/>
      <c r="DR45" s="905"/>
      <c r="DS45" s="905"/>
      <c r="DT45" s="905"/>
      <c r="DU45" s="905"/>
      <c r="DV45" s="905"/>
      <c r="DW45" s="905"/>
      <c r="DX45" s="905"/>
      <c r="DY45" s="905"/>
      <c r="DZ45" s="905"/>
      <c r="EA45" s="905"/>
      <c r="EB45" s="905"/>
      <c r="EC45" s="905"/>
      <c r="ED45" s="905"/>
      <c r="EE45" s="905"/>
      <c r="EF45" s="905"/>
      <c r="EG45" s="905"/>
      <c r="EH45" s="905"/>
      <c r="EI45" s="905"/>
      <c r="EJ45" s="905"/>
      <c r="EK45" s="905"/>
      <c r="EL45" s="905"/>
      <c r="EM45" s="905"/>
      <c r="EN45" s="905"/>
      <c r="EO45" s="905"/>
      <c r="EP45" s="905"/>
      <c r="EQ45" s="905"/>
      <c r="ER45" s="905"/>
      <c r="ES45" s="905"/>
      <c r="ET45" s="905"/>
      <c r="EU45" s="905"/>
      <c r="EV45" s="905"/>
      <c r="EW45" s="905"/>
      <c r="EX45" s="905"/>
      <c r="EY45" s="905"/>
      <c r="EZ45" s="905"/>
      <c r="FA45" s="905"/>
      <c r="FB45" s="905"/>
      <c r="FC45" s="905"/>
      <c r="FD45" s="905"/>
      <c r="FE45" s="905"/>
    </row>
    <row r="46" spans="1:161" ht="30" customHeight="1" x14ac:dyDescent="0.25">
      <c r="V46" s="675"/>
      <c r="W46" s="675"/>
      <c r="X46" s="675"/>
      <c r="Y46" s="675"/>
      <c r="Z46" s="675"/>
      <c r="AA46" s="675"/>
      <c r="AB46" s="675"/>
      <c r="AC46" s="675"/>
      <c r="AD46" s="675"/>
      <c r="AE46" s="675"/>
      <c r="AF46" s="675"/>
      <c r="AG46" s="905"/>
      <c r="AH46" s="905"/>
      <c r="AI46" s="905"/>
      <c r="AJ46" s="905"/>
      <c r="AK46" s="905"/>
      <c r="AL46" s="905"/>
      <c r="AM46" s="905"/>
      <c r="AN46" s="905"/>
      <c r="AO46" s="905"/>
      <c r="AP46" s="905"/>
      <c r="AQ46" s="905"/>
      <c r="AR46" s="905"/>
      <c r="AS46" s="905"/>
      <c r="AT46" s="905"/>
      <c r="AU46" s="905"/>
      <c r="AV46" s="905"/>
      <c r="AW46" s="905"/>
      <c r="AX46" s="905"/>
      <c r="AY46" s="905"/>
      <c r="AZ46" s="905"/>
      <c r="BA46" s="905"/>
      <c r="BB46" s="905"/>
      <c r="BC46" s="905"/>
      <c r="BD46" s="905"/>
      <c r="BE46" s="905"/>
      <c r="BF46" s="905"/>
      <c r="BG46" s="905"/>
      <c r="BH46" s="905"/>
      <c r="BI46" s="905"/>
      <c r="BJ46" s="905"/>
      <c r="BK46" s="905"/>
      <c r="BL46" s="905"/>
      <c r="BM46" s="905"/>
      <c r="BN46" s="905"/>
      <c r="BO46" s="905"/>
      <c r="BP46" s="905"/>
      <c r="BQ46" s="905"/>
      <c r="BR46" s="905"/>
      <c r="BS46" s="905"/>
      <c r="BT46" s="905"/>
      <c r="BU46" s="905"/>
      <c r="BV46" s="905"/>
      <c r="BW46" s="905"/>
      <c r="BX46" s="905"/>
      <c r="BY46" s="905"/>
      <c r="BZ46" s="905"/>
      <c r="CA46" s="905"/>
      <c r="CB46" s="905"/>
      <c r="CC46" s="905"/>
      <c r="CD46" s="905"/>
      <c r="CE46" s="905"/>
      <c r="CF46" s="905"/>
      <c r="CG46" s="905"/>
      <c r="CH46" s="905"/>
      <c r="CI46" s="905"/>
      <c r="CJ46" s="905"/>
      <c r="CK46" s="905"/>
      <c r="CL46" s="905"/>
      <c r="CM46" s="905"/>
      <c r="CN46" s="905"/>
      <c r="CO46" s="905"/>
      <c r="CP46" s="905"/>
      <c r="CQ46" s="905"/>
      <c r="CR46" s="905"/>
      <c r="CS46" s="905"/>
      <c r="CT46" s="905"/>
      <c r="CU46" s="905"/>
      <c r="CV46" s="905"/>
      <c r="CW46" s="905"/>
      <c r="CX46" s="905"/>
      <c r="CY46" s="905"/>
      <c r="CZ46" s="905"/>
      <c r="DA46" s="905"/>
      <c r="DB46" s="905"/>
      <c r="DC46" s="905"/>
      <c r="DD46" s="905"/>
      <c r="DE46" s="905"/>
      <c r="DF46" s="905"/>
      <c r="DG46" s="905"/>
      <c r="DH46" s="905"/>
      <c r="DI46" s="905"/>
      <c r="DJ46" s="905"/>
      <c r="DK46" s="905"/>
      <c r="DL46" s="905"/>
      <c r="DM46" s="905"/>
      <c r="DN46" s="905"/>
      <c r="DO46" s="905"/>
      <c r="DP46" s="905"/>
      <c r="DQ46" s="905"/>
      <c r="DR46" s="905"/>
      <c r="DS46" s="905"/>
      <c r="DT46" s="905"/>
      <c r="DU46" s="905"/>
      <c r="DV46" s="905"/>
      <c r="DW46" s="905"/>
      <c r="DX46" s="905"/>
      <c r="DY46" s="905"/>
      <c r="DZ46" s="905"/>
      <c r="EA46" s="905"/>
      <c r="EB46" s="905"/>
      <c r="EC46" s="905"/>
      <c r="ED46" s="905"/>
      <c r="EE46" s="905"/>
      <c r="EF46" s="905"/>
      <c r="EG46" s="905"/>
      <c r="EH46" s="905"/>
      <c r="EI46" s="905"/>
      <c r="EJ46" s="905"/>
      <c r="EK46" s="905"/>
      <c r="EL46" s="905"/>
      <c r="EM46" s="905"/>
      <c r="EN46" s="905"/>
      <c r="EO46" s="905"/>
      <c r="EP46" s="905"/>
      <c r="EQ46" s="905"/>
      <c r="ER46" s="905"/>
      <c r="ES46" s="905"/>
      <c r="ET46" s="905"/>
      <c r="EU46" s="905"/>
      <c r="EV46" s="905"/>
      <c r="EW46" s="905"/>
      <c r="EX46" s="905"/>
      <c r="EY46" s="905"/>
      <c r="EZ46" s="905"/>
      <c r="FA46" s="905"/>
      <c r="FB46" s="905"/>
      <c r="FC46" s="905"/>
      <c r="FD46" s="905"/>
      <c r="FE46" s="905"/>
    </row>
    <row r="47" spans="1:161" ht="30" customHeight="1" x14ac:dyDescent="0.25">
      <c r="V47" s="675"/>
      <c r="W47" s="675"/>
      <c r="X47" s="675"/>
      <c r="Y47" s="675"/>
      <c r="Z47" s="675"/>
      <c r="AA47" s="675"/>
      <c r="AB47" s="675"/>
      <c r="AC47" s="675"/>
      <c r="AD47" s="675"/>
      <c r="AE47" s="675"/>
      <c r="AF47" s="675"/>
      <c r="AG47" s="905"/>
      <c r="AH47" s="905"/>
      <c r="AI47" s="905"/>
      <c r="AJ47" s="905"/>
      <c r="AK47" s="905"/>
      <c r="AL47" s="905"/>
      <c r="AM47" s="905"/>
      <c r="AN47" s="905"/>
      <c r="AO47" s="905"/>
      <c r="AP47" s="905"/>
      <c r="AQ47" s="905"/>
      <c r="AR47" s="905"/>
      <c r="AS47" s="905"/>
      <c r="AT47" s="905"/>
      <c r="AU47" s="905"/>
      <c r="AV47" s="905"/>
      <c r="AW47" s="905"/>
      <c r="AX47" s="905"/>
      <c r="AY47" s="905"/>
      <c r="AZ47" s="905"/>
      <c r="BA47" s="905"/>
      <c r="BB47" s="905"/>
      <c r="BC47" s="905"/>
      <c r="BD47" s="905"/>
      <c r="BE47" s="905"/>
      <c r="BF47" s="905"/>
      <c r="BG47" s="905"/>
      <c r="BH47" s="905"/>
      <c r="BI47" s="905"/>
      <c r="BJ47" s="905"/>
      <c r="BK47" s="905"/>
      <c r="BL47" s="905"/>
      <c r="BM47" s="905"/>
      <c r="BN47" s="905"/>
      <c r="BO47" s="905"/>
      <c r="BP47" s="905"/>
      <c r="BQ47" s="905"/>
      <c r="BR47" s="905"/>
      <c r="BS47" s="905"/>
      <c r="BT47" s="905"/>
      <c r="BU47" s="905"/>
      <c r="BV47" s="905"/>
      <c r="BW47" s="905"/>
      <c r="BX47" s="905"/>
      <c r="BY47" s="905"/>
      <c r="BZ47" s="905"/>
      <c r="CA47" s="905"/>
      <c r="CB47" s="905"/>
      <c r="CC47" s="905"/>
      <c r="CD47" s="905"/>
      <c r="CE47" s="905"/>
      <c r="CF47" s="905"/>
      <c r="CG47" s="905"/>
      <c r="CH47" s="905"/>
      <c r="CI47" s="905"/>
      <c r="CJ47" s="905"/>
      <c r="CK47" s="905"/>
      <c r="CL47" s="905"/>
      <c r="CM47" s="905"/>
      <c r="CN47" s="905"/>
      <c r="CO47" s="905"/>
      <c r="CP47" s="905"/>
      <c r="CQ47" s="905"/>
      <c r="CR47" s="905"/>
      <c r="CS47" s="905"/>
      <c r="CT47" s="905"/>
      <c r="CU47" s="905"/>
      <c r="CV47" s="905"/>
      <c r="CW47" s="905"/>
      <c r="CX47" s="905"/>
      <c r="CY47" s="905"/>
      <c r="CZ47" s="905"/>
      <c r="DA47" s="905"/>
      <c r="DB47" s="905"/>
      <c r="DC47" s="905"/>
      <c r="DD47" s="905"/>
      <c r="DE47" s="905"/>
      <c r="DF47" s="905"/>
      <c r="DG47" s="905"/>
      <c r="DH47" s="905"/>
      <c r="DI47" s="905"/>
      <c r="DJ47" s="905"/>
      <c r="DK47" s="905"/>
      <c r="DL47" s="905"/>
      <c r="DM47" s="905"/>
      <c r="DN47" s="905"/>
      <c r="DO47" s="905"/>
      <c r="DP47" s="905"/>
      <c r="DQ47" s="905"/>
      <c r="DR47" s="905"/>
      <c r="DS47" s="905"/>
      <c r="DT47" s="905"/>
      <c r="DU47" s="905"/>
      <c r="DV47" s="905"/>
      <c r="DW47" s="905"/>
      <c r="DX47" s="905"/>
      <c r="DY47" s="905"/>
      <c r="DZ47" s="905"/>
      <c r="EA47" s="905"/>
      <c r="EB47" s="905"/>
      <c r="EC47" s="905"/>
      <c r="ED47" s="905"/>
      <c r="EE47" s="905"/>
      <c r="EF47" s="905"/>
      <c r="EG47" s="905"/>
      <c r="EH47" s="905"/>
      <c r="EI47" s="905"/>
      <c r="EJ47" s="905"/>
      <c r="EK47" s="905"/>
      <c r="EL47" s="905"/>
      <c r="EM47" s="905"/>
      <c r="EN47" s="905"/>
      <c r="EO47" s="905"/>
      <c r="EP47" s="905"/>
      <c r="EQ47" s="905"/>
      <c r="ER47" s="905"/>
      <c r="ES47" s="905"/>
      <c r="ET47" s="905"/>
      <c r="EU47" s="905"/>
      <c r="EV47" s="905"/>
      <c r="EW47" s="905"/>
      <c r="EX47" s="905"/>
      <c r="EY47" s="905"/>
      <c r="EZ47" s="905"/>
      <c r="FA47" s="905"/>
      <c r="FB47" s="905"/>
      <c r="FC47" s="905"/>
      <c r="FD47" s="905"/>
      <c r="FE47" s="905"/>
    </row>
    <row r="48" spans="1:161" ht="30" customHeight="1" x14ac:dyDescent="0.25">
      <c r="V48" s="675"/>
      <c r="W48" s="675"/>
      <c r="X48" s="675"/>
      <c r="Y48" s="675"/>
      <c r="Z48" s="675"/>
      <c r="AA48" s="675"/>
      <c r="AB48" s="675"/>
      <c r="AC48" s="675"/>
      <c r="AD48" s="675"/>
      <c r="AE48" s="675"/>
      <c r="AF48" s="675"/>
      <c r="AG48" s="905"/>
      <c r="AH48" s="905"/>
      <c r="AI48" s="905"/>
      <c r="AJ48" s="905"/>
      <c r="AK48" s="905"/>
      <c r="AL48" s="905"/>
      <c r="AM48" s="905"/>
      <c r="AN48" s="905"/>
      <c r="AO48" s="905"/>
      <c r="AP48" s="905"/>
      <c r="AQ48" s="905"/>
      <c r="AR48" s="905"/>
      <c r="AS48" s="905"/>
      <c r="AT48" s="905"/>
      <c r="AU48" s="905"/>
      <c r="AV48" s="905"/>
      <c r="AW48" s="905"/>
      <c r="AX48" s="905"/>
      <c r="AY48" s="905"/>
      <c r="AZ48" s="905"/>
      <c r="BA48" s="905"/>
      <c r="BB48" s="905"/>
      <c r="BC48" s="905"/>
      <c r="BD48" s="905"/>
      <c r="BE48" s="905"/>
      <c r="BF48" s="905"/>
      <c r="BG48" s="905"/>
      <c r="BH48" s="905"/>
      <c r="BI48" s="905"/>
      <c r="BJ48" s="905"/>
      <c r="BK48" s="905"/>
      <c r="BL48" s="905"/>
      <c r="BM48" s="905"/>
      <c r="BN48" s="905"/>
      <c r="BO48" s="905"/>
      <c r="BP48" s="905"/>
      <c r="BQ48" s="905"/>
      <c r="BR48" s="905"/>
      <c r="BS48" s="905"/>
      <c r="BT48" s="905"/>
      <c r="BU48" s="905"/>
      <c r="BV48" s="905"/>
      <c r="BW48" s="905"/>
      <c r="BX48" s="905"/>
      <c r="BY48" s="905"/>
      <c r="BZ48" s="905"/>
      <c r="CA48" s="905"/>
      <c r="CB48" s="905"/>
      <c r="CC48" s="905"/>
      <c r="CD48" s="905"/>
      <c r="CE48" s="905"/>
      <c r="CF48" s="905"/>
      <c r="CG48" s="905"/>
      <c r="CH48" s="905"/>
      <c r="CI48" s="905"/>
      <c r="CJ48" s="905"/>
      <c r="CK48" s="905"/>
      <c r="CL48" s="905"/>
      <c r="CM48" s="905"/>
      <c r="CN48" s="905"/>
      <c r="CO48" s="905"/>
      <c r="CP48" s="905"/>
      <c r="CQ48" s="905"/>
      <c r="CR48" s="905"/>
      <c r="CS48" s="905"/>
      <c r="CT48" s="905"/>
      <c r="CU48" s="905"/>
      <c r="CV48" s="905"/>
      <c r="CW48" s="905"/>
      <c r="CX48" s="905"/>
      <c r="CY48" s="905"/>
      <c r="CZ48" s="905"/>
      <c r="DA48" s="905"/>
      <c r="DB48" s="905"/>
      <c r="DC48" s="905"/>
      <c r="DD48" s="905"/>
      <c r="DE48" s="905"/>
      <c r="DF48" s="905"/>
      <c r="DG48" s="905"/>
      <c r="DH48" s="905"/>
      <c r="DI48" s="905"/>
      <c r="DJ48" s="905"/>
      <c r="DK48" s="905"/>
      <c r="DL48" s="905"/>
      <c r="DM48" s="905"/>
      <c r="DN48" s="905"/>
      <c r="DO48" s="905"/>
      <c r="DP48" s="905"/>
      <c r="DQ48" s="905"/>
      <c r="DR48" s="905"/>
      <c r="DS48" s="905"/>
      <c r="DT48" s="905"/>
      <c r="DU48" s="905"/>
      <c r="DV48" s="905"/>
      <c r="DW48" s="905"/>
      <c r="DX48" s="905"/>
      <c r="DY48" s="905"/>
      <c r="DZ48" s="905"/>
      <c r="EA48" s="905"/>
      <c r="EB48" s="905"/>
      <c r="EC48" s="905"/>
      <c r="ED48" s="905"/>
      <c r="EE48" s="905"/>
      <c r="EF48" s="905"/>
      <c r="EG48" s="905"/>
      <c r="EH48" s="905"/>
      <c r="EI48" s="905"/>
      <c r="EJ48" s="905"/>
      <c r="EK48" s="905"/>
      <c r="EL48" s="905"/>
      <c r="EM48" s="905"/>
      <c r="EN48" s="905"/>
      <c r="EO48" s="905"/>
      <c r="EP48" s="905"/>
      <c r="EQ48" s="905"/>
      <c r="ER48" s="905"/>
      <c r="ES48" s="905"/>
      <c r="ET48" s="905"/>
      <c r="EU48" s="905"/>
      <c r="EV48" s="905"/>
      <c r="EW48" s="905"/>
      <c r="EX48" s="905"/>
      <c r="EY48" s="905"/>
      <c r="EZ48" s="905"/>
      <c r="FA48" s="905"/>
      <c r="FB48" s="905"/>
      <c r="FC48" s="905"/>
      <c r="FD48" s="905"/>
      <c r="FE48" s="905"/>
    </row>
    <row r="49" spans="22:161" ht="30" customHeight="1" x14ac:dyDescent="0.25">
      <c r="V49" s="675"/>
      <c r="W49" s="675"/>
      <c r="X49" s="675"/>
      <c r="Y49" s="675"/>
      <c r="Z49" s="675"/>
      <c r="AA49" s="675"/>
      <c r="AB49" s="675"/>
      <c r="AC49" s="675"/>
      <c r="AD49" s="675"/>
      <c r="AE49" s="675"/>
      <c r="AF49" s="675"/>
      <c r="AG49" s="905"/>
      <c r="AH49" s="905"/>
      <c r="AI49" s="905"/>
      <c r="AJ49" s="905"/>
      <c r="AK49" s="905"/>
      <c r="AL49" s="905"/>
      <c r="AM49" s="905"/>
      <c r="AN49" s="905"/>
      <c r="AO49" s="905"/>
      <c r="AP49" s="905"/>
      <c r="AQ49" s="905"/>
      <c r="AR49" s="905"/>
      <c r="AS49" s="905"/>
      <c r="AT49" s="905"/>
      <c r="AU49" s="905"/>
      <c r="AV49" s="905"/>
      <c r="AW49" s="905"/>
      <c r="AX49" s="905"/>
      <c r="AY49" s="905"/>
      <c r="AZ49" s="905"/>
      <c r="BA49" s="905"/>
      <c r="BB49" s="905"/>
      <c r="BC49" s="905"/>
      <c r="BD49" s="905"/>
      <c r="BE49" s="905"/>
      <c r="BF49" s="905"/>
      <c r="BG49" s="905"/>
      <c r="BH49" s="905"/>
      <c r="BI49" s="905"/>
      <c r="BJ49" s="905"/>
      <c r="BK49" s="905"/>
      <c r="BL49" s="905"/>
      <c r="BM49" s="905"/>
      <c r="BN49" s="905"/>
      <c r="BO49" s="905"/>
      <c r="BP49" s="905"/>
      <c r="BQ49" s="905"/>
      <c r="BR49" s="905"/>
      <c r="BS49" s="905"/>
      <c r="BT49" s="905"/>
      <c r="BU49" s="905"/>
      <c r="BV49" s="905"/>
      <c r="BW49" s="905"/>
      <c r="BX49" s="905"/>
      <c r="BY49" s="905"/>
      <c r="BZ49" s="905"/>
      <c r="CA49" s="905"/>
      <c r="CB49" s="905"/>
      <c r="CC49" s="905"/>
      <c r="CD49" s="905"/>
      <c r="CE49" s="905"/>
      <c r="CF49" s="905"/>
      <c r="CG49" s="905"/>
      <c r="CH49" s="905"/>
      <c r="CI49" s="905"/>
      <c r="CJ49" s="905"/>
      <c r="CK49" s="905"/>
      <c r="CL49" s="905"/>
      <c r="CM49" s="905"/>
      <c r="CN49" s="905"/>
      <c r="CO49" s="905"/>
      <c r="CP49" s="905"/>
      <c r="CQ49" s="905"/>
      <c r="CR49" s="905"/>
      <c r="CS49" s="905"/>
      <c r="CT49" s="905"/>
      <c r="CU49" s="905"/>
      <c r="CV49" s="905"/>
      <c r="CW49" s="905"/>
      <c r="CX49" s="905"/>
      <c r="CY49" s="905"/>
      <c r="CZ49" s="905"/>
      <c r="DA49" s="905"/>
      <c r="DB49" s="905"/>
      <c r="DC49" s="905"/>
      <c r="DD49" s="905"/>
      <c r="DE49" s="905"/>
      <c r="DF49" s="905"/>
      <c r="DG49" s="905"/>
      <c r="DH49" s="905"/>
      <c r="DI49" s="905"/>
      <c r="DJ49" s="905"/>
      <c r="DK49" s="905"/>
      <c r="DL49" s="905"/>
      <c r="DM49" s="905"/>
      <c r="DN49" s="905"/>
      <c r="DO49" s="905"/>
      <c r="DP49" s="905"/>
      <c r="DQ49" s="905"/>
      <c r="DR49" s="905"/>
      <c r="DS49" s="905"/>
      <c r="DT49" s="905"/>
      <c r="DU49" s="905"/>
      <c r="DV49" s="905"/>
      <c r="DW49" s="905"/>
      <c r="DX49" s="905"/>
      <c r="DY49" s="905"/>
      <c r="DZ49" s="905"/>
      <c r="EA49" s="905"/>
      <c r="EB49" s="905"/>
      <c r="EC49" s="905"/>
      <c r="ED49" s="905"/>
      <c r="EE49" s="905"/>
      <c r="EF49" s="905"/>
      <c r="EG49" s="905"/>
      <c r="EH49" s="905"/>
      <c r="EI49" s="905"/>
      <c r="EJ49" s="905"/>
      <c r="EK49" s="905"/>
      <c r="EL49" s="905"/>
      <c r="EM49" s="905"/>
      <c r="EN49" s="905"/>
      <c r="EO49" s="905"/>
      <c r="EP49" s="905"/>
      <c r="EQ49" s="905"/>
      <c r="ER49" s="905"/>
      <c r="ES49" s="905"/>
      <c r="ET49" s="905"/>
      <c r="EU49" s="905"/>
      <c r="EV49" s="905"/>
      <c r="EW49" s="905"/>
      <c r="EX49" s="905"/>
      <c r="EY49" s="905"/>
      <c r="EZ49" s="905"/>
      <c r="FA49" s="905"/>
      <c r="FB49" s="905"/>
      <c r="FC49" s="905"/>
      <c r="FD49" s="905"/>
      <c r="FE49" s="905"/>
    </row>
    <row r="50" spans="22:161" ht="30" customHeight="1" x14ac:dyDescent="0.25">
      <c r="V50" s="675"/>
      <c r="W50" s="675"/>
      <c r="X50" s="675"/>
      <c r="Y50" s="675"/>
      <c r="Z50" s="675"/>
      <c r="AA50" s="675"/>
      <c r="AB50" s="675"/>
      <c r="AC50" s="675"/>
      <c r="AD50" s="675"/>
      <c r="AE50" s="675"/>
      <c r="AF50" s="675"/>
      <c r="AG50" s="905"/>
      <c r="AH50" s="905"/>
      <c r="AI50" s="905"/>
      <c r="AJ50" s="905"/>
      <c r="AK50" s="905"/>
      <c r="AL50" s="905"/>
      <c r="AM50" s="905"/>
      <c r="AN50" s="905"/>
      <c r="AO50" s="905"/>
      <c r="AP50" s="905"/>
      <c r="AQ50" s="905"/>
      <c r="AR50" s="905"/>
      <c r="AS50" s="905"/>
      <c r="AT50" s="905"/>
      <c r="AU50" s="905"/>
      <c r="AV50" s="905"/>
      <c r="AW50" s="905"/>
      <c r="AX50" s="905"/>
      <c r="AY50" s="905"/>
      <c r="AZ50" s="905"/>
      <c r="BA50" s="905"/>
      <c r="BB50" s="905"/>
      <c r="BC50" s="905"/>
      <c r="BD50" s="905"/>
      <c r="BE50" s="905"/>
      <c r="BF50" s="905"/>
      <c r="BG50" s="905"/>
      <c r="BH50" s="905"/>
      <c r="BI50" s="905"/>
      <c r="BJ50" s="905"/>
      <c r="BK50" s="905"/>
      <c r="BL50" s="905"/>
      <c r="BM50" s="905"/>
      <c r="BN50" s="905"/>
      <c r="BO50" s="905"/>
      <c r="BP50" s="905"/>
      <c r="BQ50" s="905"/>
      <c r="BR50" s="905"/>
      <c r="BS50" s="905"/>
      <c r="BT50" s="905"/>
      <c r="BU50" s="905"/>
      <c r="BV50" s="905"/>
      <c r="BW50" s="905"/>
      <c r="BX50" s="905"/>
      <c r="BY50" s="905"/>
      <c r="BZ50" s="905"/>
      <c r="CA50" s="905"/>
      <c r="CB50" s="905"/>
      <c r="CC50" s="905"/>
      <c r="CD50" s="905"/>
      <c r="CE50" s="905"/>
      <c r="CF50" s="905"/>
      <c r="CG50" s="905"/>
      <c r="CH50" s="905"/>
      <c r="CI50" s="905"/>
      <c r="CJ50" s="905"/>
      <c r="CK50" s="905"/>
      <c r="CL50" s="905"/>
      <c r="CM50" s="905"/>
      <c r="CN50" s="905"/>
      <c r="CO50" s="905"/>
      <c r="CP50" s="905"/>
      <c r="CQ50" s="905"/>
      <c r="CR50" s="905"/>
      <c r="CS50" s="905"/>
      <c r="CT50" s="905"/>
      <c r="CU50" s="905"/>
      <c r="CV50" s="905"/>
      <c r="CW50" s="905"/>
      <c r="CX50" s="905"/>
      <c r="CY50" s="905"/>
      <c r="CZ50" s="905"/>
      <c r="DA50" s="905"/>
      <c r="DB50" s="905"/>
      <c r="DC50" s="905"/>
      <c r="DD50" s="905"/>
      <c r="DE50" s="905"/>
      <c r="DF50" s="905"/>
      <c r="DG50" s="905"/>
      <c r="DH50" s="905"/>
      <c r="DI50" s="905"/>
      <c r="DJ50" s="905"/>
      <c r="DK50" s="905"/>
      <c r="DL50" s="905"/>
      <c r="DM50" s="905"/>
      <c r="DN50" s="905"/>
      <c r="DO50" s="905"/>
      <c r="DP50" s="905"/>
      <c r="DQ50" s="905"/>
      <c r="DR50" s="905"/>
      <c r="DS50" s="905"/>
      <c r="DT50" s="905"/>
      <c r="DU50" s="905"/>
      <c r="DV50" s="905"/>
      <c r="DW50" s="905"/>
      <c r="DX50" s="905"/>
      <c r="DY50" s="905"/>
      <c r="DZ50" s="905"/>
      <c r="EA50" s="905"/>
      <c r="EB50" s="905"/>
      <c r="EC50" s="905"/>
      <c r="ED50" s="905"/>
      <c r="EE50" s="905"/>
      <c r="EF50" s="905"/>
      <c r="EG50" s="905"/>
      <c r="EH50" s="905"/>
      <c r="EI50" s="905"/>
      <c r="EJ50" s="905"/>
      <c r="EK50" s="905"/>
      <c r="EL50" s="905"/>
      <c r="EM50" s="905"/>
      <c r="EN50" s="905"/>
      <c r="EO50" s="905"/>
      <c r="EP50" s="905"/>
      <c r="EQ50" s="905"/>
      <c r="ER50" s="905"/>
      <c r="ES50" s="905"/>
      <c r="ET50" s="905"/>
      <c r="EU50" s="905"/>
      <c r="EV50" s="905"/>
      <c r="EW50" s="905"/>
      <c r="EX50" s="905"/>
      <c r="EY50" s="905"/>
      <c r="EZ50" s="905"/>
      <c r="FA50" s="905"/>
      <c r="FB50" s="905"/>
      <c r="FC50" s="905"/>
      <c r="FD50" s="905"/>
      <c r="FE50" s="905"/>
    </row>
    <row r="51" spans="22:161" ht="30" customHeight="1" x14ac:dyDescent="0.25">
      <c r="V51" s="675"/>
      <c r="W51" s="675"/>
      <c r="X51" s="675"/>
      <c r="Y51" s="675"/>
      <c r="Z51" s="675"/>
      <c r="AA51" s="675"/>
      <c r="AB51" s="675"/>
      <c r="AC51" s="675"/>
      <c r="AD51" s="675"/>
      <c r="AE51" s="675"/>
      <c r="AF51" s="675"/>
      <c r="AG51" s="905"/>
      <c r="AH51" s="905"/>
      <c r="AI51" s="905"/>
      <c r="AJ51" s="905"/>
      <c r="AK51" s="905"/>
      <c r="AL51" s="905"/>
      <c r="AM51" s="905"/>
      <c r="AN51" s="905"/>
      <c r="AO51" s="905"/>
      <c r="AP51" s="905"/>
      <c r="AQ51" s="905"/>
      <c r="AR51" s="905"/>
      <c r="AS51" s="905"/>
      <c r="AT51" s="905"/>
      <c r="AU51" s="905"/>
      <c r="AV51" s="905"/>
      <c r="AW51" s="905"/>
      <c r="AX51" s="905"/>
      <c r="AY51" s="905"/>
      <c r="AZ51" s="905"/>
      <c r="BA51" s="905"/>
      <c r="BB51" s="905"/>
      <c r="BC51" s="905"/>
      <c r="BD51" s="905"/>
      <c r="BE51" s="905"/>
      <c r="BF51" s="905"/>
      <c r="BG51" s="905"/>
      <c r="BH51" s="905"/>
      <c r="BI51" s="905"/>
      <c r="BJ51" s="905"/>
      <c r="BK51" s="905"/>
      <c r="BL51" s="905"/>
      <c r="BM51" s="905"/>
      <c r="BN51" s="905"/>
      <c r="BO51" s="905"/>
      <c r="BP51" s="905"/>
      <c r="BQ51" s="905"/>
      <c r="BR51" s="905"/>
      <c r="BS51" s="905"/>
      <c r="BT51" s="905"/>
      <c r="BU51" s="905"/>
      <c r="BV51" s="905"/>
      <c r="BW51" s="905"/>
      <c r="BX51" s="905"/>
      <c r="BY51" s="905"/>
      <c r="BZ51" s="905"/>
      <c r="CA51" s="905"/>
      <c r="CB51" s="905"/>
      <c r="CC51" s="905"/>
      <c r="CD51" s="905"/>
      <c r="CE51" s="905"/>
      <c r="CF51" s="905"/>
      <c r="CG51" s="905"/>
      <c r="CH51" s="905"/>
      <c r="CI51" s="905"/>
      <c r="CJ51" s="905"/>
      <c r="CK51" s="905"/>
      <c r="CL51" s="905"/>
      <c r="CM51" s="905"/>
      <c r="CN51" s="905"/>
      <c r="CO51" s="905"/>
      <c r="CP51" s="905"/>
      <c r="CQ51" s="905"/>
      <c r="CR51" s="905"/>
      <c r="CS51" s="905"/>
      <c r="CT51" s="905"/>
      <c r="CU51" s="905"/>
      <c r="CV51" s="905"/>
      <c r="CW51" s="905"/>
      <c r="CX51" s="905"/>
      <c r="CY51" s="905"/>
      <c r="CZ51" s="905"/>
      <c r="DA51" s="905"/>
      <c r="DB51" s="905"/>
      <c r="DC51" s="905"/>
      <c r="DD51" s="905"/>
      <c r="DE51" s="905"/>
      <c r="DF51" s="905"/>
      <c r="DG51" s="905"/>
      <c r="DH51" s="905"/>
      <c r="DI51" s="905"/>
      <c r="DJ51" s="905"/>
      <c r="DK51" s="905"/>
      <c r="DL51" s="905"/>
      <c r="DM51" s="905"/>
      <c r="DN51" s="905"/>
      <c r="DO51" s="905"/>
      <c r="DP51" s="905"/>
      <c r="DQ51" s="905"/>
      <c r="DR51" s="905"/>
      <c r="DS51" s="905"/>
      <c r="DT51" s="905"/>
      <c r="DU51" s="905"/>
      <c r="DV51" s="905"/>
      <c r="DW51" s="905"/>
      <c r="DX51" s="905"/>
      <c r="DY51" s="905"/>
      <c r="DZ51" s="905"/>
      <c r="EA51" s="905"/>
      <c r="EB51" s="905"/>
      <c r="EC51" s="905"/>
      <c r="ED51" s="905"/>
      <c r="EE51" s="905"/>
      <c r="EF51" s="905"/>
      <c r="EG51" s="905"/>
      <c r="EH51" s="905"/>
      <c r="EI51" s="905"/>
      <c r="EJ51" s="905"/>
      <c r="EK51" s="905"/>
      <c r="EL51" s="905"/>
      <c r="EM51" s="905"/>
      <c r="EN51" s="905"/>
      <c r="EO51" s="905"/>
      <c r="EP51" s="905"/>
      <c r="EQ51" s="905"/>
      <c r="ER51" s="905"/>
      <c r="ES51" s="905"/>
      <c r="ET51" s="905"/>
      <c r="EU51" s="905"/>
      <c r="EV51" s="905"/>
      <c r="EW51" s="905"/>
      <c r="EX51" s="905"/>
      <c r="EY51" s="905"/>
      <c r="EZ51" s="905"/>
      <c r="FA51" s="905"/>
      <c r="FB51" s="905"/>
      <c r="FC51" s="905"/>
      <c r="FD51" s="905"/>
      <c r="FE51" s="905"/>
    </row>
    <row r="52" spans="22:161" ht="30" customHeight="1" x14ac:dyDescent="0.25">
      <c r="V52" s="675"/>
      <c r="W52" s="675"/>
      <c r="X52" s="675"/>
      <c r="Y52" s="675"/>
      <c r="Z52" s="675"/>
      <c r="AA52" s="675"/>
      <c r="AB52" s="675"/>
      <c r="AC52" s="675"/>
      <c r="AD52" s="675"/>
      <c r="AE52" s="675"/>
      <c r="AF52" s="675"/>
      <c r="AG52" s="905"/>
      <c r="AH52" s="905"/>
      <c r="AI52" s="905"/>
      <c r="AJ52" s="905"/>
      <c r="AK52" s="905"/>
      <c r="AL52" s="905"/>
      <c r="AM52" s="905"/>
      <c r="AN52" s="905"/>
      <c r="AO52" s="905"/>
      <c r="AP52" s="905"/>
      <c r="AQ52" s="905"/>
      <c r="AR52" s="905"/>
      <c r="AS52" s="905"/>
      <c r="AT52" s="905"/>
      <c r="AU52" s="905"/>
      <c r="AV52" s="905"/>
      <c r="AW52" s="905"/>
      <c r="AX52" s="905"/>
      <c r="AY52" s="905"/>
      <c r="AZ52" s="905"/>
      <c r="BA52" s="905"/>
      <c r="BB52" s="905"/>
      <c r="BC52" s="905"/>
      <c r="BD52" s="905"/>
      <c r="BE52" s="905"/>
      <c r="BF52" s="905"/>
      <c r="BG52" s="905"/>
      <c r="BH52" s="905"/>
      <c r="BI52" s="905"/>
      <c r="BJ52" s="905"/>
      <c r="BK52" s="905"/>
      <c r="BL52" s="905"/>
      <c r="BM52" s="905"/>
      <c r="BN52" s="905"/>
      <c r="BO52" s="905"/>
      <c r="BP52" s="905"/>
      <c r="BQ52" s="905"/>
      <c r="BR52" s="905"/>
      <c r="BS52" s="905"/>
      <c r="BT52" s="905"/>
      <c r="BU52" s="905"/>
      <c r="BV52" s="905"/>
      <c r="BW52" s="905"/>
      <c r="BX52" s="905"/>
      <c r="BY52" s="905"/>
      <c r="BZ52" s="905"/>
      <c r="CA52" s="905"/>
      <c r="CB52" s="905"/>
      <c r="CC52" s="905"/>
      <c r="CD52" s="905"/>
      <c r="CE52" s="905"/>
      <c r="CF52" s="905"/>
      <c r="CG52" s="905"/>
      <c r="CH52" s="905"/>
      <c r="CI52" s="905"/>
      <c r="CJ52" s="905"/>
      <c r="CK52" s="905"/>
      <c r="CL52" s="905"/>
      <c r="CM52" s="905"/>
      <c r="CN52" s="905"/>
      <c r="CO52" s="905"/>
      <c r="CP52" s="905"/>
      <c r="CQ52" s="905"/>
      <c r="CR52" s="905"/>
      <c r="CS52" s="905"/>
      <c r="CT52" s="905"/>
      <c r="CU52" s="905"/>
      <c r="CV52" s="905"/>
      <c r="CW52" s="905"/>
      <c r="CX52" s="905"/>
      <c r="CY52" s="905"/>
      <c r="CZ52" s="905"/>
      <c r="DA52" s="905"/>
      <c r="DB52" s="905"/>
      <c r="DC52" s="905"/>
      <c r="DD52" s="905"/>
      <c r="DE52" s="905"/>
      <c r="DF52" s="905"/>
      <c r="DG52" s="905"/>
      <c r="DH52" s="905"/>
      <c r="DI52" s="905"/>
      <c r="DJ52" s="905"/>
      <c r="DK52" s="905"/>
      <c r="DL52" s="905"/>
      <c r="DM52" s="905"/>
      <c r="DN52" s="905"/>
      <c r="DO52" s="905"/>
      <c r="DP52" s="905"/>
      <c r="DQ52" s="905"/>
      <c r="DR52" s="905"/>
      <c r="DS52" s="905"/>
      <c r="DT52" s="905"/>
      <c r="DU52" s="905"/>
      <c r="DV52" s="905"/>
      <c r="DW52" s="905"/>
      <c r="DX52" s="905"/>
      <c r="DY52" s="905"/>
      <c r="DZ52" s="905"/>
      <c r="EA52" s="905"/>
      <c r="EB52" s="905"/>
      <c r="EC52" s="905"/>
      <c r="ED52" s="905"/>
      <c r="EE52" s="905"/>
      <c r="EF52" s="905"/>
      <c r="EG52" s="905"/>
      <c r="EH52" s="905"/>
      <c r="EI52" s="905"/>
      <c r="EJ52" s="905"/>
      <c r="EK52" s="905"/>
      <c r="EL52" s="905"/>
      <c r="EM52" s="905"/>
      <c r="EN52" s="905"/>
      <c r="EO52" s="905"/>
      <c r="EP52" s="905"/>
      <c r="EQ52" s="905"/>
      <c r="ER52" s="905"/>
      <c r="ES52" s="905"/>
      <c r="ET52" s="905"/>
      <c r="EU52" s="905"/>
      <c r="EV52" s="905"/>
      <c r="EW52" s="905"/>
      <c r="EX52" s="905"/>
      <c r="EY52" s="905"/>
      <c r="EZ52" s="905"/>
      <c r="FA52" s="905"/>
      <c r="FB52" s="905"/>
      <c r="FC52" s="905"/>
      <c r="FD52" s="905"/>
      <c r="FE52" s="905"/>
    </row>
    <row r="53" spans="22:161" ht="30" customHeight="1" x14ac:dyDescent="0.25">
      <c r="V53" s="675"/>
      <c r="W53" s="675"/>
      <c r="X53" s="675"/>
      <c r="Y53" s="675"/>
      <c r="Z53" s="675"/>
      <c r="AA53" s="675"/>
      <c r="AB53" s="675"/>
      <c r="AC53" s="675"/>
      <c r="AD53" s="675"/>
      <c r="AE53" s="675"/>
      <c r="AF53" s="675"/>
      <c r="AG53" s="905"/>
      <c r="AH53" s="905"/>
      <c r="AI53" s="905"/>
      <c r="AJ53" s="905"/>
      <c r="AK53" s="905"/>
      <c r="AL53" s="905"/>
      <c r="AM53" s="905"/>
      <c r="AN53" s="905"/>
      <c r="AO53" s="905"/>
      <c r="AP53" s="905"/>
      <c r="AQ53" s="905"/>
      <c r="AR53" s="905"/>
      <c r="AS53" s="905"/>
      <c r="AT53" s="905"/>
      <c r="AU53" s="905"/>
      <c r="AV53" s="905"/>
      <c r="AW53" s="905"/>
      <c r="AX53" s="905"/>
      <c r="AY53" s="905"/>
      <c r="AZ53" s="905"/>
      <c r="BA53" s="905"/>
      <c r="BB53" s="905"/>
      <c r="BC53" s="905"/>
      <c r="BD53" s="905"/>
      <c r="BE53" s="905"/>
      <c r="BF53" s="905"/>
      <c r="BG53" s="905"/>
      <c r="BH53" s="905"/>
      <c r="BI53" s="905"/>
      <c r="BJ53" s="905"/>
      <c r="BK53" s="905"/>
      <c r="BL53" s="905"/>
      <c r="BM53" s="905"/>
      <c r="BN53" s="905"/>
      <c r="BO53" s="905"/>
      <c r="BP53" s="905"/>
      <c r="BQ53" s="905"/>
      <c r="BR53" s="905"/>
      <c r="BS53" s="905"/>
      <c r="BT53" s="905"/>
      <c r="BU53" s="905"/>
      <c r="BV53" s="905"/>
      <c r="BW53" s="905"/>
      <c r="BX53" s="905"/>
      <c r="BY53" s="905"/>
      <c r="BZ53" s="905"/>
      <c r="CA53" s="905"/>
      <c r="CB53" s="905"/>
      <c r="CC53" s="905"/>
      <c r="CD53" s="905"/>
      <c r="CE53" s="905"/>
      <c r="CF53" s="905"/>
      <c r="CG53" s="905"/>
      <c r="CH53" s="905"/>
      <c r="CI53" s="905"/>
      <c r="CJ53" s="905"/>
      <c r="CK53" s="905"/>
      <c r="CL53" s="905"/>
      <c r="CM53" s="905"/>
      <c r="CN53" s="905"/>
      <c r="CO53" s="905"/>
      <c r="CP53" s="905"/>
      <c r="CQ53" s="905"/>
      <c r="CR53" s="905"/>
      <c r="CS53" s="905"/>
      <c r="CT53" s="905"/>
      <c r="CU53" s="905"/>
      <c r="CV53" s="905"/>
      <c r="CW53" s="905"/>
      <c r="CX53" s="905"/>
      <c r="CY53" s="905"/>
      <c r="CZ53" s="905"/>
      <c r="DA53" s="905"/>
      <c r="DB53" s="905"/>
      <c r="DC53" s="905"/>
      <c r="DD53" s="905"/>
      <c r="DE53" s="905"/>
      <c r="DF53" s="905"/>
      <c r="DG53" s="905"/>
      <c r="DH53" s="905"/>
      <c r="DI53" s="905"/>
      <c r="DJ53" s="905"/>
      <c r="DK53" s="905"/>
      <c r="DL53" s="905"/>
      <c r="DM53" s="905"/>
      <c r="DN53" s="905"/>
      <c r="DO53" s="905"/>
      <c r="DP53" s="905"/>
      <c r="DQ53" s="905"/>
      <c r="DR53" s="905"/>
      <c r="DS53" s="905"/>
      <c r="DT53" s="905"/>
      <c r="DU53" s="905"/>
      <c r="DV53" s="905"/>
      <c r="DW53" s="905"/>
      <c r="DX53" s="905"/>
      <c r="DY53" s="905"/>
      <c r="DZ53" s="905"/>
      <c r="EA53" s="905"/>
      <c r="EB53" s="905"/>
      <c r="EC53" s="905"/>
      <c r="ED53" s="905"/>
      <c r="EE53" s="905"/>
      <c r="EF53" s="905"/>
      <c r="EG53" s="905"/>
      <c r="EH53" s="905"/>
      <c r="EI53" s="905"/>
      <c r="EJ53" s="905"/>
      <c r="EK53" s="905"/>
      <c r="EL53" s="905"/>
      <c r="EM53" s="905"/>
      <c r="EN53" s="905"/>
      <c r="EO53" s="905"/>
      <c r="EP53" s="905"/>
      <c r="EQ53" s="905"/>
      <c r="ER53" s="905"/>
      <c r="ES53" s="905"/>
      <c r="ET53" s="905"/>
      <c r="EU53" s="905"/>
      <c r="EV53" s="905"/>
      <c r="EW53" s="905"/>
      <c r="EX53" s="905"/>
      <c r="EY53" s="905"/>
      <c r="EZ53" s="905"/>
      <c r="FA53" s="905"/>
      <c r="FB53" s="905"/>
      <c r="FC53" s="905"/>
      <c r="FD53" s="905"/>
      <c r="FE53" s="905"/>
    </row>
    <row r="54" spans="22:161" ht="30" customHeight="1" x14ac:dyDescent="0.25">
      <c r="V54" s="675"/>
      <c r="W54" s="675"/>
      <c r="X54" s="675"/>
      <c r="Y54" s="675"/>
      <c r="Z54" s="675"/>
      <c r="AA54" s="675"/>
      <c r="AB54" s="675"/>
      <c r="AC54" s="675"/>
      <c r="AD54" s="675"/>
      <c r="AE54" s="675"/>
      <c r="AF54" s="675"/>
      <c r="AG54" s="905"/>
      <c r="AH54" s="905"/>
      <c r="AI54" s="905"/>
      <c r="AJ54" s="905"/>
      <c r="AK54" s="905"/>
      <c r="AL54" s="905"/>
      <c r="AM54" s="905"/>
      <c r="AN54" s="905"/>
      <c r="AO54" s="905"/>
      <c r="AP54" s="905"/>
      <c r="AQ54" s="905"/>
      <c r="AR54" s="905"/>
      <c r="AS54" s="905"/>
      <c r="AT54" s="905"/>
      <c r="AU54" s="905"/>
      <c r="AV54" s="905"/>
      <c r="AW54" s="905"/>
      <c r="AX54" s="905"/>
      <c r="AY54" s="905"/>
      <c r="AZ54" s="905"/>
      <c r="BA54" s="905"/>
      <c r="BB54" s="905"/>
      <c r="BC54" s="905"/>
      <c r="BD54" s="905"/>
      <c r="BE54" s="905"/>
      <c r="BF54" s="905"/>
      <c r="BG54" s="905"/>
      <c r="BH54" s="905"/>
      <c r="BI54" s="905"/>
      <c r="BJ54" s="905"/>
      <c r="BK54" s="905"/>
      <c r="BL54" s="905"/>
      <c r="BM54" s="905"/>
      <c r="BN54" s="905"/>
      <c r="BO54" s="905"/>
      <c r="BP54" s="905"/>
      <c r="BQ54" s="905"/>
      <c r="BR54" s="905"/>
      <c r="BS54" s="905"/>
      <c r="BT54" s="905"/>
      <c r="BU54" s="905"/>
      <c r="BV54" s="905"/>
      <c r="BW54" s="905"/>
      <c r="BX54" s="905"/>
      <c r="BY54" s="905"/>
      <c r="BZ54" s="905"/>
      <c r="CA54" s="905"/>
      <c r="CB54" s="905"/>
      <c r="CC54" s="905"/>
      <c r="CD54" s="905"/>
      <c r="CE54" s="905"/>
      <c r="CF54" s="905"/>
      <c r="CG54" s="905"/>
      <c r="CH54" s="905"/>
      <c r="CI54" s="905"/>
      <c r="CJ54" s="905"/>
      <c r="CK54" s="905"/>
      <c r="CL54" s="905"/>
      <c r="CM54" s="905"/>
      <c r="CN54" s="905"/>
      <c r="CO54" s="905"/>
      <c r="CP54" s="905"/>
      <c r="CQ54" s="905"/>
      <c r="CR54" s="905"/>
      <c r="CS54" s="905"/>
      <c r="CT54" s="905"/>
      <c r="CU54" s="905"/>
      <c r="CV54" s="905"/>
      <c r="CW54" s="905"/>
      <c r="CX54" s="905"/>
      <c r="CY54" s="905"/>
      <c r="CZ54" s="905"/>
      <c r="DA54" s="905"/>
      <c r="DB54" s="905"/>
      <c r="DC54" s="905"/>
      <c r="DD54" s="905"/>
      <c r="DE54" s="905"/>
      <c r="DF54" s="905"/>
      <c r="DG54" s="905"/>
      <c r="DH54" s="905"/>
      <c r="DI54" s="905"/>
      <c r="DJ54" s="905"/>
      <c r="DK54" s="905"/>
      <c r="DL54" s="905"/>
      <c r="DM54" s="905"/>
      <c r="DN54" s="905"/>
      <c r="DO54" s="905"/>
      <c r="DP54" s="905"/>
      <c r="DQ54" s="905"/>
      <c r="DR54" s="905"/>
      <c r="DS54" s="905"/>
      <c r="DT54" s="905"/>
      <c r="DU54" s="905"/>
      <c r="DV54" s="905"/>
      <c r="DW54" s="905"/>
      <c r="DX54" s="905"/>
      <c r="DY54" s="905"/>
      <c r="DZ54" s="905"/>
      <c r="EA54" s="905"/>
      <c r="EB54" s="905"/>
      <c r="EC54" s="905"/>
      <c r="ED54" s="905"/>
      <c r="EE54" s="905"/>
      <c r="EF54" s="905"/>
      <c r="EG54" s="905"/>
      <c r="EH54" s="905"/>
      <c r="EI54" s="905"/>
      <c r="EJ54" s="905"/>
      <c r="EK54" s="905"/>
      <c r="EL54" s="905"/>
      <c r="EM54" s="905"/>
      <c r="EN54" s="905"/>
      <c r="EO54" s="905"/>
      <c r="EP54" s="905"/>
      <c r="EQ54" s="905"/>
      <c r="ER54" s="905"/>
      <c r="ES54" s="905"/>
      <c r="ET54" s="905"/>
      <c r="EU54" s="905"/>
      <c r="EV54" s="905"/>
      <c r="EW54" s="905"/>
      <c r="EX54" s="905"/>
      <c r="EY54" s="905"/>
      <c r="EZ54" s="905"/>
      <c r="FA54" s="905"/>
      <c r="FB54" s="905"/>
      <c r="FC54" s="905"/>
      <c r="FD54" s="905"/>
      <c r="FE54" s="905"/>
    </row>
    <row r="55" spans="22:161" ht="30" customHeight="1" x14ac:dyDescent="0.25">
      <c r="V55" s="675"/>
      <c r="W55" s="675"/>
      <c r="X55" s="675"/>
      <c r="Y55" s="675"/>
      <c r="Z55" s="675"/>
      <c r="AA55" s="675"/>
      <c r="AB55" s="675"/>
      <c r="AC55" s="675"/>
      <c r="AD55" s="675"/>
      <c r="AE55" s="675"/>
      <c r="AF55" s="675"/>
      <c r="AG55" s="905"/>
      <c r="AH55" s="905"/>
      <c r="AI55" s="905"/>
      <c r="AJ55" s="905"/>
      <c r="AK55" s="905"/>
      <c r="AL55" s="905"/>
      <c r="AM55" s="905"/>
      <c r="AN55" s="905"/>
      <c r="AO55" s="905"/>
      <c r="AP55" s="905"/>
      <c r="AQ55" s="905"/>
      <c r="AR55" s="905"/>
      <c r="AS55" s="905"/>
      <c r="AT55" s="905"/>
      <c r="AU55" s="905"/>
      <c r="AV55" s="905"/>
      <c r="AW55" s="905"/>
      <c r="AX55" s="905"/>
      <c r="AY55" s="905"/>
      <c r="AZ55" s="905"/>
      <c r="BA55" s="905"/>
      <c r="BB55" s="905"/>
      <c r="BC55" s="905"/>
      <c r="BD55" s="905"/>
      <c r="BE55" s="905"/>
      <c r="BF55" s="905"/>
      <c r="BG55" s="905"/>
      <c r="BH55" s="905"/>
      <c r="BI55" s="905"/>
      <c r="BJ55" s="905"/>
      <c r="BK55" s="905"/>
      <c r="BL55" s="905"/>
      <c r="BM55" s="905"/>
      <c r="BN55" s="905"/>
      <c r="BO55" s="905"/>
      <c r="BP55" s="905"/>
      <c r="BQ55" s="905"/>
      <c r="BR55" s="905"/>
      <c r="BS55" s="905"/>
      <c r="BT55" s="905"/>
      <c r="BU55" s="905"/>
      <c r="BV55" s="905"/>
      <c r="BW55" s="905"/>
      <c r="BX55" s="905"/>
      <c r="BY55" s="905"/>
      <c r="BZ55" s="905"/>
      <c r="CA55" s="905"/>
      <c r="CB55" s="905"/>
      <c r="CC55" s="905"/>
      <c r="CD55" s="905"/>
      <c r="CE55" s="905"/>
      <c r="CF55" s="905"/>
      <c r="CG55" s="905"/>
      <c r="CH55" s="905"/>
      <c r="CI55" s="905"/>
      <c r="CJ55" s="905"/>
      <c r="CK55" s="905"/>
      <c r="CL55" s="905"/>
      <c r="CM55" s="905"/>
      <c r="CN55" s="905"/>
      <c r="CO55" s="905"/>
      <c r="CP55" s="905"/>
      <c r="CQ55" s="905"/>
      <c r="CR55" s="905"/>
      <c r="CS55" s="905"/>
      <c r="CT55" s="905"/>
      <c r="CU55" s="905"/>
      <c r="CV55" s="905"/>
      <c r="CW55" s="905"/>
      <c r="CX55" s="905"/>
      <c r="CY55" s="905"/>
      <c r="CZ55" s="905"/>
      <c r="DA55" s="905"/>
      <c r="DB55" s="905"/>
      <c r="DC55" s="905"/>
      <c r="DD55" s="905"/>
      <c r="DE55" s="905"/>
      <c r="DF55" s="905"/>
      <c r="DG55" s="905"/>
      <c r="DH55" s="905"/>
      <c r="DI55" s="905"/>
      <c r="DJ55" s="905"/>
      <c r="DK55" s="905"/>
      <c r="DL55" s="905"/>
      <c r="DM55" s="905"/>
      <c r="DN55" s="905"/>
      <c r="DO55" s="905"/>
      <c r="DP55" s="905"/>
      <c r="DQ55" s="905"/>
      <c r="DR55" s="905"/>
      <c r="DS55" s="905"/>
      <c r="DT55" s="905"/>
      <c r="DU55" s="905"/>
      <c r="DV55" s="905"/>
      <c r="DW55" s="905"/>
      <c r="DX55" s="905"/>
      <c r="DY55" s="905"/>
      <c r="DZ55" s="905"/>
      <c r="EA55" s="905"/>
      <c r="EB55" s="905"/>
      <c r="EC55" s="905"/>
      <c r="ED55" s="905"/>
      <c r="EE55" s="905"/>
      <c r="EF55" s="905"/>
      <c r="EG55" s="905"/>
      <c r="EH55" s="905"/>
      <c r="EI55" s="905"/>
      <c r="EJ55" s="905"/>
      <c r="EK55" s="905"/>
      <c r="EL55" s="905"/>
      <c r="EM55" s="905"/>
      <c r="EN55" s="905"/>
      <c r="EO55" s="905"/>
      <c r="EP55" s="905"/>
      <c r="EQ55" s="905"/>
      <c r="ER55" s="905"/>
      <c r="ES55" s="905"/>
      <c r="ET55" s="905"/>
      <c r="EU55" s="905"/>
      <c r="EV55" s="905"/>
      <c r="EW55" s="905"/>
      <c r="EX55" s="905"/>
      <c r="EY55" s="905"/>
      <c r="EZ55" s="905"/>
      <c r="FA55" s="905"/>
      <c r="FB55" s="905"/>
      <c r="FC55" s="905"/>
      <c r="FD55" s="905"/>
      <c r="FE55" s="905"/>
    </row>
    <row r="56" spans="22:161" ht="30" customHeight="1" x14ac:dyDescent="0.25">
      <c r="V56" s="675"/>
      <c r="W56" s="675"/>
      <c r="X56" s="675"/>
      <c r="Y56" s="675"/>
      <c r="Z56" s="675"/>
      <c r="AA56" s="675"/>
      <c r="AB56" s="675"/>
      <c r="AC56" s="675"/>
      <c r="AD56" s="675"/>
      <c r="AE56" s="675"/>
      <c r="AF56" s="675"/>
      <c r="AG56" s="905"/>
      <c r="AH56" s="905"/>
      <c r="AI56" s="905"/>
      <c r="AJ56" s="905"/>
      <c r="AK56" s="905"/>
      <c r="AL56" s="905"/>
      <c r="AM56" s="905"/>
      <c r="AN56" s="905"/>
      <c r="AO56" s="905"/>
      <c r="AP56" s="905"/>
      <c r="AQ56" s="905"/>
      <c r="AR56" s="905"/>
      <c r="AS56" s="905"/>
      <c r="AT56" s="905"/>
      <c r="AU56" s="905"/>
      <c r="AV56" s="905"/>
      <c r="AW56" s="905"/>
      <c r="AX56" s="905"/>
      <c r="AY56" s="905"/>
      <c r="AZ56" s="905"/>
      <c r="BA56" s="905"/>
      <c r="BB56" s="905"/>
      <c r="BC56" s="905"/>
      <c r="BD56" s="905"/>
      <c r="BE56" s="905"/>
      <c r="BF56" s="905"/>
      <c r="BG56" s="905"/>
      <c r="BH56" s="905"/>
      <c r="BI56" s="905"/>
      <c r="BJ56" s="905"/>
      <c r="BK56" s="905"/>
      <c r="BL56" s="905"/>
      <c r="BM56" s="905"/>
      <c r="BN56" s="905"/>
      <c r="BO56" s="905"/>
      <c r="BP56" s="905"/>
      <c r="BQ56" s="905"/>
      <c r="BR56" s="905"/>
      <c r="BS56" s="905"/>
      <c r="BT56" s="905"/>
      <c r="BU56" s="905"/>
      <c r="BV56" s="905"/>
      <c r="BW56" s="905"/>
      <c r="BX56" s="905"/>
      <c r="BY56" s="905"/>
      <c r="BZ56" s="905"/>
      <c r="CA56" s="905"/>
      <c r="CB56" s="905"/>
      <c r="CC56" s="905"/>
      <c r="CD56" s="905"/>
      <c r="CE56" s="905"/>
      <c r="CF56" s="905"/>
      <c r="CG56" s="905"/>
      <c r="CH56" s="905"/>
      <c r="CI56" s="905"/>
      <c r="CJ56" s="905"/>
      <c r="CK56" s="905"/>
      <c r="CL56" s="905"/>
      <c r="CM56" s="905"/>
      <c r="CN56" s="905"/>
      <c r="CO56" s="905"/>
      <c r="CP56" s="905"/>
      <c r="CQ56" s="905"/>
      <c r="CR56" s="905"/>
      <c r="CS56" s="905"/>
      <c r="CT56" s="905"/>
      <c r="CU56" s="905"/>
      <c r="CV56" s="905"/>
      <c r="CW56" s="905"/>
      <c r="CX56" s="905"/>
      <c r="CY56" s="905"/>
      <c r="CZ56" s="905"/>
      <c r="DA56" s="905"/>
      <c r="DB56" s="905"/>
      <c r="DC56" s="905"/>
      <c r="DD56" s="905"/>
      <c r="DE56" s="905"/>
      <c r="DF56" s="905"/>
      <c r="DG56" s="905"/>
      <c r="DH56" s="905"/>
      <c r="DI56" s="905"/>
      <c r="DJ56" s="905"/>
      <c r="DK56" s="905"/>
      <c r="DL56" s="905"/>
      <c r="DM56" s="905"/>
      <c r="DN56" s="905"/>
      <c r="DO56" s="905"/>
      <c r="DP56" s="905"/>
      <c r="DQ56" s="905"/>
      <c r="DR56" s="905"/>
      <c r="DS56" s="905"/>
      <c r="DT56" s="905"/>
      <c r="DU56" s="905"/>
      <c r="DV56" s="905"/>
      <c r="DW56" s="905"/>
      <c r="DX56" s="905"/>
      <c r="DY56" s="905"/>
      <c r="DZ56" s="905"/>
      <c r="EA56" s="905"/>
      <c r="EB56" s="905"/>
      <c r="EC56" s="905"/>
      <c r="ED56" s="905"/>
      <c r="EE56" s="905"/>
      <c r="EF56" s="905"/>
      <c r="EG56" s="905"/>
      <c r="EH56" s="905"/>
      <c r="EI56" s="905"/>
      <c r="EJ56" s="905"/>
      <c r="EK56" s="905"/>
      <c r="EL56" s="905"/>
      <c r="EM56" s="905"/>
      <c r="EN56" s="905"/>
      <c r="EO56" s="905"/>
      <c r="EP56" s="905"/>
      <c r="EQ56" s="905"/>
      <c r="ER56" s="905"/>
      <c r="ES56" s="905"/>
      <c r="ET56" s="905"/>
      <c r="EU56" s="905"/>
      <c r="EV56" s="905"/>
      <c r="EW56" s="905"/>
      <c r="EX56" s="905"/>
      <c r="EY56" s="905"/>
      <c r="EZ56" s="905"/>
      <c r="FA56" s="905"/>
      <c r="FB56" s="905"/>
      <c r="FC56" s="905"/>
      <c r="FD56" s="905"/>
      <c r="FE56" s="905"/>
    </row>
    <row r="57" spans="22:161" ht="30" customHeight="1" x14ac:dyDescent="0.25">
      <c r="V57" s="675"/>
      <c r="W57" s="675"/>
      <c r="X57" s="675"/>
      <c r="Y57" s="675"/>
      <c r="Z57" s="675"/>
      <c r="AA57" s="675"/>
      <c r="AB57" s="675"/>
      <c r="AC57" s="675"/>
      <c r="AD57" s="675"/>
      <c r="AE57" s="675"/>
      <c r="AF57" s="675"/>
      <c r="AG57" s="905"/>
      <c r="AH57" s="905"/>
      <c r="AI57" s="905"/>
      <c r="AJ57" s="905"/>
      <c r="AK57" s="905"/>
      <c r="AL57" s="905"/>
      <c r="AM57" s="905"/>
      <c r="AN57" s="905"/>
      <c r="AO57" s="905"/>
      <c r="AP57" s="905"/>
      <c r="AQ57" s="905"/>
      <c r="AR57" s="905"/>
      <c r="AS57" s="905"/>
      <c r="AT57" s="905"/>
      <c r="AU57" s="905"/>
      <c r="AV57" s="905"/>
      <c r="AW57" s="905"/>
      <c r="AX57" s="905"/>
      <c r="AY57" s="905"/>
      <c r="AZ57" s="905"/>
      <c r="BA57" s="905"/>
      <c r="BB57" s="905"/>
      <c r="BC57" s="905"/>
      <c r="BD57" s="905"/>
      <c r="BE57" s="905"/>
      <c r="BF57" s="905"/>
      <c r="BG57" s="905"/>
      <c r="BH57" s="905"/>
      <c r="BI57" s="905"/>
      <c r="BJ57" s="905"/>
      <c r="BK57" s="905"/>
      <c r="BL57" s="905"/>
      <c r="BM57" s="905"/>
      <c r="BN57" s="905"/>
      <c r="BO57" s="905"/>
      <c r="BP57" s="905"/>
      <c r="BQ57" s="905"/>
      <c r="BR57" s="905"/>
      <c r="BS57" s="905"/>
      <c r="BT57" s="905"/>
      <c r="BU57" s="905"/>
      <c r="BV57" s="905"/>
      <c r="BW57" s="905"/>
      <c r="BX57" s="905"/>
      <c r="BY57" s="905"/>
      <c r="BZ57" s="905"/>
      <c r="CA57" s="905"/>
      <c r="CB57" s="905"/>
      <c r="CC57" s="905"/>
      <c r="CD57" s="905"/>
      <c r="CE57" s="905"/>
      <c r="CF57" s="905"/>
      <c r="CG57" s="905"/>
      <c r="CH57" s="905"/>
      <c r="CI57" s="905"/>
      <c r="CJ57" s="905"/>
      <c r="CK57" s="905"/>
      <c r="CL57" s="905"/>
      <c r="CM57" s="905"/>
      <c r="CN57" s="905"/>
      <c r="CO57" s="905"/>
      <c r="CP57" s="905"/>
      <c r="CQ57" s="905"/>
      <c r="CR57" s="905"/>
      <c r="CS57" s="905"/>
      <c r="CT57" s="905"/>
      <c r="CU57" s="905"/>
      <c r="CV57" s="905"/>
      <c r="CW57" s="905"/>
      <c r="CX57" s="905"/>
      <c r="CY57" s="905"/>
      <c r="CZ57" s="905"/>
      <c r="DA57" s="905"/>
      <c r="DB57" s="905"/>
      <c r="DC57" s="905"/>
      <c r="DD57" s="905"/>
      <c r="DE57" s="905"/>
      <c r="DF57" s="905"/>
      <c r="DG57" s="905"/>
      <c r="DH57" s="905"/>
      <c r="DI57" s="905"/>
      <c r="DJ57" s="905"/>
      <c r="DK57" s="905"/>
      <c r="DL57" s="905"/>
      <c r="DM57" s="905"/>
      <c r="DN57" s="905"/>
      <c r="DO57" s="905"/>
      <c r="DP57" s="905"/>
      <c r="DQ57" s="905"/>
      <c r="DR57" s="905"/>
      <c r="DS57" s="905"/>
      <c r="DT57" s="905"/>
      <c r="DU57" s="905"/>
      <c r="DV57" s="905"/>
      <c r="DW57" s="905"/>
      <c r="DX57" s="905"/>
      <c r="DY57" s="905"/>
      <c r="DZ57" s="905"/>
      <c r="EA57" s="905"/>
      <c r="EB57" s="905"/>
      <c r="EC57" s="905"/>
      <c r="ED57" s="905"/>
      <c r="EE57" s="905"/>
      <c r="EF57" s="905"/>
      <c r="EG57" s="905"/>
      <c r="EH57" s="905"/>
      <c r="EI57" s="905"/>
      <c r="EJ57" s="905"/>
      <c r="EK57" s="905"/>
      <c r="EL57" s="905"/>
      <c r="EM57" s="905"/>
      <c r="EN57" s="905"/>
      <c r="EO57" s="905"/>
      <c r="EP57" s="905"/>
      <c r="EQ57" s="905"/>
      <c r="ER57" s="905"/>
      <c r="ES57" s="905"/>
      <c r="ET57" s="905"/>
      <c r="EU57" s="905"/>
      <c r="EV57" s="905"/>
      <c r="EW57" s="905"/>
      <c r="EX57" s="905"/>
      <c r="EY57" s="905"/>
      <c r="EZ57" s="905"/>
      <c r="FA57" s="905"/>
      <c r="FB57" s="905"/>
      <c r="FC57" s="905"/>
      <c r="FD57" s="905"/>
      <c r="FE57" s="905"/>
    </row>
    <row r="58" spans="22:161" ht="30" customHeight="1" x14ac:dyDescent="0.25">
      <c r="V58" s="675"/>
      <c r="W58" s="675"/>
      <c r="X58" s="675"/>
      <c r="Y58" s="675"/>
      <c r="Z58" s="675"/>
      <c r="AA58" s="675"/>
      <c r="AB58" s="675"/>
      <c r="AC58" s="675"/>
      <c r="AD58" s="675"/>
      <c r="AE58" s="675"/>
      <c r="AF58" s="675"/>
      <c r="AG58" s="905"/>
      <c r="AH58" s="905"/>
      <c r="AI58" s="905"/>
      <c r="AJ58" s="905"/>
      <c r="AK58" s="905"/>
      <c r="AL58" s="905"/>
      <c r="AM58" s="905"/>
      <c r="AN58" s="905"/>
      <c r="AO58" s="905"/>
      <c r="AP58" s="905"/>
      <c r="AQ58" s="905"/>
      <c r="AR58" s="905"/>
      <c r="AS58" s="905"/>
      <c r="AT58" s="905"/>
      <c r="AU58" s="905"/>
      <c r="AV58" s="905"/>
      <c r="AW58" s="905"/>
      <c r="AX58" s="905"/>
      <c r="AY58" s="905"/>
      <c r="AZ58" s="905"/>
      <c r="BA58" s="905"/>
      <c r="BB58" s="905"/>
      <c r="BC58" s="905"/>
      <c r="BD58" s="905"/>
      <c r="BE58" s="905"/>
      <c r="BF58" s="905"/>
      <c r="BG58" s="905"/>
      <c r="BH58" s="905"/>
      <c r="BI58" s="905"/>
      <c r="BJ58" s="905"/>
      <c r="BK58" s="905"/>
      <c r="BL58" s="905"/>
      <c r="BM58" s="905"/>
      <c r="BN58" s="905"/>
      <c r="BO58" s="905"/>
      <c r="BP58" s="905"/>
      <c r="BQ58" s="905"/>
      <c r="BR58" s="905"/>
      <c r="BS58" s="905"/>
      <c r="BT58" s="905"/>
      <c r="BU58" s="905"/>
      <c r="BV58" s="905"/>
      <c r="BW58" s="905"/>
      <c r="BX58" s="905"/>
      <c r="BY58" s="905"/>
      <c r="BZ58" s="905"/>
      <c r="CA58" s="905"/>
      <c r="CB58" s="905"/>
      <c r="CC58" s="905"/>
      <c r="CD58" s="905"/>
      <c r="CE58" s="905"/>
      <c r="CF58" s="905"/>
      <c r="CG58" s="905"/>
      <c r="CH58" s="905"/>
      <c r="CI58" s="905"/>
      <c r="CJ58" s="905"/>
      <c r="CK58" s="905"/>
      <c r="CL58" s="905"/>
      <c r="CM58" s="905"/>
      <c r="CN58" s="905"/>
      <c r="CO58" s="905"/>
      <c r="CP58" s="905"/>
      <c r="CQ58" s="905"/>
      <c r="CR58" s="905"/>
      <c r="CS58" s="905"/>
      <c r="CT58" s="905"/>
      <c r="CU58" s="905"/>
      <c r="CV58" s="905"/>
      <c r="CW58" s="905"/>
      <c r="CX58" s="905"/>
      <c r="CY58" s="905"/>
      <c r="CZ58" s="905"/>
      <c r="DA58" s="905"/>
      <c r="DB58" s="905"/>
      <c r="DC58" s="905"/>
      <c r="DD58" s="905"/>
      <c r="DE58" s="905"/>
      <c r="DF58" s="905"/>
      <c r="DG58" s="905"/>
      <c r="DH58" s="905"/>
      <c r="DI58" s="905"/>
      <c r="DJ58" s="905"/>
      <c r="DK58" s="905"/>
      <c r="DL58" s="905"/>
      <c r="DM58" s="905"/>
      <c r="DN58" s="905"/>
      <c r="DO58" s="905"/>
      <c r="DP58" s="905"/>
      <c r="DQ58" s="905"/>
      <c r="DR58" s="905"/>
      <c r="DS58" s="905"/>
      <c r="DT58" s="905"/>
      <c r="DU58" s="905"/>
      <c r="DV58" s="905"/>
      <c r="DW58" s="905"/>
      <c r="DX58" s="905"/>
      <c r="DY58" s="905"/>
      <c r="DZ58" s="905"/>
      <c r="EA58" s="905"/>
      <c r="EB58" s="905"/>
      <c r="EC58" s="905"/>
      <c r="ED58" s="905"/>
      <c r="EE58" s="905"/>
      <c r="EF58" s="905"/>
      <c r="EG58" s="905"/>
      <c r="EH58" s="905"/>
      <c r="EI58" s="905"/>
      <c r="EJ58" s="905"/>
      <c r="EK58" s="905"/>
      <c r="EL58" s="905"/>
      <c r="EM58" s="905"/>
      <c r="EN58" s="905"/>
      <c r="EO58" s="905"/>
      <c r="EP58" s="905"/>
      <c r="EQ58" s="905"/>
      <c r="ER58" s="905"/>
      <c r="ES58" s="905"/>
      <c r="ET58" s="905"/>
      <c r="EU58" s="905"/>
      <c r="EV58" s="905"/>
      <c r="EW58" s="905"/>
      <c r="EX58" s="905"/>
      <c r="EY58" s="905"/>
      <c r="EZ58" s="905"/>
      <c r="FA58" s="905"/>
      <c r="FB58" s="905"/>
      <c r="FC58" s="905"/>
      <c r="FD58" s="905"/>
      <c r="FE58" s="905"/>
    </row>
    <row r="59" spans="22:161" ht="30" customHeight="1" x14ac:dyDescent="0.25">
      <c r="V59" s="675"/>
      <c r="W59" s="675"/>
      <c r="X59" s="675"/>
      <c r="Y59" s="675"/>
      <c r="Z59" s="675"/>
      <c r="AA59" s="675"/>
      <c r="AB59" s="675"/>
      <c r="AC59" s="675"/>
      <c r="AD59" s="675"/>
      <c r="AE59" s="675"/>
      <c r="AF59" s="675"/>
      <c r="AG59" s="905"/>
      <c r="AH59" s="905"/>
      <c r="AI59" s="905"/>
      <c r="AJ59" s="905"/>
      <c r="AK59" s="905"/>
      <c r="AL59" s="905"/>
      <c r="AM59" s="905"/>
      <c r="AN59" s="905"/>
      <c r="AO59" s="905"/>
      <c r="AP59" s="905"/>
      <c r="AQ59" s="905"/>
      <c r="AR59" s="905"/>
      <c r="AS59" s="905"/>
      <c r="AT59" s="905"/>
      <c r="AU59" s="905"/>
      <c r="AV59" s="905"/>
      <c r="AW59" s="905"/>
      <c r="AX59" s="905"/>
      <c r="AY59" s="905"/>
      <c r="AZ59" s="905"/>
      <c r="BA59" s="905"/>
      <c r="BB59" s="905"/>
      <c r="BC59" s="905"/>
      <c r="BD59" s="905"/>
      <c r="BE59" s="905"/>
      <c r="BF59" s="905"/>
      <c r="BG59" s="905"/>
      <c r="BH59" s="905"/>
      <c r="BI59" s="905"/>
      <c r="BJ59" s="905"/>
      <c r="BK59" s="905"/>
      <c r="BL59" s="905"/>
      <c r="BM59" s="905"/>
      <c r="BN59" s="905"/>
      <c r="BO59" s="905"/>
      <c r="BP59" s="905"/>
      <c r="BQ59" s="905"/>
      <c r="BR59" s="905"/>
      <c r="BS59" s="905"/>
      <c r="BT59" s="905"/>
      <c r="BU59" s="905"/>
      <c r="BV59" s="905"/>
      <c r="BW59" s="905"/>
      <c r="BX59" s="905"/>
      <c r="BY59" s="905"/>
      <c r="BZ59" s="905"/>
      <c r="CA59" s="905"/>
      <c r="CB59" s="905"/>
      <c r="CC59" s="905"/>
      <c r="CD59" s="905"/>
      <c r="CE59" s="905"/>
      <c r="CF59" s="905"/>
      <c r="CG59" s="905"/>
      <c r="CH59" s="905"/>
      <c r="CI59" s="905"/>
      <c r="CJ59" s="905"/>
      <c r="CK59" s="905"/>
      <c r="CL59" s="905"/>
      <c r="CM59" s="905"/>
      <c r="CN59" s="905"/>
      <c r="CO59" s="905"/>
      <c r="CP59" s="905"/>
      <c r="CQ59" s="905"/>
      <c r="CR59" s="905"/>
      <c r="CS59" s="905"/>
      <c r="CT59" s="905"/>
      <c r="CU59" s="905"/>
      <c r="CV59" s="905"/>
      <c r="CW59" s="905"/>
      <c r="CX59" s="905"/>
      <c r="CY59" s="905"/>
      <c r="CZ59" s="905"/>
      <c r="DA59" s="905"/>
      <c r="DB59" s="905"/>
      <c r="DC59" s="905"/>
      <c r="DD59" s="905"/>
      <c r="DE59" s="905"/>
      <c r="DF59" s="905"/>
      <c r="DG59" s="905"/>
      <c r="DH59" s="905"/>
      <c r="DI59" s="905"/>
      <c r="DJ59" s="905"/>
      <c r="DK59" s="905"/>
      <c r="DL59" s="905"/>
      <c r="DM59" s="905"/>
      <c r="DN59" s="905"/>
      <c r="DO59" s="905"/>
      <c r="DP59" s="905"/>
      <c r="DQ59" s="905"/>
      <c r="DR59" s="905"/>
      <c r="DS59" s="905"/>
      <c r="DT59" s="905"/>
      <c r="DU59" s="905"/>
      <c r="DV59" s="905"/>
      <c r="DW59" s="905"/>
      <c r="DX59" s="905"/>
      <c r="DY59" s="905"/>
      <c r="DZ59" s="905"/>
      <c r="EA59" s="905"/>
      <c r="EB59" s="905"/>
      <c r="EC59" s="905"/>
      <c r="ED59" s="905"/>
      <c r="EE59" s="905"/>
      <c r="EF59" s="905"/>
      <c r="EG59" s="905"/>
      <c r="EH59" s="905"/>
      <c r="EI59" s="905"/>
      <c r="EJ59" s="905"/>
      <c r="EK59" s="905"/>
      <c r="EL59" s="905"/>
      <c r="EM59" s="905"/>
      <c r="EN59" s="905"/>
      <c r="EO59" s="905"/>
      <c r="EP59" s="905"/>
      <c r="EQ59" s="905"/>
      <c r="ER59" s="905"/>
      <c r="ES59" s="905"/>
      <c r="ET59" s="905"/>
      <c r="EU59" s="905"/>
      <c r="EV59" s="905"/>
      <c r="EW59" s="905"/>
      <c r="EX59" s="905"/>
      <c r="EY59" s="905"/>
      <c r="EZ59" s="905"/>
      <c r="FA59" s="905"/>
      <c r="FB59" s="905"/>
      <c r="FC59" s="905"/>
      <c r="FD59" s="905"/>
      <c r="FE59" s="905"/>
    </row>
    <row r="60" spans="22:161" ht="30" customHeight="1" x14ac:dyDescent="0.25">
      <c r="V60" s="675"/>
      <c r="W60" s="675"/>
      <c r="X60" s="675"/>
      <c r="Y60" s="675"/>
      <c r="Z60" s="675"/>
      <c r="AA60" s="675"/>
      <c r="AB60" s="675"/>
      <c r="AC60" s="675"/>
      <c r="AD60" s="675"/>
      <c r="AE60" s="675"/>
      <c r="AF60" s="675"/>
      <c r="AG60" s="905"/>
      <c r="AH60" s="905"/>
      <c r="AI60" s="905"/>
      <c r="AJ60" s="905"/>
      <c r="AK60" s="905"/>
      <c r="AL60" s="905"/>
      <c r="AM60" s="905"/>
      <c r="AN60" s="905"/>
      <c r="AO60" s="905"/>
      <c r="AP60" s="905"/>
      <c r="AQ60" s="905"/>
      <c r="AR60" s="905"/>
      <c r="AS60" s="905"/>
      <c r="AT60" s="905"/>
      <c r="AU60" s="905"/>
      <c r="AV60" s="905"/>
      <c r="AW60" s="905"/>
      <c r="AX60" s="905"/>
      <c r="AY60" s="905"/>
      <c r="AZ60" s="905"/>
      <c r="BA60" s="905"/>
      <c r="BB60" s="905"/>
      <c r="BC60" s="905"/>
      <c r="BD60" s="905"/>
      <c r="BE60" s="905"/>
      <c r="BF60" s="905"/>
      <c r="BG60" s="905"/>
      <c r="BH60" s="905"/>
      <c r="BI60" s="905"/>
      <c r="BJ60" s="905"/>
      <c r="BK60" s="905"/>
      <c r="BL60" s="905"/>
      <c r="BM60" s="905"/>
      <c r="BN60" s="905"/>
      <c r="BO60" s="905"/>
      <c r="BP60" s="905"/>
      <c r="BQ60" s="905"/>
      <c r="BR60" s="905"/>
      <c r="BS60" s="905"/>
      <c r="BT60" s="905"/>
      <c r="BU60" s="905"/>
      <c r="BV60" s="905"/>
      <c r="BW60" s="905"/>
      <c r="BX60" s="905"/>
      <c r="BY60" s="905"/>
      <c r="BZ60" s="905"/>
      <c r="CA60" s="905"/>
      <c r="CB60" s="905"/>
      <c r="CC60" s="905"/>
      <c r="CD60" s="905"/>
      <c r="CE60" s="905"/>
      <c r="CF60" s="905"/>
      <c r="CG60" s="905"/>
      <c r="CH60" s="905"/>
      <c r="CI60" s="905"/>
      <c r="CJ60" s="905"/>
      <c r="CK60" s="905"/>
      <c r="CL60" s="905"/>
      <c r="CM60" s="905"/>
      <c r="CN60" s="905"/>
      <c r="CO60" s="905"/>
      <c r="CP60" s="905"/>
      <c r="CQ60" s="905"/>
      <c r="CR60" s="905"/>
      <c r="CS60" s="905"/>
      <c r="CT60" s="905"/>
      <c r="CU60" s="905"/>
      <c r="CV60" s="905"/>
      <c r="CW60" s="905"/>
      <c r="CX60" s="905"/>
      <c r="CY60" s="905"/>
      <c r="CZ60" s="905"/>
      <c r="DA60" s="905"/>
      <c r="DB60" s="905"/>
      <c r="DC60" s="905"/>
      <c r="DD60" s="905"/>
      <c r="DE60" s="905"/>
      <c r="DF60" s="905"/>
      <c r="DG60" s="905"/>
      <c r="DH60" s="905"/>
      <c r="DI60" s="905"/>
      <c r="DJ60" s="905"/>
      <c r="DK60" s="905"/>
      <c r="DL60" s="905"/>
      <c r="DM60" s="905"/>
      <c r="DN60" s="905"/>
      <c r="DO60" s="905"/>
      <c r="DP60" s="905"/>
      <c r="DQ60" s="905"/>
      <c r="DR60" s="905"/>
      <c r="DS60" s="905"/>
      <c r="DT60" s="905"/>
      <c r="DU60" s="905"/>
      <c r="DV60" s="905"/>
      <c r="DW60" s="905"/>
      <c r="DX60" s="905"/>
      <c r="DY60" s="905"/>
      <c r="DZ60" s="905"/>
      <c r="EA60" s="905"/>
      <c r="EB60" s="905"/>
      <c r="EC60" s="905"/>
      <c r="ED60" s="905"/>
      <c r="EE60" s="905"/>
      <c r="EF60" s="905"/>
      <c r="EG60" s="905"/>
      <c r="EH60" s="905"/>
      <c r="EI60" s="905"/>
      <c r="EJ60" s="905"/>
      <c r="EK60" s="905"/>
      <c r="EL60" s="905"/>
      <c r="EM60" s="905"/>
      <c r="EN60" s="905"/>
      <c r="EO60" s="905"/>
      <c r="EP60" s="905"/>
      <c r="EQ60" s="905"/>
      <c r="ER60" s="905"/>
      <c r="ES60" s="905"/>
      <c r="ET60" s="905"/>
      <c r="EU60" s="905"/>
      <c r="EV60" s="905"/>
      <c r="EW60" s="905"/>
      <c r="EX60" s="905"/>
      <c r="EY60" s="905"/>
      <c r="EZ60" s="905"/>
      <c r="FA60" s="905"/>
      <c r="FB60" s="905"/>
      <c r="FC60" s="905"/>
      <c r="FD60" s="905"/>
      <c r="FE60" s="905"/>
    </row>
    <row r="61" spans="22:161" ht="30" customHeight="1" x14ac:dyDescent="0.25">
      <c r="V61" s="675"/>
      <c r="W61" s="675"/>
      <c r="X61" s="675"/>
      <c r="Y61" s="675"/>
      <c r="Z61" s="675"/>
      <c r="AA61" s="675"/>
      <c r="AB61" s="675"/>
      <c r="AC61" s="675"/>
      <c r="AD61" s="675"/>
      <c r="AE61" s="675"/>
      <c r="AF61" s="675"/>
      <c r="AG61" s="905"/>
      <c r="AH61" s="905"/>
      <c r="AI61" s="905"/>
      <c r="AJ61" s="905"/>
      <c r="AK61" s="905"/>
      <c r="AL61" s="905"/>
      <c r="AM61" s="905"/>
      <c r="AN61" s="905"/>
      <c r="AO61" s="905"/>
      <c r="AP61" s="905"/>
      <c r="AQ61" s="905"/>
      <c r="AR61" s="905"/>
      <c r="AS61" s="905"/>
      <c r="AT61" s="905"/>
      <c r="AU61" s="905"/>
      <c r="AV61" s="905"/>
      <c r="AW61" s="905"/>
      <c r="AX61" s="905"/>
      <c r="AY61" s="905"/>
      <c r="AZ61" s="905"/>
      <c r="BA61" s="905"/>
      <c r="BB61" s="905"/>
      <c r="BC61" s="905"/>
      <c r="BD61" s="905"/>
      <c r="BE61" s="905"/>
      <c r="BF61" s="905"/>
      <c r="BG61" s="905"/>
      <c r="BH61" s="905"/>
      <c r="BI61" s="905"/>
      <c r="BJ61" s="905"/>
      <c r="BK61" s="905"/>
      <c r="BL61" s="905"/>
      <c r="BM61" s="905"/>
      <c r="BN61" s="905"/>
      <c r="BO61" s="905"/>
      <c r="BP61" s="905"/>
      <c r="BQ61" s="905"/>
      <c r="BR61" s="905"/>
      <c r="BS61" s="905"/>
      <c r="BT61" s="905"/>
      <c r="BU61" s="905"/>
      <c r="BV61" s="905"/>
      <c r="BW61" s="905"/>
      <c r="BX61" s="905"/>
      <c r="BY61" s="905"/>
      <c r="BZ61" s="905"/>
      <c r="CA61" s="905"/>
      <c r="CB61" s="905"/>
      <c r="CC61" s="905"/>
      <c r="CD61" s="905"/>
      <c r="CE61" s="905"/>
      <c r="CF61" s="905"/>
      <c r="CG61" s="905"/>
      <c r="CH61" s="905"/>
      <c r="CI61" s="905"/>
      <c r="CJ61" s="905"/>
      <c r="CK61" s="905"/>
      <c r="CL61" s="905"/>
      <c r="CM61" s="905"/>
      <c r="CN61" s="905"/>
      <c r="CO61" s="905"/>
      <c r="CP61" s="905"/>
      <c r="CQ61" s="905"/>
      <c r="CR61" s="905"/>
      <c r="CS61" s="905"/>
      <c r="CT61" s="905"/>
      <c r="CU61" s="905"/>
      <c r="CV61" s="905"/>
      <c r="CW61" s="905"/>
      <c r="CX61" s="905"/>
      <c r="CY61" s="905"/>
      <c r="CZ61" s="905"/>
      <c r="DA61" s="905"/>
      <c r="DB61" s="905"/>
      <c r="DC61" s="905"/>
      <c r="DD61" s="905"/>
      <c r="DE61" s="905"/>
      <c r="DF61" s="905"/>
      <c r="DG61" s="905"/>
      <c r="DH61" s="905"/>
      <c r="DI61" s="905"/>
      <c r="DJ61" s="905"/>
      <c r="DK61" s="905"/>
      <c r="DL61" s="905"/>
      <c r="DM61" s="905"/>
      <c r="DN61" s="905"/>
      <c r="DO61" s="905"/>
      <c r="DP61" s="905"/>
      <c r="DQ61" s="905"/>
      <c r="DR61" s="905"/>
      <c r="DS61" s="905"/>
      <c r="DT61" s="905"/>
      <c r="DU61" s="905"/>
      <c r="DV61" s="905"/>
      <c r="DW61" s="905"/>
      <c r="DX61" s="905"/>
      <c r="DY61" s="905"/>
      <c r="DZ61" s="905"/>
      <c r="EA61" s="905"/>
      <c r="EB61" s="905"/>
      <c r="EC61" s="905"/>
      <c r="ED61" s="905"/>
      <c r="EE61" s="905"/>
      <c r="EF61" s="905"/>
      <c r="EG61" s="905"/>
      <c r="EH61" s="905"/>
      <c r="EI61" s="905"/>
      <c r="EJ61" s="905"/>
      <c r="EK61" s="905"/>
      <c r="EL61" s="905"/>
      <c r="EM61" s="905"/>
      <c r="EN61" s="905"/>
      <c r="EO61" s="905"/>
      <c r="EP61" s="905"/>
      <c r="EQ61" s="905"/>
      <c r="ER61" s="905"/>
      <c r="ES61" s="905"/>
      <c r="ET61" s="905"/>
      <c r="EU61" s="905"/>
      <c r="EV61" s="905"/>
      <c r="EW61" s="905"/>
      <c r="EX61" s="905"/>
      <c r="EY61" s="905"/>
      <c r="EZ61" s="905"/>
      <c r="FA61" s="905"/>
      <c r="FB61" s="905"/>
      <c r="FC61" s="905"/>
      <c r="FD61" s="905"/>
      <c r="FE61" s="905"/>
    </row>
    <row r="62" spans="22:161" ht="30" customHeight="1" x14ac:dyDescent="0.25">
      <c r="V62" s="675"/>
      <c r="W62" s="675"/>
      <c r="X62" s="675"/>
      <c r="Y62" s="675"/>
      <c r="Z62" s="675"/>
      <c r="AA62" s="675"/>
      <c r="AB62" s="675"/>
      <c r="AC62" s="675"/>
      <c r="AD62" s="675"/>
      <c r="AE62" s="675"/>
      <c r="AF62" s="675"/>
      <c r="AG62" s="905"/>
      <c r="AH62" s="905"/>
      <c r="AI62" s="905"/>
      <c r="AJ62" s="905"/>
      <c r="AK62" s="905"/>
      <c r="AL62" s="905"/>
      <c r="AM62" s="905"/>
      <c r="AN62" s="905"/>
      <c r="AO62" s="905"/>
      <c r="AP62" s="905"/>
      <c r="AQ62" s="905"/>
      <c r="AR62" s="905"/>
      <c r="AS62" s="905"/>
      <c r="AT62" s="905"/>
      <c r="AU62" s="905"/>
      <c r="AV62" s="905"/>
      <c r="AW62" s="905"/>
      <c r="AX62" s="905"/>
      <c r="AY62" s="905"/>
      <c r="AZ62" s="905"/>
      <c r="BA62" s="905"/>
      <c r="BB62" s="905"/>
      <c r="BC62" s="905"/>
      <c r="BD62" s="905"/>
      <c r="BE62" s="905"/>
      <c r="BF62" s="905"/>
      <c r="BG62" s="905"/>
      <c r="BH62" s="905"/>
      <c r="BI62" s="905"/>
      <c r="BJ62" s="905"/>
      <c r="BK62" s="905"/>
      <c r="BL62" s="905"/>
      <c r="BM62" s="905"/>
      <c r="BN62" s="905"/>
      <c r="BO62" s="905"/>
      <c r="BP62" s="905"/>
      <c r="BQ62" s="905"/>
      <c r="BR62" s="905"/>
      <c r="BS62" s="905"/>
      <c r="BT62" s="905"/>
      <c r="BU62" s="905"/>
      <c r="BV62" s="905"/>
      <c r="BW62" s="905"/>
      <c r="BX62" s="905"/>
      <c r="BY62" s="905"/>
      <c r="BZ62" s="905"/>
      <c r="CA62" s="905"/>
      <c r="CB62" s="905"/>
      <c r="CC62" s="905"/>
      <c r="CD62" s="905"/>
      <c r="CE62" s="905"/>
      <c r="CF62" s="905"/>
      <c r="CG62" s="905"/>
      <c r="CH62" s="905"/>
      <c r="CI62" s="905"/>
      <c r="CJ62" s="905"/>
      <c r="CK62" s="905"/>
      <c r="CL62" s="905"/>
      <c r="CM62" s="905"/>
      <c r="CN62" s="905"/>
      <c r="CO62" s="905"/>
      <c r="CP62" s="905"/>
      <c r="CQ62" s="905"/>
      <c r="CR62" s="905"/>
      <c r="CS62" s="905"/>
      <c r="CT62" s="905"/>
      <c r="CU62" s="905"/>
      <c r="CV62" s="905"/>
      <c r="CW62" s="905"/>
      <c r="CX62" s="905"/>
      <c r="CY62" s="905"/>
      <c r="CZ62" s="905"/>
      <c r="DA62" s="905"/>
      <c r="DB62" s="905"/>
      <c r="DC62" s="905"/>
      <c r="DD62" s="905"/>
      <c r="DE62" s="905"/>
      <c r="DF62" s="905"/>
      <c r="DG62" s="905"/>
      <c r="DH62" s="905"/>
      <c r="DI62" s="905"/>
      <c r="DJ62" s="905"/>
      <c r="DK62" s="905"/>
      <c r="DL62" s="905"/>
      <c r="DM62" s="905"/>
      <c r="DN62" s="905"/>
      <c r="DO62" s="905"/>
      <c r="DP62" s="905"/>
      <c r="DQ62" s="905"/>
      <c r="DR62" s="905"/>
      <c r="DS62" s="905"/>
      <c r="DT62" s="905"/>
      <c r="DU62" s="905"/>
      <c r="DV62" s="905"/>
      <c r="DW62" s="905"/>
      <c r="DX62" s="905"/>
      <c r="DY62" s="905"/>
      <c r="DZ62" s="905"/>
      <c r="EA62" s="905"/>
      <c r="EB62" s="905"/>
      <c r="EC62" s="905"/>
      <c r="ED62" s="905"/>
      <c r="EE62" s="905"/>
      <c r="EF62" s="905"/>
      <c r="EG62" s="905"/>
      <c r="EH62" s="905"/>
      <c r="EI62" s="905"/>
      <c r="EJ62" s="905"/>
      <c r="EK62" s="905"/>
      <c r="EL62" s="905"/>
      <c r="EM62" s="905"/>
      <c r="EN62" s="905"/>
      <c r="EO62" s="905"/>
      <c r="EP62" s="905"/>
      <c r="EQ62" s="905"/>
      <c r="ER62" s="905"/>
      <c r="ES62" s="905"/>
      <c r="ET62" s="905"/>
      <c r="EU62" s="905"/>
      <c r="EV62" s="905"/>
      <c r="EW62" s="905"/>
      <c r="EX62" s="905"/>
      <c r="EY62" s="905"/>
      <c r="EZ62" s="905"/>
      <c r="FA62" s="905"/>
      <c r="FB62" s="905"/>
      <c r="FC62" s="905"/>
      <c r="FD62" s="905"/>
      <c r="FE62" s="905"/>
    </row>
    <row r="63" spans="22:161" ht="30" customHeight="1" x14ac:dyDescent="0.25">
      <c r="V63" s="675"/>
      <c r="W63" s="675"/>
      <c r="X63" s="675"/>
      <c r="Y63" s="675"/>
      <c r="Z63" s="675"/>
      <c r="AA63" s="675"/>
      <c r="AB63" s="675"/>
      <c r="AC63" s="675"/>
      <c r="AD63" s="675"/>
      <c r="AE63" s="675"/>
      <c r="AF63" s="675"/>
      <c r="AG63" s="905"/>
      <c r="AH63" s="905"/>
      <c r="AI63" s="905"/>
      <c r="AJ63" s="905"/>
      <c r="AK63" s="905"/>
      <c r="AL63" s="905"/>
      <c r="AM63" s="905"/>
      <c r="AN63" s="905"/>
      <c r="AO63" s="905"/>
      <c r="AP63" s="905"/>
      <c r="AQ63" s="905"/>
      <c r="AR63" s="905"/>
      <c r="AS63" s="905"/>
      <c r="AT63" s="905"/>
      <c r="AU63" s="905"/>
      <c r="AV63" s="905"/>
      <c r="AW63" s="905"/>
      <c r="AX63" s="905"/>
      <c r="AY63" s="905"/>
      <c r="AZ63" s="905"/>
      <c r="BA63" s="905"/>
      <c r="BB63" s="905"/>
      <c r="BC63" s="905"/>
      <c r="BD63" s="905"/>
      <c r="BE63" s="905"/>
      <c r="BF63" s="905"/>
      <c r="BG63" s="905"/>
      <c r="BH63" s="905"/>
      <c r="BI63" s="905"/>
      <c r="BJ63" s="905"/>
      <c r="BK63" s="905"/>
      <c r="BL63" s="905"/>
      <c r="BM63" s="905"/>
      <c r="BN63" s="905"/>
      <c r="BO63" s="905"/>
      <c r="BP63" s="905"/>
      <c r="BQ63" s="905"/>
      <c r="BR63" s="905"/>
      <c r="BS63" s="905"/>
      <c r="BT63" s="905"/>
      <c r="BU63" s="905"/>
      <c r="BV63" s="905"/>
      <c r="BW63" s="905"/>
      <c r="BX63" s="905"/>
      <c r="BY63" s="905"/>
      <c r="BZ63" s="905"/>
      <c r="CA63" s="905"/>
      <c r="CB63" s="905"/>
      <c r="CC63" s="905"/>
      <c r="CD63" s="905"/>
      <c r="CE63" s="905"/>
      <c r="CF63" s="905"/>
      <c r="CG63" s="905"/>
      <c r="CH63" s="905"/>
      <c r="CI63" s="905"/>
      <c r="CJ63" s="905"/>
      <c r="CK63" s="905"/>
      <c r="CL63" s="905"/>
      <c r="CM63" s="905"/>
      <c r="CN63" s="905"/>
      <c r="CO63" s="905"/>
      <c r="CP63" s="905"/>
      <c r="CQ63" s="905"/>
      <c r="CR63" s="905"/>
      <c r="CS63" s="905"/>
      <c r="CT63" s="905"/>
      <c r="CU63" s="905"/>
      <c r="CV63" s="905"/>
      <c r="CW63" s="905"/>
      <c r="CX63" s="905"/>
      <c r="CY63" s="905"/>
      <c r="CZ63" s="905"/>
      <c r="DA63" s="905"/>
      <c r="DB63" s="905"/>
      <c r="DC63" s="905"/>
      <c r="DD63" s="905"/>
      <c r="DE63" s="905"/>
      <c r="DF63" s="905"/>
      <c r="DG63" s="905"/>
      <c r="DH63" s="905"/>
      <c r="DI63" s="905"/>
      <c r="DJ63" s="905"/>
      <c r="DK63" s="905"/>
      <c r="DL63" s="905"/>
      <c r="DM63" s="905"/>
      <c r="DN63" s="905"/>
      <c r="DO63" s="905"/>
      <c r="DP63" s="905"/>
      <c r="DQ63" s="905"/>
      <c r="DR63" s="905"/>
      <c r="DS63" s="905"/>
      <c r="DT63" s="905"/>
      <c r="DU63" s="905"/>
      <c r="DV63" s="905"/>
      <c r="DW63" s="905"/>
      <c r="DX63" s="905"/>
      <c r="DY63" s="905"/>
      <c r="DZ63" s="905"/>
      <c r="EA63" s="905"/>
      <c r="EB63" s="905"/>
      <c r="EC63" s="905"/>
      <c r="ED63" s="905"/>
      <c r="EE63" s="905"/>
      <c r="EF63" s="905"/>
      <c r="EG63" s="905"/>
      <c r="EH63" s="905"/>
      <c r="EI63" s="905"/>
      <c r="EJ63" s="905"/>
      <c r="EK63" s="905"/>
      <c r="EL63" s="905"/>
      <c r="EM63" s="905"/>
      <c r="EN63" s="905"/>
      <c r="EO63" s="905"/>
      <c r="EP63" s="905"/>
      <c r="EQ63" s="905"/>
      <c r="ER63" s="905"/>
      <c r="ES63" s="905"/>
      <c r="ET63" s="905"/>
      <c r="EU63" s="905"/>
      <c r="EV63" s="905"/>
      <c r="EW63" s="905"/>
      <c r="EX63" s="905"/>
      <c r="EY63" s="905"/>
      <c r="EZ63" s="905"/>
      <c r="FA63" s="905"/>
      <c r="FB63" s="905"/>
      <c r="FC63" s="905"/>
      <c r="FD63" s="905"/>
      <c r="FE63" s="905"/>
    </row>
    <row r="64" spans="22:161" ht="30" customHeight="1" x14ac:dyDescent="0.25">
      <c r="V64" s="675"/>
      <c r="W64" s="675"/>
      <c r="X64" s="675"/>
      <c r="Y64" s="675"/>
      <c r="Z64" s="675"/>
      <c r="AA64" s="675"/>
      <c r="AB64" s="675"/>
      <c r="AC64" s="675"/>
      <c r="AD64" s="675"/>
      <c r="AE64" s="675"/>
      <c r="AF64" s="675"/>
      <c r="AG64" s="905"/>
      <c r="AH64" s="905"/>
      <c r="AI64" s="905"/>
      <c r="AJ64" s="905"/>
      <c r="AK64" s="905"/>
      <c r="AL64" s="905"/>
      <c r="AM64" s="905"/>
      <c r="AN64" s="905"/>
      <c r="AO64" s="905"/>
      <c r="AP64" s="905"/>
      <c r="AQ64" s="905"/>
      <c r="AR64" s="905"/>
      <c r="AS64" s="905"/>
      <c r="AT64" s="905"/>
      <c r="AU64" s="905"/>
      <c r="AV64" s="905"/>
      <c r="AW64" s="905"/>
      <c r="AX64" s="905"/>
      <c r="AY64" s="905"/>
      <c r="AZ64" s="905"/>
      <c r="BA64" s="905"/>
      <c r="BB64" s="905"/>
      <c r="BC64" s="905"/>
      <c r="BD64" s="905"/>
      <c r="BE64" s="905"/>
      <c r="BF64" s="905"/>
      <c r="BG64" s="905"/>
      <c r="BH64" s="905"/>
      <c r="BI64" s="905"/>
      <c r="BJ64" s="905"/>
      <c r="BK64" s="905"/>
      <c r="BL64" s="905"/>
      <c r="BM64" s="905"/>
      <c r="BN64" s="905"/>
      <c r="BO64" s="905"/>
      <c r="BP64" s="905"/>
      <c r="BQ64" s="905"/>
      <c r="BR64" s="905"/>
      <c r="BS64" s="905"/>
      <c r="BT64" s="905"/>
      <c r="BU64" s="905"/>
      <c r="BV64" s="905"/>
      <c r="BW64" s="905"/>
      <c r="BX64" s="905"/>
      <c r="BY64" s="905"/>
      <c r="BZ64" s="905"/>
      <c r="CA64" s="905"/>
      <c r="CB64" s="905"/>
      <c r="CC64" s="905"/>
      <c r="CD64" s="905"/>
      <c r="CE64" s="905"/>
      <c r="CF64" s="905"/>
      <c r="CG64" s="905"/>
      <c r="CH64" s="905"/>
      <c r="CI64" s="905"/>
      <c r="CJ64" s="905"/>
      <c r="CK64" s="905"/>
      <c r="CL64" s="905"/>
      <c r="CM64" s="905"/>
      <c r="CN64" s="905"/>
      <c r="CO64" s="905"/>
      <c r="CP64" s="905"/>
      <c r="CQ64" s="905"/>
      <c r="CR64" s="905"/>
      <c r="CS64" s="905"/>
      <c r="CT64" s="905"/>
      <c r="CU64" s="905"/>
      <c r="CV64" s="905"/>
      <c r="CW64" s="905"/>
      <c r="CX64" s="905"/>
      <c r="CY64" s="905"/>
      <c r="CZ64" s="905"/>
      <c r="DA64" s="905"/>
      <c r="DB64" s="905"/>
      <c r="DC64" s="905"/>
      <c r="DD64" s="905"/>
      <c r="DE64" s="905"/>
      <c r="DF64" s="905"/>
      <c r="DG64" s="905"/>
      <c r="DH64" s="905"/>
      <c r="DI64" s="905"/>
      <c r="DJ64" s="905"/>
      <c r="DK64" s="905"/>
      <c r="DL64" s="905"/>
      <c r="DM64" s="905"/>
      <c r="DN64" s="905"/>
      <c r="DO64" s="905"/>
      <c r="DP64" s="905"/>
      <c r="DQ64" s="905"/>
      <c r="DR64" s="905"/>
      <c r="DS64" s="905"/>
      <c r="DT64" s="905"/>
      <c r="DU64" s="905"/>
      <c r="DV64" s="905"/>
      <c r="DW64" s="905"/>
      <c r="DX64" s="905"/>
      <c r="DY64" s="905"/>
      <c r="DZ64" s="905"/>
      <c r="EA64" s="905"/>
      <c r="EB64" s="905"/>
      <c r="EC64" s="905"/>
      <c r="ED64" s="905"/>
      <c r="EE64" s="905"/>
      <c r="EF64" s="905"/>
      <c r="EG64" s="905"/>
      <c r="EH64" s="905"/>
      <c r="EI64" s="905"/>
      <c r="EJ64" s="905"/>
      <c r="EK64" s="905"/>
      <c r="EL64" s="905"/>
      <c r="EM64" s="905"/>
      <c r="EN64" s="905"/>
      <c r="EO64" s="905"/>
      <c r="EP64" s="905"/>
      <c r="EQ64" s="905"/>
      <c r="ER64" s="905"/>
      <c r="ES64" s="905"/>
      <c r="ET64" s="905"/>
      <c r="EU64" s="905"/>
      <c r="EV64" s="905"/>
      <c r="EW64" s="905"/>
      <c r="EX64" s="905"/>
      <c r="EY64" s="905"/>
      <c r="EZ64" s="905"/>
      <c r="FA64" s="905"/>
      <c r="FB64" s="905"/>
      <c r="FC64" s="905"/>
      <c r="FD64" s="905"/>
      <c r="FE64" s="905"/>
    </row>
    <row r="65" spans="22:161" ht="30" customHeight="1" x14ac:dyDescent="0.25">
      <c r="V65" s="675"/>
      <c r="W65" s="675"/>
      <c r="X65" s="675"/>
      <c r="Y65" s="675"/>
      <c r="Z65" s="675"/>
      <c r="AA65" s="675"/>
      <c r="AB65" s="675"/>
      <c r="AC65" s="675"/>
      <c r="AD65" s="675"/>
      <c r="AE65" s="675"/>
      <c r="AF65" s="675"/>
      <c r="AG65" s="905"/>
      <c r="AH65" s="905"/>
      <c r="AI65" s="905"/>
      <c r="AJ65" s="905"/>
      <c r="AK65" s="905"/>
      <c r="AL65" s="905"/>
      <c r="AM65" s="905"/>
      <c r="AN65" s="905"/>
      <c r="AO65" s="905"/>
      <c r="AP65" s="905"/>
      <c r="AQ65" s="905"/>
      <c r="AR65" s="905"/>
      <c r="AS65" s="905"/>
      <c r="AT65" s="905"/>
      <c r="AU65" s="905"/>
      <c r="AV65" s="905"/>
      <c r="AW65" s="905"/>
      <c r="AX65" s="905"/>
      <c r="AY65" s="905"/>
      <c r="AZ65" s="905"/>
      <c r="BA65" s="905"/>
      <c r="BB65" s="905"/>
      <c r="BC65" s="905"/>
      <c r="BD65" s="905"/>
      <c r="BE65" s="905"/>
      <c r="BF65" s="905"/>
      <c r="BG65" s="905"/>
      <c r="BH65" s="905"/>
      <c r="BI65" s="905"/>
      <c r="BJ65" s="905"/>
      <c r="BK65" s="905"/>
      <c r="BL65" s="905"/>
      <c r="BM65" s="905"/>
      <c r="BN65" s="905"/>
      <c r="BO65" s="905"/>
      <c r="BP65" s="905"/>
      <c r="BQ65" s="905"/>
      <c r="BR65" s="905"/>
      <c r="BS65" s="905"/>
      <c r="BT65" s="905"/>
      <c r="BU65" s="905"/>
      <c r="BV65" s="905"/>
      <c r="BW65" s="905"/>
      <c r="BX65" s="905"/>
      <c r="BY65" s="905"/>
      <c r="BZ65" s="905"/>
      <c r="CA65" s="905"/>
      <c r="CB65" s="905"/>
      <c r="CC65" s="905"/>
      <c r="CD65" s="905"/>
      <c r="CE65" s="905"/>
      <c r="CF65" s="905"/>
      <c r="CG65" s="905"/>
      <c r="CH65" s="905"/>
      <c r="CI65" s="905"/>
      <c r="CJ65" s="905"/>
      <c r="CK65" s="905"/>
      <c r="CL65" s="905"/>
      <c r="CM65" s="905"/>
      <c r="CN65" s="905"/>
      <c r="CO65" s="905"/>
      <c r="CP65" s="905"/>
      <c r="CQ65" s="905"/>
      <c r="CR65" s="905"/>
      <c r="CS65" s="905"/>
      <c r="CT65" s="905"/>
      <c r="CU65" s="905"/>
      <c r="CV65" s="905"/>
      <c r="CW65" s="905"/>
      <c r="CX65" s="905"/>
      <c r="CY65" s="905"/>
      <c r="CZ65" s="905"/>
      <c r="DA65" s="905"/>
      <c r="DB65" s="905"/>
      <c r="DC65" s="905"/>
      <c r="DD65" s="905"/>
      <c r="DE65" s="905"/>
      <c r="DF65" s="905"/>
      <c r="DG65" s="905"/>
      <c r="DH65" s="905"/>
      <c r="DI65" s="905"/>
      <c r="DJ65" s="905"/>
      <c r="DK65" s="905"/>
      <c r="DL65" s="905"/>
      <c r="DM65" s="905"/>
      <c r="DN65" s="905"/>
      <c r="DO65" s="905"/>
      <c r="DP65" s="905"/>
      <c r="DQ65" s="905"/>
      <c r="DR65" s="905"/>
      <c r="DS65" s="905"/>
      <c r="DT65" s="905"/>
      <c r="DU65" s="905"/>
      <c r="DV65" s="905"/>
      <c r="DW65" s="905"/>
      <c r="DX65" s="905"/>
      <c r="DY65" s="905"/>
      <c r="DZ65" s="905"/>
      <c r="EA65" s="905"/>
      <c r="EB65" s="905"/>
      <c r="EC65" s="905"/>
      <c r="ED65" s="905"/>
      <c r="EE65" s="905"/>
      <c r="EF65" s="905"/>
      <c r="EG65" s="905"/>
      <c r="EH65" s="905"/>
      <c r="EI65" s="905"/>
      <c r="EJ65" s="905"/>
      <c r="EK65" s="905"/>
      <c r="EL65" s="905"/>
      <c r="EM65" s="905"/>
      <c r="EN65" s="905"/>
      <c r="EO65" s="905"/>
      <c r="EP65" s="905"/>
      <c r="EQ65" s="905"/>
      <c r="ER65" s="905"/>
      <c r="ES65" s="905"/>
      <c r="ET65" s="905"/>
      <c r="EU65" s="905"/>
      <c r="EV65" s="905"/>
      <c r="EW65" s="905"/>
      <c r="EX65" s="905"/>
      <c r="EY65" s="905"/>
      <c r="EZ65" s="905"/>
      <c r="FA65" s="905"/>
      <c r="FB65" s="905"/>
      <c r="FC65" s="905"/>
      <c r="FD65" s="905"/>
      <c r="FE65" s="905"/>
    </row>
    <row r="66" spans="22:161" ht="30" customHeight="1" x14ac:dyDescent="0.25">
      <c r="V66" s="675"/>
      <c r="W66" s="675"/>
      <c r="X66" s="675"/>
      <c r="Y66" s="675"/>
      <c r="Z66" s="675"/>
      <c r="AA66" s="675"/>
      <c r="AB66" s="675"/>
      <c r="AC66" s="675"/>
      <c r="AD66" s="675"/>
      <c r="AE66" s="675"/>
      <c r="AF66" s="675"/>
      <c r="AG66" s="905"/>
      <c r="AH66" s="905"/>
      <c r="AI66" s="905"/>
      <c r="AJ66" s="905"/>
      <c r="AK66" s="905"/>
      <c r="AL66" s="905"/>
      <c r="AM66" s="905"/>
      <c r="AN66" s="905"/>
      <c r="AO66" s="905"/>
      <c r="AP66" s="905"/>
      <c r="AQ66" s="905"/>
      <c r="AR66" s="905"/>
      <c r="AS66" s="905"/>
      <c r="AT66" s="905"/>
      <c r="AU66" s="905"/>
      <c r="AV66" s="905"/>
      <c r="AW66" s="905"/>
      <c r="AX66" s="905"/>
      <c r="AY66" s="905"/>
      <c r="AZ66" s="905"/>
      <c r="BA66" s="905"/>
      <c r="BB66" s="905"/>
      <c r="BC66" s="905"/>
      <c r="BD66" s="905"/>
      <c r="BE66" s="905"/>
      <c r="BF66" s="905"/>
      <c r="BG66" s="905"/>
      <c r="BH66" s="905"/>
      <c r="BI66" s="905"/>
      <c r="BJ66" s="905"/>
      <c r="BK66" s="905"/>
      <c r="BL66" s="905"/>
      <c r="BM66" s="905"/>
      <c r="BN66" s="905"/>
      <c r="BO66" s="905"/>
      <c r="BP66" s="905"/>
      <c r="BQ66" s="905"/>
      <c r="BR66" s="905"/>
      <c r="BS66" s="905"/>
      <c r="BT66" s="905"/>
      <c r="BU66" s="905"/>
      <c r="BV66" s="905"/>
      <c r="BW66" s="905"/>
      <c r="BX66" s="905"/>
      <c r="BY66" s="905"/>
      <c r="BZ66" s="905"/>
      <c r="CA66" s="905"/>
      <c r="CB66" s="905"/>
      <c r="CC66" s="905"/>
      <c r="CD66" s="905"/>
      <c r="CE66" s="905"/>
      <c r="CF66" s="905"/>
      <c r="CG66" s="905"/>
      <c r="CH66" s="905"/>
      <c r="CI66" s="905"/>
      <c r="CJ66" s="905"/>
      <c r="CK66" s="905"/>
      <c r="CL66" s="905"/>
      <c r="CM66" s="905"/>
      <c r="CN66" s="905"/>
      <c r="CO66" s="905"/>
      <c r="CP66" s="905"/>
      <c r="CQ66" s="905"/>
      <c r="CR66" s="905"/>
      <c r="CS66" s="905"/>
      <c r="CT66" s="905"/>
      <c r="CU66" s="905"/>
      <c r="CV66" s="905"/>
      <c r="CW66" s="905"/>
      <c r="CX66" s="905"/>
      <c r="CY66" s="905"/>
      <c r="CZ66" s="905"/>
      <c r="DA66" s="905"/>
      <c r="DB66" s="905"/>
      <c r="DC66" s="905"/>
      <c r="DD66" s="905"/>
      <c r="DE66" s="905"/>
      <c r="DF66" s="905"/>
      <c r="DG66" s="905"/>
      <c r="DH66" s="905"/>
      <c r="DI66" s="905"/>
      <c r="DJ66" s="905"/>
      <c r="DK66" s="905"/>
      <c r="DL66" s="905"/>
      <c r="DM66" s="905"/>
      <c r="DN66" s="905"/>
      <c r="DO66" s="905"/>
      <c r="DP66" s="905"/>
      <c r="DQ66" s="905"/>
      <c r="DR66" s="905"/>
      <c r="DS66" s="905"/>
      <c r="DT66" s="905"/>
      <c r="DU66" s="905"/>
      <c r="DV66" s="905"/>
      <c r="DW66" s="905"/>
      <c r="DX66" s="905"/>
      <c r="DY66" s="905"/>
      <c r="DZ66" s="905"/>
      <c r="EA66" s="905"/>
      <c r="EB66" s="905"/>
      <c r="EC66" s="905"/>
      <c r="ED66" s="905"/>
      <c r="EE66" s="905"/>
      <c r="EF66" s="905"/>
      <c r="EG66" s="905"/>
      <c r="EH66" s="905"/>
      <c r="EI66" s="905"/>
      <c r="EJ66" s="905"/>
      <c r="EK66" s="905"/>
      <c r="EL66" s="905"/>
      <c r="EM66" s="905"/>
      <c r="EN66" s="905"/>
      <c r="EO66" s="905"/>
      <c r="EP66" s="905"/>
      <c r="EQ66" s="905"/>
      <c r="ER66" s="905"/>
      <c r="ES66" s="905"/>
      <c r="ET66" s="905"/>
      <c r="EU66" s="905"/>
      <c r="EV66" s="905"/>
      <c r="EW66" s="905"/>
      <c r="EX66" s="905"/>
      <c r="EY66" s="905"/>
      <c r="EZ66" s="905"/>
      <c r="FA66" s="905"/>
      <c r="FB66" s="905"/>
      <c r="FC66" s="905"/>
      <c r="FD66" s="905"/>
      <c r="FE66" s="905"/>
    </row>
    <row r="67" spans="22:161" ht="30" customHeight="1" x14ac:dyDescent="0.25">
      <c r="V67" s="675"/>
      <c r="W67" s="675"/>
      <c r="X67" s="675"/>
      <c r="Y67" s="675"/>
      <c r="Z67" s="675"/>
      <c r="AA67" s="675"/>
      <c r="AB67" s="675"/>
      <c r="AC67" s="675"/>
      <c r="AD67" s="675"/>
      <c r="AE67" s="675"/>
      <c r="AF67" s="675"/>
      <c r="AG67" s="905"/>
      <c r="AH67" s="905"/>
      <c r="AI67" s="905"/>
      <c r="AJ67" s="905"/>
      <c r="AK67" s="905"/>
      <c r="AL67" s="905"/>
      <c r="AM67" s="905"/>
      <c r="AN67" s="905"/>
      <c r="AO67" s="905"/>
      <c r="AP67" s="905"/>
      <c r="AQ67" s="905"/>
      <c r="AR67" s="905"/>
      <c r="AS67" s="905"/>
      <c r="AT67" s="905"/>
      <c r="AU67" s="905"/>
      <c r="AV67" s="905"/>
      <c r="AW67" s="905"/>
      <c r="AX67" s="905"/>
      <c r="AY67" s="905"/>
      <c r="AZ67" s="905"/>
      <c r="BA67" s="905"/>
      <c r="BB67" s="905"/>
      <c r="BC67" s="905"/>
      <c r="BD67" s="905"/>
      <c r="BE67" s="905"/>
      <c r="BF67" s="905"/>
      <c r="BG67" s="905"/>
      <c r="BH67" s="905"/>
      <c r="BI67" s="905"/>
      <c r="BJ67" s="905"/>
      <c r="BK67" s="905"/>
      <c r="BL67" s="905"/>
      <c r="BM67" s="905"/>
      <c r="BN67" s="905"/>
      <c r="BO67" s="905"/>
      <c r="BP67" s="905"/>
      <c r="BQ67" s="905"/>
      <c r="BR67" s="905"/>
      <c r="BS67" s="905"/>
      <c r="BT67" s="905"/>
      <c r="BU67" s="905"/>
      <c r="BV67" s="905"/>
      <c r="BW67" s="905"/>
      <c r="BX67" s="905"/>
      <c r="BY67" s="905"/>
      <c r="BZ67" s="905"/>
      <c r="CA67" s="905"/>
      <c r="CB67" s="905"/>
      <c r="CC67" s="905"/>
      <c r="CD67" s="905"/>
      <c r="CE67" s="905"/>
      <c r="CF67" s="905"/>
      <c r="CG67" s="905"/>
      <c r="CH67" s="905"/>
      <c r="CI67" s="905"/>
      <c r="CJ67" s="905"/>
      <c r="CK67" s="905"/>
      <c r="CL67" s="905"/>
      <c r="CM67" s="905"/>
      <c r="CN67" s="905"/>
      <c r="CO67" s="905"/>
      <c r="CP67" s="905"/>
      <c r="CQ67" s="905"/>
      <c r="CR67" s="905"/>
      <c r="CS67" s="905"/>
      <c r="CT67" s="905"/>
      <c r="CU67" s="905"/>
      <c r="CV67" s="905"/>
      <c r="CW67" s="905"/>
      <c r="CX67" s="905"/>
      <c r="CY67" s="905"/>
      <c r="CZ67" s="905"/>
      <c r="DA67" s="905"/>
      <c r="DB67" s="905"/>
      <c r="DC67" s="905"/>
      <c r="DD67" s="905"/>
      <c r="DE67" s="905"/>
      <c r="DF67" s="905"/>
      <c r="DG67" s="905"/>
      <c r="DH67" s="905"/>
      <c r="DI67" s="905"/>
      <c r="DJ67" s="905"/>
      <c r="DK67" s="905"/>
      <c r="DL67" s="905"/>
      <c r="DM67" s="905"/>
      <c r="DN67" s="905"/>
      <c r="DO67" s="905"/>
      <c r="DP67" s="905"/>
      <c r="DQ67" s="905"/>
      <c r="DR67" s="905"/>
      <c r="DS67" s="905"/>
      <c r="DT67" s="905"/>
      <c r="DU67" s="905"/>
      <c r="DV67" s="905"/>
      <c r="DW67" s="905"/>
      <c r="DX67" s="905"/>
      <c r="DY67" s="905"/>
      <c r="DZ67" s="905"/>
      <c r="EA67" s="905"/>
      <c r="EB67" s="905"/>
      <c r="EC67" s="905"/>
      <c r="ED67" s="905"/>
      <c r="EE67" s="905"/>
      <c r="EF67" s="905"/>
      <c r="EG67" s="905"/>
      <c r="EH67" s="905"/>
      <c r="EI67" s="905"/>
      <c r="EJ67" s="905"/>
      <c r="EK67" s="905"/>
      <c r="EL67" s="905"/>
      <c r="EM67" s="905"/>
      <c r="EN67" s="905"/>
      <c r="EO67" s="905"/>
      <c r="EP67" s="905"/>
      <c r="EQ67" s="905"/>
      <c r="ER67" s="905"/>
      <c r="ES67" s="905"/>
      <c r="ET67" s="905"/>
      <c r="EU67" s="905"/>
      <c r="EV67" s="905"/>
      <c r="EW67" s="905"/>
      <c r="EX67" s="905"/>
      <c r="EY67" s="905"/>
      <c r="EZ67" s="905"/>
      <c r="FA67" s="905"/>
      <c r="FB67" s="905"/>
      <c r="FC67" s="905"/>
      <c r="FD67" s="905"/>
      <c r="FE67" s="905"/>
    </row>
    <row r="68" spans="22:161" ht="30" customHeight="1" x14ac:dyDescent="0.25">
      <c r="V68" s="675"/>
      <c r="W68" s="675"/>
      <c r="X68" s="675"/>
      <c r="Y68" s="675"/>
      <c r="Z68" s="675"/>
      <c r="AA68" s="675"/>
      <c r="AB68" s="675"/>
      <c r="AC68" s="675"/>
      <c r="AD68" s="675"/>
      <c r="AE68" s="675"/>
      <c r="AF68" s="675"/>
      <c r="AG68" s="905"/>
      <c r="AH68" s="905"/>
      <c r="AI68" s="905"/>
      <c r="AJ68" s="905"/>
      <c r="AK68" s="905"/>
      <c r="AL68" s="905"/>
      <c r="AM68" s="905"/>
      <c r="AN68" s="905"/>
      <c r="AO68" s="905"/>
      <c r="AP68" s="905"/>
      <c r="AQ68" s="905"/>
      <c r="AR68" s="905"/>
      <c r="AS68" s="905"/>
      <c r="AT68" s="905"/>
      <c r="AU68" s="905"/>
      <c r="AV68" s="905"/>
      <c r="AW68" s="905"/>
      <c r="AX68" s="905"/>
      <c r="AY68" s="905"/>
      <c r="AZ68" s="905"/>
      <c r="BA68" s="905"/>
      <c r="BB68" s="905"/>
      <c r="BC68" s="905"/>
      <c r="BD68" s="905"/>
      <c r="BE68" s="905"/>
      <c r="BF68" s="905"/>
      <c r="BG68" s="905"/>
      <c r="BH68" s="905"/>
      <c r="BI68" s="905"/>
      <c r="BJ68" s="905"/>
      <c r="BK68" s="905"/>
      <c r="BL68" s="905"/>
      <c r="BM68" s="905"/>
      <c r="BN68" s="905"/>
      <c r="BO68" s="905"/>
      <c r="BP68" s="905"/>
      <c r="BQ68" s="905"/>
      <c r="BR68" s="905"/>
      <c r="BS68" s="905"/>
      <c r="BT68" s="905"/>
      <c r="BU68" s="905"/>
      <c r="BV68" s="905"/>
      <c r="BW68" s="905"/>
      <c r="BX68" s="905"/>
      <c r="BY68" s="905"/>
      <c r="BZ68" s="905"/>
      <c r="CA68" s="905"/>
      <c r="CB68" s="905"/>
      <c r="CC68" s="905"/>
      <c r="CD68" s="905"/>
      <c r="CE68" s="905"/>
      <c r="CF68" s="905"/>
      <c r="CG68" s="905"/>
      <c r="CH68" s="905"/>
      <c r="CI68" s="905"/>
      <c r="CJ68" s="905"/>
      <c r="CK68" s="905"/>
      <c r="CL68" s="905"/>
      <c r="CM68" s="905"/>
      <c r="CN68" s="905"/>
      <c r="CO68" s="905"/>
      <c r="CP68" s="905"/>
      <c r="CQ68" s="905"/>
      <c r="CR68" s="905"/>
      <c r="CS68" s="905"/>
      <c r="CT68" s="905"/>
      <c r="CU68" s="905"/>
      <c r="CV68" s="905"/>
      <c r="CW68" s="905"/>
      <c r="CX68" s="905"/>
      <c r="CY68" s="905"/>
      <c r="CZ68" s="905"/>
      <c r="DA68" s="905"/>
      <c r="DB68" s="905"/>
      <c r="DC68" s="905"/>
      <c r="DD68" s="905"/>
      <c r="DE68" s="905"/>
      <c r="DF68" s="905"/>
      <c r="DG68" s="905"/>
      <c r="DH68" s="905"/>
      <c r="DI68" s="905"/>
      <c r="DJ68" s="905"/>
      <c r="DK68" s="905"/>
      <c r="DL68" s="905"/>
      <c r="DM68" s="905"/>
      <c r="DN68" s="905"/>
      <c r="DO68" s="905"/>
      <c r="DP68" s="905"/>
      <c r="DQ68" s="905"/>
      <c r="DR68" s="905"/>
      <c r="DS68" s="905"/>
      <c r="DT68" s="905"/>
      <c r="DU68" s="905"/>
      <c r="DV68" s="905"/>
      <c r="DW68" s="905"/>
      <c r="DX68" s="905"/>
      <c r="DY68" s="905"/>
      <c r="DZ68" s="905"/>
      <c r="EA68" s="905"/>
      <c r="EB68" s="905"/>
      <c r="EC68" s="905"/>
      <c r="ED68" s="905"/>
      <c r="EE68" s="905"/>
      <c r="EF68" s="905"/>
      <c r="EG68" s="905"/>
      <c r="EH68" s="905"/>
      <c r="EI68" s="905"/>
      <c r="EJ68" s="905"/>
      <c r="EK68" s="905"/>
      <c r="EL68" s="905"/>
      <c r="EM68" s="905"/>
      <c r="EN68" s="905"/>
      <c r="EO68" s="905"/>
      <c r="EP68" s="905"/>
      <c r="EQ68" s="905"/>
      <c r="ER68" s="905"/>
      <c r="ES68" s="905"/>
      <c r="ET68" s="905"/>
      <c r="EU68" s="905"/>
      <c r="EV68" s="905"/>
      <c r="EW68" s="905"/>
      <c r="EX68" s="905"/>
      <c r="EY68" s="905"/>
      <c r="EZ68" s="905"/>
      <c r="FA68" s="905"/>
      <c r="FB68" s="905"/>
      <c r="FC68" s="905"/>
      <c r="FD68" s="905"/>
      <c r="FE68" s="905"/>
    </row>
    <row r="69" spans="22:161" ht="30" customHeight="1" x14ac:dyDescent="0.25">
      <c r="V69" s="675"/>
      <c r="W69" s="675"/>
      <c r="X69" s="675"/>
      <c r="Y69" s="675"/>
      <c r="Z69" s="675"/>
      <c r="AA69" s="675"/>
      <c r="AB69" s="675"/>
      <c r="AC69" s="675"/>
      <c r="AD69" s="675"/>
      <c r="AE69" s="675"/>
      <c r="AF69" s="675"/>
      <c r="AG69" s="905"/>
      <c r="AH69" s="905"/>
      <c r="AI69" s="905"/>
      <c r="AJ69" s="905"/>
      <c r="AK69" s="905"/>
      <c r="AL69" s="905"/>
      <c r="AM69" s="905"/>
      <c r="AN69" s="905"/>
      <c r="AO69" s="905"/>
      <c r="AP69" s="905"/>
      <c r="AQ69" s="905"/>
      <c r="AR69" s="905"/>
      <c r="AS69" s="905"/>
      <c r="AT69" s="905"/>
      <c r="AU69" s="905"/>
      <c r="AV69" s="905"/>
      <c r="AW69" s="905"/>
      <c r="AX69" s="905"/>
      <c r="AY69" s="905"/>
      <c r="AZ69" s="905"/>
      <c r="BA69" s="905"/>
      <c r="BB69" s="905"/>
      <c r="BC69" s="905"/>
      <c r="BD69" s="905"/>
      <c r="BE69" s="905"/>
      <c r="BF69" s="905"/>
      <c r="BG69" s="905"/>
      <c r="BH69" s="905"/>
      <c r="BI69" s="905"/>
      <c r="BJ69" s="905"/>
      <c r="BK69" s="905"/>
      <c r="BL69" s="905"/>
      <c r="BM69" s="905"/>
      <c r="BN69" s="905"/>
      <c r="BO69" s="905"/>
      <c r="BP69" s="905"/>
      <c r="BQ69" s="905"/>
      <c r="BR69" s="905"/>
      <c r="BS69" s="905"/>
      <c r="BT69" s="905"/>
      <c r="BU69" s="905"/>
      <c r="BV69" s="905"/>
      <c r="BW69" s="905"/>
      <c r="BX69" s="905"/>
      <c r="BY69" s="905"/>
      <c r="BZ69" s="905"/>
      <c r="CA69" s="905"/>
      <c r="CB69" s="905"/>
      <c r="CC69" s="905"/>
      <c r="CD69" s="905"/>
      <c r="CE69" s="905"/>
      <c r="CF69" s="905"/>
      <c r="CG69" s="905"/>
      <c r="CH69" s="905"/>
      <c r="CI69" s="905"/>
      <c r="CJ69" s="905"/>
      <c r="CK69" s="905"/>
      <c r="CL69" s="905"/>
      <c r="CM69" s="905"/>
      <c r="CN69" s="905"/>
      <c r="CO69" s="905"/>
      <c r="CP69" s="905"/>
      <c r="CQ69" s="905"/>
      <c r="CR69" s="905"/>
      <c r="CS69" s="905"/>
      <c r="CT69" s="905"/>
      <c r="CU69" s="905"/>
      <c r="CV69" s="905"/>
      <c r="CW69" s="905"/>
      <c r="CX69" s="905"/>
      <c r="CY69" s="905"/>
      <c r="CZ69" s="905"/>
      <c r="DA69" s="905"/>
      <c r="DB69" s="905"/>
      <c r="DC69" s="905"/>
      <c r="DD69" s="905"/>
      <c r="DE69" s="905"/>
      <c r="DF69" s="905"/>
      <c r="DG69" s="905"/>
      <c r="DH69" s="905"/>
      <c r="DI69" s="905"/>
      <c r="DJ69" s="905"/>
      <c r="DK69" s="905"/>
      <c r="DL69" s="905"/>
      <c r="DM69" s="905"/>
      <c r="DN69" s="905"/>
      <c r="DO69" s="905"/>
      <c r="DP69" s="905"/>
      <c r="DQ69" s="905"/>
      <c r="DR69" s="905"/>
      <c r="DS69" s="905"/>
      <c r="DT69" s="905"/>
      <c r="DU69" s="905"/>
      <c r="DV69" s="905"/>
      <c r="DW69" s="905"/>
      <c r="DX69" s="905"/>
      <c r="DY69" s="905"/>
      <c r="DZ69" s="905"/>
      <c r="EA69" s="905"/>
      <c r="EB69" s="905"/>
      <c r="EC69" s="905"/>
      <c r="ED69" s="905"/>
      <c r="EE69" s="905"/>
      <c r="EF69" s="905"/>
      <c r="EG69" s="905"/>
      <c r="EH69" s="905"/>
      <c r="EI69" s="905"/>
      <c r="EJ69" s="905"/>
      <c r="EK69" s="905"/>
      <c r="EL69" s="905"/>
      <c r="EM69" s="905"/>
      <c r="EN69" s="905"/>
      <c r="EO69" s="905"/>
      <c r="EP69" s="905"/>
      <c r="EQ69" s="905"/>
      <c r="ER69" s="905"/>
      <c r="ES69" s="905"/>
      <c r="ET69" s="905"/>
      <c r="EU69" s="905"/>
      <c r="EV69" s="905"/>
      <c r="EW69" s="905"/>
      <c r="EX69" s="905"/>
      <c r="EY69" s="905"/>
      <c r="EZ69" s="905"/>
      <c r="FA69" s="905"/>
      <c r="FB69" s="905"/>
      <c r="FC69" s="905"/>
      <c r="FD69" s="905"/>
      <c r="FE69" s="905"/>
    </row>
    <row r="70" spans="22:161" ht="30" customHeight="1" x14ac:dyDescent="0.25">
      <c r="V70" s="675"/>
      <c r="W70" s="675"/>
      <c r="X70" s="675"/>
      <c r="Y70" s="675"/>
      <c r="Z70" s="675"/>
      <c r="AA70" s="675"/>
      <c r="AB70" s="675"/>
      <c r="AC70" s="675"/>
      <c r="AD70" s="675"/>
      <c r="AE70" s="675"/>
      <c r="AF70" s="675"/>
      <c r="AG70" s="905"/>
      <c r="AH70" s="905"/>
      <c r="AI70" s="905"/>
      <c r="AJ70" s="905"/>
      <c r="AK70" s="905"/>
      <c r="AL70" s="905"/>
      <c r="AM70" s="905"/>
      <c r="AN70" s="905"/>
      <c r="AO70" s="905"/>
      <c r="AP70" s="905"/>
      <c r="AQ70" s="905"/>
      <c r="AR70" s="905"/>
      <c r="AS70" s="905"/>
      <c r="AT70" s="905"/>
      <c r="AU70" s="905"/>
      <c r="AV70" s="905"/>
      <c r="AW70" s="905"/>
      <c r="AX70" s="905"/>
      <c r="AY70" s="905"/>
      <c r="AZ70" s="905"/>
      <c r="BA70" s="905"/>
      <c r="BB70" s="905"/>
      <c r="BC70" s="905"/>
      <c r="BD70" s="905"/>
      <c r="BE70" s="905"/>
      <c r="BF70" s="905"/>
      <c r="BG70" s="905"/>
      <c r="BH70" s="905"/>
      <c r="BI70" s="905"/>
      <c r="BJ70" s="905"/>
      <c r="BK70" s="905"/>
      <c r="BL70" s="905"/>
      <c r="BM70" s="905"/>
      <c r="BN70" s="905"/>
      <c r="BO70" s="905"/>
      <c r="BP70" s="905"/>
      <c r="BQ70" s="905"/>
      <c r="BR70" s="905"/>
      <c r="BS70" s="905"/>
      <c r="BT70" s="905"/>
      <c r="BU70" s="905"/>
      <c r="BV70" s="905"/>
      <c r="BW70" s="905"/>
      <c r="BX70" s="905"/>
      <c r="BY70" s="905"/>
      <c r="BZ70" s="905"/>
      <c r="CA70" s="905"/>
      <c r="CB70" s="905"/>
      <c r="CC70" s="905"/>
      <c r="CD70" s="905"/>
      <c r="CE70" s="905"/>
      <c r="CF70" s="905"/>
      <c r="CG70" s="905"/>
      <c r="CH70" s="905"/>
      <c r="CI70" s="905"/>
      <c r="CJ70" s="905"/>
      <c r="CK70" s="905"/>
      <c r="CL70" s="905"/>
      <c r="CM70" s="905"/>
      <c r="CN70" s="905"/>
      <c r="CO70" s="905"/>
      <c r="CP70" s="905"/>
      <c r="CQ70" s="905"/>
      <c r="CR70" s="905"/>
      <c r="CS70" s="905"/>
      <c r="CT70" s="905"/>
      <c r="CU70" s="905"/>
      <c r="CV70" s="905"/>
      <c r="CW70" s="905"/>
      <c r="CX70" s="905"/>
      <c r="CY70" s="905"/>
      <c r="CZ70" s="905"/>
      <c r="DA70" s="905"/>
      <c r="DB70" s="905"/>
      <c r="DC70" s="905"/>
      <c r="DD70" s="905"/>
      <c r="DE70" s="905"/>
      <c r="DF70" s="905"/>
      <c r="DG70" s="905"/>
      <c r="DH70" s="905"/>
      <c r="DI70" s="905"/>
      <c r="DJ70" s="905"/>
      <c r="DK70" s="905"/>
      <c r="DL70" s="905"/>
      <c r="DM70" s="905"/>
      <c r="DN70" s="905"/>
      <c r="DO70" s="905"/>
      <c r="DP70" s="905"/>
      <c r="DQ70" s="905"/>
      <c r="DR70" s="905"/>
      <c r="DS70" s="905"/>
      <c r="DT70" s="905"/>
      <c r="DU70" s="905"/>
      <c r="DV70" s="905"/>
      <c r="DW70" s="905"/>
      <c r="DX70" s="905"/>
      <c r="DY70" s="905"/>
      <c r="DZ70" s="905"/>
      <c r="EA70" s="905"/>
      <c r="EB70" s="905"/>
      <c r="EC70" s="905"/>
      <c r="ED70" s="905"/>
      <c r="EE70" s="905"/>
      <c r="EF70" s="905"/>
      <c r="EG70" s="905"/>
      <c r="EH70" s="905"/>
      <c r="EI70" s="905"/>
      <c r="EJ70" s="905"/>
      <c r="EK70" s="905"/>
      <c r="EL70" s="905"/>
      <c r="EM70" s="905"/>
      <c r="EN70" s="905"/>
      <c r="EO70" s="905"/>
      <c r="EP70" s="905"/>
      <c r="EQ70" s="905"/>
      <c r="ER70" s="905"/>
      <c r="ES70" s="905"/>
      <c r="ET70" s="905"/>
      <c r="EU70" s="905"/>
      <c r="EV70" s="905"/>
      <c r="EW70" s="905"/>
      <c r="EX70" s="905"/>
      <c r="EY70" s="905"/>
      <c r="EZ70" s="905"/>
      <c r="FA70" s="905"/>
      <c r="FB70" s="905"/>
      <c r="FC70" s="905"/>
      <c r="FD70" s="905"/>
      <c r="FE70" s="905"/>
    </row>
    <row r="71" spans="22:161" ht="30" customHeight="1" x14ac:dyDescent="0.25">
      <c r="V71" s="675"/>
      <c r="W71" s="675"/>
      <c r="X71" s="675"/>
      <c r="Y71" s="675"/>
      <c r="Z71" s="675"/>
      <c r="AA71" s="675"/>
      <c r="AB71" s="675"/>
      <c r="AC71" s="675"/>
      <c r="AD71" s="675"/>
      <c r="AE71" s="675"/>
      <c r="AF71" s="675"/>
      <c r="AG71" s="905"/>
      <c r="AH71" s="905"/>
      <c r="AI71" s="905"/>
      <c r="AJ71" s="905"/>
      <c r="AK71" s="905"/>
      <c r="AL71" s="905"/>
      <c r="AM71" s="905"/>
      <c r="AN71" s="905"/>
      <c r="AO71" s="905"/>
      <c r="AP71" s="905"/>
      <c r="AQ71" s="905"/>
      <c r="AR71" s="905"/>
      <c r="AS71" s="905"/>
      <c r="AT71" s="905"/>
      <c r="AU71" s="905"/>
      <c r="AV71" s="905"/>
      <c r="AW71" s="905"/>
      <c r="AX71" s="905"/>
      <c r="AY71" s="905"/>
      <c r="AZ71" s="905"/>
      <c r="BA71" s="905"/>
      <c r="BB71" s="905"/>
      <c r="BC71" s="905"/>
      <c r="BD71" s="905"/>
      <c r="BE71" s="905"/>
      <c r="BF71" s="905"/>
      <c r="BG71" s="905"/>
      <c r="BH71" s="905"/>
      <c r="BI71" s="905"/>
      <c r="BJ71" s="905"/>
      <c r="BK71" s="905"/>
      <c r="BL71" s="905"/>
      <c r="BM71" s="905"/>
      <c r="BN71" s="905"/>
      <c r="BO71" s="905"/>
      <c r="BP71" s="905"/>
      <c r="BQ71" s="905"/>
      <c r="BR71" s="905"/>
      <c r="BS71" s="905"/>
      <c r="BT71" s="905"/>
      <c r="BU71" s="905"/>
      <c r="BV71" s="905"/>
      <c r="BW71" s="905"/>
      <c r="BX71" s="905"/>
      <c r="BY71" s="905"/>
      <c r="BZ71" s="905"/>
      <c r="CA71" s="905"/>
      <c r="CB71" s="905"/>
      <c r="CC71" s="905"/>
      <c r="CD71" s="905"/>
      <c r="CE71" s="905"/>
      <c r="CF71" s="905"/>
      <c r="CG71" s="905"/>
      <c r="CH71" s="905"/>
      <c r="CI71" s="905"/>
      <c r="CJ71" s="905"/>
      <c r="CK71" s="905"/>
      <c r="CL71" s="905"/>
      <c r="CM71" s="905"/>
      <c r="CN71" s="905"/>
      <c r="CO71" s="905"/>
      <c r="CP71" s="905"/>
      <c r="CQ71" s="905"/>
      <c r="CR71" s="905"/>
      <c r="CS71" s="905"/>
      <c r="CT71" s="905"/>
      <c r="CU71" s="905"/>
      <c r="CV71" s="905"/>
      <c r="CW71" s="905"/>
      <c r="CX71" s="905"/>
      <c r="CY71" s="905"/>
      <c r="CZ71" s="905"/>
      <c r="DA71" s="905"/>
      <c r="DB71" s="905"/>
      <c r="DC71" s="905"/>
      <c r="DD71" s="905"/>
      <c r="DE71" s="905"/>
      <c r="DF71" s="905"/>
      <c r="DG71" s="905"/>
      <c r="DH71" s="905"/>
      <c r="DI71" s="905"/>
      <c r="DJ71" s="905"/>
      <c r="DK71" s="905"/>
      <c r="DL71" s="905"/>
      <c r="DM71" s="905"/>
      <c r="DN71" s="905"/>
      <c r="DO71" s="905"/>
      <c r="DP71" s="905"/>
      <c r="DQ71" s="905"/>
      <c r="DR71" s="905"/>
      <c r="DS71" s="905"/>
      <c r="DT71" s="905"/>
      <c r="DU71" s="905"/>
      <c r="DV71" s="905"/>
      <c r="DW71" s="905"/>
      <c r="DX71" s="905"/>
      <c r="DY71" s="905"/>
      <c r="DZ71" s="905"/>
      <c r="EA71" s="905"/>
      <c r="EB71" s="905"/>
      <c r="EC71" s="905"/>
      <c r="ED71" s="905"/>
      <c r="EE71" s="905"/>
      <c r="EF71" s="905"/>
      <c r="EG71" s="905"/>
      <c r="EH71" s="905"/>
      <c r="EI71" s="905"/>
      <c r="EJ71" s="905"/>
      <c r="EK71" s="905"/>
      <c r="EL71" s="905"/>
      <c r="EM71" s="905"/>
      <c r="EN71" s="905"/>
      <c r="EO71" s="905"/>
      <c r="EP71" s="905"/>
      <c r="EQ71" s="905"/>
      <c r="ER71" s="905"/>
      <c r="ES71" s="905"/>
      <c r="ET71" s="905"/>
      <c r="EU71" s="905"/>
      <c r="EV71" s="905"/>
      <c r="EW71" s="905"/>
      <c r="EX71" s="905"/>
      <c r="EY71" s="905"/>
      <c r="EZ71" s="905"/>
      <c r="FA71" s="905"/>
      <c r="FB71" s="905"/>
      <c r="FC71" s="905"/>
      <c r="FD71" s="905"/>
      <c r="FE71" s="905"/>
    </row>
    <row r="72" spans="22:161" ht="30" customHeight="1" x14ac:dyDescent="0.25">
      <c r="V72" s="675"/>
      <c r="W72" s="675"/>
      <c r="X72" s="675"/>
      <c r="Y72" s="675"/>
      <c r="Z72" s="675"/>
      <c r="AA72" s="675"/>
      <c r="AB72" s="675"/>
      <c r="AC72" s="675"/>
      <c r="AD72" s="675"/>
      <c r="AE72" s="675"/>
      <c r="AF72" s="675"/>
      <c r="AG72" s="905"/>
      <c r="AH72" s="905"/>
      <c r="AI72" s="905"/>
      <c r="AJ72" s="905"/>
      <c r="AK72" s="905"/>
      <c r="AL72" s="905"/>
      <c r="AM72" s="905"/>
      <c r="AN72" s="905"/>
      <c r="AO72" s="905"/>
      <c r="AP72" s="905"/>
      <c r="AQ72" s="905"/>
      <c r="AR72" s="905"/>
      <c r="AS72" s="905"/>
      <c r="AT72" s="905"/>
      <c r="AU72" s="905"/>
      <c r="AV72" s="905"/>
      <c r="AW72" s="905"/>
      <c r="AX72" s="905"/>
      <c r="AY72" s="905"/>
      <c r="AZ72" s="905"/>
      <c r="BA72" s="905"/>
      <c r="BB72" s="905"/>
      <c r="BC72" s="905"/>
      <c r="BD72" s="905"/>
      <c r="BE72" s="905"/>
      <c r="BF72" s="905"/>
      <c r="BG72" s="905"/>
      <c r="BH72" s="905"/>
      <c r="BI72" s="905"/>
      <c r="BJ72" s="905"/>
      <c r="BK72" s="905"/>
      <c r="BL72" s="905"/>
      <c r="BM72" s="905"/>
      <c r="BN72" s="905"/>
      <c r="BO72" s="905"/>
      <c r="BP72" s="905"/>
      <c r="BQ72" s="905"/>
      <c r="BR72" s="905"/>
      <c r="BS72" s="905"/>
      <c r="BT72" s="905"/>
      <c r="BU72" s="905"/>
      <c r="BV72" s="905"/>
      <c r="BW72" s="905"/>
      <c r="BX72" s="905"/>
      <c r="BY72" s="905"/>
      <c r="BZ72" s="905"/>
      <c r="CA72" s="905"/>
      <c r="CB72" s="905"/>
      <c r="CC72" s="905"/>
      <c r="CD72" s="905"/>
      <c r="CE72" s="905"/>
      <c r="CF72" s="905"/>
      <c r="CG72" s="905"/>
      <c r="CH72" s="905"/>
      <c r="CI72" s="905"/>
      <c r="CJ72" s="905"/>
      <c r="CK72" s="905"/>
      <c r="CL72" s="905"/>
      <c r="CM72" s="905"/>
      <c r="CN72" s="905"/>
      <c r="CO72" s="905"/>
      <c r="CP72" s="905"/>
      <c r="CQ72" s="905"/>
      <c r="CR72" s="905"/>
      <c r="CS72" s="905"/>
      <c r="CT72" s="905"/>
      <c r="CU72" s="905"/>
      <c r="CV72" s="905"/>
      <c r="CW72" s="905"/>
      <c r="CX72" s="905"/>
      <c r="CY72" s="905"/>
      <c r="CZ72" s="905"/>
      <c r="DA72" s="905"/>
      <c r="DB72" s="905"/>
      <c r="DC72" s="905"/>
      <c r="DD72" s="905"/>
      <c r="DE72" s="905"/>
      <c r="DF72" s="905"/>
      <c r="DG72" s="905"/>
      <c r="DH72" s="905"/>
      <c r="DI72" s="905"/>
      <c r="DJ72" s="905"/>
      <c r="DK72" s="905"/>
      <c r="DL72" s="905"/>
      <c r="DM72" s="905"/>
      <c r="DN72" s="905"/>
      <c r="DO72" s="905"/>
      <c r="DP72" s="905"/>
      <c r="DQ72" s="905"/>
      <c r="DR72" s="905"/>
      <c r="DS72" s="905"/>
      <c r="DT72" s="905"/>
      <c r="DU72" s="905"/>
      <c r="DV72" s="905"/>
      <c r="DW72" s="905"/>
      <c r="DX72" s="905"/>
      <c r="DY72" s="905"/>
      <c r="DZ72" s="905"/>
      <c r="EA72" s="905"/>
      <c r="EB72" s="905"/>
      <c r="EC72" s="905"/>
      <c r="ED72" s="905"/>
      <c r="EE72" s="905"/>
      <c r="EF72" s="905"/>
      <c r="EG72" s="905"/>
      <c r="EH72" s="905"/>
      <c r="EI72" s="905"/>
      <c r="EJ72" s="905"/>
      <c r="EK72" s="905"/>
      <c r="EL72" s="905"/>
      <c r="EM72" s="905"/>
      <c r="EN72" s="905"/>
      <c r="EO72" s="905"/>
      <c r="EP72" s="905"/>
      <c r="EQ72" s="905"/>
      <c r="ER72" s="905"/>
      <c r="ES72" s="905"/>
      <c r="ET72" s="905"/>
      <c r="EU72" s="905"/>
      <c r="EV72" s="905"/>
      <c r="EW72" s="905"/>
      <c r="EX72" s="905"/>
      <c r="EY72" s="905"/>
      <c r="EZ72" s="905"/>
      <c r="FA72" s="905"/>
      <c r="FB72" s="905"/>
      <c r="FC72" s="905"/>
      <c r="FD72" s="905"/>
      <c r="FE72" s="905"/>
    </row>
    <row r="73" spans="22:161" ht="30" customHeight="1" x14ac:dyDescent="0.25">
      <c r="V73" s="675"/>
      <c r="W73" s="675"/>
      <c r="X73" s="675"/>
      <c r="Y73" s="675"/>
      <c r="Z73" s="675"/>
      <c r="AA73" s="675"/>
      <c r="AB73" s="675"/>
      <c r="AC73" s="675"/>
      <c r="AD73" s="675"/>
      <c r="AE73" s="675"/>
      <c r="AF73" s="675"/>
      <c r="AG73" s="905"/>
      <c r="AH73" s="905"/>
      <c r="AI73" s="905"/>
      <c r="AJ73" s="905"/>
      <c r="AK73" s="905"/>
      <c r="AL73" s="905"/>
      <c r="AM73" s="905"/>
      <c r="AN73" s="905"/>
      <c r="AO73" s="905"/>
      <c r="AP73" s="905"/>
      <c r="AQ73" s="905"/>
      <c r="AR73" s="905"/>
      <c r="AS73" s="905"/>
      <c r="AT73" s="905"/>
      <c r="AU73" s="905"/>
      <c r="AV73" s="905"/>
      <c r="AW73" s="905"/>
      <c r="AX73" s="905"/>
      <c r="AY73" s="905"/>
      <c r="AZ73" s="905"/>
      <c r="BA73" s="905"/>
      <c r="BB73" s="905"/>
      <c r="BC73" s="905"/>
      <c r="BD73" s="905"/>
      <c r="BE73" s="905"/>
      <c r="BF73" s="905"/>
      <c r="BG73" s="905"/>
      <c r="BH73" s="905"/>
      <c r="BI73" s="905"/>
      <c r="BJ73" s="905"/>
      <c r="BK73" s="905"/>
      <c r="BL73" s="905"/>
      <c r="BM73" s="905"/>
      <c r="BN73" s="905"/>
      <c r="BO73" s="905"/>
      <c r="BP73" s="905"/>
      <c r="BQ73" s="905"/>
      <c r="BR73" s="905"/>
      <c r="BS73" s="905"/>
      <c r="BT73" s="905"/>
      <c r="BU73" s="905"/>
      <c r="BV73" s="905"/>
      <c r="BW73" s="905"/>
      <c r="BX73" s="905"/>
      <c r="BY73" s="905"/>
      <c r="BZ73" s="905"/>
      <c r="CA73" s="905"/>
      <c r="CB73" s="905"/>
      <c r="CC73" s="905"/>
      <c r="CD73" s="905"/>
      <c r="CE73" s="905"/>
      <c r="CF73" s="905"/>
      <c r="CG73" s="905"/>
      <c r="CH73" s="905"/>
      <c r="CI73" s="905"/>
      <c r="CJ73" s="905"/>
      <c r="CK73" s="905"/>
      <c r="CL73" s="905"/>
      <c r="CM73" s="905"/>
      <c r="CN73" s="905"/>
      <c r="CO73" s="905"/>
      <c r="CP73" s="905"/>
      <c r="CQ73" s="905"/>
      <c r="CR73" s="905"/>
      <c r="CS73" s="905"/>
      <c r="CT73" s="905"/>
      <c r="CU73" s="905"/>
      <c r="CV73" s="905"/>
      <c r="CW73" s="905"/>
      <c r="CX73" s="905"/>
      <c r="CY73" s="905"/>
      <c r="CZ73" s="905"/>
      <c r="DA73" s="905"/>
      <c r="DB73" s="905"/>
      <c r="DC73" s="905"/>
      <c r="DD73" s="905"/>
      <c r="DE73" s="905"/>
      <c r="DF73" s="905"/>
      <c r="DG73" s="905"/>
      <c r="DH73" s="905"/>
      <c r="DI73" s="905"/>
      <c r="DJ73" s="905"/>
      <c r="DK73" s="905"/>
      <c r="DL73" s="905"/>
      <c r="DM73" s="905"/>
      <c r="DN73" s="905"/>
      <c r="DO73" s="905"/>
      <c r="DP73" s="905"/>
      <c r="DQ73" s="905"/>
      <c r="DR73" s="905"/>
      <c r="DS73" s="905"/>
      <c r="DT73" s="905"/>
      <c r="DU73" s="905"/>
      <c r="DV73" s="905"/>
      <c r="DW73" s="905"/>
      <c r="DX73" s="905"/>
      <c r="DY73" s="905"/>
      <c r="DZ73" s="905"/>
      <c r="EA73" s="905"/>
      <c r="EB73" s="905"/>
      <c r="EC73" s="905"/>
      <c r="ED73" s="905"/>
      <c r="EE73" s="905"/>
      <c r="EF73" s="905"/>
      <c r="EG73" s="905"/>
      <c r="EH73" s="905"/>
      <c r="EI73" s="905"/>
      <c r="EJ73" s="905"/>
      <c r="EK73" s="905"/>
      <c r="EL73" s="905"/>
      <c r="EM73" s="905"/>
      <c r="EN73" s="905"/>
      <c r="EO73" s="905"/>
      <c r="EP73" s="905"/>
      <c r="EQ73" s="905"/>
      <c r="ER73" s="905"/>
      <c r="ES73" s="905"/>
      <c r="ET73" s="905"/>
      <c r="EU73" s="905"/>
      <c r="EV73" s="905"/>
      <c r="EW73" s="905"/>
      <c r="EX73" s="905"/>
      <c r="EY73" s="905"/>
      <c r="EZ73" s="905"/>
      <c r="FA73" s="905"/>
      <c r="FB73" s="905"/>
      <c r="FC73" s="905"/>
      <c r="FD73" s="905"/>
      <c r="FE73" s="905"/>
    </row>
    <row r="74" spans="22:161" ht="30" customHeight="1" x14ac:dyDescent="0.25">
      <c r="V74" s="675"/>
      <c r="W74" s="675"/>
      <c r="X74" s="675"/>
      <c r="Y74" s="675"/>
      <c r="Z74" s="675"/>
      <c r="AA74" s="675"/>
      <c r="AB74" s="675"/>
      <c r="AC74" s="675"/>
      <c r="AD74" s="675"/>
      <c r="AE74" s="675"/>
      <c r="AF74" s="675"/>
      <c r="AG74" s="905"/>
      <c r="AH74" s="905"/>
      <c r="AI74" s="905"/>
      <c r="AJ74" s="905"/>
      <c r="AK74" s="905"/>
      <c r="AL74" s="905"/>
      <c r="AM74" s="905"/>
      <c r="AN74" s="905"/>
      <c r="AO74" s="905"/>
      <c r="AP74" s="905"/>
      <c r="AQ74" s="905"/>
      <c r="AR74" s="905"/>
      <c r="AS74" s="905"/>
      <c r="AT74" s="905"/>
      <c r="AU74" s="905"/>
      <c r="AV74" s="905"/>
      <c r="AW74" s="905"/>
      <c r="AX74" s="905"/>
      <c r="AY74" s="905"/>
      <c r="AZ74" s="905"/>
      <c r="BA74" s="905"/>
      <c r="BB74" s="905"/>
      <c r="BC74" s="905"/>
      <c r="BD74" s="905"/>
      <c r="BE74" s="905"/>
      <c r="BF74" s="905"/>
      <c r="BG74" s="905"/>
      <c r="BH74" s="905"/>
      <c r="BI74" s="905"/>
      <c r="BJ74" s="905"/>
      <c r="BK74" s="905"/>
      <c r="BL74" s="905"/>
      <c r="BM74" s="905"/>
      <c r="BN74" s="905"/>
      <c r="BO74" s="905"/>
      <c r="BP74" s="905"/>
      <c r="BQ74" s="905"/>
      <c r="BR74" s="905"/>
      <c r="BS74" s="905"/>
      <c r="BT74" s="905"/>
      <c r="BU74" s="905"/>
      <c r="BV74" s="905"/>
      <c r="BW74" s="905"/>
      <c r="BX74" s="905"/>
      <c r="BY74" s="905"/>
      <c r="BZ74" s="905"/>
      <c r="CA74" s="905"/>
      <c r="CB74" s="905"/>
      <c r="CC74" s="905"/>
      <c r="CD74" s="905"/>
      <c r="CE74" s="905"/>
      <c r="CF74" s="905"/>
      <c r="CG74" s="905"/>
      <c r="CH74" s="905"/>
      <c r="CI74" s="905"/>
      <c r="CJ74" s="905"/>
      <c r="CK74" s="905"/>
      <c r="CL74" s="905"/>
      <c r="CM74" s="905"/>
      <c r="CN74" s="905"/>
      <c r="CO74" s="905"/>
      <c r="CP74" s="905"/>
      <c r="CQ74" s="905"/>
      <c r="CR74" s="905"/>
      <c r="CS74" s="905"/>
      <c r="CT74" s="905"/>
      <c r="CU74" s="905"/>
      <c r="CV74" s="905"/>
      <c r="CW74" s="905"/>
      <c r="CX74" s="905"/>
      <c r="CY74" s="905"/>
      <c r="CZ74" s="905"/>
      <c r="DA74" s="905"/>
      <c r="DB74" s="905"/>
      <c r="DC74" s="905"/>
      <c r="DD74" s="905"/>
      <c r="DE74" s="905"/>
      <c r="DF74" s="905"/>
      <c r="DG74" s="905"/>
      <c r="DH74" s="905"/>
      <c r="DI74" s="905"/>
      <c r="DJ74" s="905"/>
      <c r="DK74" s="905"/>
      <c r="DL74" s="905"/>
      <c r="DM74" s="905"/>
      <c r="DN74" s="905"/>
      <c r="DO74" s="905"/>
      <c r="DP74" s="905"/>
      <c r="DQ74" s="905"/>
      <c r="DR74" s="905"/>
      <c r="DS74" s="905"/>
      <c r="DT74" s="905"/>
      <c r="DU74" s="905"/>
      <c r="DV74" s="905"/>
      <c r="DW74" s="905"/>
      <c r="DX74" s="905"/>
      <c r="DY74" s="905"/>
      <c r="DZ74" s="905"/>
      <c r="EA74" s="905"/>
      <c r="EB74" s="905"/>
      <c r="EC74" s="905"/>
      <c r="ED74" s="905"/>
      <c r="EE74" s="905"/>
      <c r="EF74" s="905"/>
      <c r="EG74" s="905"/>
      <c r="EH74" s="905"/>
      <c r="EI74" s="905"/>
      <c r="EJ74" s="905"/>
      <c r="EK74" s="905"/>
      <c r="EL74" s="905"/>
      <c r="EM74" s="905"/>
      <c r="EN74" s="905"/>
      <c r="EO74" s="905"/>
      <c r="EP74" s="905"/>
      <c r="EQ74" s="905"/>
      <c r="ER74" s="905"/>
      <c r="ES74" s="905"/>
      <c r="ET74" s="905"/>
      <c r="EU74" s="905"/>
      <c r="EV74" s="905"/>
      <c r="EW74" s="905"/>
      <c r="EX74" s="905"/>
      <c r="EY74" s="905"/>
      <c r="EZ74" s="905"/>
      <c r="FA74" s="905"/>
      <c r="FB74" s="905"/>
      <c r="FC74" s="905"/>
      <c r="FD74" s="905"/>
      <c r="FE74" s="905"/>
    </row>
    <row r="75" spans="22:161" ht="30" customHeight="1" x14ac:dyDescent="0.25">
      <c r="V75" s="675"/>
      <c r="W75" s="675"/>
      <c r="X75" s="675"/>
      <c r="Y75" s="675"/>
      <c r="Z75" s="675"/>
      <c r="AA75" s="675"/>
      <c r="AB75" s="675"/>
      <c r="AC75" s="675"/>
      <c r="AD75" s="675"/>
      <c r="AE75" s="675"/>
      <c r="AF75" s="675"/>
      <c r="AG75" s="905"/>
      <c r="AH75" s="905"/>
      <c r="AI75" s="905"/>
      <c r="AJ75" s="905"/>
      <c r="AK75" s="905"/>
      <c r="AL75" s="905"/>
      <c r="AM75" s="905"/>
      <c r="AN75" s="905"/>
      <c r="AO75" s="905"/>
      <c r="AP75" s="905"/>
      <c r="AQ75" s="905"/>
      <c r="AR75" s="905"/>
      <c r="AS75" s="905"/>
      <c r="AT75" s="905"/>
      <c r="AU75" s="905"/>
      <c r="AV75" s="905"/>
      <c r="AW75" s="905"/>
      <c r="AX75" s="905"/>
      <c r="AY75" s="905"/>
      <c r="AZ75" s="905"/>
      <c r="BA75" s="905"/>
      <c r="BB75" s="905"/>
      <c r="BC75" s="905"/>
      <c r="BD75" s="905"/>
      <c r="BE75" s="905"/>
      <c r="BF75" s="905"/>
      <c r="BG75" s="905"/>
      <c r="BH75" s="905"/>
      <c r="BI75" s="905"/>
      <c r="BJ75" s="905"/>
      <c r="BK75" s="905"/>
      <c r="BL75" s="905"/>
      <c r="BM75" s="905"/>
      <c r="BN75" s="905"/>
      <c r="BO75" s="905"/>
      <c r="BP75" s="905"/>
      <c r="BQ75" s="905"/>
      <c r="BR75" s="905"/>
      <c r="BS75" s="905"/>
      <c r="BT75" s="905"/>
      <c r="BU75" s="905"/>
      <c r="BV75" s="905"/>
      <c r="BW75" s="905"/>
      <c r="BX75" s="905"/>
      <c r="BY75" s="905"/>
      <c r="BZ75" s="905"/>
      <c r="CA75" s="905"/>
      <c r="CB75" s="905"/>
      <c r="CC75" s="905"/>
      <c r="CD75" s="905"/>
      <c r="CE75" s="905"/>
      <c r="CF75" s="905"/>
      <c r="CG75" s="905"/>
      <c r="CH75" s="905"/>
      <c r="CI75" s="905"/>
      <c r="CJ75" s="905"/>
      <c r="CK75" s="905"/>
      <c r="CL75" s="905"/>
      <c r="CM75" s="905"/>
      <c r="CN75" s="905"/>
      <c r="CO75" s="905"/>
      <c r="CP75" s="905"/>
      <c r="CQ75" s="905"/>
      <c r="CR75" s="905"/>
      <c r="CS75" s="905"/>
      <c r="CT75" s="905"/>
      <c r="CU75" s="905"/>
      <c r="CV75" s="905"/>
      <c r="CW75" s="905"/>
      <c r="CX75" s="905"/>
      <c r="CY75" s="905"/>
      <c r="CZ75" s="905"/>
      <c r="DA75" s="905"/>
      <c r="DB75" s="905"/>
      <c r="DC75" s="905"/>
      <c r="DD75" s="905"/>
      <c r="DE75" s="905"/>
      <c r="DF75" s="905"/>
      <c r="DG75" s="905"/>
      <c r="DH75" s="905"/>
      <c r="DI75" s="905"/>
      <c r="DJ75" s="905"/>
      <c r="DK75" s="905"/>
      <c r="DL75" s="905"/>
      <c r="DM75" s="905"/>
      <c r="DN75" s="905"/>
      <c r="DO75" s="905"/>
      <c r="DP75" s="905"/>
      <c r="DQ75" s="905"/>
      <c r="DR75" s="905"/>
      <c r="DS75" s="905"/>
      <c r="DT75" s="905"/>
      <c r="DU75" s="905"/>
      <c r="DV75" s="905"/>
      <c r="DW75" s="905"/>
      <c r="DX75" s="905"/>
      <c r="DY75" s="905"/>
      <c r="DZ75" s="905"/>
      <c r="EA75" s="905"/>
      <c r="EB75" s="905"/>
      <c r="EC75" s="905"/>
      <c r="ED75" s="905"/>
      <c r="EE75" s="905"/>
      <c r="EF75" s="905"/>
      <c r="EG75" s="905"/>
      <c r="EH75" s="905"/>
      <c r="EI75" s="905"/>
      <c r="EJ75" s="905"/>
      <c r="EK75" s="905"/>
      <c r="EL75" s="905"/>
      <c r="EM75" s="905"/>
      <c r="EN75" s="905"/>
      <c r="EO75" s="905"/>
      <c r="EP75" s="905"/>
      <c r="EQ75" s="905"/>
      <c r="ER75" s="905"/>
      <c r="ES75" s="905"/>
      <c r="ET75" s="905"/>
      <c r="EU75" s="905"/>
      <c r="EV75" s="905"/>
      <c r="EW75" s="905"/>
      <c r="EX75" s="905"/>
      <c r="EY75" s="905"/>
      <c r="EZ75" s="905"/>
      <c r="FA75" s="905"/>
      <c r="FB75" s="905"/>
      <c r="FC75" s="905"/>
      <c r="FD75" s="905"/>
      <c r="FE75" s="905"/>
    </row>
    <row r="76" spans="22:161" ht="30" customHeight="1" x14ac:dyDescent="0.25">
      <c r="V76" s="675"/>
      <c r="W76" s="675"/>
      <c r="X76" s="675"/>
      <c r="Y76" s="675"/>
      <c r="Z76" s="675"/>
      <c r="AA76" s="675"/>
      <c r="AB76" s="675"/>
      <c r="AC76" s="675"/>
      <c r="AD76" s="675"/>
      <c r="AE76" s="675"/>
      <c r="AF76" s="675"/>
      <c r="AG76" s="905"/>
      <c r="AH76" s="905"/>
      <c r="AI76" s="905"/>
      <c r="AJ76" s="905"/>
      <c r="AK76" s="905"/>
      <c r="AL76" s="905"/>
      <c r="AM76" s="905"/>
      <c r="AN76" s="905"/>
      <c r="AO76" s="905"/>
      <c r="AP76" s="905"/>
      <c r="AQ76" s="905"/>
      <c r="AR76" s="905"/>
      <c r="AS76" s="905"/>
      <c r="AT76" s="905"/>
      <c r="AU76" s="905"/>
      <c r="AV76" s="905"/>
      <c r="AW76" s="905"/>
      <c r="AX76" s="905"/>
      <c r="AY76" s="905"/>
      <c r="AZ76" s="905"/>
      <c r="BA76" s="905"/>
      <c r="BB76" s="905"/>
      <c r="BC76" s="905"/>
      <c r="BD76" s="905"/>
      <c r="BE76" s="905"/>
      <c r="BF76" s="905"/>
      <c r="BG76" s="905"/>
      <c r="BH76" s="905"/>
      <c r="BI76" s="905"/>
      <c r="BJ76" s="905"/>
      <c r="BK76" s="905"/>
      <c r="BL76" s="905"/>
      <c r="BM76" s="905"/>
      <c r="BN76" s="905"/>
      <c r="BO76" s="905"/>
      <c r="BP76" s="905"/>
      <c r="BQ76" s="905"/>
      <c r="BR76" s="905"/>
      <c r="BS76" s="905"/>
      <c r="BT76" s="905"/>
      <c r="BU76" s="905"/>
      <c r="BV76" s="905"/>
      <c r="BW76" s="905"/>
      <c r="BX76" s="905"/>
      <c r="BY76" s="905"/>
      <c r="BZ76" s="905"/>
      <c r="CA76" s="905"/>
      <c r="CB76" s="905"/>
      <c r="CC76" s="905"/>
      <c r="CD76" s="905"/>
      <c r="CE76" s="905"/>
      <c r="CF76" s="905"/>
      <c r="CG76" s="905"/>
      <c r="CH76" s="905"/>
      <c r="CI76" s="905"/>
      <c r="CJ76" s="905"/>
      <c r="CK76" s="905"/>
      <c r="CL76" s="905"/>
      <c r="CM76" s="905"/>
      <c r="CN76" s="905"/>
      <c r="CO76" s="905"/>
      <c r="CP76" s="905"/>
      <c r="CQ76" s="905"/>
      <c r="CR76" s="905"/>
      <c r="CS76" s="905"/>
      <c r="CT76" s="905"/>
      <c r="CU76" s="905"/>
      <c r="CV76" s="905"/>
      <c r="CW76" s="905"/>
      <c r="CX76" s="905"/>
      <c r="CY76" s="905"/>
      <c r="CZ76" s="905"/>
      <c r="DA76" s="905"/>
      <c r="DB76" s="905"/>
      <c r="DC76" s="905"/>
      <c r="DD76" s="905"/>
      <c r="DE76" s="905"/>
      <c r="DF76" s="905"/>
      <c r="DG76" s="905"/>
      <c r="DH76" s="905"/>
      <c r="DI76" s="905"/>
      <c r="DJ76" s="905"/>
      <c r="DK76" s="905"/>
      <c r="DL76" s="905"/>
      <c r="DM76" s="905"/>
      <c r="DN76" s="905"/>
      <c r="DO76" s="905"/>
      <c r="DP76" s="905"/>
      <c r="DQ76" s="905"/>
      <c r="DR76" s="905"/>
      <c r="DS76" s="905"/>
      <c r="DT76" s="905"/>
      <c r="DU76" s="905"/>
      <c r="DV76" s="905"/>
      <c r="DW76" s="905"/>
      <c r="DX76" s="905"/>
      <c r="DY76" s="905"/>
      <c r="DZ76" s="905"/>
      <c r="EA76" s="905"/>
      <c r="EB76" s="905"/>
      <c r="EC76" s="905"/>
      <c r="ED76" s="905"/>
      <c r="EE76" s="905"/>
      <c r="EF76" s="905"/>
      <c r="EG76" s="905"/>
      <c r="EH76" s="905"/>
      <c r="EI76" s="905"/>
      <c r="EJ76" s="905"/>
      <c r="EK76" s="905"/>
      <c r="EL76" s="905"/>
      <c r="EM76" s="905"/>
      <c r="EN76" s="905"/>
      <c r="EO76" s="905"/>
      <c r="EP76" s="905"/>
      <c r="EQ76" s="905"/>
      <c r="ER76" s="905"/>
      <c r="ES76" s="905"/>
      <c r="ET76" s="905"/>
      <c r="EU76" s="905"/>
      <c r="EV76" s="905"/>
      <c r="EW76" s="905"/>
      <c r="EX76" s="905"/>
      <c r="EY76" s="905"/>
      <c r="EZ76" s="905"/>
      <c r="FA76" s="905"/>
      <c r="FB76" s="905"/>
      <c r="FC76" s="905"/>
      <c r="FD76" s="905"/>
      <c r="FE76" s="905"/>
    </row>
    <row r="77" spans="22:161" ht="30" customHeight="1" x14ac:dyDescent="0.25">
      <c r="V77" s="675"/>
      <c r="W77" s="675"/>
      <c r="X77" s="675"/>
      <c r="Y77" s="675"/>
      <c r="Z77" s="675"/>
      <c r="AA77" s="675"/>
      <c r="AB77" s="675"/>
      <c r="AC77" s="675"/>
      <c r="AD77" s="675"/>
      <c r="AE77" s="675"/>
      <c r="AF77" s="675"/>
      <c r="AG77" s="905"/>
      <c r="AH77" s="905"/>
      <c r="AI77" s="905"/>
      <c r="AJ77" s="905"/>
      <c r="AK77" s="905"/>
      <c r="AL77" s="905"/>
      <c r="AM77" s="905"/>
      <c r="AN77" s="905"/>
      <c r="AO77" s="905"/>
      <c r="AP77" s="905"/>
      <c r="AQ77" s="905"/>
      <c r="AR77" s="905"/>
      <c r="AS77" s="905"/>
      <c r="AT77" s="905"/>
      <c r="AU77" s="905"/>
      <c r="AV77" s="905"/>
      <c r="AW77" s="905"/>
      <c r="AX77" s="905"/>
      <c r="AY77" s="905"/>
      <c r="AZ77" s="905"/>
      <c r="BA77" s="905"/>
      <c r="BB77" s="905"/>
      <c r="BC77" s="905"/>
      <c r="BD77" s="905"/>
      <c r="BE77" s="905"/>
      <c r="BF77" s="905"/>
      <c r="BG77" s="905"/>
      <c r="BH77" s="905"/>
      <c r="BI77" s="905"/>
      <c r="BJ77" s="905"/>
      <c r="BK77" s="905"/>
      <c r="BL77" s="905"/>
      <c r="BM77" s="905"/>
      <c r="BN77" s="905"/>
      <c r="BO77" s="905"/>
      <c r="BP77" s="905"/>
      <c r="BQ77" s="905"/>
      <c r="BR77" s="905"/>
      <c r="BS77" s="905"/>
      <c r="BT77" s="905"/>
      <c r="BU77" s="905"/>
      <c r="BV77" s="905"/>
      <c r="BW77" s="905"/>
      <c r="BX77" s="905"/>
      <c r="BY77" s="905"/>
      <c r="BZ77" s="905"/>
      <c r="CA77" s="905"/>
      <c r="CB77" s="905"/>
      <c r="CC77" s="905"/>
      <c r="CD77" s="905"/>
      <c r="CE77" s="905"/>
      <c r="CF77" s="905"/>
      <c r="CG77" s="905"/>
      <c r="CH77" s="905"/>
      <c r="CI77" s="905"/>
      <c r="CJ77" s="905"/>
      <c r="CK77" s="905"/>
      <c r="CL77" s="905"/>
      <c r="CM77" s="905"/>
      <c r="CN77" s="905"/>
      <c r="CO77" s="905"/>
      <c r="CP77" s="905"/>
      <c r="CQ77" s="905"/>
      <c r="CR77" s="905"/>
      <c r="CS77" s="905"/>
      <c r="CT77" s="905"/>
      <c r="CU77" s="905"/>
      <c r="CV77" s="905"/>
      <c r="CW77" s="905"/>
      <c r="CX77" s="905"/>
      <c r="CY77" s="905"/>
      <c r="CZ77" s="905"/>
      <c r="DA77" s="905"/>
      <c r="DB77" s="905"/>
      <c r="DC77" s="905"/>
      <c r="DD77" s="905"/>
      <c r="DE77" s="905"/>
      <c r="DF77" s="905"/>
      <c r="DG77" s="905"/>
      <c r="DH77" s="905"/>
      <c r="DI77" s="905"/>
      <c r="DJ77" s="905"/>
      <c r="DK77" s="905"/>
      <c r="DL77" s="905"/>
      <c r="DM77" s="905"/>
      <c r="DN77" s="905"/>
      <c r="DO77" s="905"/>
      <c r="DP77" s="905"/>
      <c r="DQ77" s="905"/>
      <c r="DR77" s="905"/>
      <c r="DS77" s="905"/>
      <c r="DT77" s="905"/>
      <c r="DU77" s="905"/>
      <c r="DV77" s="905"/>
      <c r="DW77" s="905"/>
      <c r="DX77" s="905"/>
      <c r="DY77" s="905"/>
      <c r="DZ77" s="905"/>
      <c r="EA77" s="905"/>
      <c r="EB77" s="905"/>
      <c r="EC77" s="905"/>
      <c r="ED77" s="905"/>
      <c r="EE77" s="905"/>
      <c r="EF77" s="905"/>
      <c r="EG77" s="905"/>
      <c r="EH77" s="905"/>
      <c r="EI77" s="905"/>
      <c r="EJ77" s="905"/>
      <c r="EK77" s="905"/>
      <c r="EL77" s="905"/>
      <c r="EM77" s="905"/>
      <c r="EN77" s="905"/>
      <c r="EO77" s="905"/>
      <c r="EP77" s="905"/>
      <c r="EQ77" s="905"/>
      <c r="ER77" s="905"/>
      <c r="ES77" s="905"/>
      <c r="ET77" s="905"/>
      <c r="EU77" s="905"/>
      <c r="EV77" s="905"/>
      <c r="EW77" s="905"/>
      <c r="EX77" s="905"/>
      <c r="EY77" s="905"/>
      <c r="EZ77" s="905"/>
      <c r="FA77" s="905"/>
      <c r="FB77" s="905"/>
      <c r="FC77" s="905"/>
      <c r="FD77" s="905"/>
      <c r="FE77" s="905"/>
    </row>
  </sheetData>
  <mergeCells count="3">
    <mergeCell ref="A5:A8"/>
    <mergeCell ref="A9:A10"/>
    <mergeCell ref="A11:A13"/>
  </mergeCells>
  <conditionalFormatting sqref="F8 F10 F15">
    <cfRule type="containsText" dxfId="494" priority="3" operator="containsText" text="medium">
      <formula>NOT(ISERROR(SEARCH("medium",F8)))</formula>
    </cfRule>
  </conditionalFormatting>
  <conditionalFormatting sqref="F8 F10 F15">
    <cfRule type="containsText" dxfId="493" priority="2" operator="containsText" text="high">
      <formula>NOT(ISERROR(SEARCH("high",F8)))</formula>
    </cfRule>
  </conditionalFormatting>
  <conditionalFormatting sqref="F8 F10 F15">
    <cfRule type="containsText" dxfId="492" priority="1" operator="containsText" text="low">
      <formula>NOT(ISERROR(SEARCH("low",F8)))</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F69"/>
  <sheetViews>
    <sheetView workbookViewId="0">
      <selection activeCell="E7" sqref="E7"/>
    </sheetView>
  </sheetViews>
  <sheetFormatPr defaultRowHeight="15" x14ac:dyDescent="0.25"/>
  <cols>
    <col min="1" max="1" width="9.140625" style="98"/>
    <col min="2" max="2" width="29.7109375" style="98" customWidth="1"/>
    <col min="3" max="5" width="9.140625" style="98"/>
    <col min="6" max="6" width="12" style="98" customWidth="1"/>
    <col min="7" max="16384" width="9.140625" style="98"/>
  </cols>
  <sheetData>
    <row r="6" spans="2:6" ht="15.75" thickBot="1" x14ac:dyDescent="0.3"/>
    <row r="7" spans="2:6" ht="18.75" x14ac:dyDescent="0.3">
      <c r="B7" s="682" t="s">
        <v>1111</v>
      </c>
      <c r="C7" s="703"/>
      <c r="D7" s="703"/>
      <c r="E7" s="703"/>
      <c r="F7" s="704"/>
    </row>
    <row r="8" spans="2:6" x14ac:dyDescent="0.25">
      <c r="B8" s="685" t="s">
        <v>1088</v>
      </c>
      <c r="C8" s="686" t="s">
        <v>1089</v>
      </c>
      <c r="D8" s="686" t="s">
        <v>1090</v>
      </c>
      <c r="E8" s="686" t="s">
        <v>1091</v>
      </c>
      <c r="F8" s="687" t="s">
        <v>1092</v>
      </c>
    </row>
    <row r="9" spans="2:6" x14ac:dyDescent="0.25">
      <c r="B9" s="688" t="s">
        <v>1107</v>
      </c>
      <c r="C9" s="680">
        <v>545</v>
      </c>
      <c r="D9" s="680" t="s">
        <v>1093</v>
      </c>
      <c r="E9" s="680">
        <v>10</v>
      </c>
      <c r="F9" s="689">
        <f t="shared" ref="F9:F11" si="0">E9*C9</f>
        <v>5450</v>
      </c>
    </row>
    <row r="10" spans="2:6" x14ac:dyDescent="0.25">
      <c r="B10" s="688" t="s">
        <v>569</v>
      </c>
      <c r="C10" s="680">
        <v>545</v>
      </c>
      <c r="D10" s="680" t="s">
        <v>1093</v>
      </c>
      <c r="E10" s="680">
        <v>20</v>
      </c>
      <c r="F10" s="689">
        <f t="shared" si="0"/>
        <v>10900</v>
      </c>
    </row>
    <row r="11" spans="2:6" ht="25.5" x14ac:dyDescent="0.25">
      <c r="B11" s="688" t="s">
        <v>1110</v>
      </c>
      <c r="C11" s="680">
        <v>1</v>
      </c>
      <c r="D11" s="680" t="s">
        <v>1104</v>
      </c>
      <c r="E11" s="680">
        <v>500</v>
      </c>
      <c r="F11" s="689">
        <f t="shared" si="0"/>
        <v>500</v>
      </c>
    </row>
    <row r="12" spans="2:6" x14ac:dyDescent="0.25">
      <c r="B12" s="677" t="s">
        <v>1094</v>
      </c>
      <c r="C12" s="678"/>
      <c r="D12" s="678"/>
      <c r="E12" s="678"/>
      <c r="F12" s="690">
        <f>SUM(F9:F11)</f>
        <v>16850</v>
      </c>
    </row>
    <row r="13" spans="2:6" x14ac:dyDescent="0.25">
      <c r="B13" s="679" t="s">
        <v>1095</v>
      </c>
      <c r="C13" s="680">
        <v>15</v>
      </c>
      <c r="D13" s="680" t="s">
        <v>1096</v>
      </c>
      <c r="E13" s="106"/>
      <c r="F13" s="689">
        <f>F12*0.15</f>
        <v>2527.5</v>
      </c>
    </row>
    <row r="14" spans="2:6" ht="15.75" x14ac:dyDescent="0.25">
      <c r="B14" s="681" t="s">
        <v>1097</v>
      </c>
      <c r="C14" s="691"/>
      <c r="D14" s="691"/>
      <c r="E14" s="691"/>
      <c r="F14" s="692">
        <f>SUM(F12:F13)</f>
        <v>19377.5</v>
      </c>
    </row>
    <row r="15" spans="2:6" x14ac:dyDescent="0.25">
      <c r="B15" s="679" t="s">
        <v>1098</v>
      </c>
      <c r="C15" s="680">
        <v>10</v>
      </c>
      <c r="D15" s="106" t="s">
        <v>1096</v>
      </c>
      <c r="E15" s="106"/>
      <c r="F15" s="689">
        <f>F14*0.1</f>
        <v>1937.75</v>
      </c>
    </row>
    <row r="16" spans="2:6" x14ac:dyDescent="0.25">
      <c r="B16" s="679" t="s">
        <v>1099</v>
      </c>
      <c r="C16" s="680">
        <v>10</v>
      </c>
      <c r="D16" s="106" t="s">
        <v>1096</v>
      </c>
      <c r="E16" s="106"/>
      <c r="F16" s="689">
        <f>F14*0.1</f>
        <v>1937.75</v>
      </c>
    </row>
    <row r="17" spans="2:6" x14ac:dyDescent="0.25">
      <c r="B17" s="685" t="s">
        <v>1100</v>
      </c>
      <c r="C17" s="686"/>
      <c r="D17" s="686"/>
      <c r="E17" s="686"/>
      <c r="F17" s="687">
        <f>SUM(F14:F16)</f>
        <v>23253</v>
      </c>
    </row>
    <row r="18" spans="2:6" ht="15.75" thickBot="1" x14ac:dyDescent="0.3"/>
    <row r="19" spans="2:6" ht="18.75" x14ac:dyDescent="0.3">
      <c r="B19" s="682" t="s">
        <v>1261</v>
      </c>
      <c r="C19" s="683"/>
      <c r="D19" s="683"/>
      <c r="E19" s="683"/>
      <c r="F19" s="684"/>
    </row>
    <row r="20" spans="2:6" x14ac:dyDescent="0.25">
      <c r="B20" s="685" t="s">
        <v>1088</v>
      </c>
      <c r="C20" s="686" t="s">
        <v>1089</v>
      </c>
      <c r="D20" s="686" t="s">
        <v>1090</v>
      </c>
      <c r="E20" s="686" t="s">
        <v>1091</v>
      </c>
      <c r="F20" s="687" t="s">
        <v>1092</v>
      </c>
    </row>
    <row r="21" spans="2:6" ht="25.5" x14ac:dyDescent="0.25">
      <c r="B21" s="688" t="s">
        <v>1105</v>
      </c>
      <c r="C21" s="680">
        <v>1</v>
      </c>
      <c r="D21" s="680" t="s">
        <v>1104</v>
      </c>
      <c r="E21" s="680">
        <v>1000</v>
      </c>
      <c r="F21" s="689">
        <v>1000</v>
      </c>
    </row>
    <row r="22" spans="2:6" x14ac:dyDescent="0.25">
      <c r="B22" s="688" t="s">
        <v>1109</v>
      </c>
      <c r="C22" s="680">
        <f>14*4</f>
        <v>56</v>
      </c>
      <c r="D22" s="680" t="s">
        <v>1093</v>
      </c>
      <c r="E22" s="680">
        <v>10</v>
      </c>
      <c r="F22" s="689">
        <f>E22*C22</f>
        <v>560</v>
      </c>
    </row>
    <row r="23" spans="2:6" x14ac:dyDescent="0.25">
      <c r="B23" s="688" t="s">
        <v>569</v>
      </c>
      <c r="C23" s="680">
        <v>56</v>
      </c>
      <c r="D23" s="680" t="s">
        <v>1093</v>
      </c>
      <c r="E23" s="680">
        <v>20</v>
      </c>
      <c r="F23" s="689">
        <f>E23*C23</f>
        <v>1120</v>
      </c>
    </row>
    <row r="24" spans="2:6" x14ac:dyDescent="0.25">
      <c r="B24" s="677" t="s">
        <v>1094</v>
      </c>
      <c r="C24" s="678"/>
      <c r="D24" s="678"/>
      <c r="E24" s="678"/>
      <c r="F24" s="690">
        <f>SUM(F21:F23)</f>
        <v>2680</v>
      </c>
    </row>
    <row r="25" spans="2:6" x14ac:dyDescent="0.25">
      <c r="B25" s="679" t="s">
        <v>1095</v>
      </c>
      <c r="C25" s="680">
        <v>15</v>
      </c>
      <c r="D25" s="680" t="s">
        <v>1096</v>
      </c>
      <c r="E25" s="106"/>
      <c r="F25" s="689">
        <f>F24*0.15</f>
        <v>402</v>
      </c>
    </row>
    <row r="26" spans="2:6" ht="15.75" x14ac:dyDescent="0.25">
      <c r="B26" s="681" t="s">
        <v>1097</v>
      </c>
      <c r="C26" s="691"/>
      <c r="D26" s="691"/>
      <c r="E26" s="691"/>
      <c r="F26" s="692">
        <f>SUM(F24:F25)</f>
        <v>3082</v>
      </c>
    </row>
    <row r="27" spans="2:6" x14ac:dyDescent="0.25">
      <c r="B27" s="679" t="s">
        <v>1098</v>
      </c>
      <c r="C27" s="680">
        <v>10</v>
      </c>
      <c r="D27" s="106" t="s">
        <v>1096</v>
      </c>
      <c r="E27" s="106"/>
      <c r="F27" s="689">
        <f>F26*0.1</f>
        <v>308.20000000000005</v>
      </c>
    </row>
    <row r="28" spans="2:6" x14ac:dyDescent="0.25">
      <c r="B28" s="679" t="s">
        <v>1099</v>
      </c>
      <c r="C28" s="680">
        <v>10</v>
      </c>
      <c r="D28" s="106" t="s">
        <v>1096</v>
      </c>
      <c r="E28" s="106"/>
      <c r="F28" s="689">
        <f>F26*0.1</f>
        <v>308.20000000000005</v>
      </c>
    </row>
    <row r="29" spans="2:6" ht="15.75" x14ac:dyDescent="0.25">
      <c r="B29" s="693" t="s">
        <v>1100</v>
      </c>
      <c r="C29" s="694"/>
      <c r="D29" s="695"/>
      <c r="E29" s="695"/>
      <c r="F29" s="696">
        <f>SUM(F26:F28)</f>
        <v>3698.3999999999996</v>
      </c>
    </row>
    <row r="30" spans="2:6" x14ac:dyDescent="0.25">
      <c r="B30" s="677" t="s">
        <v>1101</v>
      </c>
      <c r="C30" s="680"/>
      <c r="D30" s="106"/>
      <c r="E30" s="106"/>
      <c r="F30" s="697"/>
    </row>
    <row r="31" spans="2:6" x14ac:dyDescent="0.25">
      <c r="B31" s="679" t="s">
        <v>1102</v>
      </c>
      <c r="C31" s="680">
        <v>0</v>
      </c>
      <c r="D31" s="106" t="s">
        <v>1096</v>
      </c>
      <c r="E31" s="106"/>
      <c r="F31" s="698">
        <v>0</v>
      </c>
    </row>
    <row r="32" spans="2:6" ht="16.5" thickBot="1" x14ac:dyDescent="0.3">
      <c r="B32" s="699" t="s">
        <v>1103</v>
      </c>
      <c r="C32" s="700"/>
      <c r="D32" s="701"/>
      <c r="E32" s="701"/>
      <c r="F32" s="702">
        <f>F31+F29</f>
        <v>3698.3999999999996</v>
      </c>
    </row>
    <row r="33" spans="2:6" ht="15.75" thickBot="1" x14ac:dyDescent="0.3"/>
    <row r="34" spans="2:6" ht="18.75" x14ac:dyDescent="0.3">
      <c r="B34" s="682" t="s">
        <v>1262</v>
      </c>
      <c r="C34" s="683"/>
      <c r="D34" s="683"/>
      <c r="E34" s="683"/>
      <c r="F34" s="684"/>
    </row>
    <row r="35" spans="2:6" x14ac:dyDescent="0.25">
      <c r="B35" s="685" t="s">
        <v>1088</v>
      </c>
      <c r="C35" s="686" t="s">
        <v>1089</v>
      </c>
      <c r="D35" s="686" t="s">
        <v>1090</v>
      </c>
      <c r="E35" s="686" t="s">
        <v>1091</v>
      </c>
      <c r="F35" s="687" t="s">
        <v>1092</v>
      </c>
    </row>
    <row r="36" spans="2:6" ht="25.5" x14ac:dyDescent="0.25">
      <c r="B36" s="688" t="s">
        <v>1105</v>
      </c>
      <c r="C36" s="680">
        <v>1</v>
      </c>
      <c r="D36" s="680" t="s">
        <v>1104</v>
      </c>
      <c r="E36" s="680">
        <v>2500</v>
      </c>
      <c r="F36" s="689">
        <v>2500</v>
      </c>
    </row>
    <row r="37" spans="2:6" x14ac:dyDescent="0.25">
      <c r="B37" s="688" t="s">
        <v>1142</v>
      </c>
      <c r="C37" s="680">
        <v>56</v>
      </c>
      <c r="D37" s="680" t="s">
        <v>1093</v>
      </c>
      <c r="E37" s="680">
        <v>30</v>
      </c>
      <c r="F37" s="689">
        <f>E37*C37</f>
        <v>1680</v>
      </c>
    </row>
    <row r="38" spans="2:6" ht="25.5" x14ac:dyDescent="0.25">
      <c r="B38" s="688" t="s">
        <v>1143</v>
      </c>
      <c r="C38" s="680">
        <v>56</v>
      </c>
      <c r="D38" s="680" t="s">
        <v>1093</v>
      </c>
      <c r="E38" s="680">
        <v>80</v>
      </c>
      <c r="F38" s="689">
        <f>E38*C38</f>
        <v>4480</v>
      </c>
    </row>
    <row r="39" spans="2:6" x14ac:dyDescent="0.25">
      <c r="B39" s="677" t="s">
        <v>1094</v>
      </c>
      <c r="C39" s="678"/>
      <c r="D39" s="678"/>
      <c r="E39" s="678"/>
      <c r="F39" s="690">
        <f>SUM(F36:F38)</f>
        <v>8660</v>
      </c>
    </row>
    <row r="40" spans="2:6" x14ac:dyDescent="0.25">
      <c r="B40" s="679" t="s">
        <v>1095</v>
      </c>
      <c r="C40" s="680">
        <v>15</v>
      </c>
      <c r="D40" s="680" t="s">
        <v>1096</v>
      </c>
      <c r="E40" s="106"/>
      <c r="F40" s="689">
        <f>F39*0.15</f>
        <v>1299</v>
      </c>
    </row>
    <row r="41" spans="2:6" ht="15.75" x14ac:dyDescent="0.25">
      <c r="B41" s="681" t="s">
        <v>1097</v>
      </c>
      <c r="C41" s="691"/>
      <c r="D41" s="691"/>
      <c r="E41" s="691"/>
      <c r="F41" s="692">
        <f>SUM(F39:F40)</f>
        <v>9959</v>
      </c>
    </row>
    <row r="42" spans="2:6" x14ac:dyDescent="0.25">
      <c r="B42" s="679" t="s">
        <v>1098</v>
      </c>
      <c r="C42" s="680">
        <v>10</v>
      </c>
      <c r="D42" s="106" t="s">
        <v>1096</v>
      </c>
      <c r="E42" s="106"/>
      <c r="F42" s="689">
        <f>F41*0.1</f>
        <v>995.90000000000009</v>
      </c>
    </row>
    <row r="43" spans="2:6" x14ac:dyDescent="0.25">
      <c r="B43" s="679" t="s">
        <v>1099</v>
      </c>
      <c r="C43" s="680">
        <v>10</v>
      </c>
      <c r="D43" s="106" t="s">
        <v>1096</v>
      </c>
      <c r="E43" s="106"/>
      <c r="F43" s="689">
        <f>F41*0.1</f>
        <v>995.90000000000009</v>
      </c>
    </row>
    <row r="44" spans="2:6" ht="15.75" x14ac:dyDescent="0.25">
      <c r="B44" s="693" t="s">
        <v>1100</v>
      </c>
      <c r="C44" s="694"/>
      <c r="D44" s="695"/>
      <c r="E44" s="695"/>
      <c r="F44" s="696">
        <f>SUM(F41:F43)</f>
        <v>11950.8</v>
      </c>
    </row>
    <row r="45" spans="2:6" x14ac:dyDescent="0.25">
      <c r="B45" s="677" t="s">
        <v>1101</v>
      </c>
      <c r="C45" s="680"/>
      <c r="D45" s="106"/>
      <c r="E45" s="106"/>
      <c r="F45" s="697"/>
    </row>
    <row r="46" spans="2:6" x14ac:dyDescent="0.25">
      <c r="B46" s="679" t="s">
        <v>1102</v>
      </c>
      <c r="C46" s="680">
        <v>0</v>
      </c>
      <c r="D46" s="106" t="s">
        <v>1096</v>
      </c>
      <c r="E46" s="106"/>
      <c r="F46" s="698">
        <v>0</v>
      </c>
    </row>
    <row r="47" spans="2:6" ht="16.5" thickBot="1" x14ac:dyDescent="0.3">
      <c r="B47" s="699" t="s">
        <v>1103</v>
      </c>
      <c r="C47" s="700"/>
      <c r="D47" s="701"/>
      <c r="E47" s="701"/>
      <c r="F47" s="702">
        <f>F46+F44</f>
        <v>11950.8</v>
      </c>
    </row>
    <row r="48" spans="2:6" ht="15.75" thickBot="1" x14ac:dyDescent="0.3"/>
    <row r="49" spans="2:6" ht="17.25" customHeight="1" x14ac:dyDescent="0.3">
      <c r="B49" s="682" t="s">
        <v>1169</v>
      </c>
      <c r="C49" s="703"/>
      <c r="D49" s="703"/>
      <c r="E49" s="703"/>
      <c r="F49" s="704"/>
    </row>
    <row r="50" spans="2:6" x14ac:dyDescent="0.25">
      <c r="B50" s="685" t="s">
        <v>1088</v>
      </c>
      <c r="C50" s="686" t="s">
        <v>1089</v>
      </c>
      <c r="D50" s="686" t="s">
        <v>1090</v>
      </c>
      <c r="E50" s="686" t="s">
        <v>1091</v>
      </c>
      <c r="F50" s="687" t="s">
        <v>1092</v>
      </c>
    </row>
    <row r="51" spans="2:6" x14ac:dyDescent="0.25">
      <c r="B51" s="688" t="s">
        <v>1107</v>
      </c>
      <c r="C51" s="680">
        <v>44</v>
      </c>
      <c r="D51" s="680" t="s">
        <v>1093</v>
      </c>
      <c r="E51" s="680">
        <v>10</v>
      </c>
      <c r="F51" s="689">
        <f t="shared" ref="F51:F52" si="1">E51*C51</f>
        <v>440</v>
      </c>
    </row>
    <row r="52" spans="2:6" x14ac:dyDescent="0.25">
      <c r="B52" s="688" t="s">
        <v>1108</v>
      </c>
      <c r="C52" s="680">
        <v>44</v>
      </c>
      <c r="D52" s="680" t="s">
        <v>1093</v>
      </c>
      <c r="E52" s="680">
        <v>20</v>
      </c>
      <c r="F52" s="689">
        <f t="shared" si="1"/>
        <v>880</v>
      </c>
    </row>
    <row r="53" spans="2:6" x14ac:dyDescent="0.25">
      <c r="B53" s="677" t="s">
        <v>1094</v>
      </c>
      <c r="C53" s="678"/>
      <c r="D53" s="678"/>
      <c r="E53" s="678"/>
      <c r="F53" s="690">
        <f>SUM(F51:F52)</f>
        <v>1320</v>
      </c>
    </row>
    <row r="54" spans="2:6" x14ac:dyDescent="0.25">
      <c r="B54" s="679" t="s">
        <v>1095</v>
      </c>
      <c r="C54" s="680">
        <v>15</v>
      </c>
      <c r="D54" s="680" t="s">
        <v>1096</v>
      </c>
      <c r="E54" s="106"/>
      <c r="F54" s="689">
        <f>F53*0.15</f>
        <v>198</v>
      </c>
    </row>
    <row r="55" spans="2:6" ht="15.75" x14ac:dyDescent="0.25">
      <c r="B55" s="681" t="s">
        <v>1097</v>
      </c>
      <c r="C55" s="691"/>
      <c r="D55" s="691"/>
      <c r="E55" s="691"/>
      <c r="F55" s="692">
        <f>SUM(F53:F54)</f>
        <v>1518</v>
      </c>
    </row>
    <row r="56" spans="2:6" x14ac:dyDescent="0.25">
      <c r="B56" s="679" t="s">
        <v>1098</v>
      </c>
      <c r="C56" s="680">
        <v>10</v>
      </c>
      <c r="D56" s="106" t="s">
        <v>1096</v>
      </c>
      <c r="E56" s="106"/>
      <c r="F56" s="689">
        <f>F55*0.1</f>
        <v>151.80000000000001</v>
      </c>
    </row>
    <row r="57" spans="2:6" x14ac:dyDescent="0.25">
      <c r="B57" s="679" t="s">
        <v>1099</v>
      </c>
      <c r="C57" s="680">
        <v>10</v>
      </c>
      <c r="D57" s="106" t="s">
        <v>1096</v>
      </c>
      <c r="E57" s="106"/>
      <c r="F57" s="689">
        <f>F55*0.1</f>
        <v>151.80000000000001</v>
      </c>
    </row>
    <row r="58" spans="2:6" x14ac:dyDescent="0.25">
      <c r="B58" s="685" t="s">
        <v>1100</v>
      </c>
      <c r="C58" s="686"/>
      <c r="D58" s="686"/>
      <c r="E58" s="686"/>
      <c r="F58" s="687">
        <f>SUM(F55:F57)</f>
        <v>1821.6</v>
      </c>
    </row>
    <row r="59" spans="2:6" ht="15.75" thickBot="1" x14ac:dyDescent="0.3"/>
    <row r="60" spans="2:6" ht="17.25" customHeight="1" x14ac:dyDescent="0.3">
      <c r="B60" s="682" t="s">
        <v>1182</v>
      </c>
      <c r="C60" s="703"/>
      <c r="D60" s="703"/>
      <c r="E60" s="703"/>
      <c r="F60" s="704"/>
    </row>
    <row r="61" spans="2:6" x14ac:dyDescent="0.25">
      <c r="B61" s="685" t="s">
        <v>1088</v>
      </c>
      <c r="C61" s="686" t="s">
        <v>1089</v>
      </c>
      <c r="D61" s="686" t="s">
        <v>1090</v>
      </c>
      <c r="E61" s="686" t="s">
        <v>1091</v>
      </c>
      <c r="F61" s="687" t="s">
        <v>1092</v>
      </c>
    </row>
    <row r="62" spans="2:6" x14ac:dyDescent="0.25">
      <c r="B62" s="688" t="s">
        <v>1107</v>
      </c>
      <c r="C62" s="680">
        <v>68</v>
      </c>
      <c r="D62" s="680" t="s">
        <v>1093</v>
      </c>
      <c r="E62" s="680">
        <v>7.5</v>
      </c>
      <c r="F62" s="689">
        <f t="shared" ref="F62:F63" si="2">E62*C62</f>
        <v>510</v>
      </c>
    </row>
    <row r="63" spans="2:6" x14ac:dyDescent="0.25">
      <c r="B63" s="688" t="s">
        <v>1108</v>
      </c>
      <c r="C63" s="680">
        <v>68</v>
      </c>
      <c r="D63" s="680" t="s">
        <v>1093</v>
      </c>
      <c r="E63" s="680">
        <v>15</v>
      </c>
      <c r="F63" s="689">
        <f t="shared" si="2"/>
        <v>1020</v>
      </c>
    </row>
    <row r="64" spans="2:6" x14ac:dyDescent="0.25">
      <c r="B64" s="677" t="s">
        <v>1094</v>
      </c>
      <c r="C64" s="678"/>
      <c r="D64" s="678"/>
      <c r="E64" s="678"/>
      <c r="F64" s="690">
        <f>SUM(F62:F63)</f>
        <v>1530</v>
      </c>
    </row>
    <row r="65" spans="2:6" x14ac:dyDescent="0.25">
      <c r="B65" s="679" t="s">
        <v>1095</v>
      </c>
      <c r="C65" s="680">
        <v>15</v>
      </c>
      <c r="D65" s="680" t="s">
        <v>1096</v>
      </c>
      <c r="E65" s="106"/>
      <c r="F65" s="689">
        <f>F64*0.15</f>
        <v>229.5</v>
      </c>
    </row>
    <row r="66" spans="2:6" ht="15.75" x14ac:dyDescent="0.25">
      <c r="B66" s="681" t="s">
        <v>1097</v>
      </c>
      <c r="C66" s="691"/>
      <c r="D66" s="691"/>
      <c r="E66" s="691"/>
      <c r="F66" s="692">
        <f>SUM(F64:F65)</f>
        <v>1759.5</v>
      </c>
    </row>
    <row r="67" spans="2:6" x14ac:dyDescent="0.25">
      <c r="B67" s="679" t="s">
        <v>1098</v>
      </c>
      <c r="C67" s="680">
        <v>10</v>
      </c>
      <c r="D67" s="106" t="s">
        <v>1096</v>
      </c>
      <c r="E67" s="106"/>
      <c r="F67" s="689">
        <f>F66*0.1</f>
        <v>175.95000000000002</v>
      </c>
    </row>
    <row r="68" spans="2:6" x14ac:dyDescent="0.25">
      <c r="B68" s="679" t="s">
        <v>1099</v>
      </c>
      <c r="C68" s="680">
        <v>10</v>
      </c>
      <c r="D68" s="106" t="s">
        <v>1096</v>
      </c>
      <c r="E68" s="106"/>
      <c r="F68" s="689">
        <f>F66*0.1</f>
        <v>175.95000000000002</v>
      </c>
    </row>
    <row r="69" spans="2:6" x14ac:dyDescent="0.25">
      <c r="B69" s="685" t="s">
        <v>1100</v>
      </c>
      <c r="C69" s="686"/>
      <c r="D69" s="686"/>
      <c r="E69" s="686"/>
      <c r="F69" s="687">
        <f>SUM(F66:F68)</f>
        <v>2111.4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J76"/>
  <sheetViews>
    <sheetView zoomScale="90" zoomScaleNormal="90" workbookViewId="0">
      <selection activeCell="S16" sqref="S16"/>
    </sheetView>
  </sheetViews>
  <sheetFormatPr defaultRowHeight="15" x14ac:dyDescent="0.25"/>
  <cols>
    <col min="1" max="1" width="10.7109375" style="316" customWidth="1"/>
    <col min="2" max="2" width="23.85546875" style="316" customWidth="1"/>
    <col min="3" max="3" width="19" style="316" customWidth="1"/>
    <col min="4" max="4" width="13.7109375" style="316" hidden="1" customWidth="1"/>
    <col min="5" max="5" width="9.7109375" style="316" hidden="1" customWidth="1"/>
    <col min="6" max="6" width="10.7109375" style="316" hidden="1" customWidth="1"/>
    <col min="7" max="7" width="12.7109375" style="316" customWidth="1"/>
    <col min="8" max="8" width="21.5703125" style="316" customWidth="1"/>
    <col min="9" max="9" width="35" style="316" customWidth="1"/>
    <col min="10" max="10" width="35.85546875" style="316" customWidth="1"/>
    <col min="11" max="11" width="14.85546875" style="316" customWidth="1"/>
    <col min="12" max="12" width="12.85546875" style="316" hidden="1" customWidth="1"/>
    <col min="13" max="14" width="14.28515625" style="316" customWidth="1"/>
    <col min="15" max="15" width="11.7109375" style="875" customWidth="1"/>
    <col min="16" max="16" width="11.140625" style="316" hidden="1" customWidth="1"/>
    <col min="17" max="17" width="17.140625" style="316" hidden="1" customWidth="1"/>
    <col min="18" max="18" width="13.5703125" style="316" hidden="1" customWidth="1"/>
    <col min="19" max="27" width="12.7109375" style="316" customWidth="1"/>
    <col min="28" max="28" width="12.5703125" style="316" customWidth="1"/>
    <col min="29" max="29" width="12.7109375" style="316" hidden="1" customWidth="1"/>
    <col min="30" max="32" width="13.42578125" style="316" hidden="1" customWidth="1"/>
    <col min="33" max="33" width="15.42578125" style="316" hidden="1" customWidth="1"/>
    <col min="34" max="34" width="13.42578125" style="316" bestFit="1" customWidth="1"/>
    <col min="35" max="35" width="17.28515625" style="316" customWidth="1"/>
    <col min="36" max="36" width="9.140625" style="316"/>
    <col min="37" max="37" width="30.7109375" style="316" customWidth="1"/>
    <col min="38" max="16384" width="9.140625" style="316"/>
  </cols>
  <sheetData>
    <row r="1" spans="1:36" ht="23.25" x14ac:dyDescent="0.25">
      <c r="A1" s="706" t="s">
        <v>1055</v>
      </c>
      <c r="B1" s="707"/>
      <c r="C1" s="707"/>
      <c r="D1" s="707"/>
      <c r="E1" s="707"/>
      <c r="F1" s="707"/>
      <c r="G1" s="707"/>
      <c r="H1" s="707"/>
      <c r="I1" s="707"/>
      <c r="J1" s="707"/>
      <c r="K1" s="707"/>
      <c r="L1" s="707"/>
      <c r="M1" s="707"/>
      <c r="N1" s="707"/>
      <c r="O1" s="854"/>
      <c r="P1" s="707"/>
      <c r="Q1" s="707"/>
      <c r="R1" s="707"/>
      <c r="S1" s="707"/>
      <c r="T1" s="707"/>
      <c r="U1" s="707"/>
      <c r="V1" s="707"/>
      <c r="W1" s="707"/>
      <c r="X1" s="707"/>
      <c r="Y1" s="707"/>
      <c r="Z1" s="707"/>
      <c r="AA1" s="707"/>
      <c r="AB1" s="707"/>
      <c r="AC1" s="707"/>
      <c r="AD1" s="707"/>
      <c r="AE1" s="707"/>
      <c r="AF1" s="707"/>
      <c r="AG1" s="707"/>
      <c r="AH1" s="707"/>
      <c r="AI1" s="707"/>
    </row>
    <row r="2" spans="1:36" ht="51.75" customHeight="1" x14ac:dyDescent="0.25">
      <c r="A2" s="708" t="s">
        <v>1358</v>
      </c>
      <c r="B2" s="709"/>
      <c r="C2" s="709"/>
      <c r="D2" s="709"/>
      <c r="E2" s="709"/>
      <c r="F2" s="710"/>
      <c r="H2" s="709"/>
      <c r="I2" s="709"/>
      <c r="J2" s="711"/>
      <c r="K2" s="711"/>
      <c r="L2" s="709"/>
      <c r="M2" s="709"/>
      <c r="N2" s="855" t="s">
        <v>234</v>
      </c>
      <c r="O2" s="855">
        <v>2021</v>
      </c>
      <c r="P2" s="709"/>
      <c r="Q2" s="709"/>
      <c r="R2" s="709"/>
      <c r="S2" s="709"/>
      <c r="T2" s="709"/>
      <c r="U2" s="709"/>
      <c r="V2" s="709"/>
      <c r="W2" s="709"/>
      <c r="X2" s="709"/>
      <c r="Y2" s="709"/>
      <c r="Z2" s="709"/>
      <c r="AA2" s="709"/>
      <c r="AB2" s="709"/>
      <c r="AC2" s="709"/>
      <c r="AD2" s="709"/>
      <c r="AE2" s="709"/>
      <c r="AF2" s="709"/>
      <c r="AG2" s="709"/>
      <c r="AH2" s="709"/>
      <c r="AI2" s="709"/>
    </row>
    <row r="3" spans="1:36" ht="60.75" thickBot="1" x14ac:dyDescent="0.3">
      <c r="A3" s="856" t="s">
        <v>1056</v>
      </c>
      <c r="B3" s="856" t="s">
        <v>4</v>
      </c>
      <c r="C3" s="856" t="s">
        <v>60</v>
      </c>
      <c r="D3" s="856" t="s">
        <v>1057</v>
      </c>
      <c r="E3" s="856" t="s">
        <v>97</v>
      </c>
      <c r="F3" s="856" t="s">
        <v>70</v>
      </c>
      <c r="G3" s="856" t="s">
        <v>3</v>
      </c>
      <c r="H3" s="856" t="s">
        <v>40</v>
      </c>
      <c r="I3" s="856" t="s">
        <v>32</v>
      </c>
      <c r="J3" s="856" t="s">
        <v>54</v>
      </c>
      <c r="K3" s="856" t="s">
        <v>41</v>
      </c>
      <c r="L3" s="858" t="s">
        <v>249</v>
      </c>
      <c r="M3" s="858" t="s">
        <v>47</v>
      </c>
      <c r="N3" s="858" t="s">
        <v>52</v>
      </c>
      <c r="O3" s="858" t="s">
        <v>1511</v>
      </c>
      <c r="P3" s="858" t="s">
        <v>236</v>
      </c>
      <c r="Q3" s="858" t="s">
        <v>237</v>
      </c>
      <c r="R3" s="858" t="s">
        <v>56</v>
      </c>
      <c r="S3" s="859" t="s">
        <v>57</v>
      </c>
      <c r="T3" s="858" t="s">
        <v>59</v>
      </c>
      <c r="U3" s="859" t="s">
        <v>58</v>
      </c>
      <c r="V3" s="859" t="s">
        <v>250</v>
      </c>
      <c r="W3" s="859" t="s">
        <v>251</v>
      </c>
      <c r="X3" s="859" t="s">
        <v>252</v>
      </c>
      <c r="Y3" s="859" t="s">
        <v>253</v>
      </c>
      <c r="Z3" s="859" t="s">
        <v>254</v>
      </c>
      <c r="AA3" s="859" t="s">
        <v>255</v>
      </c>
      <c r="AB3" s="859" t="s">
        <v>256</v>
      </c>
      <c r="AC3" s="859" t="s">
        <v>257</v>
      </c>
      <c r="AD3" s="859" t="s">
        <v>258</v>
      </c>
      <c r="AE3" s="859" t="s">
        <v>259</v>
      </c>
      <c r="AF3" s="859" t="s">
        <v>260</v>
      </c>
      <c r="AG3" s="859" t="s">
        <v>261</v>
      </c>
      <c r="AH3" s="860" t="s">
        <v>262</v>
      </c>
      <c r="AJ3" s="542"/>
    </row>
    <row r="4" spans="1:36" ht="60" hidden="1" customHeight="1" x14ac:dyDescent="0.3">
      <c r="A4" s="127"/>
      <c r="B4" s="719"/>
      <c r="C4" s="127"/>
      <c r="D4" s="127"/>
      <c r="E4" s="720"/>
      <c r="F4" s="127"/>
      <c r="G4" s="127"/>
      <c r="H4" s="861"/>
      <c r="I4" s="127"/>
      <c r="J4" s="656"/>
      <c r="K4" s="656"/>
      <c r="L4" s="127"/>
      <c r="M4" s="127"/>
      <c r="N4" s="722" t="s">
        <v>1054</v>
      </c>
      <c r="O4" s="722">
        <v>1</v>
      </c>
      <c r="P4" s="723"/>
      <c r="Q4" s="724"/>
      <c r="R4" s="723" t="str">
        <f>Table35[[#Headers],[2020]]</f>
        <v>2020</v>
      </c>
      <c r="S4" s="723" t="str">
        <f>Table35[[#Headers],[2021]]</f>
        <v>2021</v>
      </c>
      <c r="T4" s="723" t="str">
        <f>Table35[[#Headers],[2022]]</f>
        <v>2022</v>
      </c>
      <c r="U4" s="723" t="str">
        <f>Table35[[#Headers],[2023]]</f>
        <v>2023</v>
      </c>
      <c r="V4" s="723" t="str">
        <f>Table35[[#Headers],[2024]]</f>
        <v>2024</v>
      </c>
      <c r="W4" s="723" t="str">
        <f>Table35[[#Headers],[2025]]</f>
        <v>2025</v>
      </c>
      <c r="X4" s="723" t="str">
        <f>Table35[[#Headers],[2026]]</f>
        <v>2026</v>
      </c>
      <c r="Y4" s="723" t="str">
        <f>Table35[[#Headers],[2027]]</f>
        <v>2027</v>
      </c>
      <c r="Z4" s="723" t="str">
        <f>Table35[[#Headers],[2028]]</f>
        <v>2028</v>
      </c>
      <c r="AA4" s="723" t="str">
        <f>Table35[[#Headers],[2029]]</f>
        <v>2029</v>
      </c>
      <c r="AB4" s="723" t="str">
        <f>Table35[[#Headers],[2030]]</f>
        <v>2030</v>
      </c>
      <c r="AC4" s="723" t="str">
        <f>Table35[[#Headers],[2031]]</f>
        <v>2031</v>
      </c>
      <c r="AD4" s="723" t="str">
        <f>Table35[[#Headers],[2032]]</f>
        <v>2032</v>
      </c>
      <c r="AE4" s="723" t="str">
        <f>Table35[[#Headers],[2033]]</f>
        <v>2033</v>
      </c>
      <c r="AF4" s="723" t="str">
        <f>Table35[[#Headers],[2034]]</f>
        <v>2034</v>
      </c>
      <c r="AG4" s="723" t="str">
        <f>Table35[[#Headers],[2035]]</f>
        <v>2035</v>
      </c>
      <c r="AH4" s="725"/>
      <c r="AJ4" s="542"/>
    </row>
    <row r="5" spans="1:36" ht="15.75" hidden="1" thickBot="1" x14ac:dyDescent="0.3">
      <c r="A5" s="726"/>
      <c r="B5" s="156"/>
      <c r="C5" s="156"/>
      <c r="D5" s="156"/>
      <c r="E5" s="156"/>
      <c r="F5" s="156"/>
      <c r="G5" s="156"/>
      <c r="H5" s="156"/>
      <c r="I5" s="156"/>
      <c r="J5" s="156"/>
      <c r="K5" s="156"/>
      <c r="L5" s="156"/>
      <c r="M5" s="156"/>
      <c r="N5" s="156"/>
      <c r="O5" s="156"/>
      <c r="P5" s="156"/>
      <c r="Q5" s="156"/>
      <c r="R5" s="156">
        <f t="shared" ref="R5:AG5" si="0">IF($O$2=R$4,0,R$4-$O$2)</f>
        <v>-1</v>
      </c>
      <c r="S5" s="156">
        <f t="shared" si="0"/>
        <v>0</v>
      </c>
      <c r="T5" s="156">
        <f t="shared" si="0"/>
        <v>1</v>
      </c>
      <c r="U5" s="156">
        <f t="shared" si="0"/>
        <v>2</v>
      </c>
      <c r="V5" s="156">
        <f t="shared" si="0"/>
        <v>3</v>
      </c>
      <c r="W5" s="156">
        <f t="shared" si="0"/>
        <v>4</v>
      </c>
      <c r="X5" s="156">
        <f t="shared" si="0"/>
        <v>5</v>
      </c>
      <c r="Y5" s="156">
        <f t="shared" si="0"/>
        <v>6</v>
      </c>
      <c r="Z5" s="156">
        <f t="shared" si="0"/>
        <v>7</v>
      </c>
      <c r="AA5" s="156">
        <f t="shared" si="0"/>
        <v>8</v>
      </c>
      <c r="AB5" s="156">
        <f t="shared" si="0"/>
        <v>9</v>
      </c>
      <c r="AC5" s="156">
        <f t="shared" si="0"/>
        <v>10</v>
      </c>
      <c r="AD5" s="156">
        <f t="shared" si="0"/>
        <v>11</v>
      </c>
      <c r="AE5" s="156">
        <f t="shared" si="0"/>
        <v>12</v>
      </c>
      <c r="AF5" s="156">
        <f t="shared" si="0"/>
        <v>13</v>
      </c>
      <c r="AG5" s="156">
        <f t="shared" si="0"/>
        <v>14</v>
      </c>
      <c r="AH5" s="728"/>
    </row>
    <row r="6" spans="1:36" ht="26.25" thickBot="1" x14ac:dyDescent="0.3">
      <c r="A6" s="729" t="s">
        <v>1336</v>
      </c>
      <c r="B6" s="730" t="s">
        <v>1316</v>
      </c>
      <c r="C6" s="133"/>
      <c r="D6" s="133"/>
      <c r="E6" s="133"/>
      <c r="F6" s="731"/>
      <c r="G6" s="133"/>
      <c r="H6" s="732"/>
      <c r="I6" s="133"/>
      <c r="J6" s="133"/>
      <c r="K6" s="133"/>
      <c r="L6" s="133"/>
      <c r="M6" s="133"/>
      <c r="N6" s="133"/>
      <c r="O6" s="133"/>
      <c r="P6" s="133"/>
      <c r="Q6" s="733"/>
      <c r="R6" s="734"/>
      <c r="S6" s="734"/>
      <c r="T6" s="734"/>
      <c r="U6" s="734"/>
      <c r="V6" s="734"/>
      <c r="W6" s="734"/>
      <c r="X6" s="734"/>
      <c r="Y6" s="735"/>
      <c r="Z6" s="735"/>
      <c r="AA6" s="735"/>
      <c r="AB6" s="735"/>
      <c r="AC6" s="735"/>
      <c r="AD6" s="735"/>
      <c r="AE6" s="735"/>
      <c r="AF6" s="735"/>
      <c r="AG6" s="735"/>
      <c r="AH6" s="736"/>
    </row>
    <row r="7" spans="1:36" ht="120.75" hidden="1" customHeight="1" x14ac:dyDescent="0.25">
      <c r="A7" s="27"/>
      <c r="B7" s="110" t="s">
        <v>239</v>
      </c>
      <c r="C7" s="112"/>
      <c r="D7" s="110" t="s">
        <v>240</v>
      </c>
      <c r="E7" s="111"/>
      <c r="F7" s="110" t="s">
        <v>241</v>
      </c>
      <c r="G7" s="737"/>
      <c r="H7" s="114"/>
      <c r="I7" s="112"/>
      <c r="J7" s="115" t="s">
        <v>242</v>
      </c>
      <c r="K7" s="115"/>
      <c r="L7" s="117" t="s">
        <v>1644</v>
      </c>
      <c r="M7" s="738" t="s">
        <v>244</v>
      </c>
      <c r="N7" s="117" t="s">
        <v>1645</v>
      </c>
      <c r="O7" s="739" t="s">
        <v>246</v>
      </c>
      <c r="P7" s="739" t="s">
        <v>247</v>
      </c>
      <c r="Q7" s="740" t="s">
        <v>248</v>
      </c>
      <c r="R7" s="740" t="s">
        <v>248</v>
      </c>
      <c r="S7" s="740" t="s">
        <v>248</v>
      </c>
      <c r="T7" s="740" t="s">
        <v>248</v>
      </c>
      <c r="U7" s="740" t="s">
        <v>248</v>
      </c>
      <c r="V7" s="740" t="s">
        <v>248</v>
      </c>
      <c r="W7" s="740" t="s">
        <v>248</v>
      </c>
      <c r="X7" s="740" t="s">
        <v>248</v>
      </c>
      <c r="Y7" s="740" t="s">
        <v>248</v>
      </c>
      <c r="Z7" s="740" t="s">
        <v>248</v>
      </c>
      <c r="AA7" s="740" t="s">
        <v>248</v>
      </c>
      <c r="AB7" s="740" t="s">
        <v>248</v>
      </c>
      <c r="AC7" s="740" t="s">
        <v>248</v>
      </c>
      <c r="AD7" s="740" t="s">
        <v>248</v>
      </c>
      <c r="AE7" s="740" t="s">
        <v>248</v>
      </c>
      <c r="AF7" s="740" t="s">
        <v>248</v>
      </c>
      <c r="AG7" s="740" t="s">
        <v>248</v>
      </c>
      <c r="AH7" s="741" t="s">
        <v>248</v>
      </c>
    </row>
    <row r="8" spans="1:36" ht="109.5" customHeight="1" x14ac:dyDescent="0.25">
      <c r="A8" s="326" t="s">
        <v>1331</v>
      </c>
      <c r="B8" s="742" t="s">
        <v>1059</v>
      </c>
      <c r="C8" s="326" t="s">
        <v>1058</v>
      </c>
      <c r="D8" s="659"/>
      <c r="E8" s="659"/>
      <c r="F8" s="659"/>
      <c r="G8" s="659" t="s">
        <v>1112</v>
      </c>
      <c r="H8" s="659" t="s">
        <v>1307</v>
      </c>
      <c r="I8" s="659" t="s">
        <v>1705</v>
      </c>
      <c r="J8" s="659" t="s">
        <v>1706</v>
      </c>
      <c r="K8" s="1037" t="s">
        <v>1534</v>
      </c>
      <c r="L8" s="326"/>
      <c r="M8" s="326">
        <v>2</v>
      </c>
      <c r="N8" s="326">
        <v>2021</v>
      </c>
      <c r="O8" s="1017">
        <v>5000</v>
      </c>
      <c r="P8" s="743"/>
      <c r="Q8" s="744">
        <f>IF(Table35[[#This Row],[CAPITAL COST]]="","",MROUND((SUM(Table35[[#This Row],[CAPITAL COST]]*(1.03^($O$2-(IF(Table35[[#This Row],[Year of price quote]] ="",$O$2,Table35[[#This Row],[Year of price quote]])))))),10))</f>
        <v>5000</v>
      </c>
      <c r="R8" s="745" t="str" cm="1">
        <f t="array" ref="R8">IF(MOD((R$4-(IF(Table35[[#This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Price]]*($O$4^R$5)),10))),"")</f>
        <v/>
      </c>
      <c r="S8" s="745" cm="1">
        <f t="array" ref="S8">IF(MOD((S$4-(IF(Table35[[#This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Price]]*($O$4^S$5)),10))),"")</f>
        <v>5000</v>
      </c>
      <c r="T8" s="745" t="str" cm="1">
        <f t="array" ref="T8">IF(MOD((T$4-(IF(Table35[[#This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Price]]*($O$4^T$5)),10))),"")</f>
        <v/>
      </c>
      <c r="U8" s="745" cm="1">
        <f t="array" ref="U8">IF(MOD((U$4-(IF(Table35[[#This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Price]]*($O$4^U$5)),10))),"")</f>
        <v>5000</v>
      </c>
      <c r="V8" s="745" t="str" cm="1">
        <f t="array" ref="V8">IF(MOD((V$4-(IF(Table35[[#This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Price]]*($O$4^V$5)),10))),"")</f>
        <v/>
      </c>
      <c r="W8" s="745" cm="1">
        <f t="array" ref="W8">IF(MOD((W$4-(IF(Table35[[#This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Price]]*($O$4^W$5)),10))),"")</f>
        <v>5000</v>
      </c>
      <c r="X8" s="745" t="str" cm="1">
        <f t="array" ref="X8">IF(MOD((X$4-(IF(Table35[[#This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Price]]*($O$4^X$5)),10))),"")</f>
        <v/>
      </c>
      <c r="Y8" s="745" cm="1">
        <f t="array" ref="Y8">IF(MOD((Y$4-(IF(Table35[[#This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Price]]*($O$4^Y$5)),10))),"")</f>
        <v>5000</v>
      </c>
      <c r="Z8" s="745" t="str" cm="1">
        <f t="array" ref="Z8">IF(MOD((Z$4-(IF(Table35[[#This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Price]]*($O$4^Z$5)),10))),"")</f>
        <v/>
      </c>
      <c r="AA8" s="745" cm="1">
        <f t="array" ref="AA8">IF(MOD((AA$4-(IF(Table35[[#This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Price]]*($O$4^AA$5)),10))),"")</f>
        <v>5000</v>
      </c>
      <c r="AB8" s="745" t="str" cm="1">
        <f t="array" ref="AB8">IF(MOD((AB$4-(IF(Table35[[#This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Price]]*($O$4^AB$5)),10))),"")</f>
        <v/>
      </c>
      <c r="AC8" s="745" cm="1">
        <f t="array" ref="AC8">IF(MOD((AC$4-(IF(Table35[[#This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Price]]*($O$4^AC$5)),10))),"")</f>
        <v>5000</v>
      </c>
      <c r="AD8" s="745" t="str" cm="1">
        <f t="array" ref="AD8">IF(MOD((AD$4-(IF(Table35[[#This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Price]]*($O$4^AD$5)),10))),"")</f>
        <v/>
      </c>
      <c r="AE8" s="745" cm="1">
        <f t="array" ref="AE8">IF(MOD((AE$4-(IF(Table35[[#This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Price]]*($O$4^AE$5)),10))),"")</f>
        <v>5000</v>
      </c>
      <c r="AF8" s="745" t="str" cm="1">
        <f t="array" ref="AF8">IF(MOD((AF$4-(IF(Table35[[#This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Price]]*($O$4^AF$5)),10))),"")</f>
        <v/>
      </c>
      <c r="AG8" s="745" cm="1">
        <f t="array" ref="AG8">IF(MOD((AG$4-(IF(Table35[[#This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Price]]*($O$4^AG$5)),10))),"")</f>
        <v>5000</v>
      </c>
      <c r="AH8" s="746">
        <f>SUM(AC8:AG8)</f>
        <v>15000</v>
      </c>
    </row>
    <row r="9" spans="1:36" ht="109.5" customHeight="1" x14ac:dyDescent="0.25">
      <c r="A9" s="17"/>
      <c r="B9" s="719"/>
      <c r="C9" s="127"/>
      <c r="D9" s="750"/>
      <c r="E9" s="781"/>
      <c r="F9" s="750"/>
      <c r="G9" s="127"/>
      <c r="H9" s="861"/>
      <c r="I9" s="127"/>
      <c r="J9" s="656" t="s">
        <v>1707</v>
      </c>
      <c r="K9" s="1037"/>
      <c r="L9" s="127"/>
      <c r="M9" s="750">
        <v>10</v>
      </c>
      <c r="N9" s="127">
        <v>2022</v>
      </c>
      <c r="O9" s="1017">
        <f>'Tinwald Estimates'!F18</f>
        <v>46920</v>
      </c>
      <c r="P9" s="743"/>
      <c r="Q9" s="744">
        <f>IF(Table35[[#This Row],[CAPITAL COST]]="","",MROUND((SUM(Table35[[#This Row],[CAPITAL COST]]*(1.03^($O$2-(IF(Table35[[#This Row],[Year of price quote]] ="",$O$2,Table35[[#This Row],[Year of price quote]])))))),10))</f>
        <v>46920</v>
      </c>
      <c r="R9" s="745" t="str" cm="1">
        <f t="array" ref="R9">IF(MOD((R$4-(IF(Table35[[#This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Price]]*($O$4^R$5)),10))),"")</f>
        <v/>
      </c>
      <c r="S9" s="745" t="str" cm="1">
        <f t="array" ref="S9">IF(MOD((S$4-(IF(Table35[[#This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Price]]*($O$4^S$5)),10))),"")</f>
        <v/>
      </c>
      <c r="T9" s="745" cm="1">
        <f t="array" ref="T9">IF(MOD((T$4-(IF(Table35[[#This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Price]]*($O$4^T$5)),10))),"")</f>
        <v>46920</v>
      </c>
      <c r="U9" s="745" t="str" cm="1">
        <f t="array" ref="U9">IF(MOD((U$4-(IF(Table35[[#This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Price]]*($O$4^U$5)),10))),"")</f>
        <v/>
      </c>
      <c r="V9" s="745" t="str" cm="1">
        <f t="array" ref="V9">IF(MOD((V$4-(IF(Table35[[#This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Price]]*($O$4^V$5)),10))),"")</f>
        <v/>
      </c>
      <c r="W9" s="745" t="str" cm="1">
        <f t="array" ref="W9">IF(MOD((W$4-(IF(Table35[[#This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Price]]*($O$4^W$5)),10))),"")</f>
        <v/>
      </c>
      <c r="X9" s="745" t="str" cm="1">
        <f t="array" ref="X9">IF(MOD((X$4-(IF(Table35[[#This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Price]]*($O$4^X$5)),10))),"")</f>
        <v/>
      </c>
      <c r="Y9" s="745" t="str" cm="1">
        <f t="array" ref="Y9">IF(MOD((Y$4-(IF(Table35[[#This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Price]]*($O$4^Y$5)),10))),"")</f>
        <v/>
      </c>
      <c r="Z9" s="745" t="str" cm="1">
        <f t="array" ref="Z9">IF(MOD((Z$4-(IF(Table35[[#This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Price]]*($O$4^Z$5)),10))),"")</f>
        <v/>
      </c>
      <c r="AA9" s="745" t="str" cm="1">
        <f t="array" ref="AA9">IF(MOD((AA$4-(IF(Table35[[#This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Price]]*($O$4^AA$5)),10))),"")</f>
        <v/>
      </c>
      <c r="AB9" s="745" t="str" cm="1">
        <f t="array" ref="AB9">IF(MOD((AB$4-(IF(Table35[[#This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Price]]*($O$4^AB$5)),10))),"")</f>
        <v/>
      </c>
      <c r="AC9" s="745" t="str" cm="1">
        <f t="array" ref="AC9">IF(MOD((AC$4-(IF(Table35[[#This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Price]]*($O$4^AC$5)),10))),"")</f>
        <v/>
      </c>
      <c r="AD9" s="745" cm="1">
        <f t="array" ref="AD9">IF(MOD((AD$4-(IF(Table35[[#This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Price]]*($O$4^AD$5)),10))),"")</f>
        <v>46920</v>
      </c>
      <c r="AE9" s="745" t="str" cm="1">
        <f t="array" ref="AE9">IF(MOD((AE$4-(IF(Table35[[#This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Price]]*($O$4^AE$5)),10))),"")</f>
        <v/>
      </c>
      <c r="AF9" s="745" t="str" cm="1">
        <f t="array" ref="AF9">IF(MOD((AF$4-(IF(Table35[[#This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Price]]*($O$4^AF$5)),10))),"")</f>
        <v/>
      </c>
      <c r="AG9" s="745" t="str" cm="1">
        <f t="array" ref="AG9">IF(MOD((AG$4-(IF(Table35[[#This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Price]]*($O$4^AG$5)),10))),"")</f>
        <v/>
      </c>
      <c r="AH9" s="746">
        <f t="shared" ref="AH9:AH10" si="1">SUM(AC9:AG9)</f>
        <v>46920</v>
      </c>
    </row>
    <row r="10" spans="1:36" ht="72.75" customHeight="1" x14ac:dyDescent="0.25">
      <c r="A10" s="17"/>
      <c r="B10" s="719"/>
      <c r="C10" s="127"/>
      <c r="D10" s="750"/>
      <c r="E10" s="781"/>
      <c r="F10" s="750"/>
      <c r="G10" s="127"/>
      <c r="H10" s="861"/>
      <c r="I10" s="780" t="s">
        <v>1714</v>
      </c>
      <c r="J10" s="850"/>
      <c r="K10" s="850"/>
      <c r="L10" s="127"/>
      <c r="M10" s="750"/>
      <c r="N10" s="127"/>
      <c r="O10" s="1017"/>
      <c r="P10" s="743"/>
      <c r="Q10" s="744" t="str">
        <f>IF(Table35[[#This Row],[CAPITAL COST]]="","",MROUND((SUM(Table35[[#This Row],[CAPITAL COST]]*(1.03^($O$2-(IF(Table35[[#This Row],[Year of price quote]] ="",$O$2,Table35[[#This Row],[Year of price quote]])))))),10))</f>
        <v/>
      </c>
      <c r="R10" s="745" t="str" cm="1">
        <f t="array" ref="R10">IF(MOD((R$4-(IF(Table35[[#This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Price]]*($O$4^R$5)),10))),"")</f>
        <v/>
      </c>
      <c r="S10" s="745" t="str" cm="1">
        <f t="array" ref="S10">IF(MOD((S$4-(IF(Table35[[#This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Price]]*($O$4^S$5)),10))),"")</f>
        <v/>
      </c>
      <c r="T10" s="745" t="str" cm="1">
        <f t="array" ref="T10">IF(MOD((T$4-(IF(Table35[[#This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Price]]*($O$4^T$5)),10))),"")</f>
        <v/>
      </c>
      <c r="U10" s="745" t="str" cm="1">
        <f t="array" ref="U10">IF(MOD((U$4-(IF(Table35[[#This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Price]]*($O$4^U$5)),10))),"")</f>
        <v/>
      </c>
      <c r="V10" s="745" t="str" cm="1">
        <f t="array" ref="V10">IF(MOD((V$4-(IF(Table35[[#This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Price]]*($O$4^V$5)),10))),"")</f>
        <v/>
      </c>
      <c r="W10" s="745" t="str" cm="1">
        <f t="array" ref="W10">IF(MOD((W$4-(IF(Table35[[#This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Price]]*($O$4^W$5)),10))),"")</f>
        <v/>
      </c>
      <c r="X10" s="745" t="str" cm="1">
        <f t="array" ref="X10">IF(MOD((X$4-(IF(Table35[[#This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Price]]*($O$4^X$5)),10))),"")</f>
        <v/>
      </c>
      <c r="Y10" s="745" t="str" cm="1">
        <f t="array" ref="Y10">IF(MOD((Y$4-(IF(Table35[[#This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Price]]*($O$4^Y$5)),10))),"")</f>
        <v/>
      </c>
      <c r="Z10" s="745" t="str" cm="1">
        <f t="array" ref="Z10">IF(MOD((Z$4-(IF(Table35[[#This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Price]]*($O$4^Z$5)),10))),"")</f>
        <v/>
      </c>
      <c r="AA10" s="745" t="str" cm="1">
        <f t="array" ref="AA10">IF(MOD((AA$4-(IF(Table35[[#This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Price]]*($O$4^AA$5)),10))),"")</f>
        <v/>
      </c>
      <c r="AB10" s="745" t="str" cm="1">
        <f t="array" ref="AB10">IF(MOD((AB$4-(IF(Table35[[#This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Price]]*($O$4^AB$5)),10))),"")</f>
        <v/>
      </c>
      <c r="AC10" s="745" t="str" cm="1">
        <f t="array" ref="AC10">IF(MOD((AC$4-(IF(Table35[[#This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Price]]*($O$4^AC$5)),10))),"")</f>
        <v/>
      </c>
      <c r="AD10" s="745" t="str" cm="1">
        <f t="array" ref="AD10">IF(MOD((AD$4-(IF(Table35[[#This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Price]]*($O$4^AD$5)),10))),"")</f>
        <v/>
      </c>
      <c r="AE10" s="745" t="str" cm="1">
        <f t="array" ref="AE10">IF(MOD((AE$4-(IF(Table35[[#This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Price]]*($O$4^AE$5)),10))),"")</f>
        <v/>
      </c>
      <c r="AF10" s="745" t="str" cm="1">
        <f t="array" ref="AF10">IF(MOD((AF$4-(IF(Table35[[#This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Price]]*($O$4^AF$5)),10))),"")</f>
        <v/>
      </c>
      <c r="AG10" s="745" t="str" cm="1">
        <f t="array" ref="AG10">IF(MOD((AG$4-(IF(Table35[[#This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Price]]*($O$4^AG$5)),10))),"")</f>
        <v/>
      </c>
      <c r="AH10" s="746">
        <f t="shared" si="1"/>
        <v>0</v>
      </c>
    </row>
    <row r="11" spans="1:36" ht="51" x14ac:dyDescent="0.25">
      <c r="A11" s="189" t="s">
        <v>1332</v>
      </c>
      <c r="B11" s="742"/>
      <c r="C11" s="326" t="s">
        <v>1061</v>
      </c>
      <c r="D11" s="659"/>
      <c r="E11" s="659"/>
      <c r="F11" s="659"/>
      <c r="G11" s="659"/>
      <c r="H11" s="659" t="s">
        <v>1311</v>
      </c>
      <c r="I11" s="659" t="s">
        <v>1310</v>
      </c>
      <c r="J11" s="659" t="s">
        <v>1309</v>
      </c>
      <c r="K11" s="1037" t="s">
        <v>1534</v>
      </c>
      <c r="L11" s="326"/>
      <c r="M11" s="326">
        <v>3</v>
      </c>
      <c r="N11" s="326">
        <v>2023</v>
      </c>
      <c r="O11" s="1018">
        <v>5000</v>
      </c>
      <c r="P11" s="747"/>
      <c r="Q11" s="744">
        <f>IF(Table35[[#This Row],[CAPITAL COST]]="","",MROUND((SUM(Table35[[#This Row],[CAPITAL COST]]*(1.03^($O$2-(IF(Table35[[#This Row],[Year of price quote]] ="",$O$2,Table35[[#This Row],[Year of price quote]])))))),10))</f>
        <v>5000</v>
      </c>
      <c r="R11" s="745" cm="1">
        <f t="array" ref="R11">IF(MOD((R$4-(IF(Table35[[#This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Price]]*($O$4^R$5)),10))),"")</f>
        <v>5000</v>
      </c>
      <c r="S11" s="745" t="str" cm="1">
        <f t="array" ref="S11">IF(MOD((S$4-(IF(Table35[[#This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Price]]*($O$4^S$5)),10))),"")</f>
        <v/>
      </c>
      <c r="T11" s="745" t="str" cm="1">
        <f t="array" ref="T11">IF(MOD((T$4-(IF(Table35[[#This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Price]]*($O$4^T$5)),10))),"")</f>
        <v/>
      </c>
      <c r="U11" s="745" cm="1">
        <f t="array" ref="U11">IF(MOD((U$4-(IF(Table35[[#This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Price]]*($O$4^U$5)),10))),"")</f>
        <v>5000</v>
      </c>
      <c r="V11" s="745" t="str" cm="1">
        <f t="array" ref="V11">IF(MOD((V$4-(IF(Table35[[#This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Price]]*($O$4^V$5)),10))),"")</f>
        <v/>
      </c>
      <c r="W11" s="745" t="str" cm="1">
        <f t="array" ref="W11">IF(MOD((W$4-(IF(Table35[[#This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Price]]*($O$4^W$5)),10))),"")</f>
        <v/>
      </c>
      <c r="X11" s="745" cm="1">
        <f t="array" ref="X11">IF(MOD((X$4-(IF(Table35[[#This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Price]]*($O$4^X$5)),10))),"")</f>
        <v>5000</v>
      </c>
      <c r="Y11" s="745" t="str" cm="1">
        <f t="array" ref="Y11">IF(MOD((Y$4-(IF(Table35[[#This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Price]]*($O$4^Y$5)),10))),"")</f>
        <v/>
      </c>
      <c r="Z11" s="745" t="str" cm="1">
        <f t="array" ref="Z11">IF(MOD((Z$4-(IF(Table35[[#This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Price]]*($O$4^Z$5)),10))),"")</f>
        <v/>
      </c>
      <c r="AA11" s="745" cm="1">
        <f t="array" ref="AA11">IF(MOD((AA$4-(IF(Table35[[#This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Price]]*($O$4^AA$5)),10))),"")</f>
        <v>5000</v>
      </c>
      <c r="AB11" s="745" t="str" cm="1">
        <f t="array" ref="AB11">IF(MOD((AB$4-(IF(Table35[[#This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Price]]*($O$4^AB$5)),10))),"")</f>
        <v/>
      </c>
      <c r="AC11" s="745" t="str" cm="1">
        <f t="array" ref="AC11">IF(MOD((AC$4-(IF(Table35[[#This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Price]]*($O$4^AC$5)),10))),"")</f>
        <v/>
      </c>
      <c r="AD11" s="745" cm="1">
        <f t="array" ref="AD11">IF(MOD((AD$4-(IF(Table35[[#This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Price]]*($O$4^AD$5)),10))),"")</f>
        <v>5000</v>
      </c>
      <c r="AE11" s="745" t="str" cm="1">
        <f t="array" ref="AE11">IF(MOD((AE$4-(IF(Table35[[#This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Price]]*($O$4^AE$5)),10))),"")</f>
        <v/>
      </c>
      <c r="AF11" s="745" t="str" cm="1">
        <f t="array" ref="AF11">IF(MOD((AF$4-(IF(Table35[[#This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Price]]*($O$4^AF$5)),10))),"")</f>
        <v/>
      </c>
      <c r="AG11" s="745" cm="1">
        <f t="array" ref="AG11">IF(MOD((AG$4-(IF(Table35[[#This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Price]]*($O$4^AG$5)),10))),"")</f>
        <v>5000</v>
      </c>
      <c r="AH11" s="746">
        <f t="shared" ref="AH11:AH14" si="2">SUM(AC11:AG11)</f>
        <v>10000</v>
      </c>
    </row>
    <row r="12" spans="1:36" ht="51" x14ac:dyDescent="0.25">
      <c r="A12" s="189" t="s">
        <v>1333</v>
      </c>
      <c r="B12" s="742" t="s">
        <v>1312</v>
      </c>
      <c r="C12" s="326"/>
      <c r="D12" s="659"/>
      <c r="E12" s="659"/>
      <c r="F12" s="659"/>
      <c r="G12" s="659" t="s">
        <v>1117</v>
      </c>
      <c r="H12" s="659" t="s">
        <v>1314</v>
      </c>
      <c r="I12" s="659" t="s">
        <v>1313</v>
      </c>
      <c r="J12" s="659" t="s">
        <v>1308</v>
      </c>
      <c r="K12" s="1037" t="s">
        <v>1534</v>
      </c>
      <c r="L12" s="326"/>
      <c r="M12" s="326">
        <v>3</v>
      </c>
      <c r="N12" s="326">
        <v>2023</v>
      </c>
      <c r="O12" s="1018">
        <f>'Tinwald Estimates'!F30</f>
        <v>7452</v>
      </c>
      <c r="P12" s="747"/>
      <c r="Q12" s="744">
        <f>IF(Table35[[#This Row],[CAPITAL COST]]="","",MROUND((SUM(Table35[[#This Row],[CAPITAL COST]]*(1.03^($O$2-(IF(Table35[[#This Row],[Year of price quote]] ="",$O$2,Table35[[#This Row],[Year of price quote]])))))),10))</f>
        <v>7450</v>
      </c>
      <c r="R12" s="745" cm="1">
        <f t="array" ref="R12">IF(MOD((R$4-(IF(Table35[[#This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Price]]*($O$4^R$5)),10))),"")</f>
        <v>7450</v>
      </c>
      <c r="S12" s="745" t="str" cm="1">
        <f t="array" ref="S12">IF(MOD((S$4-(IF(Table35[[#This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Price]]*($O$4^S$5)),10))),"")</f>
        <v/>
      </c>
      <c r="T12" s="745" t="str" cm="1">
        <f t="array" ref="T12">IF(MOD((T$4-(IF(Table35[[#This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Price]]*($O$4^T$5)),10))),"")</f>
        <v/>
      </c>
      <c r="U12" s="745" cm="1">
        <f t="array" ref="U12">IF(MOD((U$4-(IF(Table35[[#This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Price]]*($O$4^U$5)),10))),"")</f>
        <v>7450</v>
      </c>
      <c r="V12" s="745" t="str" cm="1">
        <f t="array" ref="V12">IF(MOD((V$4-(IF(Table35[[#This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Price]]*($O$4^V$5)),10))),"")</f>
        <v/>
      </c>
      <c r="W12" s="745" t="str" cm="1">
        <f t="array" ref="W12">IF(MOD((W$4-(IF(Table35[[#This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Price]]*($O$4^W$5)),10))),"")</f>
        <v/>
      </c>
      <c r="X12" s="745" cm="1">
        <f t="array" ref="X12">IF(MOD((X$4-(IF(Table35[[#This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Price]]*($O$4^X$5)),10))),"")</f>
        <v>7450</v>
      </c>
      <c r="Y12" s="745" t="str" cm="1">
        <f t="array" ref="Y12">IF(MOD((Y$4-(IF(Table35[[#This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Price]]*($O$4^Y$5)),10))),"")</f>
        <v/>
      </c>
      <c r="Z12" s="745" t="str" cm="1">
        <f t="array" ref="Z12">IF(MOD((Z$4-(IF(Table35[[#This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Price]]*($O$4^Z$5)),10))),"")</f>
        <v/>
      </c>
      <c r="AA12" s="745" cm="1">
        <f t="array" ref="AA12">IF(MOD((AA$4-(IF(Table35[[#This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Price]]*($O$4^AA$5)),10))),"")</f>
        <v>7450</v>
      </c>
      <c r="AB12" s="745" t="str" cm="1">
        <f t="array" ref="AB12">IF(MOD((AB$4-(IF(Table35[[#This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Price]]*($O$4^AB$5)),10))),"")</f>
        <v/>
      </c>
      <c r="AC12" s="745" t="str" cm="1">
        <f t="array" ref="AC12">IF(MOD((AC$4-(IF(Table35[[#This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Price]]*($O$4^AC$5)),10))),"")</f>
        <v/>
      </c>
      <c r="AD12" s="745" cm="1">
        <f t="array" ref="AD12">IF(MOD((AD$4-(IF(Table35[[#This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Price]]*($O$4^AD$5)),10))),"")</f>
        <v>7450</v>
      </c>
      <c r="AE12" s="745" t="str" cm="1">
        <f t="array" ref="AE12">IF(MOD((AE$4-(IF(Table35[[#This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Price]]*($O$4^AE$5)),10))),"")</f>
        <v/>
      </c>
      <c r="AF12" s="745" t="str" cm="1">
        <f t="array" ref="AF12">IF(MOD((AF$4-(IF(Table35[[#This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Price]]*($O$4^AF$5)),10))),"")</f>
        <v/>
      </c>
      <c r="AG12" s="745" cm="1">
        <f t="array" ref="AG12">IF(MOD((AG$4-(IF(Table35[[#This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Price]]*($O$4^AG$5)),10))),"")</f>
        <v>7450</v>
      </c>
      <c r="AH12" s="746">
        <f t="shared" si="2"/>
        <v>14900</v>
      </c>
    </row>
    <row r="13" spans="1:36" ht="25.5" x14ac:dyDescent="0.25">
      <c r="A13" s="189" t="s">
        <v>1334</v>
      </c>
      <c r="B13" s="742" t="s">
        <v>1065</v>
      </c>
      <c r="C13" s="326"/>
      <c r="D13" s="659"/>
      <c r="E13" s="659"/>
      <c r="F13" s="659"/>
      <c r="G13" s="659"/>
      <c r="H13" s="659" t="s">
        <v>1318</v>
      </c>
      <c r="I13" s="659" t="s">
        <v>1317</v>
      </c>
      <c r="J13" s="659" t="s">
        <v>1149</v>
      </c>
      <c r="K13" s="659"/>
      <c r="L13" s="326"/>
      <c r="M13" s="326"/>
      <c r="N13" s="326"/>
      <c r="O13" s="1018"/>
      <c r="P13" s="747"/>
      <c r="Q13" s="744" t="str">
        <f>IF(Table35[[#This Row],[CAPITAL COST]]="","",MROUND((SUM(Table35[[#This Row],[CAPITAL COST]]*(1.03^($O$2-(IF(Table35[[#This Row],[Year of price quote]] ="",$O$2,Table35[[#This Row],[Year of price quote]])))))),10))</f>
        <v/>
      </c>
      <c r="R13" s="745" t="str" cm="1">
        <f t="array" ref="R13">IF(MOD((R$4-(IF(Table35[[#This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Price]]*($O$4^R$5)),10))),"")</f>
        <v/>
      </c>
      <c r="S13" s="745" t="str" cm="1">
        <f t="array" ref="S13">IF(MOD((S$4-(IF(Table35[[#This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Price]]*($O$4^S$5)),10))),"")</f>
        <v/>
      </c>
      <c r="T13" s="745" t="str" cm="1">
        <f t="array" ref="T13">IF(MOD((T$4-(IF(Table35[[#This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Price]]*($O$4^T$5)),10))),"")</f>
        <v/>
      </c>
      <c r="U13" s="745" t="str" cm="1">
        <f t="array" ref="U13">IF(MOD((U$4-(IF(Table35[[#This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Price]]*($O$4^U$5)),10))),"")</f>
        <v/>
      </c>
      <c r="V13" s="745" t="str" cm="1">
        <f t="array" ref="V13">IF(MOD((V$4-(IF(Table35[[#This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Price]]*($O$4^V$5)),10))),"")</f>
        <v/>
      </c>
      <c r="W13" s="745" t="str" cm="1">
        <f t="array" ref="W13">IF(MOD((W$4-(IF(Table35[[#This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Price]]*($O$4^W$5)),10))),"")</f>
        <v/>
      </c>
      <c r="X13" s="745" t="str" cm="1">
        <f t="array" ref="X13">IF(MOD((X$4-(IF(Table35[[#This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Price]]*($O$4^X$5)),10))),"")</f>
        <v/>
      </c>
      <c r="Y13" s="745" t="str" cm="1">
        <f t="array" ref="Y13">IF(MOD((Y$4-(IF(Table35[[#This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Price]]*($O$4^Y$5)),10))),"")</f>
        <v/>
      </c>
      <c r="Z13" s="745" t="str" cm="1">
        <f t="array" ref="Z13">IF(MOD((Z$4-(IF(Table35[[#This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Price]]*($O$4^Z$5)),10))),"")</f>
        <v/>
      </c>
      <c r="AA13" s="745" t="str" cm="1">
        <f t="array" ref="AA13">IF(MOD((AA$4-(IF(Table35[[#This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Price]]*($O$4^AA$5)),10))),"")</f>
        <v/>
      </c>
      <c r="AB13" s="745" t="str" cm="1">
        <f t="array" ref="AB13">IF(MOD((AB$4-(IF(Table35[[#This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Price]]*($O$4^AB$5)),10))),"")</f>
        <v/>
      </c>
      <c r="AC13" s="745" t="str" cm="1">
        <f t="array" ref="AC13">IF(MOD((AC$4-(IF(Table35[[#This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Price]]*($O$4^AC$5)),10))),"")</f>
        <v/>
      </c>
      <c r="AD13" s="745" t="str" cm="1">
        <f t="array" ref="AD13">IF(MOD((AD$4-(IF(Table35[[#This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Price]]*($O$4^AD$5)),10))),"")</f>
        <v/>
      </c>
      <c r="AE13" s="745" t="str" cm="1">
        <f t="array" ref="AE13">IF(MOD((AE$4-(IF(Table35[[#This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Price]]*($O$4^AE$5)),10))),"")</f>
        <v/>
      </c>
      <c r="AF13" s="745" t="str" cm="1">
        <f t="array" ref="AF13">IF(MOD((AF$4-(IF(Table35[[#This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Price]]*($O$4^AF$5)),10))),"")</f>
        <v/>
      </c>
      <c r="AG13" s="745" t="str" cm="1">
        <f t="array" ref="AG13">IF(MOD((AG$4-(IF(Table35[[#This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Price]]*($O$4^AG$5)),10))),"")</f>
        <v/>
      </c>
      <c r="AH13" s="746">
        <f t="shared" si="2"/>
        <v>0</v>
      </c>
    </row>
    <row r="14" spans="1:36" ht="25.5" x14ac:dyDescent="0.25">
      <c r="A14" s="189" t="s">
        <v>1335</v>
      </c>
      <c r="B14" s="742" t="s">
        <v>1319</v>
      </c>
      <c r="C14" s="326"/>
      <c r="D14" s="659"/>
      <c r="E14" s="659"/>
      <c r="F14" s="659"/>
      <c r="G14" s="659"/>
      <c r="H14" s="659" t="s">
        <v>1321</v>
      </c>
      <c r="I14" s="659" t="s">
        <v>1320</v>
      </c>
      <c r="J14" s="659" t="s">
        <v>1407</v>
      </c>
      <c r="K14" s="1020" t="s">
        <v>1542</v>
      </c>
      <c r="L14" s="326"/>
      <c r="M14" s="326">
        <v>5</v>
      </c>
      <c r="N14" s="326">
        <v>2022</v>
      </c>
      <c r="O14" s="1018">
        <v>500</v>
      </c>
      <c r="P14" s="747"/>
      <c r="Q14" s="744">
        <f>IF(Table35[[#This Row],[CAPITAL COST]]="","",MROUND((SUM(Table35[[#This Row],[CAPITAL COST]]*(1.03^($O$2-(IF(Table35[[#This Row],[Year of price quote]] ="",$O$2,Table35[[#This Row],[Year of price quote]])))))),10))</f>
        <v>500</v>
      </c>
      <c r="R14" s="745" t="str" cm="1">
        <f t="array" ref="R14">IF(MOD((R$4-(IF(Table35[[#This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Price]]*($O$4^R$5)),10))),"")</f>
        <v/>
      </c>
      <c r="S14" s="745" t="str" cm="1">
        <f t="array" ref="S14">IF(MOD((S$4-(IF(Table35[[#This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Price]]*($O$4^S$5)),10))),"")</f>
        <v/>
      </c>
      <c r="T14" s="745" cm="1">
        <f t="array" ref="T14">IF(MOD((T$4-(IF(Table35[[#This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Price]]*($O$4^T$5)),10))),"")</f>
        <v>500</v>
      </c>
      <c r="U14" s="745" t="str" cm="1">
        <f t="array" ref="U14">IF(MOD((U$4-(IF(Table35[[#This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Price]]*($O$4^U$5)),10))),"")</f>
        <v/>
      </c>
      <c r="V14" s="745" t="str" cm="1">
        <f t="array" ref="V14">IF(MOD((V$4-(IF(Table35[[#This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Price]]*($O$4^V$5)),10))),"")</f>
        <v/>
      </c>
      <c r="W14" s="745" t="str" cm="1">
        <f t="array" ref="W14">IF(MOD((W$4-(IF(Table35[[#This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Price]]*($O$4^W$5)),10))),"")</f>
        <v/>
      </c>
      <c r="X14" s="745" t="str" cm="1">
        <f t="array" ref="X14">IF(MOD((X$4-(IF(Table35[[#This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Price]]*($O$4^X$5)),10))),"")</f>
        <v/>
      </c>
      <c r="Y14" s="745" cm="1">
        <f t="array" ref="Y14">IF(MOD((Y$4-(IF(Table35[[#This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Price]]*($O$4^Y$5)),10))),"")</f>
        <v>500</v>
      </c>
      <c r="Z14" s="745" t="str" cm="1">
        <f t="array" ref="Z14">IF(MOD((Z$4-(IF(Table35[[#This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Price]]*($O$4^Z$5)),10))),"")</f>
        <v/>
      </c>
      <c r="AA14" s="745" t="str" cm="1">
        <f t="array" ref="AA14">IF(MOD((AA$4-(IF(Table35[[#This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Price]]*($O$4^AA$5)),10))),"")</f>
        <v/>
      </c>
      <c r="AB14" s="745" t="str" cm="1">
        <f t="array" ref="AB14">IF(MOD((AB$4-(IF(Table35[[#This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Price]]*($O$4^AB$5)),10))),"")</f>
        <v/>
      </c>
      <c r="AC14" s="745" t="str" cm="1">
        <f t="array" ref="AC14">IF(MOD((AC$4-(IF(Table35[[#This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Price]]*($O$4^AC$5)),10))),"")</f>
        <v/>
      </c>
      <c r="AD14" s="745" cm="1">
        <f t="array" ref="AD14">IF(MOD((AD$4-(IF(Table35[[#This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Price]]*($O$4^AD$5)),10))),"")</f>
        <v>500</v>
      </c>
      <c r="AE14" s="745" t="str" cm="1">
        <f t="array" ref="AE14">IF(MOD((AE$4-(IF(Table35[[#This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Price]]*($O$4^AE$5)),10))),"")</f>
        <v/>
      </c>
      <c r="AF14" s="745" t="str" cm="1">
        <f t="array" ref="AF14">IF(MOD((AF$4-(IF(Table35[[#This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Price]]*($O$4^AF$5)),10))),"")</f>
        <v/>
      </c>
      <c r="AG14" s="745" t="str" cm="1">
        <f t="array" ref="AG14">IF(MOD((AG$4-(IF(Table35[[#This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Price]]*($O$4^AG$5)),10))),"")</f>
        <v/>
      </c>
      <c r="AH14" s="746">
        <f t="shared" si="2"/>
        <v>500</v>
      </c>
    </row>
    <row r="15" spans="1:36" s="5" customFormat="1" ht="84.75" customHeight="1" thickBot="1" x14ac:dyDescent="0.3">
      <c r="A15" s="326" t="s">
        <v>1690</v>
      </c>
      <c r="B15" s="742" t="s">
        <v>1687</v>
      </c>
      <c r="C15" s="326"/>
      <c r="D15" s="326"/>
      <c r="E15" s="326"/>
      <c r="F15" s="326"/>
      <c r="G15" s="326"/>
      <c r="H15" s="748"/>
      <c r="I15" s="659" t="s">
        <v>1688</v>
      </c>
      <c r="J15" s="749"/>
      <c r="K15" s="1037" t="s">
        <v>1534</v>
      </c>
      <c r="L15" s="326"/>
      <c r="M15" s="326">
        <v>1</v>
      </c>
      <c r="N15" s="326">
        <v>2022</v>
      </c>
      <c r="O15" s="1018">
        <v>500</v>
      </c>
      <c r="P15" s="743"/>
      <c r="Q15" s="744">
        <f>IF(Table355[[#This Row],[CAPITAL COST]]="","",MROUND((SUM(Table355[[#This Row],[CAPITAL COST]]*(1.03^($P$2-(IF(Table355[[#This Row],[Year of price quote]] ="",$P$2,Table355[[#This Row],[Year of price quote]])))))),10))</f>
        <v>2000</v>
      </c>
      <c r="R15" s="745" t="str" cm="1">
        <f t="array" ref="R15">IF(MOD((R$4-(IF(Table355[[#This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Price]]*($O$4^R$5)),10))),"")</f>
        <v/>
      </c>
      <c r="S15" s="745">
        <v>500</v>
      </c>
      <c r="T15" s="745">
        <v>500</v>
      </c>
      <c r="U15" s="745">
        <v>500</v>
      </c>
      <c r="V15" s="745">
        <v>500</v>
      </c>
      <c r="W15" s="745">
        <v>500</v>
      </c>
      <c r="X15" s="745">
        <v>500</v>
      </c>
      <c r="Y15" s="745">
        <v>500</v>
      </c>
      <c r="Z15" s="745">
        <v>500</v>
      </c>
      <c r="AA15" s="745">
        <v>500</v>
      </c>
      <c r="AB15" s="745">
        <v>500</v>
      </c>
      <c r="AC15" s="745" t="str" cm="1">
        <f t="array" ref="AC15">IF(MOD((AC$4-(IF(Table355[[#This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Price]]*($O$4^AC$5)),10))),"")</f>
        <v/>
      </c>
      <c r="AD15" s="745" t="str" cm="1">
        <f t="array" ref="AD15">IF(MOD((AD$4-(IF(Table355[[#This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Price]]*($O$4^AD$5)),10))),"")</f>
        <v/>
      </c>
      <c r="AE15" s="745" cm="1">
        <f t="array" ref="AE15">IF(MOD((AE$4-(IF(Table355[[#This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Price]]*($O$4^AE$5)),10))),"")</f>
        <v>2000</v>
      </c>
      <c r="AF15" s="745" t="str" cm="1">
        <f t="array" ref="AF15">IF(MOD((AF$4-(IF(Table355[[#This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Price]]*($O$4^AF$5)),10))),"")</f>
        <v/>
      </c>
      <c r="AG15" s="745" t="str" cm="1">
        <f t="array" ref="AG15">IF(MOD((AG$4-(IF(Table355[[#This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Price]]*($O$4^AG$5)),10))),"")</f>
        <v/>
      </c>
      <c r="AH15" s="746">
        <v>2500</v>
      </c>
    </row>
    <row r="16" spans="1:36" ht="15.75" thickBot="1" x14ac:dyDescent="0.3">
      <c r="A16" s="194"/>
      <c r="B16" s="753"/>
      <c r="C16" s="661"/>
      <c r="D16" s="754"/>
      <c r="E16" s="754"/>
      <c r="F16" s="754"/>
      <c r="G16" s="754"/>
      <c r="H16" s="754"/>
      <c r="I16" s="754"/>
      <c r="J16" s="754"/>
      <c r="K16" s="754"/>
      <c r="L16" s="661"/>
      <c r="M16" s="661"/>
      <c r="N16" s="661"/>
      <c r="O16" s="661"/>
      <c r="P16" s="755"/>
      <c r="Q16" s="756"/>
      <c r="R16" s="757">
        <f>SUBTOTAL(109,R8:R14)</f>
        <v>12450</v>
      </c>
      <c r="S16" s="758">
        <f>SUBTOTAL(109,S8:S15)</f>
        <v>5500</v>
      </c>
      <c r="T16" s="758">
        <f t="shared" ref="T16:AH16" si="3">SUBTOTAL(109,T8:T15)</f>
        <v>47920</v>
      </c>
      <c r="U16" s="758">
        <f t="shared" si="3"/>
        <v>17950</v>
      </c>
      <c r="V16" s="758">
        <f t="shared" si="3"/>
        <v>500</v>
      </c>
      <c r="W16" s="758">
        <f t="shared" si="3"/>
        <v>5500</v>
      </c>
      <c r="X16" s="758">
        <f t="shared" si="3"/>
        <v>12950</v>
      </c>
      <c r="Y16" s="758">
        <f t="shared" si="3"/>
        <v>6000</v>
      </c>
      <c r="Z16" s="758">
        <f t="shared" si="3"/>
        <v>500</v>
      </c>
      <c r="AA16" s="758">
        <f t="shared" si="3"/>
        <v>17950</v>
      </c>
      <c r="AB16" s="758">
        <f t="shared" si="3"/>
        <v>500</v>
      </c>
      <c r="AC16" s="758">
        <f t="shared" si="3"/>
        <v>5000</v>
      </c>
      <c r="AD16" s="758">
        <f t="shared" si="3"/>
        <v>59870</v>
      </c>
      <c r="AE16" s="758">
        <f t="shared" si="3"/>
        <v>7000</v>
      </c>
      <c r="AF16" s="758">
        <f t="shared" si="3"/>
        <v>0</v>
      </c>
      <c r="AG16" s="758">
        <f t="shared" si="3"/>
        <v>17450</v>
      </c>
      <c r="AH16" s="758">
        <f t="shared" si="3"/>
        <v>89820</v>
      </c>
    </row>
    <row r="17" spans="1:34" ht="26.25" thickBot="1" x14ac:dyDescent="0.3">
      <c r="A17" s="664" t="s">
        <v>1337</v>
      </c>
      <c r="B17" s="730" t="s">
        <v>1345</v>
      </c>
      <c r="C17" s="133"/>
      <c r="D17" s="133"/>
      <c r="E17" s="133"/>
      <c r="F17" s="133"/>
      <c r="G17" s="133"/>
      <c r="H17" s="732"/>
      <c r="I17" s="133"/>
      <c r="J17" s="133"/>
      <c r="K17" s="133"/>
      <c r="L17" s="133"/>
      <c r="M17" s="133"/>
      <c r="N17" s="133"/>
      <c r="O17" s="133"/>
      <c r="P17" s="133"/>
      <c r="Q17" s="767"/>
      <c r="R17" s="768"/>
      <c r="S17" s="768"/>
      <c r="T17" s="768"/>
      <c r="U17" s="768"/>
      <c r="V17" s="768"/>
      <c r="W17" s="768"/>
      <c r="X17" s="768"/>
      <c r="Y17" s="768"/>
      <c r="Z17" s="768"/>
      <c r="AA17" s="768"/>
      <c r="AB17" s="768"/>
      <c r="AC17" s="768"/>
      <c r="AD17" s="768"/>
      <c r="AE17" s="768"/>
      <c r="AF17" s="768"/>
      <c r="AG17" s="769"/>
      <c r="AH17" s="770"/>
    </row>
    <row r="18" spans="1:34" ht="89.25" x14ac:dyDescent="0.25">
      <c r="A18" s="17" t="s">
        <v>1338</v>
      </c>
      <c r="B18" s="719" t="s">
        <v>79</v>
      </c>
      <c r="C18" s="326"/>
      <c r="D18" s="659"/>
      <c r="E18" s="659"/>
      <c r="F18" s="659"/>
      <c r="G18" s="659" t="s">
        <v>1140</v>
      </c>
      <c r="H18" s="659" t="s">
        <v>1324</v>
      </c>
      <c r="I18" s="659" t="s">
        <v>1323</v>
      </c>
      <c r="J18" s="659" t="s">
        <v>1322</v>
      </c>
      <c r="K18" s="1037" t="s">
        <v>1534</v>
      </c>
      <c r="L18" s="127"/>
      <c r="M18" s="782">
        <v>10</v>
      </c>
      <c r="N18" s="127">
        <v>2028</v>
      </c>
      <c r="O18" s="1018">
        <f>'Tinwald Estimates'!F47</f>
        <v>9798</v>
      </c>
      <c r="P18" s="747"/>
      <c r="Q18" s="744">
        <f>IF(Table35[[#This Row],[CAPITAL COST]]="","",MROUND((SUM(Table35[[#This Row],[CAPITAL COST]]*(1.03^($O$2-(IF(Table35[[#This Row],[Year of price quote]] ="",$O$2,Table35[[#This Row],[Year of price quote]])))))),10))</f>
        <v>9800</v>
      </c>
      <c r="R18" s="745" t="str" cm="1">
        <f t="array" ref="R18">IF(MOD((R$4-(IF(Table35[[#This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Price]]*($O$4^R$5)),10))),"")</f>
        <v/>
      </c>
      <c r="S18" s="745" t="str" cm="1">
        <f t="array" ref="S18">IF(MOD((S$4-(IF(Table35[[#This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Price]]*($O$4^S$5)),10))),"")</f>
        <v/>
      </c>
      <c r="T18" s="745" t="str" cm="1">
        <f t="array" ref="T18">IF(MOD((T$4-(IF(Table35[[#This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Price]]*($O$4^T$5)),10))),"")</f>
        <v/>
      </c>
      <c r="U18" s="745" t="str" cm="1">
        <f t="array" ref="U18">IF(MOD((U$4-(IF(Table35[[#This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Price]]*($O$4^U$5)),10))),"")</f>
        <v/>
      </c>
      <c r="V18" s="745" t="str" cm="1">
        <f t="array" ref="V18">IF(MOD((V$4-(IF(Table35[[#This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Price]]*($O$4^V$5)),10))),"")</f>
        <v/>
      </c>
      <c r="W18" s="745" t="str" cm="1">
        <f t="array" ref="W18">IF(MOD((W$4-(IF(Table35[[#This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Price]]*($O$4^W$5)),10))),"")</f>
        <v/>
      </c>
      <c r="X18" s="745" t="str" cm="1">
        <f t="array" ref="X18">IF(MOD((X$4-(IF(Table35[[#This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Price]]*($O$4^X$5)),10))),"")</f>
        <v/>
      </c>
      <c r="Y18" s="745" t="str" cm="1">
        <f t="array" ref="Y18">IF(MOD((Y$4-(IF(Table35[[#This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Price]]*($O$4^Y$5)),10))),"")</f>
        <v/>
      </c>
      <c r="Z18" s="745" cm="1">
        <f t="array" ref="Z18">IF(MOD((Z$4-(IF(Table35[[#This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Price]]*($O$4^Z$5)),10))),"")</f>
        <v>9800</v>
      </c>
      <c r="AA18" s="745" t="str" cm="1">
        <f t="array" ref="AA18">IF(MOD((AA$4-(IF(Table35[[#This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Price]]*($O$4^AA$5)),10))),"")</f>
        <v/>
      </c>
      <c r="AB18" s="745" t="str" cm="1">
        <f t="array" ref="AB18">IF(MOD((AB$4-(IF(Table35[[#This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Price]]*($O$4^AB$5)),10))),"")</f>
        <v/>
      </c>
      <c r="AC18" s="745" t="str" cm="1">
        <f t="array" ref="AC18">IF(MOD((AC$4-(IF(Table35[[#This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Price]]*($O$4^AC$5)),10))),"")</f>
        <v/>
      </c>
      <c r="AD18" s="745" t="str" cm="1">
        <f t="array" ref="AD18">IF(MOD((AD$4-(IF(Table35[[#This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Price]]*($O$4^AD$5)),10))),"")</f>
        <v/>
      </c>
      <c r="AE18" s="745" t="str" cm="1">
        <f t="array" ref="AE18">IF(MOD((AE$4-(IF(Table35[[#This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Price]]*($O$4^AE$5)),10))),"")</f>
        <v/>
      </c>
      <c r="AF18" s="745" t="str" cm="1">
        <f t="array" ref="AF18">IF(MOD((AF$4-(IF(Table35[[#This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Price]]*($O$4^AF$5)),10))),"")</f>
        <v/>
      </c>
      <c r="AG18" s="745" t="str" cm="1">
        <f t="array" ref="AG18">IF(MOD((AG$4-(IF(Table35[[#This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Price]]*($O$4^AG$5)),10))),"")</f>
        <v/>
      </c>
      <c r="AH18" s="746">
        <f t="shared" ref="AH18:AH32" si="4">SUM(AC18:AG18)</f>
        <v>0</v>
      </c>
    </row>
    <row r="19" spans="1:34" ht="99.75" customHeight="1" x14ac:dyDescent="0.25">
      <c r="A19" s="17" t="s">
        <v>1339</v>
      </c>
      <c r="B19" s="719"/>
      <c r="C19" s="127"/>
      <c r="D19" s="750"/>
      <c r="E19" s="781"/>
      <c r="F19" s="750"/>
      <c r="G19" s="127"/>
      <c r="H19" s="659" t="s">
        <v>1324</v>
      </c>
      <c r="I19" s="780" t="s">
        <v>1659</v>
      </c>
      <c r="J19" s="850"/>
      <c r="K19" s="850"/>
      <c r="L19" s="127"/>
      <c r="M19" s="782"/>
      <c r="N19" s="127"/>
      <c r="O19" s="1021"/>
      <c r="P19" s="747"/>
      <c r="Q19" s="744" t="str">
        <f>IF(Table35[[#This Row],[CAPITAL COST]]="","",MROUND((SUM(Table35[[#This Row],[CAPITAL COST]]*(1.03^($O$2-(IF(Table35[[#This Row],[Year of price quote]] ="",$O$2,Table35[[#This Row],[Year of price quote]])))))),10))</f>
        <v/>
      </c>
      <c r="R19" s="745" t="str" cm="1">
        <f t="array" ref="R19">IF(MOD((R$4-(IF(Table35[[#This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Price]]*($O$4^R$5)),10))),"")</f>
        <v/>
      </c>
      <c r="S19" s="745" t="str" cm="1">
        <f t="array" ref="S19">IF(MOD((S$4-(IF(Table35[[#This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Price]]*($O$4^S$5)),10))),"")</f>
        <v/>
      </c>
      <c r="T19" s="745" t="str" cm="1">
        <f t="array" ref="T19">IF(MOD((T$4-(IF(Table35[[#This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Price]]*($O$4^T$5)),10))),"")</f>
        <v/>
      </c>
      <c r="U19" s="745" t="str" cm="1">
        <f t="array" ref="U19">IF(MOD((U$4-(IF(Table35[[#This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Price]]*($O$4^U$5)),10))),"")</f>
        <v/>
      </c>
      <c r="V19" s="745" t="str" cm="1">
        <f t="array" ref="V19">IF(MOD((V$4-(IF(Table35[[#This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Price]]*($O$4^V$5)),10))),"")</f>
        <v/>
      </c>
      <c r="W19" s="745" t="str" cm="1">
        <f t="array" ref="W19">IF(MOD((W$4-(IF(Table35[[#This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Price]]*($O$4^W$5)),10))),"")</f>
        <v/>
      </c>
      <c r="X19" s="745" t="str" cm="1">
        <f t="array" ref="X19">IF(MOD((X$4-(IF(Table35[[#This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Price]]*($O$4^X$5)),10))),"")</f>
        <v/>
      </c>
      <c r="Y19" s="745" t="str" cm="1">
        <f t="array" ref="Y19">IF(MOD((Y$4-(IF(Table35[[#This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Price]]*($O$4^Y$5)),10))),"")</f>
        <v/>
      </c>
      <c r="Z19" s="745" t="str" cm="1">
        <f t="array" ref="Z19">IF(MOD((Z$4-(IF(Table35[[#This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Price]]*($O$4^Z$5)),10))),"")</f>
        <v/>
      </c>
      <c r="AA19" s="745" t="str" cm="1">
        <f t="array" ref="AA19">IF(MOD((AA$4-(IF(Table35[[#This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Price]]*($O$4^AA$5)),10))),"")</f>
        <v/>
      </c>
      <c r="AB19" s="745" t="str" cm="1">
        <f t="array" ref="AB19">IF(MOD((AB$4-(IF(Table35[[#This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Price]]*($O$4^AB$5)),10))),"")</f>
        <v/>
      </c>
      <c r="AC19" s="745" t="str" cm="1">
        <f t="array" ref="AC19">IF(MOD((AC$4-(IF(Table35[[#This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Price]]*($O$4^AC$5)),10))),"")</f>
        <v/>
      </c>
      <c r="AD19" s="745" t="str" cm="1">
        <f t="array" ref="AD19">IF(MOD((AD$4-(IF(Table35[[#This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Price]]*($O$4^AD$5)),10))),"")</f>
        <v/>
      </c>
      <c r="AE19" s="745" t="str" cm="1">
        <f t="array" ref="AE19">IF(MOD((AE$4-(IF(Table35[[#This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Price]]*($O$4^AE$5)),10))),"")</f>
        <v/>
      </c>
      <c r="AF19" s="745" t="str" cm="1">
        <f t="array" ref="AF19">IF(MOD((AF$4-(IF(Table35[[#This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Price]]*($O$4^AF$5)),10))),"")</f>
        <v/>
      </c>
      <c r="AG19" s="745" t="str" cm="1">
        <f t="array" ref="AG19">IF(MOD((AG$4-(IF(Table35[[#This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Price]]*($O$4^AG$5)),10))),"")</f>
        <v/>
      </c>
      <c r="AH19" s="746">
        <f t="shared" si="4"/>
        <v>0</v>
      </c>
    </row>
    <row r="20" spans="1:34" ht="89.25" x14ac:dyDescent="0.25">
      <c r="A20" s="17" t="s">
        <v>1340</v>
      </c>
      <c r="B20" s="719" t="s">
        <v>1326</v>
      </c>
      <c r="C20" s="326"/>
      <c r="D20" s="659"/>
      <c r="E20" s="659"/>
      <c r="F20" s="659"/>
      <c r="G20" s="659"/>
      <c r="H20" s="659" t="s">
        <v>1329</v>
      </c>
      <c r="I20" s="659" t="s">
        <v>1330</v>
      </c>
      <c r="J20" s="659" t="s">
        <v>1179</v>
      </c>
      <c r="K20" s="1016" t="s">
        <v>1518</v>
      </c>
      <c r="L20" s="127"/>
      <c r="M20" s="782"/>
      <c r="N20" s="127">
        <v>2021</v>
      </c>
      <c r="O20" s="1018">
        <v>5000</v>
      </c>
      <c r="P20" s="747"/>
      <c r="Q20" s="744">
        <f>IF(Table35[[#This Row],[CAPITAL COST]]="","",MROUND((SUM(Table35[[#This Row],[CAPITAL COST]]*(1.03^($O$2-(IF(Table35[[#This Row],[Year of price quote]] ="",$O$2,Table35[[#This Row],[Year of price quote]])))))),10))</f>
        <v>5000</v>
      </c>
      <c r="R20" s="745" t="str" cm="1">
        <f t="array" ref="R20">IF(MOD((R$4-(IF(Table35[[#This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Price]]*($O$4^R$5)),10))),"")</f>
        <v/>
      </c>
      <c r="S20" s="745" cm="1">
        <f t="array" ref="S20">IF(MOD((S$4-(IF(Table35[[#This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Price]]*($O$4^S$5)),10))),"")</f>
        <v>5000</v>
      </c>
      <c r="T20" s="745" t="str" cm="1">
        <f t="array" ref="T20">IF(MOD((T$4-(IF(Table35[[#This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Price]]*($O$4^T$5)),10))),"")</f>
        <v/>
      </c>
      <c r="U20" s="745" t="str" cm="1">
        <f t="array" ref="U20">IF(MOD((U$4-(IF(Table35[[#This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Price]]*($O$4^U$5)),10))),"")</f>
        <v/>
      </c>
      <c r="V20" s="745" t="str" cm="1">
        <f t="array" ref="V20">IF(MOD((V$4-(IF(Table35[[#This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Price]]*($O$4^V$5)),10))),"")</f>
        <v/>
      </c>
      <c r="W20" s="745" t="str" cm="1">
        <f t="array" ref="W20">IF(MOD((W$4-(IF(Table35[[#This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Price]]*($O$4^W$5)),10))),"")</f>
        <v/>
      </c>
      <c r="X20" s="745" t="str" cm="1">
        <f t="array" ref="X20">IF(MOD((X$4-(IF(Table35[[#This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Price]]*($O$4^X$5)),10))),"")</f>
        <v/>
      </c>
      <c r="Y20" s="745" t="str" cm="1">
        <f t="array" ref="Y20">IF(MOD((Y$4-(IF(Table35[[#This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Price]]*($O$4^Y$5)),10))),"")</f>
        <v/>
      </c>
      <c r="Z20" s="745" t="str" cm="1">
        <f t="array" ref="Z20">IF(MOD((Z$4-(IF(Table35[[#This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Price]]*($O$4^Z$5)),10))),"")</f>
        <v/>
      </c>
      <c r="AA20" s="745" t="str" cm="1">
        <f t="array" ref="AA20">IF(MOD((AA$4-(IF(Table35[[#This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Price]]*($O$4^AA$5)),10))),"")</f>
        <v/>
      </c>
      <c r="AB20" s="745" t="str" cm="1">
        <f t="array" ref="AB20">IF(MOD((AB$4-(IF(Table35[[#This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Price]]*($O$4^AB$5)),10))),"")</f>
        <v/>
      </c>
      <c r="AC20" s="745" t="str" cm="1">
        <f t="array" ref="AC20">IF(MOD((AC$4-(IF(Table35[[#This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Price]]*($O$4^AC$5)),10))),"")</f>
        <v/>
      </c>
      <c r="AD20" s="745" t="str" cm="1">
        <f t="array" ref="AD20">IF(MOD((AD$4-(IF(Table35[[#This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Price]]*($O$4^AD$5)),10))),"")</f>
        <v/>
      </c>
      <c r="AE20" s="745" t="str" cm="1">
        <f t="array" ref="AE20">IF(MOD((AE$4-(IF(Table35[[#This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Price]]*($O$4^AE$5)),10))),"")</f>
        <v/>
      </c>
      <c r="AF20" s="745" t="str" cm="1">
        <f t="array" ref="AF20">IF(MOD((AF$4-(IF(Table35[[#This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Price]]*($O$4^AF$5)),10))),"")</f>
        <v/>
      </c>
      <c r="AG20" s="745" t="str" cm="1">
        <f t="array" ref="AG20">IF(MOD((AG$4-(IF(Table35[[#This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Price]]*($O$4^AG$5)),10))),"")</f>
        <v/>
      </c>
      <c r="AH20" s="746">
        <f t="shared" si="4"/>
        <v>0</v>
      </c>
    </row>
    <row r="21" spans="1:34" ht="24.75" customHeight="1" x14ac:dyDescent="0.25">
      <c r="A21" s="17" t="s">
        <v>1341</v>
      </c>
      <c r="B21" s="719"/>
      <c r="C21" s="326"/>
      <c r="D21" s="659"/>
      <c r="E21" s="659"/>
      <c r="F21" s="659"/>
      <c r="G21" s="659"/>
      <c r="H21" s="659" t="s">
        <v>1329</v>
      </c>
      <c r="I21" s="659"/>
      <c r="J21" s="659" t="s">
        <v>1086</v>
      </c>
      <c r="K21" s="1037" t="s">
        <v>1534</v>
      </c>
      <c r="L21" s="127"/>
      <c r="M21" s="782"/>
      <c r="N21" s="127">
        <v>2021</v>
      </c>
      <c r="O21" s="1018">
        <v>10000</v>
      </c>
      <c r="P21" s="747"/>
      <c r="Q21" s="744">
        <f>IF(Table35[[#This Row],[CAPITAL COST]]="","",MROUND((SUM(Table35[[#This Row],[CAPITAL COST]]*(1.03^($O$2-(IF(Table35[[#This Row],[Year of price quote]] ="",$O$2,Table35[[#This Row],[Year of price quote]])))))),10))</f>
        <v>10000</v>
      </c>
      <c r="R21" s="745" t="str" cm="1">
        <f t="array" ref="R21">IF(MOD((R$4-(IF(Table35[[#This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Price]]*($O$4^R$5)),10))),"")</f>
        <v/>
      </c>
      <c r="S21" s="745" cm="1">
        <f t="array" ref="S21">IF(MOD((S$4-(IF(Table35[[#This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Price]]*($O$4^S$5)),10))),"")</f>
        <v>10000</v>
      </c>
      <c r="T21" s="745" t="str" cm="1">
        <f t="array" ref="T21">IF(MOD((T$4-(IF(Table35[[#This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Price]]*($O$4^T$5)),10))),"")</f>
        <v/>
      </c>
      <c r="U21" s="745" t="str" cm="1">
        <f t="array" ref="U21">IF(MOD((U$4-(IF(Table35[[#This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Price]]*($O$4^U$5)),10))),"")</f>
        <v/>
      </c>
      <c r="V21" s="745" t="str" cm="1">
        <f t="array" ref="V21">IF(MOD((V$4-(IF(Table35[[#This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Price]]*($O$4^V$5)),10))),"")</f>
        <v/>
      </c>
      <c r="W21" s="745" t="str" cm="1">
        <f t="array" ref="W21">IF(MOD((W$4-(IF(Table35[[#This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Price]]*($O$4^W$5)),10))),"")</f>
        <v/>
      </c>
      <c r="X21" s="745" t="str" cm="1">
        <f t="array" ref="X21">IF(MOD((X$4-(IF(Table35[[#This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Price]]*($O$4^X$5)),10))),"")</f>
        <v/>
      </c>
      <c r="Y21" s="745" t="str" cm="1">
        <f t="array" ref="Y21">IF(MOD((Y$4-(IF(Table35[[#This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Price]]*($O$4^Y$5)),10))),"")</f>
        <v/>
      </c>
      <c r="Z21" s="745" t="str" cm="1">
        <f t="array" ref="Z21">IF(MOD((Z$4-(IF(Table35[[#This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Price]]*($O$4^Z$5)),10))),"")</f>
        <v/>
      </c>
      <c r="AA21" s="745" t="str" cm="1">
        <f t="array" ref="AA21">IF(MOD((AA$4-(IF(Table35[[#This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Price]]*($O$4^AA$5)),10))),"")</f>
        <v/>
      </c>
      <c r="AB21" s="745" t="str" cm="1">
        <f t="array" ref="AB21">IF(MOD((AB$4-(IF(Table35[[#This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Price]]*($O$4^AB$5)),10))),"")</f>
        <v/>
      </c>
      <c r="AC21" s="745" t="str" cm="1">
        <f t="array" ref="AC21">IF(MOD((AC$4-(IF(Table35[[#This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Price]]*($O$4^AC$5)),10))),"")</f>
        <v/>
      </c>
      <c r="AD21" s="745" t="str" cm="1">
        <f t="array" ref="AD21">IF(MOD((AD$4-(IF(Table35[[#This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Price]]*($O$4^AD$5)),10))),"")</f>
        <v/>
      </c>
      <c r="AE21" s="745" t="str" cm="1">
        <f t="array" ref="AE21">IF(MOD((AE$4-(IF(Table35[[#This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Price]]*($O$4^AE$5)),10))),"")</f>
        <v/>
      </c>
      <c r="AF21" s="745" t="str" cm="1">
        <f t="array" ref="AF21">IF(MOD((AF$4-(IF(Table35[[#This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Price]]*($O$4^AF$5)),10))),"")</f>
        <v/>
      </c>
      <c r="AG21" s="745" t="str" cm="1">
        <f t="array" ref="AG21">IF(MOD((AG$4-(IF(Table35[[#This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Price]]*($O$4^AG$5)),10))),"")</f>
        <v/>
      </c>
      <c r="AH21" s="746">
        <f t="shared" si="4"/>
        <v>0</v>
      </c>
    </row>
    <row r="22" spans="1:34" ht="38.25" x14ac:dyDescent="0.25">
      <c r="A22" s="17" t="s">
        <v>1343</v>
      </c>
      <c r="B22" s="719"/>
      <c r="C22" s="326"/>
      <c r="D22" s="659"/>
      <c r="E22" s="659"/>
      <c r="F22" s="659"/>
      <c r="G22" s="659" t="s">
        <v>1141</v>
      </c>
      <c r="H22" s="659" t="s">
        <v>1329</v>
      </c>
      <c r="I22" s="659"/>
      <c r="J22" s="659" t="s">
        <v>1342</v>
      </c>
      <c r="K22" s="1037" t="s">
        <v>1534</v>
      </c>
      <c r="L22" s="127"/>
      <c r="M22" s="782">
        <v>10</v>
      </c>
      <c r="N22" s="127">
        <v>2022</v>
      </c>
      <c r="O22" s="1018">
        <f>'Tinwald Estimates'!F59</f>
        <v>10143</v>
      </c>
      <c r="P22" s="747"/>
      <c r="Q22" s="744">
        <f>IF(Table35[[#This Row],[CAPITAL COST]]="","",MROUND((SUM(Table35[[#This Row],[CAPITAL COST]]*(1.03^($O$2-(IF(Table35[[#This Row],[Year of price quote]] ="",$O$2,Table35[[#This Row],[Year of price quote]])))))),10))</f>
        <v>10140</v>
      </c>
      <c r="R22" s="745" t="str" cm="1">
        <f t="array" ref="R22">IF(MOD((R$4-(IF(Table35[[#This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Price]]*($O$4^R$5)),10))),"")</f>
        <v/>
      </c>
      <c r="S22" s="745" t="str" cm="1">
        <f t="array" ref="S22">IF(MOD((S$4-(IF(Table35[[#This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Price]]*($O$4^S$5)),10))),"")</f>
        <v/>
      </c>
      <c r="T22" s="745" cm="1">
        <f t="array" ref="T22">IF(MOD((T$4-(IF(Table35[[#This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Price]]*($O$4^T$5)),10))),"")</f>
        <v>10140</v>
      </c>
      <c r="U22" s="745" t="str" cm="1">
        <f t="array" ref="U22">IF(MOD((U$4-(IF(Table35[[#This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Price]]*($O$4^U$5)),10))),"")</f>
        <v/>
      </c>
      <c r="V22" s="745" t="str" cm="1">
        <f t="array" ref="V22">IF(MOD((V$4-(IF(Table35[[#This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Price]]*($O$4^V$5)),10))),"")</f>
        <v/>
      </c>
      <c r="W22" s="745" t="str" cm="1">
        <f t="array" ref="W22">IF(MOD((W$4-(IF(Table35[[#This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Price]]*($O$4^W$5)),10))),"")</f>
        <v/>
      </c>
      <c r="X22" s="745" t="str" cm="1">
        <f t="array" ref="X22">IF(MOD((X$4-(IF(Table35[[#This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Price]]*($O$4^X$5)),10))),"")</f>
        <v/>
      </c>
      <c r="Y22" s="745" t="str" cm="1">
        <f t="array" ref="Y22">IF(MOD((Y$4-(IF(Table35[[#This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Price]]*($O$4^Y$5)),10))),"")</f>
        <v/>
      </c>
      <c r="Z22" s="745" t="str" cm="1">
        <f t="array" ref="Z22">IF(MOD((Z$4-(IF(Table35[[#This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Price]]*($O$4^Z$5)),10))),"")</f>
        <v/>
      </c>
      <c r="AA22" s="745" t="str" cm="1">
        <f t="array" ref="AA22">IF(MOD((AA$4-(IF(Table35[[#This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Price]]*($O$4^AA$5)),10))),"")</f>
        <v/>
      </c>
      <c r="AB22" s="745" t="str" cm="1">
        <f t="array" ref="AB22">IF(MOD((AB$4-(IF(Table35[[#This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Price]]*($O$4^AB$5)),10))),"")</f>
        <v/>
      </c>
      <c r="AC22" s="745" t="str" cm="1">
        <f t="array" ref="AC22">IF(MOD((AC$4-(IF(Table35[[#This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Price]]*($O$4^AC$5)),10))),"")</f>
        <v/>
      </c>
      <c r="AD22" s="745" cm="1">
        <f t="array" ref="AD22">IF(MOD((AD$4-(IF(Table35[[#This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Price]]*($O$4^AD$5)),10))),"")</f>
        <v>10140</v>
      </c>
      <c r="AE22" s="745" t="str" cm="1">
        <f t="array" ref="AE22">IF(MOD((AE$4-(IF(Table35[[#This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Price]]*($O$4^AE$5)),10))),"")</f>
        <v/>
      </c>
      <c r="AF22" s="745" t="str" cm="1">
        <f t="array" ref="AF22">IF(MOD((AF$4-(IF(Table35[[#This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Price]]*($O$4^AF$5)),10))),"")</f>
        <v/>
      </c>
      <c r="AG22" s="745" t="str" cm="1">
        <f t="array" ref="AG22">IF(MOD((AG$4-(IF(Table35[[#This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Price]]*($O$4^AG$5)),10))),"")</f>
        <v/>
      </c>
      <c r="AH22" s="746">
        <f t="shared" si="4"/>
        <v>10140</v>
      </c>
    </row>
    <row r="23" spans="1:34" ht="38.25" x14ac:dyDescent="0.25">
      <c r="A23" s="17" t="s">
        <v>1344</v>
      </c>
      <c r="B23" s="719" t="s">
        <v>1071</v>
      </c>
      <c r="C23" s="326" t="s">
        <v>1350</v>
      </c>
      <c r="D23" s="659">
        <v>5</v>
      </c>
      <c r="E23" s="659"/>
      <c r="F23" s="659">
        <v>450</v>
      </c>
      <c r="G23" s="659"/>
      <c r="H23" s="659" t="s">
        <v>1351</v>
      </c>
      <c r="I23" s="659" t="s">
        <v>1377</v>
      </c>
      <c r="J23" s="659" t="s">
        <v>1349</v>
      </c>
      <c r="K23" s="1037" t="s">
        <v>1534</v>
      </c>
      <c r="L23" s="127"/>
      <c r="M23" s="782">
        <v>10</v>
      </c>
      <c r="N23" s="127">
        <v>2022</v>
      </c>
      <c r="O23" s="1018">
        <f>Table35[[#This Row],[RATE]]*Table35[[#This Row],[APPROXIMATE QUANTITY /AREA]]</f>
        <v>2250</v>
      </c>
      <c r="P23" s="747"/>
      <c r="Q23" s="744">
        <f>IF(Table35[[#This Row],[CAPITAL COST]]="","",MROUND((SUM(Table35[[#This Row],[CAPITAL COST]]*(1.03^($O$2-(IF(Table35[[#This Row],[Year of price quote]] ="",$O$2,Table35[[#This Row],[Year of price quote]])))))),10))</f>
        <v>2250</v>
      </c>
      <c r="R23" s="745" t="str" cm="1">
        <f t="array" ref="R23">IF(MOD((R$4-(IF(Table35[[#This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Price]]*($O$4^R$5)),10))),"")</f>
        <v/>
      </c>
      <c r="S23" s="745" t="str" cm="1">
        <f t="array" ref="S23">IF(MOD((S$4-(IF(Table35[[#This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Price]]*($O$4^S$5)),10))),"")</f>
        <v/>
      </c>
      <c r="T23" s="745" cm="1">
        <f t="array" ref="T23">IF(MOD((T$4-(IF(Table35[[#This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Price]]*($O$4^T$5)),10))),"")</f>
        <v>2250</v>
      </c>
      <c r="U23" s="745" t="str" cm="1">
        <f t="array" ref="U23">IF(MOD((U$4-(IF(Table35[[#This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Price]]*($O$4^U$5)),10))),"")</f>
        <v/>
      </c>
      <c r="V23" s="745" t="str" cm="1">
        <f t="array" ref="V23">IF(MOD((V$4-(IF(Table35[[#This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Price]]*($O$4^V$5)),10))),"")</f>
        <v/>
      </c>
      <c r="W23" s="745" t="str" cm="1">
        <f t="array" ref="W23">IF(MOD((W$4-(IF(Table35[[#This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Price]]*($O$4^W$5)),10))),"")</f>
        <v/>
      </c>
      <c r="X23" s="745" t="str" cm="1">
        <f t="array" ref="X23">IF(MOD((X$4-(IF(Table35[[#This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Price]]*($O$4^X$5)),10))),"")</f>
        <v/>
      </c>
      <c r="Y23" s="745" t="str" cm="1">
        <f t="array" ref="Y23">IF(MOD((Y$4-(IF(Table35[[#This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Price]]*($O$4^Y$5)),10))),"")</f>
        <v/>
      </c>
      <c r="Z23" s="745" t="str" cm="1">
        <f t="array" ref="Z23">IF(MOD((Z$4-(IF(Table35[[#This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Price]]*($O$4^Z$5)),10))),"")</f>
        <v/>
      </c>
      <c r="AA23" s="745" t="str" cm="1">
        <f t="array" ref="AA23">IF(MOD((AA$4-(IF(Table35[[#This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Price]]*($O$4^AA$5)),10))),"")</f>
        <v/>
      </c>
      <c r="AB23" s="745" t="str" cm="1">
        <f t="array" ref="AB23">IF(MOD((AB$4-(IF(Table35[[#This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Price]]*($O$4^AB$5)),10))),"")</f>
        <v/>
      </c>
      <c r="AC23" s="745" t="str" cm="1">
        <f t="array" ref="AC23">IF(MOD((AC$4-(IF(Table35[[#This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Price]]*($O$4^AC$5)),10))),"")</f>
        <v/>
      </c>
      <c r="AD23" s="745" cm="1">
        <f t="array" ref="AD23">IF(MOD((AD$4-(IF(Table35[[#This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Price]]*($O$4^AD$5)),10))),"")</f>
        <v>2250</v>
      </c>
      <c r="AE23" s="745" t="str" cm="1">
        <f t="array" ref="AE23">IF(MOD((AE$4-(IF(Table35[[#This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Price]]*($O$4^AE$5)),10))),"")</f>
        <v/>
      </c>
      <c r="AF23" s="745" t="str" cm="1">
        <f t="array" ref="AF23">IF(MOD((AF$4-(IF(Table35[[#This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Price]]*($O$4^AF$5)),10))),"")</f>
        <v/>
      </c>
      <c r="AG23" s="745" t="str" cm="1">
        <f t="array" ref="AG23">IF(MOD((AG$4-(IF(Table35[[#This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Price]]*($O$4^AG$5)),10))),"")</f>
        <v/>
      </c>
      <c r="AH23" s="746">
        <f t="shared" si="4"/>
        <v>2250</v>
      </c>
    </row>
    <row r="24" spans="1:34" ht="25.5" x14ac:dyDescent="0.25">
      <c r="A24" s="17"/>
      <c r="B24" s="719"/>
      <c r="C24" s="326" t="s">
        <v>1346</v>
      </c>
      <c r="D24" s="659"/>
      <c r="E24" s="659"/>
      <c r="F24" s="659"/>
      <c r="G24" s="659"/>
      <c r="H24" s="659" t="s">
        <v>1351</v>
      </c>
      <c r="I24" s="659" t="s">
        <v>1347</v>
      </c>
      <c r="J24" s="659" t="s">
        <v>1348</v>
      </c>
      <c r="K24" s="1037" t="s">
        <v>1534</v>
      </c>
      <c r="L24" s="127"/>
      <c r="M24" s="782">
        <v>5</v>
      </c>
      <c r="N24" s="127">
        <v>2022</v>
      </c>
      <c r="O24" s="1018">
        <v>300</v>
      </c>
      <c r="P24" s="747"/>
      <c r="Q24" s="744">
        <f>IF(Table35[[#This Row],[CAPITAL COST]]="","",MROUND((SUM(Table35[[#This Row],[CAPITAL COST]]*(1.03^($O$2-(IF(Table35[[#This Row],[Year of price quote]] ="",$O$2,Table35[[#This Row],[Year of price quote]])))))),10))</f>
        <v>300</v>
      </c>
      <c r="R24" s="745" t="str" cm="1">
        <f t="array" ref="R24">IF(MOD((R$4-(IF(Table35[[#This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Price]]*($O$4^R$5)),10))),"")</f>
        <v/>
      </c>
      <c r="S24" s="745" t="str" cm="1">
        <f t="array" ref="S24">IF(MOD((S$4-(IF(Table35[[#This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Price]]*($O$4^S$5)),10))),"")</f>
        <v/>
      </c>
      <c r="T24" s="745" cm="1">
        <f t="array" ref="T24">IF(MOD((T$4-(IF(Table35[[#This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Price]]*($O$4^T$5)),10))),"")</f>
        <v>300</v>
      </c>
      <c r="U24" s="745" t="str" cm="1">
        <f t="array" ref="U24">IF(MOD((U$4-(IF(Table35[[#This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Price]]*($O$4^U$5)),10))),"")</f>
        <v/>
      </c>
      <c r="V24" s="745" t="str" cm="1">
        <f t="array" ref="V24">IF(MOD((V$4-(IF(Table35[[#This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Price]]*($O$4^V$5)),10))),"")</f>
        <v/>
      </c>
      <c r="W24" s="745" t="str" cm="1">
        <f t="array" ref="W24">IF(MOD((W$4-(IF(Table35[[#This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Price]]*($O$4^W$5)),10))),"")</f>
        <v/>
      </c>
      <c r="X24" s="745" t="str" cm="1">
        <f t="array" ref="X24">IF(MOD((X$4-(IF(Table35[[#This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Price]]*($O$4^X$5)),10))),"")</f>
        <v/>
      </c>
      <c r="Y24" s="745" cm="1">
        <f t="array" ref="Y24">IF(MOD((Y$4-(IF(Table35[[#This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Price]]*($O$4^Y$5)),10))),"")</f>
        <v>300</v>
      </c>
      <c r="Z24" s="745" t="str" cm="1">
        <f t="array" ref="Z24">IF(MOD((Z$4-(IF(Table35[[#This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Price]]*($O$4^Z$5)),10))),"")</f>
        <v/>
      </c>
      <c r="AA24" s="745" t="str" cm="1">
        <f t="array" ref="AA24">IF(MOD((AA$4-(IF(Table35[[#This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Price]]*($O$4^AA$5)),10))),"")</f>
        <v/>
      </c>
      <c r="AB24" s="745" t="str" cm="1">
        <f t="array" ref="AB24">IF(MOD((AB$4-(IF(Table35[[#This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Price]]*($O$4^AB$5)),10))),"")</f>
        <v/>
      </c>
      <c r="AC24" s="745" t="str" cm="1">
        <f t="array" ref="AC24">IF(MOD((AC$4-(IF(Table35[[#This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Price]]*($O$4^AC$5)),10))),"")</f>
        <v/>
      </c>
      <c r="AD24" s="745" cm="1">
        <f t="array" ref="AD24">IF(MOD((AD$4-(IF(Table35[[#This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Price]]*($O$4^AD$5)),10))),"")</f>
        <v>300</v>
      </c>
      <c r="AE24" s="745" t="str" cm="1">
        <f t="array" ref="AE24">IF(MOD((AE$4-(IF(Table35[[#This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Price]]*($O$4^AE$5)),10))),"")</f>
        <v/>
      </c>
      <c r="AF24" s="745" t="str" cm="1">
        <f t="array" ref="AF24">IF(MOD((AF$4-(IF(Table35[[#This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Price]]*($O$4^AF$5)),10))),"")</f>
        <v/>
      </c>
      <c r="AG24" s="745" t="str" cm="1">
        <f t="array" ref="AG24">IF(MOD((AG$4-(IF(Table35[[#This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Price]]*($O$4^AG$5)),10))),"")</f>
        <v/>
      </c>
      <c r="AH24" s="746">
        <f t="shared" si="4"/>
        <v>300</v>
      </c>
    </row>
    <row r="25" spans="1:34" ht="38.25" x14ac:dyDescent="0.25">
      <c r="A25" s="17"/>
      <c r="B25" s="719"/>
      <c r="C25" s="127" t="s">
        <v>1352</v>
      </c>
      <c r="D25" s="750"/>
      <c r="E25" s="659"/>
      <c r="F25" s="750"/>
      <c r="G25" s="127"/>
      <c r="H25" s="861" t="s">
        <v>1353</v>
      </c>
      <c r="I25" s="127" t="s">
        <v>1354</v>
      </c>
      <c r="J25" s="751" t="s">
        <v>1660</v>
      </c>
      <c r="K25" s="1037" t="s">
        <v>1534</v>
      </c>
      <c r="L25" s="127"/>
      <c r="M25" s="782"/>
      <c r="N25" s="127"/>
      <c r="O25" s="1021"/>
      <c r="P25" s="747"/>
      <c r="Q25" s="744" t="str">
        <f>IF(Table35[[#This Row],[CAPITAL COST]]="","",MROUND((SUM(Table35[[#This Row],[CAPITAL COST]]*(1.03^($O$2-(IF(Table35[[#This Row],[Year of price quote]] ="",$O$2,Table35[[#This Row],[Year of price quote]])))))),10))</f>
        <v/>
      </c>
      <c r="R25" s="745" t="str" cm="1">
        <f t="array" ref="R25">IF(MOD((R$4-(IF(Table35[[#This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Price]]*($O$4^R$5)),10))),"")</f>
        <v/>
      </c>
      <c r="S25" s="745" t="str" cm="1">
        <f t="array" ref="S25">IF(MOD((S$4-(IF(Table35[[#This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Price]]*($O$4^S$5)),10))),"")</f>
        <v/>
      </c>
      <c r="T25" s="745" t="str" cm="1">
        <f t="array" ref="T25">IF(MOD((T$4-(IF(Table35[[#This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Price]]*($O$4^T$5)),10))),"")</f>
        <v/>
      </c>
      <c r="U25" s="745" t="str" cm="1">
        <f t="array" ref="U25">IF(MOD((U$4-(IF(Table35[[#This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Price]]*($O$4^U$5)),10))),"")</f>
        <v/>
      </c>
      <c r="V25" s="745" t="str" cm="1">
        <f t="array" ref="V25">IF(MOD((V$4-(IF(Table35[[#This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Price]]*($O$4^V$5)),10))),"")</f>
        <v/>
      </c>
      <c r="W25" s="745" t="str" cm="1">
        <f t="array" ref="W25">IF(MOD((W$4-(IF(Table35[[#This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Price]]*($O$4^W$5)),10))),"")</f>
        <v/>
      </c>
      <c r="X25" s="745" t="str" cm="1">
        <f t="array" ref="X25">IF(MOD((X$4-(IF(Table35[[#This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Price]]*($O$4^X$5)),10))),"")</f>
        <v/>
      </c>
      <c r="Y25" s="745" t="str" cm="1">
        <f t="array" ref="Y25">IF(MOD((Y$4-(IF(Table35[[#This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Price]]*($O$4^Y$5)),10))),"")</f>
        <v/>
      </c>
      <c r="Z25" s="745" t="str" cm="1">
        <f t="array" ref="Z25">IF(MOD((Z$4-(IF(Table35[[#This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Price]]*($O$4^Z$5)),10))),"")</f>
        <v/>
      </c>
      <c r="AA25" s="745" t="str" cm="1">
        <f t="array" ref="AA25">IF(MOD((AA$4-(IF(Table35[[#This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Price]]*($O$4^AA$5)),10))),"")</f>
        <v/>
      </c>
      <c r="AB25" s="745" t="str" cm="1">
        <f t="array" ref="AB25">IF(MOD((AB$4-(IF(Table35[[#This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Price]]*($O$4^AB$5)),10))),"")</f>
        <v/>
      </c>
      <c r="AC25" s="745" t="str" cm="1">
        <f t="array" ref="AC25">IF(MOD((AC$4-(IF(Table35[[#This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Price]]*($O$4^AC$5)),10))),"")</f>
        <v/>
      </c>
      <c r="AD25" s="745" t="str" cm="1">
        <f t="array" ref="AD25">IF(MOD((AD$4-(IF(Table35[[#This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Price]]*($O$4^AD$5)),10))),"")</f>
        <v/>
      </c>
      <c r="AE25" s="745" t="str" cm="1">
        <f t="array" ref="AE25">IF(MOD((AE$4-(IF(Table35[[#This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Price]]*($O$4^AE$5)),10))),"")</f>
        <v/>
      </c>
      <c r="AF25" s="745" t="str" cm="1">
        <f t="array" ref="AF25">IF(MOD((AF$4-(IF(Table35[[#This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Price]]*($O$4^AF$5)),10))),"")</f>
        <v/>
      </c>
      <c r="AG25" s="745" t="str" cm="1">
        <f t="array" ref="AG25">IF(MOD((AG$4-(IF(Table35[[#This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Price]]*($O$4^AG$5)),10))),"")</f>
        <v/>
      </c>
      <c r="AH25" s="746">
        <f t="shared" ref="AH25:AH27" si="5">SUM(AC25:AG25)</f>
        <v>0</v>
      </c>
    </row>
    <row r="26" spans="1:34" ht="38.25" x14ac:dyDescent="0.25">
      <c r="A26" s="17"/>
      <c r="B26" s="719"/>
      <c r="C26" s="127" t="s">
        <v>1355</v>
      </c>
      <c r="D26" s="750">
        <v>4</v>
      </c>
      <c r="E26" s="659"/>
      <c r="F26" s="750">
        <v>450</v>
      </c>
      <c r="G26" s="127"/>
      <c r="H26" s="861" t="s">
        <v>1366</v>
      </c>
      <c r="I26" s="127" t="s">
        <v>1357</v>
      </c>
      <c r="J26" s="751" t="s">
        <v>1356</v>
      </c>
      <c r="K26" s="1037" t="s">
        <v>1534</v>
      </c>
      <c r="L26" s="127"/>
      <c r="M26" s="782">
        <v>5</v>
      </c>
      <c r="N26" s="127">
        <v>2022</v>
      </c>
      <c r="O26" s="1018">
        <f>Table35[[#This Row],[RATE]]*Table35[[#This Row],[APPROXIMATE QUANTITY /AREA]]</f>
        <v>1800</v>
      </c>
      <c r="P26" s="747"/>
      <c r="Q26" s="744">
        <f>IF(Table35[[#This Row],[CAPITAL COST]]="","",MROUND((SUM(Table35[[#This Row],[CAPITAL COST]]*(1.03^($O$2-(IF(Table35[[#This Row],[Year of price quote]] ="",$O$2,Table35[[#This Row],[Year of price quote]])))))),10))</f>
        <v>1800</v>
      </c>
      <c r="R26" s="745" t="str" cm="1">
        <f t="array" ref="R26">IF(MOD((R$4-(IF(Table35[[#This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Price]]*($O$4^R$5)),10))),"")</f>
        <v/>
      </c>
      <c r="S26" s="745" t="str" cm="1">
        <f t="array" ref="S26">IF(MOD((S$4-(IF(Table35[[#This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Price]]*($O$4^S$5)),10))),"")</f>
        <v/>
      </c>
      <c r="T26" s="745" cm="1">
        <f t="array" ref="T26">IF(MOD((T$4-(IF(Table35[[#This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Price]]*($O$4^T$5)),10))),"")</f>
        <v>1800</v>
      </c>
      <c r="U26" s="745" t="str" cm="1">
        <f t="array" ref="U26">IF(MOD((U$4-(IF(Table35[[#This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Price]]*($O$4^U$5)),10))),"")</f>
        <v/>
      </c>
      <c r="V26" s="745" t="str" cm="1">
        <f t="array" ref="V26">IF(MOD((V$4-(IF(Table35[[#This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Price]]*($O$4^V$5)),10))),"")</f>
        <v/>
      </c>
      <c r="W26" s="745" t="str" cm="1">
        <f t="array" ref="W26">IF(MOD((W$4-(IF(Table35[[#This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Price]]*($O$4^W$5)),10))),"")</f>
        <v/>
      </c>
      <c r="X26" s="745" t="str" cm="1">
        <f t="array" ref="X26">IF(MOD((X$4-(IF(Table35[[#This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Price]]*($O$4^X$5)),10))),"")</f>
        <v/>
      </c>
      <c r="Y26" s="745" cm="1">
        <f t="array" ref="Y26">IF(MOD((Y$4-(IF(Table35[[#This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Price]]*($O$4^Y$5)),10))),"")</f>
        <v>1800</v>
      </c>
      <c r="Z26" s="745" t="str" cm="1">
        <f t="array" ref="Z26">IF(MOD((Z$4-(IF(Table35[[#This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Price]]*($O$4^Z$5)),10))),"")</f>
        <v/>
      </c>
      <c r="AA26" s="745" t="str" cm="1">
        <f t="array" ref="AA26">IF(MOD((AA$4-(IF(Table35[[#This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Price]]*($O$4^AA$5)),10))),"")</f>
        <v/>
      </c>
      <c r="AB26" s="745" t="str" cm="1">
        <f t="array" ref="AB26">IF(MOD((AB$4-(IF(Table35[[#This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Price]]*($O$4^AB$5)),10))),"")</f>
        <v/>
      </c>
      <c r="AC26" s="745" t="str" cm="1">
        <f t="array" ref="AC26">IF(MOD((AC$4-(IF(Table35[[#This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Price]]*($O$4^AC$5)),10))),"")</f>
        <v/>
      </c>
      <c r="AD26" s="745" cm="1">
        <f t="array" ref="AD26">IF(MOD((AD$4-(IF(Table35[[#This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Price]]*($O$4^AD$5)),10))),"")</f>
        <v>1800</v>
      </c>
      <c r="AE26" s="745" t="str" cm="1">
        <f t="array" ref="AE26">IF(MOD((AE$4-(IF(Table35[[#This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Price]]*($O$4^AE$5)),10))),"")</f>
        <v/>
      </c>
      <c r="AF26" s="745" t="str" cm="1">
        <f t="array" ref="AF26">IF(MOD((AF$4-(IF(Table35[[#This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Price]]*($O$4^AF$5)),10))),"")</f>
        <v/>
      </c>
      <c r="AG26" s="745" t="str" cm="1">
        <f t="array" ref="AG26">IF(MOD((AG$4-(IF(Table35[[#This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Price]]*($O$4^AG$5)),10))),"")</f>
        <v/>
      </c>
      <c r="AH26" s="746">
        <f t="shared" si="5"/>
        <v>1800</v>
      </c>
    </row>
    <row r="27" spans="1:34" ht="63.75" x14ac:dyDescent="0.25">
      <c r="A27" s="17"/>
      <c r="B27" s="719"/>
      <c r="C27" s="127"/>
      <c r="D27" s="750"/>
      <c r="E27" s="659"/>
      <c r="F27" s="750"/>
      <c r="G27" s="127"/>
      <c r="H27" s="861" t="s">
        <v>1366</v>
      </c>
      <c r="I27" s="849" t="s">
        <v>1363</v>
      </c>
      <c r="J27" s="850"/>
      <c r="K27" s="850"/>
      <c r="L27" s="127"/>
      <c r="M27" s="782"/>
      <c r="N27" s="127"/>
      <c r="O27" s="1021"/>
      <c r="P27" s="747"/>
      <c r="Q27" s="744" t="str">
        <f>IF(Table35[[#This Row],[CAPITAL COST]]="","",MROUND((SUM(Table35[[#This Row],[CAPITAL COST]]*(1.03^($O$2-(IF(Table35[[#This Row],[Year of price quote]] ="",$O$2,Table35[[#This Row],[Year of price quote]])))))),10))</f>
        <v/>
      </c>
      <c r="R27" s="745" t="str" cm="1">
        <f t="array" ref="R27">IF(MOD((R$4-(IF(Table35[[#This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Price]]*($O$4^R$5)),10))),"")</f>
        <v/>
      </c>
      <c r="S27" s="745" t="str" cm="1">
        <f t="array" ref="S27">IF(MOD((S$4-(IF(Table35[[#This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Price]]*($O$4^S$5)),10))),"")</f>
        <v/>
      </c>
      <c r="T27" s="745" t="str" cm="1">
        <f t="array" ref="T27">IF(MOD((T$4-(IF(Table35[[#This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Price]]*($O$4^T$5)),10))),"")</f>
        <v/>
      </c>
      <c r="U27" s="745" t="str" cm="1">
        <f t="array" ref="U27">IF(MOD((U$4-(IF(Table35[[#This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Price]]*($O$4^U$5)),10))),"")</f>
        <v/>
      </c>
      <c r="V27" s="745" t="str" cm="1">
        <f t="array" ref="V27">IF(MOD((V$4-(IF(Table35[[#This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Price]]*($O$4^V$5)),10))),"")</f>
        <v/>
      </c>
      <c r="W27" s="745" t="str" cm="1">
        <f t="array" ref="W27">IF(MOD((W$4-(IF(Table35[[#This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Price]]*($O$4^W$5)),10))),"")</f>
        <v/>
      </c>
      <c r="X27" s="745" t="str" cm="1">
        <f t="array" ref="X27">IF(MOD((X$4-(IF(Table35[[#This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Price]]*($O$4^X$5)),10))),"")</f>
        <v/>
      </c>
      <c r="Y27" s="745" t="str" cm="1">
        <f t="array" ref="Y27">IF(MOD((Y$4-(IF(Table35[[#This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Price]]*($O$4^Y$5)),10))),"")</f>
        <v/>
      </c>
      <c r="Z27" s="745" t="str" cm="1">
        <f t="array" ref="Z27">IF(MOD((Z$4-(IF(Table35[[#This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Price]]*($O$4^Z$5)),10))),"")</f>
        <v/>
      </c>
      <c r="AA27" s="745" t="str" cm="1">
        <f t="array" ref="AA27">IF(MOD((AA$4-(IF(Table35[[#This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Price]]*($O$4^AA$5)),10))),"")</f>
        <v/>
      </c>
      <c r="AB27" s="745" t="str" cm="1">
        <f t="array" ref="AB27">IF(MOD((AB$4-(IF(Table35[[#This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Price]]*($O$4^AB$5)),10))),"")</f>
        <v/>
      </c>
      <c r="AC27" s="745" t="str" cm="1">
        <f t="array" ref="AC27">IF(MOD((AC$4-(IF(Table35[[#This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Price]]*($O$4^AC$5)),10))),"")</f>
        <v/>
      </c>
      <c r="AD27" s="745" t="str" cm="1">
        <f t="array" ref="AD27">IF(MOD((AD$4-(IF(Table35[[#This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Price]]*($O$4^AD$5)),10))),"")</f>
        <v/>
      </c>
      <c r="AE27" s="745" t="str" cm="1">
        <f t="array" ref="AE27">IF(MOD((AE$4-(IF(Table35[[#This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Price]]*($O$4^AE$5)),10))),"")</f>
        <v/>
      </c>
      <c r="AF27" s="745" t="str" cm="1">
        <f t="array" ref="AF27">IF(MOD((AF$4-(IF(Table35[[#This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Price]]*($O$4^AF$5)),10))),"")</f>
        <v/>
      </c>
      <c r="AG27" s="745" t="str" cm="1">
        <f t="array" ref="AG27">IF(MOD((AG$4-(IF(Table35[[#This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Price]]*($O$4^AG$5)),10))),"")</f>
        <v/>
      </c>
      <c r="AH27" s="746">
        <f t="shared" si="5"/>
        <v>0</v>
      </c>
    </row>
    <row r="28" spans="1:34" ht="38.25" x14ac:dyDescent="0.25">
      <c r="A28" s="17"/>
      <c r="B28" s="719"/>
      <c r="C28" s="326" t="s">
        <v>1359</v>
      </c>
      <c r="D28" s="659"/>
      <c r="E28" s="659"/>
      <c r="F28" s="659"/>
      <c r="G28" s="659" t="s">
        <v>1167</v>
      </c>
      <c r="H28" s="659" t="s">
        <v>1378</v>
      </c>
      <c r="I28" s="659" t="s">
        <v>1369</v>
      </c>
      <c r="J28" s="659" t="s">
        <v>1360</v>
      </c>
      <c r="K28" s="1037" t="s">
        <v>1534</v>
      </c>
      <c r="L28" s="127"/>
      <c r="M28" s="782">
        <v>10</v>
      </c>
      <c r="N28" s="127">
        <v>2026</v>
      </c>
      <c r="O28" s="1018">
        <f>'Tinwald Estimates'!F70</f>
        <v>12264.75</v>
      </c>
      <c r="P28" s="747"/>
      <c r="Q28" s="744">
        <f>IF(Table35[[#This Row],[CAPITAL COST]]="","",MROUND((SUM(Table35[[#This Row],[CAPITAL COST]]*(1.03^($O$2-(IF(Table35[[#This Row],[Year of price quote]] ="",$O$2,Table35[[#This Row],[Year of price quote]])))))),10))</f>
        <v>12260</v>
      </c>
      <c r="R28" s="745" t="str" cm="1">
        <f t="array" ref="R28">IF(MOD((R$4-(IF(Table35[[#This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Price]]*($O$4^R$5)),10))),"")</f>
        <v/>
      </c>
      <c r="S28" s="745" t="str" cm="1">
        <f t="array" ref="S28">IF(MOD((S$4-(IF(Table35[[#This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Price]]*($O$4^S$5)),10))),"")</f>
        <v/>
      </c>
      <c r="T28" s="745" t="str" cm="1">
        <f t="array" ref="T28">IF(MOD((T$4-(IF(Table35[[#This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Price]]*($O$4^T$5)),10))),"")</f>
        <v/>
      </c>
      <c r="U28" s="745" t="str" cm="1">
        <f t="array" ref="U28">IF(MOD((U$4-(IF(Table35[[#This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Price]]*($O$4^U$5)),10))),"")</f>
        <v/>
      </c>
      <c r="V28" s="745" t="str" cm="1">
        <f t="array" ref="V28">IF(MOD((V$4-(IF(Table35[[#This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Price]]*($O$4^V$5)),10))),"")</f>
        <v/>
      </c>
      <c r="W28" s="745" t="str" cm="1">
        <f t="array" ref="W28">IF(MOD((W$4-(IF(Table35[[#This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Price]]*($O$4^W$5)),10))),"")</f>
        <v/>
      </c>
      <c r="X28" s="745" cm="1">
        <f t="array" ref="X28">IF(MOD((X$4-(IF(Table35[[#This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Price]]*($O$4^X$5)),10))),"")</f>
        <v>12260</v>
      </c>
      <c r="Y28" s="745" t="str" cm="1">
        <f t="array" ref="Y28">IF(MOD((Y$4-(IF(Table35[[#This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Price]]*($O$4^Y$5)),10))),"")</f>
        <v/>
      </c>
      <c r="Z28" s="745" t="str" cm="1">
        <f t="array" ref="Z28">IF(MOD((Z$4-(IF(Table35[[#This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Price]]*($O$4^Z$5)),10))),"")</f>
        <v/>
      </c>
      <c r="AA28" s="745" t="str" cm="1">
        <f t="array" ref="AA28">IF(MOD((AA$4-(IF(Table35[[#This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Price]]*($O$4^AA$5)),10))),"")</f>
        <v/>
      </c>
      <c r="AB28" s="745" t="str" cm="1">
        <f t="array" ref="AB28">IF(MOD((AB$4-(IF(Table35[[#This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Price]]*($O$4^AB$5)),10))),"")</f>
        <v/>
      </c>
      <c r="AC28" s="745" t="str" cm="1">
        <f t="array" ref="AC28">IF(MOD((AC$4-(IF(Table35[[#This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Price]]*($O$4^AC$5)),10))),"")</f>
        <v/>
      </c>
      <c r="AD28" s="745" t="str" cm="1">
        <f t="array" ref="AD28">IF(MOD((AD$4-(IF(Table35[[#This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Price]]*($O$4^AD$5)),10))),"")</f>
        <v/>
      </c>
      <c r="AE28" s="745" t="str" cm="1">
        <f t="array" ref="AE28">IF(MOD((AE$4-(IF(Table35[[#This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Price]]*($O$4^AE$5)),10))),"")</f>
        <v/>
      </c>
      <c r="AF28" s="745" t="str" cm="1">
        <f t="array" ref="AF28">IF(MOD((AF$4-(IF(Table35[[#This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Price]]*($O$4^AF$5)),10))),"")</f>
        <v/>
      </c>
      <c r="AG28" s="745" t="str" cm="1">
        <f t="array" ref="AG28">IF(MOD((AG$4-(IF(Table35[[#This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Price]]*($O$4^AG$5)),10))),"")</f>
        <v/>
      </c>
      <c r="AH28" s="746">
        <f t="shared" si="4"/>
        <v>0</v>
      </c>
    </row>
    <row r="29" spans="1:34" ht="63.75" x14ac:dyDescent="0.25">
      <c r="A29" s="17"/>
      <c r="B29" s="719" t="s">
        <v>1068</v>
      </c>
      <c r="C29" s="326" t="s">
        <v>1364</v>
      </c>
      <c r="D29" s="659">
        <v>100</v>
      </c>
      <c r="E29" s="659" t="s">
        <v>1093</v>
      </c>
      <c r="F29" s="659">
        <v>40</v>
      </c>
      <c r="G29" s="659"/>
      <c r="H29" s="659" t="s">
        <v>1365</v>
      </c>
      <c r="I29" s="659" t="s">
        <v>1367</v>
      </c>
      <c r="J29" s="659" t="s">
        <v>1368</v>
      </c>
      <c r="K29" s="1037" t="s">
        <v>1534</v>
      </c>
      <c r="L29" s="127"/>
      <c r="M29" s="782">
        <v>5</v>
      </c>
      <c r="N29" s="127">
        <v>2021</v>
      </c>
      <c r="O29" s="1018">
        <f>Table35[[#This Row],[RATE]]*Table35[[#This Row],[APPROXIMATE QUANTITY /AREA]]</f>
        <v>4000</v>
      </c>
      <c r="P29" s="747"/>
      <c r="Q29" s="744">
        <f>IF(Table35[[#This Row],[CAPITAL COST]]="","",MROUND((SUM(Table35[[#This Row],[CAPITAL COST]]*(1.03^($O$2-(IF(Table35[[#This Row],[Year of price quote]] ="",$O$2,Table35[[#This Row],[Year of price quote]])))))),10))</f>
        <v>4000</v>
      </c>
      <c r="R29" s="745" t="str" cm="1">
        <f t="array" ref="R29">IF(MOD((R$4-(IF(Table35[[#This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Price]]*($O$4^R$5)),10))),"")</f>
        <v/>
      </c>
      <c r="S29" s="745" cm="1">
        <f t="array" ref="S29">IF(MOD((S$4-(IF(Table35[[#This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Price]]*($O$4^S$5)),10))),"")</f>
        <v>4000</v>
      </c>
      <c r="T29" s="745" t="str" cm="1">
        <f t="array" ref="T29">IF(MOD((T$4-(IF(Table35[[#This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Price]]*($O$4^T$5)),10))),"")</f>
        <v/>
      </c>
      <c r="U29" s="745" t="str" cm="1">
        <f t="array" ref="U29">IF(MOD((U$4-(IF(Table35[[#This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Price]]*($O$4^U$5)),10))),"")</f>
        <v/>
      </c>
      <c r="V29" s="745" t="str" cm="1">
        <f t="array" ref="V29">IF(MOD((V$4-(IF(Table35[[#This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Price]]*($O$4^V$5)),10))),"")</f>
        <v/>
      </c>
      <c r="W29" s="745" t="str" cm="1">
        <f t="array" ref="W29">IF(MOD((W$4-(IF(Table35[[#This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Price]]*($O$4^W$5)),10))),"")</f>
        <v/>
      </c>
      <c r="X29" s="745" cm="1">
        <f t="array" ref="X29">IF(MOD((X$4-(IF(Table35[[#This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Price]]*($O$4^X$5)),10))),"")</f>
        <v>4000</v>
      </c>
      <c r="Y29" s="745" t="str" cm="1">
        <f t="array" ref="Y29">IF(MOD((Y$4-(IF(Table35[[#This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Price]]*($O$4^Y$5)),10))),"")</f>
        <v/>
      </c>
      <c r="Z29" s="745" t="str" cm="1">
        <f t="array" ref="Z29">IF(MOD((Z$4-(IF(Table35[[#This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Price]]*($O$4^Z$5)),10))),"")</f>
        <v/>
      </c>
      <c r="AA29" s="745" t="str" cm="1">
        <f t="array" ref="AA29">IF(MOD((AA$4-(IF(Table35[[#This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Price]]*($O$4^AA$5)),10))),"")</f>
        <v/>
      </c>
      <c r="AB29" s="745" t="str" cm="1">
        <f t="array" ref="AB29">IF(MOD((AB$4-(IF(Table35[[#This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Price]]*($O$4^AB$5)),10))),"")</f>
        <v/>
      </c>
      <c r="AC29" s="745" cm="1">
        <f t="array" ref="AC29">IF(MOD((AC$4-(IF(Table35[[#This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Price]]*($O$4^AC$5)),10))),"")</f>
        <v>4000</v>
      </c>
      <c r="AD29" s="745" t="str" cm="1">
        <f t="array" ref="AD29">IF(MOD((AD$4-(IF(Table35[[#This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Price]]*($O$4^AD$5)),10))),"")</f>
        <v/>
      </c>
      <c r="AE29" s="745" t="str" cm="1">
        <f t="array" ref="AE29">IF(MOD((AE$4-(IF(Table35[[#This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Price]]*($O$4^AE$5)),10))),"")</f>
        <v/>
      </c>
      <c r="AF29" s="745" t="str" cm="1">
        <f t="array" ref="AF29">IF(MOD((AF$4-(IF(Table35[[#This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Price]]*($O$4^AF$5)),10))),"")</f>
        <v/>
      </c>
      <c r="AG29" s="745" t="str" cm="1">
        <f t="array" ref="AG29">IF(MOD((AG$4-(IF(Table35[[#This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Price]]*($O$4^AG$5)),10))),"")</f>
        <v/>
      </c>
      <c r="AH29" s="746">
        <f t="shared" si="4"/>
        <v>4000</v>
      </c>
    </row>
    <row r="30" spans="1:34" ht="38.25" x14ac:dyDescent="0.25">
      <c r="A30" s="17"/>
      <c r="B30" s="719"/>
      <c r="C30" s="326"/>
      <c r="D30" s="659"/>
      <c r="E30" s="659"/>
      <c r="F30" s="659"/>
      <c r="G30" s="659"/>
      <c r="H30" s="659" t="s">
        <v>1365</v>
      </c>
      <c r="I30" s="780" t="s">
        <v>1370</v>
      </c>
      <c r="J30" s="780"/>
      <c r="K30" s="780"/>
      <c r="L30" s="127"/>
      <c r="M30" s="782"/>
      <c r="N30" s="127"/>
      <c r="O30" s="1018"/>
      <c r="P30" s="747"/>
      <c r="Q30" s="744" t="str">
        <f>IF(Table35[[#This Row],[CAPITAL COST]]="","",MROUND((SUM(Table35[[#This Row],[CAPITAL COST]]*(1.03^($O$2-(IF(Table35[[#This Row],[Year of price quote]] ="",$O$2,Table35[[#This Row],[Year of price quote]])))))),10))</f>
        <v/>
      </c>
      <c r="R30" s="745" t="str" cm="1">
        <f t="array" ref="R30">IF(MOD((R$4-(IF(Table35[[#This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Price]]*($O$4^R$5)),10))),"")</f>
        <v/>
      </c>
      <c r="S30" s="745" t="str" cm="1">
        <f t="array" ref="S30">IF(MOD((S$4-(IF(Table35[[#This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Price]]*($O$4^S$5)),10))),"")</f>
        <v/>
      </c>
      <c r="T30" s="745" t="str" cm="1">
        <f t="array" ref="T30">IF(MOD((T$4-(IF(Table35[[#This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Price]]*($O$4^T$5)),10))),"")</f>
        <v/>
      </c>
      <c r="U30" s="745" t="str" cm="1">
        <f t="array" ref="U30">IF(MOD((U$4-(IF(Table35[[#This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Price]]*($O$4^U$5)),10))),"")</f>
        <v/>
      </c>
      <c r="V30" s="745" t="str" cm="1">
        <f t="array" ref="V30">IF(MOD((V$4-(IF(Table35[[#This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Price]]*($O$4^V$5)),10))),"")</f>
        <v/>
      </c>
      <c r="W30" s="745" t="str" cm="1">
        <f t="array" ref="W30">IF(MOD((W$4-(IF(Table35[[#This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Price]]*($O$4^W$5)),10))),"")</f>
        <v/>
      </c>
      <c r="X30" s="745" t="str" cm="1">
        <f t="array" ref="X30">IF(MOD((X$4-(IF(Table35[[#This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Price]]*($O$4^X$5)),10))),"")</f>
        <v/>
      </c>
      <c r="Y30" s="745" t="str" cm="1">
        <f t="array" ref="Y30">IF(MOD((Y$4-(IF(Table35[[#This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Price]]*($O$4^Y$5)),10))),"")</f>
        <v/>
      </c>
      <c r="Z30" s="745" t="str" cm="1">
        <f t="array" ref="Z30">IF(MOD((Z$4-(IF(Table35[[#This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Price]]*($O$4^Z$5)),10))),"")</f>
        <v/>
      </c>
      <c r="AA30" s="745" t="str" cm="1">
        <f t="array" ref="AA30">IF(MOD((AA$4-(IF(Table35[[#This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Price]]*($O$4^AA$5)),10))),"")</f>
        <v/>
      </c>
      <c r="AB30" s="745" t="str" cm="1">
        <f t="array" ref="AB30">IF(MOD((AB$4-(IF(Table35[[#This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Price]]*($O$4^AB$5)),10))),"")</f>
        <v/>
      </c>
      <c r="AC30" s="745" t="str" cm="1">
        <f t="array" ref="AC30">IF(MOD((AC$4-(IF(Table35[[#This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Price]]*($O$4^AC$5)),10))),"")</f>
        <v/>
      </c>
      <c r="AD30" s="745" t="str" cm="1">
        <f t="array" ref="AD30">IF(MOD((AD$4-(IF(Table35[[#This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Price]]*($O$4^AD$5)),10))),"")</f>
        <v/>
      </c>
      <c r="AE30" s="745" t="str" cm="1">
        <f t="array" ref="AE30">IF(MOD((AE$4-(IF(Table35[[#This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Price]]*($O$4^AE$5)),10))),"")</f>
        <v/>
      </c>
      <c r="AF30" s="745" t="str" cm="1">
        <f t="array" ref="AF30">IF(MOD((AF$4-(IF(Table35[[#This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Price]]*($O$4^AF$5)),10))),"")</f>
        <v/>
      </c>
      <c r="AG30" s="745" t="str" cm="1">
        <f t="array" ref="AG30">IF(MOD((AG$4-(IF(Table35[[#This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Price]]*($O$4^AG$5)),10))),"")</f>
        <v/>
      </c>
      <c r="AH30" s="746">
        <f t="shared" si="4"/>
        <v>0</v>
      </c>
    </row>
    <row r="31" spans="1:34" ht="25.5" x14ac:dyDescent="0.25">
      <c r="A31" s="17"/>
      <c r="B31" s="719" t="s">
        <v>77</v>
      </c>
      <c r="C31" s="326" t="s">
        <v>1070</v>
      </c>
      <c r="D31" s="659"/>
      <c r="E31" s="659"/>
      <c r="F31" s="659"/>
      <c r="G31" s="659"/>
      <c r="H31" s="659" t="s">
        <v>1379</v>
      </c>
      <c r="I31" s="659" t="s">
        <v>1371</v>
      </c>
      <c r="J31" s="659" t="s">
        <v>1374</v>
      </c>
      <c r="K31" s="1037" t="s">
        <v>1534</v>
      </c>
      <c r="L31" s="326"/>
      <c r="M31" s="775">
        <v>5</v>
      </c>
      <c r="N31" s="326">
        <v>2022</v>
      </c>
      <c r="O31" s="1018">
        <v>300</v>
      </c>
      <c r="P31" s="747"/>
      <c r="Q31" s="744">
        <f>IF(Table35[[#This Row],[CAPITAL COST]]="","",MROUND((SUM(Table35[[#This Row],[CAPITAL COST]]*(1.03^($O$2-(IF(Table35[[#This Row],[Year of price quote]] ="",$O$2,Table35[[#This Row],[Year of price quote]])))))),10))</f>
        <v>300</v>
      </c>
      <c r="R31" s="745" t="str" cm="1">
        <f t="array" ref="R31">IF(MOD((R$4-(IF(Table35[[#This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Price]]*($O$4^R$5)),10))),"")</f>
        <v/>
      </c>
      <c r="S31" s="745" t="str" cm="1">
        <f t="array" ref="S31">IF(MOD((S$4-(IF(Table35[[#This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Price]]*($O$4^S$5)),10))),"")</f>
        <v/>
      </c>
      <c r="T31" s="745" cm="1">
        <f t="array" ref="T31">IF(MOD((T$4-(IF(Table35[[#This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Price]]*($O$4^T$5)),10))),"")</f>
        <v>300</v>
      </c>
      <c r="U31" s="745" t="str" cm="1">
        <f t="array" ref="U31">IF(MOD((U$4-(IF(Table35[[#This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Price]]*($O$4^U$5)),10))),"")</f>
        <v/>
      </c>
      <c r="V31" s="745" t="str" cm="1">
        <f t="array" ref="V31">IF(MOD((V$4-(IF(Table35[[#This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Price]]*($O$4^V$5)),10))),"")</f>
        <v/>
      </c>
      <c r="W31" s="745" t="str" cm="1">
        <f t="array" ref="W31">IF(MOD((W$4-(IF(Table35[[#This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Price]]*($O$4^W$5)),10))),"")</f>
        <v/>
      </c>
      <c r="X31" s="745" t="str" cm="1">
        <f t="array" ref="X31">IF(MOD((X$4-(IF(Table35[[#This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Price]]*($O$4^X$5)),10))),"")</f>
        <v/>
      </c>
      <c r="Y31" s="745" cm="1">
        <f t="array" ref="Y31">IF(MOD((Y$4-(IF(Table35[[#This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Price]]*($O$4^Y$5)),10))),"")</f>
        <v>300</v>
      </c>
      <c r="Z31" s="745" t="str" cm="1">
        <f t="array" ref="Z31">IF(MOD((Z$4-(IF(Table35[[#This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Price]]*($O$4^Z$5)),10))),"")</f>
        <v/>
      </c>
      <c r="AA31" s="745" t="str" cm="1">
        <f t="array" ref="AA31">IF(MOD((AA$4-(IF(Table35[[#This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Price]]*($O$4^AA$5)),10))),"")</f>
        <v/>
      </c>
      <c r="AB31" s="745" t="str" cm="1">
        <f t="array" ref="AB31">IF(MOD((AB$4-(IF(Table35[[#This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Price]]*($O$4^AB$5)),10))),"")</f>
        <v/>
      </c>
      <c r="AC31" s="745" t="str" cm="1">
        <f t="array" ref="AC31">IF(MOD((AC$4-(IF(Table35[[#This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Price]]*($O$4^AC$5)),10))),"")</f>
        <v/>
      </c>
      <c r="AD31" s="745" cm="1">
        <f t="array" ref="AD31">IF(MOD((AD$4-(IF(Table35[[#This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Price]]*($O$4^AD$5)),10))),"")</f>
        <v>300</v>
      </c>
      <c r="AE31" s="745" t="str" cm="1">
        <f t="array" ref="AE31">IF(MOD((AE$4-(IF(Table35[[#This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Price]]*($O$4^AE$5)),10))),"")</f>
        <v/>
      </c>
      <c r="AF31" s="745" t="str" cm="1">
        <f t="array" ref="AF31">IF(MOD((AF$4-(IF(Table35[[#This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Price]]*($O$4^AF$5)),10))),"")</f>
        <v/>
      </c>
      <c r="AG31" s="745" t="str" cm="1">
        <f t="array" ref="AG31">IF(MOD((AG$4-(IF(Table35[[#This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Price]]*($O$4^AG$5)),10))),"")</f>
        <v/>
      </c>
      <c r="AH31" s="746">
        <f t="shared" si="4"/>
        <v>300</v>
      </c>
    </row>
    <row r="32" spans="1:34" ht="26.25" thickBot="1" x14ac:dyDescent="0.3">
      <c r="A32" s="17"/>
      <c r="B32" s="719"/>
      <c r="C32" s="326" t="s">
        <v>1156</v>
      </c>
      <c r="D32" s="659">
        <v>30</v>
      </c>
      <c r="E32" s="659" t="s">
        <v>1106</v>
      </c>
      <c r="F32" s="659">
        <v>50</v>
      </c>
      <c r="G32" s="659"/>
      <c r="H32" s="659" t="s">
        <v>1380</v>
      </c>
      <c r="I32" s="659" t="s">
        <v>1372</v>
      </c>
      <c r="J32" s="659" t="s">
        <v>1373</v>
      </c>
      <c r="K32" s="1037" t="s">
        <v>1534</v>
      </c>
      <c r="L32" s="127"/>
      <c r="M32" s="782">
        <v>5</v>
      </c>
      <c r="N32" s="127">
        <v>2022</v>
      </c>
      <c r="O32" s="1018">
        <f>Table35[[#This Row],[RATE]]*Table35[[#This Row],[APPROXIMATE QUANTITY /AREA]]</f>
        <v>1500</v>
      </c>
      <c r="P32" s="747"/>
      <c r="Q32" s="744">
        <f>IF(Table35[[#This Row],[CAPITAL COST]]="","",MROUND((SUM(Table35[[#This Row],[CAPITAL COST]]*(1.03^($O$2-(IF(Table35[[#This Row],[Year of price quote]] ="",$O$2,Table35[[#This Row],[Year of price quote]])))))),10))</f>
        <v>1500</v>
      </c>
      <c r="R32" s="745" t="str" cm="1">
        <f t="array" ref="R32">IF(MOD((R$4-(IF(Table35[[#This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Price]]*($O$4^R$5)),10))),"")</f>
        <v/>
      </c>
      <c r="S32" s="745" t="str" cm="1">
        <f t="array" ref="S32">IF(MOD((S$4-(IF(Table35[[#This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Price]]*($O$4^S$5)),10))),"")</f>
        <v/>
      </c>
      <c r="T32" s="745" cm="1">
        <f t="array" ref="T32">IF(MOD((T$4-(IF(Table35[[#This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Price]]*($O$4^T$5)),10))),"")</f>
        <v>1500</v>
      </c>
      <c r="U32" s="745" t="str" cm="1">
        <f t="array" ref="U32">IF(MOD((U$4-(IF(Table35[[#This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Price]]*($O$4^U$5)),10))),"")</f>
        <v/>
      </c>
      <c r="V32" s="745" t="str" cm="1">
        <f t="array" ref="V32">IF(MOD((V$4-(IF(Table35[[#This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Price]]*($O$4^V$5)),10))),"")</f>
        <v/>
      </c>
      <c r="W32" s="745" t="str" cm="1">
        <f t="array" ref="W32">IF(MOD((W$4-(IF(Table35[[#This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Price]]*($O$4^W$5)),10))),"")</f>
        <v/>
      </c>
      <c r="X32" s="745" t="str" cm="1">
        <f t="array" ref="X32">IF(MOD((X$4-(IF(Table35[[#This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Price]]*($O$4^X$5)),10))),"")</f>
        <v/>
      </c>
      <c r="Y32" s="745" cm="1">
        <f t="array" ref="Y32">IF(MOD((Y$4-(IF(Table35[[#This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Price]]*($O$4^Y$5)),10))),"")</f>
        <v>1500</v>
      </c>
      <c r="Z32" s="745" t="str" cm="1">
        <f t="array" ref="Z32">IF(MOD((Z$4-(IF(Table35[[#This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Price]]*($O$4^Z$5)),10))),"")</f>
        <v/>
      </c>
      <c r="AA32" s="745" t="str" cm="1">
        <f t="array" ref="AA32">IF(MOD((AA$4-(IF(Table35[[#This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Price]]*($O$4^AA$5)),10))),"")</f>
        <v/>
      </c>
      <c r="AB32" s="745" t="str" cm="1">
        <f t="array" ref="AB32">IF(MOD((AB$4-(IF(Table35[[#This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Price]]*($O$4^AB$5)),10))),"")</f>
        <v/>
      </c>
      <c r="AC32" s="745" t="str" cm="1">
        <f t="array" ref="AC32">IF(MOD((AC$4-(IF(Table35[[#This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Price]]*($O$4^AC$5)),10))),"")</f>
        <v/>
      </c>
      <c r="AD32" s="745" cm="1">
        <f t="array" ref="AD32">IF(MOD((AD$4-(IF(Table35[[#This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Price]]*($O$4^AD$5)),10))),"")</f>
        <v>1500</v>
      </c>
      <c r="AE32" s="745" t="str" cm="1">
        <f t="array" ref="AE32">IF(MOD((AE$4-(IF(Table35[[#This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Price]]*($O$4^AE$5)),10))),"")</f>
        <v/>
      </c>
      <c r="AF32" s="745" t="str" cm="1">
        <f t="array" ref="AF32">IF(MOD((AF$4-(IF(Table35[[#This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Price]]*($O$4^AF$5)),10))),"")</f>
        <v/>
      </c>
      <c r="AG32" s="745" t="str" cm="1">
        <f t="array" ref="AG32">IF(MOD((AG$4-(IF(Table35[[#This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Price]]*($O$4^AG$5)),10))),"")</f>
        <v/>
      </c>
      <c r="AH32" s="746">
        <f t="shared" si="4"/>
        <v>1500</v>
      </c>
    </row>
    <row r="33" spans="1:34" ht="15.75" thickBot="1" x14ac:dyDescent="0.3">
      <c r="A33" s="655"/>
      <c r="B33" s="662"/>
      <c r="C33" s="655"/>
      <c r="D33" s="655"/>
      <c r="E33" s="655"/>
      <c r="F33" s="655"/>
      <c r="G33" s="655"/>
      <c r="H33" s="655"/>
      <c r="I33" s="809"/>
      <c r="J33" s="809"/>
      <c r="K33" s="809"/>
      <c r="L33" s="655"/>
      <c r="M33" s="655"/>
      <c r="N33" s="655"/>
      <c r="O33" s="810"/>
      <c r="P33" s="811"/>
      <c r="Q33" s="810"/>
      <c r="R33" s="757">
        <f>SUBTOTAL(109,R18:R32)</f>
        <v>0</v>
      </c>
      <c r="S33" s="757">
        <f t="shared" ref="S33:AH33" si="6">SUBTOTAL(109,S18:S32)</f>
        <v>19000</v>
      </c>
      <c r="T33" s="757">
        <f t="shared" si="6"/>
        <v>16290</v>
      </c>
      <c r="U33" s="757">
        <f t="shared" si="6"/>
        <v>0</v>
      </c>
      <c r="V33" s="757">
        <f t="shared" si="6"/>
        <v>0</v>
      </c>
      <c r="W33" s="757">
        <f t="shared" si="6"/>
        <v>0</v>
      </c>
      <c r="X33" s="757">
        <f t="shared" si="6"/>
        <v>16260</v>
      </c>
      <c r="Y33" s="757">
        <f t="shared" si="6"/>
        <v>3900</v>
      </c>
      <c r="Z33" s="757">
        <f t="shared" si="6"/>
        <v>9800</v>
      </c>
      <c r="AA33" s="757">
        <f t="shared" si="6"/>
        <v>0</v>
      </c>
      <c r="AB33" s="757">
        <f t="shared" si="6"/>
        <v>0</v>
      </c>
      <c r="AC33" s="757">
        <f t="shared" si="6"/>
        <v>4000</v>
      </c>
      <c r="AD33" s="757">
        <f t="shared" si="6"/>
        <v>16290</v>
      </c>
      <c r="AE33" s="757">
        <f t="shared" si="6"/>
        <v>0</v>
      </c>
      <c r="AF33" s="757">
        <f t="shared" si="6"/>
        <v>0</v>
      </c>
      <c r="AG33" s="757">
        <f t="shared" si="6"/>
        <v>0</v>
      </c>
      <c r="AH33" s="757">
        <f t="shared" si="6"/>
        <v>20290</v>
      </c>
    </row>
    <row r="34" spans="1:34" ht="15.75" thickBot="1" x14ac:dyDescent="0.3">
      <c r="A34" s="75"/>
      <c r="B34" s="669"/>
      <c r="C34" s="668"/>
      <c r="D34" s="668"/>
      <c r="E34" s="667"/>
      <c r="F34" s="668"/>
      <c r="G34" s="668"/>
      <c r="H34" s="668"/>
      <c r="I34" s="668"/>
      <c r="J34" s="669"/>
      <c r="K34" s="669"/>
      <c r="L34" s="793"/>
      <c r="M34" s="793"/>
      <c r="N34" s="793"/>
      <c r="O34" s="794"/>
      <c r="P34" s="795"/>
      <c r="Q34" s="796"/>
      <c r="R34" s="797"/>
      <c r="S34" s="798"/>
      <c r="T34" s="798"/>
      <c r="U34" s="798"/>
      <c r="V34" s="797"/>
      <c r="W34" s="798"/>
      <c r="X34" s="798"/>
      <c r="Y34" s="798"/>
      <c r="Z34" s="798"/>
      <c r="AA34" s="799"/>
      <c r="AB34" s="798"/>
      <c r="AC34" s="798"/>
      <c r="AD34" s="798"/>
      <c r="AE34" s="798"/>
      <c r="AF34" s="797"/>
      <c r="AG34" s="798"/>
      <c r="AH34" s="800"/>
    </row>
    <row r="35" spans="1:34" ht="15.75" thickBot="1" x14ac:dyDescent="0.3">
      <c r="A35" s="801" t="s">
        <v>82</v>
      </c>
      <c r="B35" s="802" t="s">
        <v>1543</v>
      </c>
      <c r="C35" s="802"/>
      <c r="D35" s="802"/>
      <c r="E35" s="802"/>
      <c r="F35" s="802"/>
      <c r="G35" s="802"/>
      <c r="H35" s="732"/>
      <c r="I35" s="803"/>
      <c r="J35" s="803"/>
      <c r="K35" s="803"/>
      <c r="L35" s="802"/>
      <c r="M35" s="802"/>
      <c r="N35" s="802"/>
      <c r="O35" s="802"/>
      <c r="P35" s="802"/>
      <c r="Q35" s="804"/>
      <c r="R35" s="805"/>
      <c r="S35" s="806"/>
      <c r="T35" s="806"/>
      <c r="U35" s="806"/>
      <c r="V35" s="805"/>
      <c r="W35" s="806"/>
      <c r="X35" s="806"/>
      <c r="Y35" s="806"/>
      <c r="Z35" s="806"/>
      <c r="AA35" s="806"/>
      <c r="AB35" s="806"/>
      <c r="AC35" s="806"/>
      <c r="AD35" s="806"/>
      <c r="AE35" s="806"/>
      <c r="AF35" s="807"/>
      <c r="AG35" s="806"/>
      <c r="AH35" s="808"/>
    </row>
    <row r="36" spans="1:34" ht="25.5" x14ac:dyDescent="0.25">
      <c r="A36" s="326"/>
      <c r="B36" s="742" t="s">
        <v>1074</v>
      </c>
      <c r="C36" s="326"/>
      <c r="D36" s="326"/>
      <c r="E36" s="326"/>
      <c r="F36" s="326"/>
      <c r="G36" s="326"/>
      <c r="H36" s="326" t="s">
        <v>1381</v>
      </c>
      <c r="I36" s="659" t="s">
        <v>1375</v>
      </c>
      <c r="J36" s="659" t="s">
        <v>1376</v>
      </c>
      <c r="K36" s="1037" t="s">
        <v>1534</v>
      </c>
      <c r="L36" s="326"/>
      <c r="M36" s="775">
        <v>5</v>
      </c>
      <c r="N36" s="326">
        <v>2023</v>
      </c>
      <c r="O36" s="1018">
        <v>2000</v>
      </c>
      <c r="P36" s="743"/>
      <c r="Q36" s="744">
        <f>IF(Table35[[#This Row],[CAPITAL COST]]="","",MROUND((SUM(Table35[[#This Row],[CAPITAL COST]]*(1.03^($O$2-(IF(Table35[[#This Row],[Year of price quote]] ="",$O$2,Table35[[#This Row],[Year of price quote]])))))),10))</f>
        <v>2000</v>
      </c>
      <c r="R36" s="745" t="str" cm="1">
        <f t="array" ref="R36">IF(MOD((R$4-(IF(Table35[[#This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Price]]*($O$4^R$5)),10))),"")</f>
        <v/>
      </c>
      <c r="S36" s="745" t="str" cm="1">
        <f t="array" ref="S36">IF(MOD((S$4-(IF(Table35[[#This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Price]]*($O$4^S$5)),10))),"")</f>
        <v/>
      </c>
      <c r="T36" s="745" t="str" cm="1">
        <f t="array" ref="T36">IF(MOD((T$4-(IF(Table35[[#This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Price]]*($O$4^T$5)),10))),"")</f>
        <v/>
      </c>
      <c r="U36" s="745" cm="1">
        <f t="array" ref="U36">IF(MOD((U$4-(IF(Table35[[#This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Price]]*($O$4^U$5)),10))),"")</f>
        <v>2000</v>
      </c>
      <c r="V36" s="745" t="str" cm="1">
        <f t="array" ref="V36">IF(MOD((V$4-(IF(Table35[[#This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Price]]*($O$4^V$5)),10))),"")</f>
        <v/>
      </c>
      <c r="W36" s="745" t="str" cm="1">
        <f t="array" ref="W36">IF(MOD((W$4-(IF(Table35[[#This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Price]]*($O$4^W$5)),10))),"")</f>
        <v/>
      </c>
      <c r="X36" s="745" t="str" cm="1">
        <f t="array" ref="X36">IF(MOD((X$4-(IF(Table35[[#This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Price]]*($O$4^X$5)),10))),"")</f>
        <v/>
      </c>
      <c r="Y36" s="745" t="str" cm="1">
        <f t="array" ref="Y36">IF(MOD((Y$4-(IF(Table35[[#This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Price]]*($O$4^Y$5)),10))),"")</f>
        <v/>
      </c>
      <c r="Z36" s="745" cm="1">
        <f t="array" ref="Z36">IF(MOD((Z$4-(IF(Table35[[#This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Price]]*($O$4^Z$5)),10))),"")</f>
        <v>2000</v>
      </c>
      <c r="AA36" s="745" t="str" cm="1">
        <f t="array" ref="AA36">IF(MOD((AA$4-(IF(Table35[[#This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Price]]*($O$4^AA$5)),10))),"")</f>
        <v/>
      </c>
      <c r="AB36" s="745" t="str" cm="1">
        <f t="array" ref="AB36">IF(MOD((AB$4-(IF(Table35[[#This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Price]]*($O$4^AB$5)),10))),"")</f>
        <v/>
      </c>
      <c r="AC36" s="745" t="str" cm="1">
        <f t="array" ref="AC36">IF(MOD((AC$4-(IF(Table35[[#This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Price]]*($O$4^AC$5)),10))),"")</f>
        <v/>
      </c>
      <c r="AD36" s="745" t="str" cm="1">
        <f t="array" ref="AD36">IF(MOD((AD$4-(IF(Table35[[#This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Price]]*($O$4^AD$5)),10))),"")</f>
        <v/>
      </c>
      <c r="AE36" s="745" cm="1">
        <f t="array" ref="AE36">IF(MOD((AE$4-(IF(Table35[[#This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Price]]*($O$4^AE$5)),10))),"")</f>
        <v>2000</v>
      </c>
      <c r="AF36" s="745" t="str" cm="1">
        <f t="array" ref="AF36">IF(MOD((AF$4-(IF(Table35[[#This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Price]]*($O$4^AF$5)),10))),"")</f>
        <v/>
      </c>
      <c r="AG36" s="745" t="str" cm="1">
        <f t="array" ref="AG36">IF(MOD((AG$4-(IF(Table35[[#This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Price]]*($O$4^AG$5)),10))),"")</f>
        <v/>
      </c>
      <c r="AH36" s="746">
        <f t="shared" ref="AH36:AH37" si="7">SUM(AC36:AG36)</f>
        <v>2000</v>
      </c>
    </row>
    <row r="37" spans="1:34" ht="26.25" thickBot="1" x14ac:dyDescent="0.3">
      <c r="A37" s="326"/>
      <c r="B37" s="742" t="s">
        <v>1066</v>
      </c>
      <c r="C37" s="326"/>
      <c r="D37" s="326"/>
      <c r="E37" s="326"/>
      <c r="F37" s="326"/>
      <c r="G37" s="326"/>
      <c r="H37" s="326" t="s">
        <v>1382</v>
      </c>
      <c r="I37" s="659" t="s">
        <v>1661</v>
      </c>
      <c r="J37" s="659" t="s">
        <v>1383</v>
      </c>
      <c r="K37" s="1037" t="s">
        <v>1534</v>
      </c>
      <c r="L37" s="326"/>
      <c r="M37" s="326">
        <v>5</v>
      </c>
      <c r="N37" s="326">
        <v>2023</v>
      </c>
      <c r="O37" s="1018">
        <v>2000</v>
      </c>
      <c r="P37" s="776"/>
      <c r="Q37" s="744">
        <f>IF(Table35[[#This Row],[CAPITAL COST]]="","",MROUND((SUM(Table35[[#This Row],[CAPITAL COST]]*(1.03^($O$2-(IF(Table35[[#This Row],[Year of price quote]] ="",$O$2,Table35[[#This Row],[Year of price quote]])))))),10))</f>
        <v>2000</v>
      </c>
      <c r="R37" s="745" t="str" cm="1">
        <f t="array" ref="R37">IF(MOD((R$4-(IF(Table35[[#This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Price]]*($O$4^R$5)),10))),"")</f>
        <v/>
      </c>
      <c r="S37" s="745" t="str" cm="1">
        <f t="array" ref="S37">IF(MOD((S$4-(IF(Table35[[#This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Price]]*($O$4^S$5)),10))),"")</f>
        <v/>
      </c>
      <c r="T37" s="745" t="str" cm="1">
        <f t="array" ref="T37">IF(MOD((T$4-(IF(Table35[[#This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Price]]*($O$4^T$5)),10))),"")</f>
        <v/>
      </c>
      <c r="U37" s="745" cm="1">
        <f t="array" ref="U37">IF(MOD((U$4-(IF(Table35[[#This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Price]]*($O$4^U$5)),10))),"")</f>
        <v>2000</v>
      </c>
      <c r="V37" s="745" t="str" cm="1">
        <f t="array" ref="V37">IF(MOD((V$4-(IF(Table35[[#This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Price]]*($O$4^V$5)),10))),"")</f>
        <v/>
      </c>
      <c r="W37" s="745" t="str" cm="1">
        <f t="array" ref="W37">IF(MOD((W$4-(IF(Table35[[#This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Price]]*($O$4^W$5)),10))),"")</f>
        <v/>
      </c>
      <c r="X37" s="745" t="str" cm="1">
        <f t="array" ref="X37">IF(MOD((X$4-(IF(Table35[[#This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Price]]*($O$4^X$5)),10))),"")</f>
        <v/>
      </c>
      <c r="Y37" s="745" t="str" cm="1">
        <f t="array" ref="Y37">IF(MOD((Y$4-(IF(Table35[[#This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Price]]*($O$4^Y$5)),10))),"")</f>
        <v/>
      </c>
      <c r="Z37" s="745" cm="1">
        <f t="array" ref="Z37">IF(MOD((Z$4-(IF(Table35[[#This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Price]]*($O$4^Z$5)),10))),"")</f>
        <v>2000</v>
      </c>
      <c r="AA37" s="745" t="str" cm="1">
        <f t="array" ref="AA37">IF(MOD((AA$4-(IF(Table35[[#This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Price]]*($O$4^AA$5)),10))),"")</f>
        <v/>
      </c>
      <c r="AB37" s="745" t="str" cm="1">
        <f t="array" ref="AB37">IF(MOD((AB$4-(IF(Table35[[#This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Price]]*($O$4^AB$5)),10))),"")</f>
        <v/>
      </c>
      <c r="AC37" s="745" t="str" cm="1">
        <f t="array" ref="AC37">IF(MOD((AC$4-(IF(Table35[[#This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Price]]*($O$4^AC$5)),10))),"")</f>
        <v/>
      </c>
      <c r="AD37" s="745" t="str" cm="1">
        <f t="array" ref="AD37">IF(MOD((AD$4-(IF(Table35[[#This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Price]]*($O$4^AD$5)),10))),"")</f>
        <v/>
      </c>
      <c r="AE37" s="745" cm="1">
        <f t="array" ref="AE37">IF(MOD((AE$4-(IF(Table35[[#This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Price]]*($O$4^AE$5)),10))),"")</f>
        <v>2000</v>
      </c>
      <c r="AF37" s="745" t="str" cm="1">
        <f t="array" ref="AF37">IF(MOD((AF$4-(IF(Table35[[#This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Price]]*($O$4^AF$5)),10))),"")</f>
        <v/>
      </c>
      <c r="AG37" s="745" t="str" cm="1">
        <f t="array" ref="AG37">IF(MOD((AG$4-(IF(Table35[[#This Row],[LAST MAINT'' (YR)]:[LAST MAINT'' (YR)]]="",Table35[[#This Row],[NEXT MAINT'' (YR)]:[NEXT MAINT'' (YR)]],Table35[[#This Row],[LAST MAINT'' (YR)]:[LAST MAINT'' (YR)]]))),(IF(Table35[[#This Row],[ONGOING MAINT'' CYCLE]:[ONGOING MAINT'' CYCLE]]="",50,Table35[[#This Row],[ONGOING MAINT'' CYCLE]:[ONGOING MAINT'' CYCLE]])))=0,(IF(Table35[[#This Row],[Current Year Projection Price]:[Current Year Projection Price]]="","",MROUND((Table35[[#This Row],[Current Year Projection Price]:[Current Year Projection Price]]*($O$4^AG$5)),10))),"")</f>
        <v/>
      </c>
      <c r="AH37" s="746">
        <f t="shared" si="7"/>
        <v>2000</v>
      </c>
    </row>
    <row r="38" spans="1:34" ht="15.75" thickBot="1" x14ac:dyDescent="0.3">
      <c r="A38" s="508"/>
      <c r="B38" s="1025"/>
      <c r="C38" s="1026"/>
      <c r="D38" s="1027"/>
      <c r="E38" s="781"/>
      <c r="F38" s="1027"/>
      <c r="G38" s="1026"/>
      <c r="H38" s="1028"/>
      <c r="I38" s="1026"/>
      <c r="J38" s="1029"/>
      <c r="K38" s="885"/>
      <c r="L38" s="1026"/>
      <c r="M38" s="1027"/>
      <c r="N38" s="1030"/>
      <c r="O38" s="1022"/>
      <c r="P38" s="722"/>
      <c r="Q38" s="1023"/>
      <c r="R38" s="1024"/>
      <c r="S38" s="757">
        <v>0</v>
      </c>
      <c r="T38" s="757">
        <v>0</v>
      </c>
      <c r="U38" s="757">
        <v>4000</v>
      </c>
      <c r="V38" s="757">
        <v>0</v>
      </c>
      <c r="W38" s="757">
        <v>0</v>
      </c>
      <c r="X38" s="757">
        <v>0</v>
      </c>
      <c r="Y38" s="757">
        <v>0</v>
      </c>
      <c r="Z38" s="757">
        <v>4000</v>
      </c>
      <c r="AA38" s="757">
        <v>0</v>
      </c>
      <c r="AB38" s="757">
        <v>0</v>
      </c>
      <c r="AC38" s="757"/>
      <c r="AD38" s="757"/>
      <c r="AE38" s="757"/>
      <c r="AF38" s="757"/>
      <c r="AG38" s="757"/>
      <c r="AH38" s="757">
        <v>4000</v>
      </c>
    </row>
    <row r="39" spans="1:34" ht="18.75" thickBot="1" x14ac:dyDescent="0.3">
      <c r="A39" s="862"/>
      <c r="B39" s="862"/>
      <c r="C39" s="862"/>
      <c r="D39" s="863"/>
      <c r="E39" s="862"/>
      <c r="F39" s="862"/>
      <c r="G39" s="862"/>
      <c r="H39" s="862"/>
      <c r="I39" s="862"/>
      <c r="J39" s="862"/>
      <c r="K39" s="862"/>
      <c r="L39" s="831"/>
      <c r="M39" s="866"/>
      <c r="N39" s="866"/>
      <c r="O39" s="866"/>
      <c r="P39" s="866"/>
      <c r="Q39" s="867"/>
      <c r="R39" s="867"/>
      <c r="S39" s="867"/>
      <c r="T39" s="867"/>
      <c r="U39" s="867"/>
      <c r="V39" s="867"/>
      <c r="W39" s="867"/>
      <c r="X39" s="867"/>
      <c r="Y39" s="867"/>
      <c r="Z39" s="867"/>
      <c r="AA39" s="867"/>
      <c r="AB39" s="867"/>
      <c r="AC39" s="867"/>
      <c r="AD39" s="867"/>
      <c r="AE39" s="867"/>
      <c r="AF39" s="867"/>
      <c r="AG39" s="867"/>
    </row>
    <row r="40" spans="1:34" ht="36.75" thickBot="1" x14ac:dyDescent="0.3">
      <c r="A40" s="862"/>
      <c r="B40" s="868"/>
      <c r="C40" s="862"/>
      <c r="D40" s="862"/>
      <c r="E40" s="862"/>
      <c r="F40" s="862"/>
      <c r="G40" s="862"/>
      <c r="H40" s="862"/>
      <c r="I40" s="862"/>
      <c r="J40" s="862"/>
      <c r="K40" s="862"/>
      <c r="L40" s="869"/>
      <c r="M40" s="870"/>
      <c r="N40" s="1008" t="s">
        <v>1641</v>
      </c>
      <c r="O40" s="1008"/>
      <c r="P40" s="1009"/>
      <c r="Q40" s="1010"/>
      <c r="R40" s="1010"/>
      <c r="S40" s="1008" t="s">
        <v>57</v>
      </c>
      <c r="T40" s="1011" t="s">
        <v>59</v>
      </c>
      <c r="U40" s="1008" t="s">
        <v>58</v>
      </c>
      <c r="V40" s="1008" t="s">
        <v>250</v>
      </c>
      <c r="W40" s="1008" t="s">
        <v>251</v>
      </c>
      <c r="X40" s="1008" t="s">
        <v>252</v>
      </c>
      <c r="Y40" s="1008" t="s">
        <v>253</v>
      </c>
      <c r="Z40" s="1008" t="s">
        <v>254</v>
      </c>
      <c r="AA40" s="1008" t="s">
        <v>255</v>
      </c>
      <c r="AB40" s="1008" t="s">
        <v>256</v>
      </c>
      <c r="AC40" s="1008" t="s">
        <v>257</v>
      </c>
      <c r="AD40" s="1008" t="s">
        <v>258</v>
      </c>
      <c r="AE40" s="1008" t="s">
        <v>259</v>
      </c>
      <c r="AF40" s="1008" t="s">
        <v>260</v>
      </c>
      <c r="AG40" s="1008" t="s">
        <v>261</v>
      </c>
      <c r="AH40" s="1011" t="s">
        <v>262</v>
      </c>
    </row>
    <row r="41" spans="1:34" ht="18.75" thickBot="1" x14ac:dyDescent="0.3">
      <c r="A41" s="862"/>
      <c r="B41" s="862"/>
      <c r="C41" s="862"/>
      <c r="D41" s="862"/>
      <c r="E41" s="862"/>
      <c r="F41" s="862"/>
      <c r="G41" s="862"/>
      <c r="H41" s="862"/>
      <c r="I41" s="862"/>
      <c r="J41" s="862"/>
      <c r="K41" s="862"/>
      <c r="L41" s="869"/>
      <c r="M41" s="870"/>
      <c r="N41" s="1012" t="s">
        <v>1642</v>
      </c>
      <c r="O41" s="1013"/>
      <c r="P41" s="1013"/>
      <c r="Q41" s="1013"/>
      <c r="R41" s="1013"/>
      <c r="S41" s="1013">
        <f>S38+S33+S16</f>
        <v>24500</v>
      </c>
      <c r="T41" s="1013">
        <f t="shared" ref="T41:AH41" si="8">T38+T33+T16</f>
        <v>64210</v>
      </c>
      <c r="U41" s="1013">
        <f t="shared" si="8"/>
        <v>21950</v>
      </c>
      <c r="V41" s="1013">
        <f t="shared" si="8"/>
        <v>500</v>
      </c>
      <c r="W41" s="1013">
        <f t="shared" si="8"/>
        <v>5500</v>
      </c>
      <c r="X41" s="1013">
        <f t="shared" si="8"/>
        <v>29210</v>
      </c>
      <c r="Y41" s="1013">
        <f t="shared" si="8"/>
        <v>9900</v>
      </c>
      <c r="Z41" s="1013">
        <f t="shared" si="8"/>
        <v>14300</v>
      </c>
      <c r="AA41" s="1013">
        <f t="shared" si="8"/>
        <v>17950</v>
      </c>
      <c r="AB41" s="1013">
        <f t="shared" si="8"/>
        <v>500</v>
      </c>
      <c r="AC41" s="1013">
        <f t="shared" si="8"/>
        <v>9000</v>
      </c>
      <c r="AD41" s="1013">
        <f t="shared" si="8"/>
        <v>76160</v>
      </c>
      <c r="AE41" s="1013">
        <f t="shared" si="8"/>
        <v>7000</v>
      </c>
      <c r="AF41" s="1013">
        <f t="shared" si="8"/>
        <v>0</v>
      </c>
      <c r="AG41" s="1013">
        <f t="shared" si="8"/>
        <v>17450</v>
      </c>
      <c r="AH41" s="1013">
        <f t="shared" si="8"/>
        <v>114110</v>
      </c>
    </row>
    <row r="42" spans="1:34" ht="18.75" thickBot="1" x14ac:dyDescent="0.3">
      <c r="A42" s="862"/>
      <c r="B42" s="862"/>
      <c r="C42" s="862"/>
      <c r="D42" s="862"/>
      <c r="E42" s="862"/>
      <c r="F42" s="862"/>
      <c r="G42" s="862"/>
      <c r="H42" s="862"/>
      <c r="I42" s="862"/>
      <c r="J42" s="862"/>
      <c r="K42" s="862"/>
      <c r="L42" s="869"/>
      <c r="M42" s="870"/>
      <c r="N42" s="1012" t="s">
        <v>1643</v>
      </c>
      <c r="O42" s="1012"/>
      <c r="P42" s="1012"/>
      <c r="Q42" s="1012"/>
      <c r="R42" s="1012"/>
      <c r="S42" s="1013">
        <f>'Rakaia Services'!P11</f>
        <v>1500</v>
      </c>
      <c r="T42" s="1013">
        <f>'Rakaia Services'!Q11</f>
        <v>100</v>
      </c>
      <c r="U42" s="1013">
        <f>'Rakaia Services'!R11</f>
        <v>100</v>
      </c>
      <c r="V42" s="1013">
        <f>'Rakaia Services'!S11</f>
        <v>100</v>
      </c>
      <c r="W42" s="1013">
        <f>'Rakaia Services'!T11</f>
        <v>100</v>
      </c>
      <c r="X42" s="1013">
        <f>'Rakaia Services'!U11</f>
        <v>100</v>
      </c>
      <c r="Y42" s="1013">
        <f>'Rakaia Services'!V11</f>
        <v>100</v>
      </c>
      <c r="Z42" s="1013">
        <f>'Rakaia Services'!W11</f>
        <v>100</v>
      </c>
      <c r="AA42" s="1013">
        <f>'Rakaia Services'!X11</f>
        <v>100</v>
      </c>
      <c r="AB42" s="1013">
        <f>'Rakaia Services'!Y11</f>
        <v>100</v>
      </c>
      <c r="AC42" s="1013"/>
      <c r="AD42" s="1013"/>
      <c r="AE42" s="1013"/>
      <c r="AF42" s="1013"/>
      <c r="AG42" s="1013"/>
      <c r="AH42" s="1013">
        <f>'Rakaia Services'!AF11</f>
        <v>500</v>
      </c>
    </row>
    <row r="43" spans="1:34" ht="18.75" thickBot="1" x14ac:dyDescent="0.3">
      <c r="A43" s="862"/>
      <c r="B43" s="862"/>
      <c r="C43" s="862"/>
      <c r="D43" s="862"/>
      <c r="E43" s="862"/>
      <c r="F43" s="862"/>
      <c r="G43" s="862"/>
      <c r="H43" s="862"/>
      <c r="I43" s="862"/>
      <c r="J43" s="862"/>
      <c r="K43" s="862"/>
      <c r="L43" s="869"/>
      <c r="M43" s="870"/>
      <c r="N43" s="1014" t="s">
        <v>1001</v>
      </c>
      <c r="O43" s="1015"/>
      <c r="P43" s="1015"/>
      <c r="Q43" s="1015"/>
      <c r="R43" s="1014"/>
      <c r="S43" s="1014">
        <f>SUM(S41:S42)</f>
        <v>26000</v>
      </c>
      <c r="T43" s="1014">
        <f t="shared" ref="T43:AH43" si="9">SUM(T41:T42)</f>
        <v>64310</v>
      </c>
      <c r="U43" s="1014">
        <f t="shared" si="9"/>
        <v>22050</v>
      </c>
      <c r="V43" s="1014">
        <f t="shared" si="9"/>
        <v>600</v>
      </c>
      <c r="W43" s="1014">
        <f t="shared" si="9"/>
        <v>5600</v>
      </c>
      <c r="X43" s="1014">
        <f t="shared" si="9"/>
        <v>29310</v>
      </c>
      <c r="Y43" s="1014">
        <f t="shared" si="9"/>
        <v>10000</v>
      </c>
      <c r="Z43" s="1014">
        <f t="shared" si="9"/>
        <v>14400</v>
      </c>
      <c r="AA43" s="1014">
        <f t="shared" si="9"/>
        <v>18050</v>
      </c>
      <c r="AB43" s="1014">
        <f t="shared" si="9"/>
        <v>600</v>
      </c>
      <c r="AC43" s="1014">
        <f t="shared" si="9"/>
        <v>9000</v>
      </c>
      <c r="AD43" s="1014">
        <f t="shared" si="9"/>
        <v>76160</v>
      </c>
      <c r="AE43" s="1014">
        <f t="shared" si="9"/>
        <v>7000</v>
      </c>
      <c r="AF43" s="1014">
        <f t="shared" si="9"/>
        <v>0</v>
      </c>
      <c r="AG43" s="1014">
        <f t="shared" si="9"/>
        <v>17450</v>
      </c>
      <c r="AH43" s="1014">
        <f t="shared" si="9"/>
        <v>114610</v>
      </c>
    </row>
    <row r="44" spans="1:34" x14ac:dyDescent="0.25">
      <c r="A44" s="862"/>
      <c r="B44" s="862"/>
      <c r="C44" s="862"/>
      <c r="D44" s="862"/>
      <c r="E44" s="862"/>
      <c r="F44" s="862"/>
      <c r="G44" s="862"/>
      <c r="H44" s="862"/>
      <c r="I44" s="862"/>
      <c r="J44" s="862"/>
      <c r="K44" s="862"/>
      <c r="L44" s="869"/>
      <c r="M44" s="870"/>
      <c r="N44" s="869"/>
      <c r="O44" s="869"/>
      <c r="P44" s="869"/>
      <c r="Q44" s="873"/>
      <c r="R44" s="873"/>
      <c r="S44" s="873"/>
      <c r="T44" s="873"/>
      <c r="U44" s="873"/>
      <c r="V44" s="873"/>
      <c r="W44" s="874"/>
      <c r="X44" s="874"/>
      <c r="Y44" s="874"/>
      <c r="Z44" s="874"/>
      <c r="AA44" s="874"/>
      <c r="AB44" s="871"/>
      <c r="AC44" s="871"/>
      <c r="AD44" s="871"/>
      <c r="AE44" s="871"/>
      <c r="AF44" s="871"/>
      <c r="AG44" s="871"/>
    </row>
    <row r="45" spans="1:34" x14ac:dyDescent="0.25">
      <c r="A45" s="862"/>
      <c r="B45" s="862"/>
      <c r="C45" s="862"/>
      <c r="D45" s="862"/>
      <c r="E45" s="862"/>
      <c r="F45" s="862"/>
      <c r="G45" s="862"/>
      <c r="H45" s="862"/>
      <c r="I45" s="862"/>
      <c r="J45" s="862"/>
      <c r="K45" s="862"/>
      <c r="Q45" s="862"/>
      <c r="R45" s="862"/>
      <c r="S45" s="876"/>
      <c r="T45" s="876"/>
      <c r="U45" s="876"/>
      <c r="V45" s="876"/>
      <c r="W45" s="877"/>
      <c r="X45" s="877"/>
      <c r="Y45" s="877"/>
      <c r="Z45" s="877"/>
      <c r="AA45" s="877"/>
      <c r="AB45" s="877"/>
      <c r="AC45" s="877"/>
      <c r="AD45" s="878"/>
      <c r="AE45" s="878"/>
      <c r="AF45" s="878"/>
      <c r="AG45" s="878"/>
      <c r="AH45" s="878"/>
    </row>
    <row r="46" spans="1:34" x14ac:dyDescent="0.25">
      <c r="A46" s="862"/>
      <c r="B46" s="862"/>
      <c r="C46" s="862"/>
      <c r="D46" s="862"/>
      <c r="E46" s="862"/>
      <c r="F46" s="862"/>
      <c r="G46" s="862"/>
      <c r="H46" s="862"/>
      <c r="I46" s="862"/>
      <c r="J46" s="862"/>
      <c r="K46" s="862"/>
      <c r="Q46" s="862"/>
      <c r="R46" s="862"/>
      <c r="S46" s="547"/>
      <c r="T46" s="879"/>
      <c r="U46" s="876"/>
      <c r="V46" s="879"/>
      <c r="W46" s="877"/>
      <c r="X46" s="877"/>
      <c r="Y46" s="877"/>
      <c r="Z46" s="877"/>
      <c r="AA46" s="877"/>
      <c r="AB46" s="877"/>
      <c r="AC46" s="877"/>
      <c r="AD46" s="878"/>
      <c r="AE46" s="878"/>
      <c r="AF46" s="878"/>
      <c r="AG46" s="878"/>
      <c r="AH46" s="878"/>
    </row>
    <row r="47" spans="1:34" x14ac:dyDescent="0.25">
      <c r="A47" s="862"/>
      <c r="B47" s="862"/>
      <c r="C47" s="862"/>
      <c r="D47" s="862"/>
      <c r="E47" s="862"/>
      <c r="F47" s="862"/>
      <c r="G47" s="862"/>
      <c r="H47" s="862"/>
      <c r="I47" s="862"/>
      <c r="J47" s="862"/>
      <c r="K47" s="862"/>
      <c r="Q47" s="862"/>
      <c r="R47" s="862"/>
      <c r="S47" s="547"/>
      <c r="T47" s="879"/>
      <c r="U47" s="876"/>
      <c r="V47" s="876"/>
      <c r="W47" s="877"/>
      <c r="X47" s="877"/>
      <c r="Y47" s="877"/>
      <c r="Z47" s="877"/>
      <c r="AA47" s="877"/>
      <c r="AB47" s="877"/>
      <c r="AC47" s="877"/>
      <c r="AD47" s="878"/>
      <c r="AE47" s="878"/>
      <c r="AF47" s="878"/>
      <c r="AG47" s="878"/>
      <c r="AH47" s="878"/>
    </row>
    <row r="48" spans="1:34" x14ac:dyDescent="0.25">
      <c r="A48" s="862"/>
      <c r="B48" s="547"/>
      <c r="C48" s="862"/>
      <c r="D48" s="862"/>
      <c r="E48" s="862"/>
      <c r="F48" s="862"/>
      <c r="G48" s="862"/>
      <c r="H48" s="862"/>
      <c r="I48" s="862"/>
      <c r="J48" s="862"/>
      <c r="K48" s="862"/>
      <c r="Q48" s="862"/>
      <c r="R48" s="862"/>
      <c r="S48" s="547"/>
      <c r="T48" s="862"/>
      <c r="U48" s="862"/>
      <c r="V48" s="862"/>
      <c r="AD48" s="878"/>
    </row>
    <row r="49" spans="1:31" x14ac:dyDescent="0.25">
      <c r="A49" s="862"/>
      <c r="B49" s="862"/>
      <c r="C49" s="862"/>
      <c r="D49" s="862"/>
      <c r="E49" s="862"/>
      <c r="F49" s="862"/>
      <c r="G49" s="862"/>
      <c r="H49" s="862"/>
      <c r="I49" s="862"/>
      <c r="J49" s="862"/>
      <c r="K49" s="862"/>
      <c r="L49" s="880"/>
      <c r="M49" s="880"/>
      <c r="N49" s="881"/>
      <c r="O49" s="882"/>
      <c r="P49" s="880"/>
      <c r="Q49" s="880"/>
      <c r="R49" s="880"/>
      <c r="S49" s="880"/>
      <c r="T49" s="880"/>
      <c r="U49" s="880"/>
      <c r="V49" s="880"/>
      <c r="W49" s="880"/>
      <c r="X49" s="880"/>
      <c r="Y49" s="880"/>
      <c r="Z49" s="880"/>
      <c r="AA49" s="880"/>
      <c r="AB49" s="880"/>
      <c r="AC49" s="880"/>
      <c r="AD49" s="880"/>
      <c r="AE49" s="880"/>
    </row>
    <row r="50" spans="1:31" x14ac:dyDescent="0.25">
      <c r="A50" s="862"/>
      <c r="B50" s="862"/>
      <c r="C50" s="862"/>
      <c r="D50" s="862"/>
      <c r="E50" s="862"/>
      <c r="F50" s="862"/>
      <c r="G50" s="862"/>
      <c r="H50" s="862"/>
      <c r="I50" s="862"/>
      <c r="J50" s="862"/>
      <c r="K50" s="862"/>
      <c r="L50" s="880"/>
      <c r="M50" s="880"/>
      <c r="N50" s="672"/>
      <c r="O50" s="882"/>
      <c r="P50" s="880"/>
      <c r="Q50" s="880"/>
      <c r="R50" s="880"/>
      <c r="S50" s="872"/>
      <c r="T50" s="872"/>
      <c r="U50" s="872"/>
      <c r="V50" s="872"/>
      <c r="W50" s="872"/>
      <c r="X50" s="872"/>
      <c r="Y50" s="872"/>
      <c r="Z50" s="872"/>
      <c r="AA50" s="872"/>
      <c r="AB50" s="872"/>
      <c r="AC50" s="872"/>
      <c r="AD50" s="880"/>
      <c r="AE50" s="880"/>
    </row>
    <row r="51" spans="1:31" x14ac:dyDescent="0.25">
      <c r="A51" s="862"/>
      <c r="B51" s="862"/>
      <c r="C51" s="862"/>
      <c r="D51" s="862"/>
      <c r="E51" s="862"/>
      <c r="F51" s="862"/>
      <c r="G51" s="862"/>
      <c r="H51" s="862"/>
      <c r="I51" s="862"/>
      <c r="J51" s="862" t="s">
        <v>1014</v>
      </c>
      <c r="K51" s="862"/>
      <c r="L51" s="880"/>
      <c r="M51" s="880"/>
      <c r="N51" s="672"/>
      <c r="O51" s="882"/>
      <c r="P51" s="880"/>
      <c r="Q51" s="880"/>
      <c r="R51" s="880"/>
      <c r="S51" s="872"/>
      <c r="T51" s="872"/>
      <c r="U51" s="872"/>
      <c r="V51" s="872"/>
      <c r="W51" s="872"/>
      <c r="X51" s="872"/>
      <c r="Y51" s="872"/>
      <c r="Z51" s="872"/>
      <c r="AA51" s="872"/>
      <c r="AB51" s="872"/>
      <c r="AC51" s="872"/>
      <c r="AD51" s="880"/>
      <c r="AE51" s="880"/>
    </row>
    <row r="52" spans="1:31" x14ac:dyDescent="0.25">
      <c r="A52" s="862"/>
      <c r="B52" s="862"/>
      <c r="C52" s="862"/>
      <c r="D52" s="862"/>
      <c r="E52" s="862"/>
      <c r="F52" s="862"/>
      <c r="G52" s="862"/>
      <c r="H52" s="862"/>
      <c r="I52" s="862"/>
      <c r="J52" s="862"/>
      <c r="K52" s="862"/>
      <c r="L52" s="880"/>
      <c r="M52" s="880"/>
      <c r="N52" s="672"/>
      <c r="O52" s="882"/>
      <c r="P52" s="880"/>
      <c r="Q52" s="880"/>
      <c r="R52" s="880"/>
      <c r="S52" s="872"/>
      <c r="T52" s="872"/>
      <c r="U52" s="872"/>
      <c r="V52" s="872"/>
      <c r="W52" s="872"/>
      <c r="X52" s="872"/>
      <c r="Y52" s="872"/>
      <c r="Z52" s="872"/>
      <c r="AA52" s="872"/>
      <c r="AB52" s="872"/>
      <c r="AC52" s="872"/>
      <c r="AD52" s="880"/>
      <c r="AE52" s="880"/>
    </row>
    <row r="53" spans="1:31" x14ac:dyDescent="0.25">
      <c r="A53" s="862"/>
      <c r="B53" s="862"/>
      <c r="C53" s="862"/>
      <c r="D53" s="862"/>
      <c r="E53" s="862"/>
      <c r="F53" s="862"/>
      <c r="G53" s="862"/>
      <c r="H53" s="862"/>
      <c r="I53" s="862"/>
      <c r="J53" s="862"/>
      <c r="K53" s="862"/>
      <c r="L53" s="880"/>
      <c r="M53" s="880"/>
      <c r="N53" s="672"/>
      <c r="O53" s="882"/>
      <c r="P53" s="880"/>
      <c r="Q53" s="880"/>
      <c r="R53" s="880"/>
      <c r="S53" s="883"/>
      <c r="T53" s="883"/>
      <c r="U53" s="883"/>
      <c r="V53" s="883"/>
      <c r="W53" s="883"/>
      <c r="X53" s="883"/>
      <c r="Y53" s="883"/>
      <c r="Z53" s="883"/>
      <c r="AA53" s="883"/>
      <c r="AB53" s="883"/>
      <c r="AC53" s="883"/>
      <c r="AD53" s="880"/>
      <c r="AE53" s="880"/>
    </row>
    <row r="54" spans="1:31" x14ac:dyDescent="0.25">
      <c r="A54" s="862"/>
      <c r="B54" s="862"/>
      <c r="C54" s="862"/>
      <c r="D54" s="862"/>
      <c r="E54" s="862"/>
      <c r="F54" s="862"/>
      <c r="G54" s="862"/>
      <c r="H54" s="862"/>
      <c r="I54" s="862"/>
      <c r="J54" s="862"/>
      <c r="K54" s="862"/>
      <c r="L54" s="880"/>
      <c r="M54" s="880"/>
      <c r="N54" s="880"/>
      <c r="O54" s="882"/>
      <c r="P54" s="880"/>
      <c r="Q54" s="880"/>
      <c r="R54" s="880"/>
      <c r="S54" s="883"/>
      <c r="T54" s="883"/>
      <c r="U54" s="883"/>
      <c r="V54" s="883"/>
      <c r="W54" s="883"/>
      <c r="X54" s="883"/>
      <c r="Y54" s="883"/>
      <c r="Z54" s="883"/>
      <c r="AA54" s="883"/>
      <c r="AB54" s="883"/>
      <c r="AC54" s="883"/>
      <c r="AD54" s="880"/>
      <c r="AE54" s="880"/>
    </row>
    <row r="55" spans="1:31" x14ac:dyDescent="0.25">
      <c r="A55" s="862"/>
      <c r="B55" s="862"/>
      <c r="C55" s="862"/>
      <c r="D55" s="862"/>
      <c r="E55" s="862"/>
      <c r="F55" s="862"/>
      <c r="G55" s="862"/>
      <c r="H55" s="862"/>
      <c r="I55" s="862"/>
      <c r="J55" s="862"/>
      <c r="K55" s="862"/>
      <c r="L55" s="880"/>
      <c r="M55" s="880"/>
      <c r="N55" s="672"/>
      <c r="O55" s="882"/>
      <c r="P55" s="880"/>
      <c r="Q55" s="880"/>
      <c r="R55" s="880"/>
      <c r="S55" s="880"/>
      <c r="T55" s="880"/>
      <c r="U55" s="880"/>
      <c r="V55" s="880"/>
      <c r="W55" s="880"/>
      <c r="X55" s="880"/>
      <c r="Y55" s="880"/>
      <c r="Z55" s="880"/>
      <c r="AA55" s="880"/>
      <c r="AB55" s="880"/>
      <c r="AC55" s="880"/>
      <c r="AD55" s="880"/>
      <c r="AE55" s="880"/>
    </row>
    <row r="56" spans="1:31" x14ac:dyDescent="0.25">
      <c r="A56" s="862"/>
      <c r="B56" s="862"/>
      <c r="C56" s="862"/>
      <c r="D56" s="862"/>
      <c r="E56" s="862"/>
      <c r="F56" s="862"/>
      <c r="G56" s="862"/>
      <c r="H56" s="862"/>
      <c r="I56" s="862"/>
      <c r="J56" s="862"/>
      <c r="K56" s="862"/>
      <c r="L56" s="880"/>
      <c r="M56" s="880"/>
      <c r="N56" s="880"/>
      <c r="O56" s="882"/>
      <c r="P56" s="880"/>
      <c r="Q56" s="880"/>
      <c r="R56" s="880"/>
      <c r="S56" s="880"/>
      <c r="T56" s="880"/>
      <c r="U56" s="880"/>
      <c r="V56" s="880"/>
      <c r="W56" s="880"/>
      <c r="X56" s="880"/>
      <c r="Y56" s="880"/>
      <c r="Z56" s="880"/>
      <c r="AA56" s="880"/>
      <c r="AB56" s="880"/>
      <c r="AC56" s="880"/>
      <c r="AD56" s="880"/>
      <c r="AE56" s="880"/>
    </row>
    <row r="57" spans="1:31" x14ac:dyDescent="0.25">
      <c r="A57" s="862"/>
      <c r="B57" s="862"/>
      <c r="C57" s="862"/>
      <c r="D57" s="862"/>
      <c r="E57" s="862"/>
      <c r="F57" s="862"/>
      <c r="G57" s="862"/>
      <c r="H57" s="862"/>
      <c r="I57" s="862"/>
      <c r="J57" s="862"/>
      <c r="K57" s="862"/>
      <c r="L57" s="880"/>
      <c r="M57" s="880"/>
      <c r="N57" s="672"/>
      <c r="O57" s="882"/>
      <c r="P57" s="880"/>
      <c r="Q57" s="880"/>
      <c r="R57" s="880"/>
      <c r="S57" s="883"/>
      <c r="T57" s="883"/>
      <c r="U57" s="883"/>
      <c r="V57" s="883"/>
      <c r="W57" s="883"/>
      <c r="X57" s="883"/>
      <c r="Y57" s="883"/>
      <c r="Z57" s="883"/>
      <c r="AA57" s="883"/>
      <c r="AB57" s="883"/>
      <c r="AC57" s="883"/>
      <c r="AD57" s="883"/>
      <c r="AE57" s="880"/>
    </row>
    <row r="58" spans="1:31" x14ac:dyDescent="0.25">
      <c r="A58" s="862"/>
      <c r="B58" s="862"/>
      <c r="C58" s="862"/>
      <c r="D58" s="862"/>
      <c r="E58" s="862"/>
      <c r="F58" s="862"/>
      <c r="G58" s="862"/>
      <c r="H58" s="862"/>
      <c r="I58" s="862"/>
      <c r="J58" s="862"/>
      <c r="K58" s="862"/>
      <c r="L58" s="671"/>
      <c r="M58" s="671"/>
      <c r="N58" s="672"/>
      <c r="O58" s="671"/>
      <c r="P58" s="671"/>
      <c r="Q58" s="671"/>
      <c r="R58" s="671"/>
      <c r="S58" s="673"/>
      <c r="T58" s="673"/>
      <c r="U58" s="673"/>
      <c r="V58" s="673"/>
      <c r="W58" s="673"/>
      <c r="X58" s="673"/>
      <c r="Y58" s="673"/>
      <c r="Z58" s="673"/>
      <c r="AA58" s="673"/>
      <c r="AB58" s="673"/>
      <c r="AC58" s="673"/>
      <c r="AD58" s="883"/>
      <c r="AE58" s="880"/>
    </row>
    <row r="59" spans="1:31" x14ac:dyDescent="0.25">
      <c r="A59" s="862"/>
      <c r="B59" s="862"/>
      <c r="C59" s="862"/>
      <c r="D59" s="862"/>
      <c r="E59" s="862"/>
      <c r="F59" s="862"/>
      <c r="G59" s="862"/>
      <c r="H59" s="862"/>
      <c r="I59" s="862"/>
      <c r="J59" s="862"/>
      <c r="K59" s="862"/>
      <c r="L59" s="880"/>
      <c r="M59" s="880"/>
      <c r="N59" s="672"/>
      <c r="O59" s="882"/>
      <c r="P59" s="880"/>
      <c r="Q59" s="880"/>
      <c r="R59" s="880"/>
      <c r="S59" s="883"/>
      <c r="T59" s="883"/>
      <c r="U59" s="883"/>
      <c r="V59" s="883"/>
      <c r="W59" s="883"/>
      <c r="X59" s="883"/>
      <c r="Y59" s="883"/>
      <c r="Z59" s="883"/>
      <c r="AA59" s="883"/>
      <c r="AB59" s="883"/>
      <c r="AC59" s="883"/>
      <c r="AD59" s="883"/>
      <c r="AE59" s="880"/>
    </row>
    <row r="60" spans="1:31" x14ac:dyDescent="0.25">
      <c r="A60" s="862"/>
      <c r="B60" s="862"/>
      <c r="C60" s="862"/>
      <c r="D60" s="862"/>
      <c r="E60" s="862"/>
      <c r="F60" s="862"/>
      <c r="G60" s="862"/>
      <c r="H60" s="862"/>
      <c r="I60" s="862"/>
      <c r="J60" s="862"/>
      <c r="K60" s="862"/>
      <c r="L60" s="880"/>
      <c r="M60" s="880"/>
      <c r="N60" s="672"/>
      <c r="O60" s="882"/>
      <c r="P60" s="880"/>
      <c r="Q60" s="880"/>
      <c r="R60" s="880"/>
      <c r="S60" s="883"/>
      <c r="T60" s="883"/>
      <c r="U60" s="883"/>
      <c r="V60" s="883"/>
      <c r="W60" s="883"/>
      <c r="X60" s="883"/>
      <c r="Y60" s="883"/>
      <c r="Z60" s="883"/>
      <c r="AA60" s="883"/>
      <c r="AB60" s="883"/>
      <c r="AC60" s="883"/>
      <c r="AD60" s="883"/>
      <c r="AE60" s="880"/>
    </row>
    <row r="61" spans="1:31" x14ac:dyDescent="0.25">
      <c r="A61" s="862"/>
      <c r="B61" s="862"/>
      <c r="C61" s="862"/>
      <c r="D61" s="862"/>
      <c r="E61" s="862"/>
      <c r="F61" s="862"/>
      <c r="G61" s="862"/>
      <c r="H61" s="862"/>
      <c r="I61" s="862"/>
      <c r="J61" s="862"/>
      <c r="K61" s="862"/>
      <c r="L61" s="880"/>
      <c r="M61" s="880"/>
      <c r="N61" s="672"/>
      <c r="O61" s="882"/>
      <c r="P61" s="880"/>
      <c r="Q61" s="880"/>
      <c r="R61" s="880"/>
      <c r="S61" s="883"/>
      <c r="T61" s="883"/>
      <c r="U61" s="883"/>
      <c r="V61" s="883"/>
      <c r="W61" s="883"/>
      <c r="X61" s="883"/>
      <c r="Y61" s="883"/>
      <c r="Z61" s="883"/>
      <c r="AA61" s="883"/>
      <c r="AB61" s="883"/>
      <c r="AC61" s="883"/>
      <c r="AD61" s="883"/>
      <c r="AE61" s="880"/>
    </row>
    <row r="62" spans="1:31" x14ac:dyDescent="0.25">
      <c r="A62" s="862"/>
      <c r="B62" s="862"/>
      <c r="C62" s="862"/>
      <c r="D62" s="862"/>
      <c r="E62" s="862"/>
      <c r="F62" s="862"/>
      <c r="G62" s="862"/>
      <c r="H62" s="862"/>
      <c r="I62" s="862"/>
      <c r="J62" s="862"/>
      <c r="K62" s="862"/>
      <c r="L62" s="671"/>
      <c r="M62" s="671"/>
      <c r="N62" s="672"/>
      <c r="O62" s="671"/>
      <c r="P62" s="671"/>
      <c r="Q62" s="671"/>
      <c r="R62" s="671"/>
      <c r="S62" s="673"/>
      <c r="T62" s="673"/>
      <c r="U62" s="673"/>
      <c r="V62" s="673"/>
      <c r="W62" s="673"/>
      <c r="X62" s="673"/>
      <c r="Y62" s="673"/>
      <c r="Z62" s="673"/>
      <c r="AA62" s="673"/>
      <c r="AB62" s="673"/>
      <c r="AC62" s="673"/>
      <c r="AD62" s="883"/>
      <c r="AE62" s="880"/>
    </row>
    <row r="63" spans="1:31" x14ac:dyDescent="0.25">
      <c r="A63" s="862"/>
      <c r="B63" s="862"/>
      <c r="C63" s="862"/>
      <c r="D63" s="862"/>
      <c r="E63" s="862"/>
      <c r="F63" s="862"/>
      <c r="G63" s="862"/>
      <c r="H63" s="862"/>
      <c r="I63" s="862"/>
      <c r="J63" s="862"/>
      <c r="K63" s="862"/>
      <c r="L63" s="880"/>
      <c r="M63" s="880"/>
      <c r="N63" s="672"/>
      <c r="O63" s="882"/>
      <c r="P63" s="880"/>
      <c r="Q63" s="880"/>
      <c r="R63" s="880"/>
      <c r="S63" s="883"/>
      <c r="T63" s="883"/>
      <c r="U63" s="883"/>
      <c r="V63" s="883"/>
      <c r="W63" s="883"/>
      <c r="X63" s="883"/>
      <c r="Y63" s="883"/>
      <c r="Z63" s="883"/>
      <c r="AA63" s="883"/>
      <c r="AB63" s="883"/>
      <c r="AC63" s="883"/>
      <c r="AD63" s="883"/>
      <c r="AE63" s="880"/>
    </row>
    <row r="64" spans="1:31" x14ac:dyDescent="0.25">
      <c r="A64" s="862"/>
      <c r="B64" s="862"/>
      <c r="C64" s="862"/>
      <c r="D64" s="862"/>
      <c r="E64" s="862"/>
      <c r="F64" s="862"/>
      <c r="G64" s="862"/>
      <c r="H64" s="862"/>
      <c r="I64" s="862"/>
      <c r="J64" s="862"/>
      <c r="K64" s="862"/>
      <c r="L64" s="880"/>
      <c r="M64" s="880"/>
      <c r="N64" s="672"/>
      <c r="O64" s="882"/>
      <c r="P64" s="880"/>
      <c r="Q64" s="880"/>
      <c r="R64" s="880"/>
      <c r="S64" s="883"/>
      <c r="T64" s="883"/>
      <c r="U64" s="883"/>
      <c r="V64" s="883"/>
      <c r="W64" s="883"/>
      <c r="X64" s="883"/>
      <c r="Y64" s="883"/>
      <c r="Z64" s="883"/>
      <c r="AA64" s="883"/>
      <c r="AB64" s="883"/>
      <c r="AC64" s="883"/>
      <c r="AD64" s="880"/>
      <c r="AE64" s="880"/>
    </row>
    <row r="65" spans="1:34" x14ac:dyDescent="0.25">
      <c r="A65" s="885"/>
      <c r="B65" s="885"/>
      <c r="C65" s="885"/>
      <c r="D65" s="885"/>
      <c r="E65" s="885"/>
      <c r="F65" s="885"/>
      <c r="G65" s="885"/>
      <c r="H65" s="885"/>
      <c r="I65" s="885"/>
      <c r="J65" s="885"/>
      <c r="K65" s="885"/>
      <c r="L65" s="880"/>
      <c r="M65" s="880"/>
      <c r="N65" s="880"/>
      <c r="O65" s="882"/>
      <c r="P65" s="880"/>
      <c r="Q65" s="880"/>
      <c r="R65" s="880"/>
      <c r="S65" s="883"/>
      <c r="T65" s="883"/>
      <c r="U65" s="883"/>
      <c r="V65" s="883"/>
      <c r="W65" s="883"/>
      <c r="X65" s="883"/>
      <c r="Y65" s="883"/>
      <c r="Z65" s="883"/>
      <c r="AA65" s="883"/>
      <c r="AB65" s="883"/>
      <c r="AC65" s="883"/>
      <c r="AD65" s="880"/>
      <c r="AE65" s="880"/>
      <c r="AF65" s="886"/>
      <c r="AG65" s="886"/>
      <c r="AH65" s="886"/>
    </row>
    <row r="66" spans="1:34" x14ac:dyDescent="0.25">
      <c r="A66" s="862"/>
      <c r="B66" s="862"/>
      <c r="C66" s="862"/>
      <c r="D66" s="862"/>
      <c r="E66" s="862"/>
      <c r="F66" s="862"/>
      <c r="G66" s="862"/>
      <c r="H66" s="862"/>
      <c r="I66" s="862"/>
      <c r="J66" s="862"/>
      <c r="K66" s="862"/>
      <c r="L66" s="880"/>
      <c r="M66" s="880"/>
      <c r="N66" s="880"/>
      <c r="O66" s="882"/>
      <c r="P66" s="880"/>
      <c r="Q66" s="880"/>
      <c r="R66" s="880"/>
      <c r="S66" s="883"/>
      <c r="T66" s="883"/>
      <c r="U66" s="883"/>
      <c r="V66" s="883"/>
      <c r="W66" s="883"/>
      <c r="X66" s="883"/>
      <c r="Y66" s="883"/>
      <c r="Z66" s="883"/>
      <c r="AA66" s="883"/>
      <c r="AB66" s="883"/>
      <c r="AC66" s="883"/>
      <c r="AD66" s="880"/>
      <c r="AE66" s="880"/>
    </row>
    <row r="67" spans="1:34" x14ac:dyDescent="0.25">
      <c r="L67" s="880"/>
      <c r="M67" s="880"/>
      <c r="N67" s="845"/>
      <c r="O67" s="882"/>
      <c r="P67" s="880"/>
      <c r="Q67" s="880"/>
      <c r="R67" s="880"/>
      <c r="S67" s="880"/>
      <c r="T67" s="880"/>
      <c r="U67" s="880"/>
      <c r="V67" s="880"/>
      <c r="W67" s="880"/>
      <c r="X67" s="880"/>
      <c r="Y67" s="880"/>
      <c r="Z67" s="880"/>
      <c r="AA67" s="880"/>
      <c r="AB67" s="880"/>
      <c r="AC67" s="880"/>
      <c r="AD67" s="880"/>
      <c r="AE67" s="880"/>
    </row>
    <row r="68" spans="1:34" x14ac:dyDescent="0.25">
      <c r="L68" s="880"/>
      <c r="M68" s="880"/>
      <c r="N68" s="672"/>
      <c r="O68" s="882"/>
      <c r="P68" s="880"/>
      <c r="Q68" s="880"/>
      <c r="R68" s="880"/>
      <c r="S68" s="872"/>
      <c r="T68" s="872"/>
      <c r="U68" s="872"/>
      <c r="V68" s="872"/>
      <c r="W68" s="872"/>
      <c r="X68" s="872"/>
      <c r="Y68" s="872"/>
      <c r="Z68" s="872"/>
      <c r="AA68" s="872"/>
      <c r="AB68" s="872"/>
      <c r="AC68" s="872"/>
      <c r="AD68" s="880"/>
      <c r="AE68" s="880"/>
    </row>
    <row r="69" spans="1:34" x14ac:dyDescent="0.25">
      <c r="L69" s="880"/>
      <c r="M69" s="880"/>
      <c r="N69" s="672"/>
      <c r="O69" s="882"/>
      <c r="P69" s="880"/>
      <c r="Q69" s="880"/>
      <c r="R69" s="880"/>
      <c r="S69" s="872"/>
      <c r="T69" s="872"/>
      <c r="U69" s="872"/>
      <c r="V69" s="872"/>
      <c r="W69" s="872"/>
      <c r="X69" s="872"/>
      <c r="Y69" s="872"/>
      <c r="Z69" s="872"/>
      <c r="AA69" s="872"/>
      <c r="AB69" s="872"/>
      <c r="AC69" s="872"/>
      <c r="AD69" s="880"/>
      <c r="AE69" s="880"/>
    </row>
    <row r="70" spans="1:34" x14ac:dyDescent="0.25">
      <c r="L70" s="880"/>
      <c r="M70" s="880"/>
      <c r="N70" s="672"/>
      <c r="O70" s="882"/>
      <c r="P70" s="880"/>
      <c r="Q70" s="880"/>
      <c r="R70" s="880"/>
      <c r="S70" s="872"/>
      <c r="T70" s="872"/>
      <c r="U70" s="872"/>
      <c r="V70" s="872"/>
      <c r="W70" s="872"/>
      <c r="X70" s="872"/>
      <c r="Y70" s="872"/>
      <c r="Z70" s="872"/>
      <c r="AA70" s="872"/>
      <c r="AB70" s="872"/>
      <c r="AC70" s="872"/>
      <c r="AD70" s="880"/>
      <c r="AE70" s="880"/>
    </row>
    <row r="71" spans="1:34" x14ac:dyDescent="0.25">
      <c r="L71" s="880"/>
      <c r="M71" s="880"/>
      <c r="N71" s="672"/>
      <c r="O71" s="882"/>
      <c r="P71" s="880"/>
      <c r="Q71" s="880"/>
      <c r="R71" s="880"/>
      <c r="S71" s="872"/>
      <c r="T71" s="872"/>
      <c r="U71" s="872"/>
      <c r="V71" s="872"/>
      <c r="W71" s="872"/>
      <c r="X71" s="872"/>
      <c r="Y71" s="872"/>
      <c r="Z71" s="872"/>
      <c r="AA71" s="872"/>
      <c r="AB71" s="872"/>
      <c r="AC71" s="872"/>
      <c r="AD71" s="880"/>
      <c r="AE71" s="880"/>
    </row>
    <row r="72" spans="1:34" x14ac:dyDescent="0.25">
      <c r="L72" s="880"/>
      <c r="M72" s="880"/>
      <c r="N72" s="880"/>
      <c r="O72" s="882"/>
      <c r="P72" s="880"/>
      <c r="Q72" s="880"/>
      <c r="R72" s="880"/>
      <c r="S72" s="883"/>
      <c r="T72" s="883"/>
      <c r="U72" s="883"/>
      <c r="V72" s="883"/>
      <c r="W72" s="883"/>
      <c r="X72" s="883"/>
      <c r="Y72" s="883"/>
      <c r="Z72" s="883"/>
      <c r="AA72" s="883"/>
      <c r="AB72" s="883"/>
      <c r="AC72" s="883"/>
      <c r="AD72" s="880"/>
      <c r="AE72" s="880"/>
    </row>
    <row r="73" spans="1:34" x14ac:dyDescent="0.25">
      <c r="L73" s="880"/>
      <c r="M73" s="880"/>
      <c r="N73" s="880"/>
      <c r="O73" s="882"/>
      <c r="P73" s="880"/>
      <c r="Q73" s="880"/>
      <c r="R73" s="880"/>
      <c r="S73" s="880"/>
      <c r="T73" s="880"/>
      <c r="U73" s="880"/>
      <c r="V73" s="880"/>
      <c r="W73" s="880"/>
      <c r="X73" s="880"/>
      <c r="Y73" s="880"/>
      <c r="Z73" s="880"/>
      <c r="AA73" s="880"/>
      <c r="AB73" s="880"/>
      <c r="AC73" s="880"/>
      <c r="AD73" s="880"/>
      <c r="AE73" s="880"/>
    </row>
    <row r="74" spans="1:34" x14ac:dyDescent="0.25">
      <c r="L74" s="880"/>
      <c r="M74" s="880"/>
      <c r="N74" s="672"/>
      <c r="O74" s="882"/>
      <c r="P74" s="880"/>
      <c r="Q74" s="880"/>
      <c r="R74" s="880"/>
      <c r="S74" s="883"/>
      <c r="T74" s="883"/>
      <c r="U74" s="883"/>
      <c r="V74" s="883"/>
      <c r="W74" s="883"/>
      <c r="X74" s="883"/>
      <c r="Y74" s="883"/>
      <c r="Z74" s="883"/>
      <c r="AA74" s="883"/>
      <c r="AB74" s="883"/>
      <c r="AC74" s="883"/>
      <c r="AD74" s="883"/>
      <c r="AE74" s="880"/>
    </row>
    <row r="75" spans="1:34" x14ac:dyDescent="0.25">
      <c r="L75" s="880"/>
      <c r="M75" s="880"/>
      <c r="N75" s="880"/>
      <c r="O75" s="882"/>
      <c r="P75" s="880"/>
      <c r="Q75" s="880"/>
      <c r="R75" s="880"/>
      <c r="S75" s="880"/>
      <c r="T75" s="880"/>
      <c r="U75" s="880"/>
      <c r="V75" s="880"/>
      <c r="W75" s="880"/>
      <c r="X75" s="880"/>
      <c r="Y75" s="880"/>
      <c r="Z75" s="880"/>
      <c r="AA75" s="880"/>
      <c r="AB75" s="880"/>
      <c r="AC75" s="880"/>
      <c r="AD75" s="880"/>
      <c r="AE75" s="880"/>
    </row>
    <row r="76" spans="1:34" x14ac:dyDescent="0.25">
      <c r="S76" s="676" t="s">
        <v>1014</v>
      </c>
    </row>
  </sheetData>
  <phoneticPr fontId="33" type="noConversion"/>
  <conditionalFormatting sqref="O1 O67:O1048576 N50:N53 O45:O48 M40:M44 L3:L6">
    <cfRule type="cellIs" dxfId="491" priority="256" stopIfTrue="1" operator="equal">
      <formula>"could do"</formula>
    </cfRule>
    <cfRule type="cellIs" dxfId="490" priority="257" stopIfTrue="1" operator="equal">
      <formula>"should do"</formula>
    </cfRule>
    <cfRule type="cellIs" dxfId="489" priority="258" stopIfTrue="1" operator="equal">
      <formula>"must do"</formula>
    </cfRule>
  </conditionalFormatting>
  <conditionalFormatting sqref="L39">
    <cfRule type="cellIs" dxfId="488" priority="133" stopIfTrue="1" operator="equal">
      <formula>"could do"</formula>
    </cfRule>
    <cfRule type="cellIs" dxfId="487" priority="134" stopIfTrue="1" operator="equal">
      <formula>"should do"</formula>
    </cfRule>
    <cfRule type="cellIs" dxfId="486" priority="135" stopIfTrue="1" operator="equal">
      <formula>"must do"</formula>
    </cfRule>
  </conditionalFormatting>
  <conditionalFormatting sqref="N68:N71 N74">
    <cfRule type="cellIs" dxfId="485" priority="127" stopIfTrue="1" operator="equal">
      <formula>"could do"</formula>
    </cfRule>
    <cfRule type="cellIs" dxfId="484" priority="128" stopIfTrue="1" operator="equal">
      <formula>"should do"</formula>
    </cfRule>
    <cfRule type="cellIs" dxfId="483" priority="129" stopIfTrue="1" operator="equal">
      <formula>"must do"</formula>
    </cfRule>
  </conditionalFormatting>
  <conditionalFormatting sqref="N67 N55 N57 N63:N64 N59:N61">
    <cfRule type="cellIs" dxfId="482" priority="130" stopIfTrue="1" operator="equal">
      <formula>"could do"</formula>
    </cfRule>
    <cfRule type="cellIs" dxfId="481" priority="131" stopIfTrue="1" operator="equal">
      <formula>"should do"</formula>
    </cfRule>
    <cfRule type="cellIs" dxfId="480" priority="132" stopIfTrue="1" operator="equal">
      <formula>"must do"</formula>
    </cfRule>
  </conditionalFormatting>
  <conditionalFormatting sqref="N58">
    <cfRule type="cellIs" dxfId="479" priority="103" stopIfTrue="1" operator="equal">
      <formula>"could do"</formula>
    </cfRule>
    <cfRule type="cellIs" dxfId="478" priority="104" stopIfTrue="1" operator="equal">
      <formula>"should do"</formula>
    </cfRule>
    <cfRule type="cellIs" dxfId="477" priority="105" stopIfTrue="1" operator="equal">
      <formula>"must do"</formula>
    </cfRule>
  </conditionalFormatting>
  <conditionalFormatting sqref="L62:AC62">
    <cfRule type="cellIs" dxfId="476" priority="115" stopIfTrue="1" operator="equal">
      <formula>"could do"</formula>
    </cfRule>
    <cfRule type="cellIs" dxfId="475" priority="116" stopIfTrue="1" operator="equal">
      <formula>"should do"</formula>
    </cfRule>
    <cfRule type="cellIs" dxfId="474" priority="117" stopIfTrue="1" operator="equal">
      <formula>"must do"</formula>
    </cfRule>
  </conditionalFormatting>
  <conditionalFormatting sqref="L58:M58 O58:R58">
    <cfRule type="cellIs" dxfId="473" priority="112" stopIfTrue="1" operator="equal">
      <formula>"could do"</formula>
    </cfRule>
    <cfRule type="cellIs" dxfId="472" priority="113" stopIfTrue="1" operator="equal">
      <formula>"should do"</formula>
    </cfRule>
    <cfRule type="cellIs" dxfId="471" priority="114" stopIfTrue="1" operator="equal">
      <formula>"must do"</formula>
    </cfRule>
  </conditionalFormatting>
  <conditionalFormatting sqref="S58:AC58">
    <cfRule type="cellIs" dxfId="470" priority="106" stopIfTrue="1" operator="equal">
      <formula>"could do"</formula>
    </cfRule>
    <cfRule type="cellIs" dxfId="469" priority="107" stopIfTrue="1" operator="equal">
      <formula>"should do"</formula>
    </cfRule>
    <cfRule type="cellIs" dxfId="468" priority="108" stopIfTrue="1" operator="equal">
      <formula>"must do"</formula>
    </cfRule>
  </conditionalFormatting>
  <conditionalFormatting sqref="N41 P40">
    <cfRule type="cellIs" dxfId="467" priority="7" stopIfTrue="1" operator="equal">
      <formula>"could do"</formula>
    </cfRule>
    <cfRule type="cellIs" dxfId="466" priority="8" stopIfTrue="1" operator="equal">
      <formula>"should do"</formula>
    </cfRule>
    <cfRule type="cellIs" dxfId="465" priority="9" stopIfTrue="1" operator="equal">
      <formula>"must do"</formula>
    </cfRule>
  </conditionalFormatting>
  <conditionalFormatting sqref="N42:R42">
    <cfRule type="cellIs" dxfId="464" priority="4" stopIfTrue="1" operator="equal">
      <formula>"could do"</formula>
    </cfRule>
    <cfRule type="cellIs" dxfId="463" priority="5" stopIfTrue="1" operator="equal">
      <formula>"should do"</formula>
    </cfRule>
    <cfRule type="cellIs" dxfId="462" priority="6" stopIfTrue="1" operator="equal">
      <formula>"must do"</formula>
    </cfRule>
  </conditionalFormatting>
  <conditionalFormatting sqref="L38">
    <cfRule type="cellIs" dxfId="461" priority="1" stopIfTrue="1" operator="equal">
      <formula>"could do"</formula>
    </cfRule>
    <cfRule type="cellIs" dxfId="460" priority="2" stopIfTrue="1" operator="equal">
      <formula>"should do"</formula>
    </cfRule>
    <cfRule type="cellIs" dxfId="459" priority="3" stopIfTrue="1" operator="equal">
      <formula>"must do"</formula>
    </cfRule>
  </conditionalFormatting>
  <dataValidations count="3">
    <dataValidation type="list" allowBlank="1" showInputMessage="1" showErrorMessage="1" sqref="N68:N70 N55 N57:N64 N50:N53 L8:L38">
      <formula1>Priorities</formula1>
    </dataValidation>
    <dataValidation type="list" allowBlank="1" showInputMessage="1" showErrorMessage="1" sqref="G8:G38">
      <formula1>CAC</formula1>
    </dataValidation>
    <dataValidation type="list" allowBlank="1" showInputMessage="1" showErrorMessage="1" sqref="E8:E38">
      <formula1>units</formula1>
    </dataValidation>
  </dataValidations>
  <pageMargins left="0.23622047244094491" right="0.23622047244094491" top="0.94488188976377963" bottom="0.74803149606299213" header="0.31496062992125984" footer="0.31496062992125984"/>
  <pageSetup paperSize="8" scale="48" fitToHeight="0" orientation="landscape" r:id="rId1"/>
  <rowBreaks count="1" manualBreakCount="1">
    <brk id="33" max="30" man="1"/>
  </rowBreaks>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D84"/>
  <sheetViews>
    <sheetView zoomScale="70" zoomScaleNormal="70" workbookViewId="0">
      <selection activeCell="O5" sqref="O5:AE5"/>
    </sheetView>
  </sheetViews>
  <sheetFormatPr defaultColWidth="8.85546875" defaultRowHeight="30" customHeight="1" x14ac:dyDescent="0.25"/>
  <cols>
    <col min="1" max="1" width="24.140625" style="987" customWidth="1"/>
    <col min="2" max="3" width="25.140625" style="904" customWidth="1"/>
    <col min="4" max="4" width="35.7109375" style="978" customWidth="1"/>
    <col min="5" max="5" width="35.7109375" style="904" customWidth="1"/>
    <col min="6" max="6" width="16.7109375" style="904" customWidth="1"/>
    <col min="7" max="7" width="14.7109375" style="988" customWidth="1"/>
    <col min="8" max="8" width="14.7109375" style="975" customWidth="1"/>
    <col min="9" max="9" width="14.7109375" style="989" customWidth="1"/>
    <col min="10" max="10" width="14.7109375" style="989" hidden="1" customWidth="1"/>
    <col min="11" max="14" width="14.7109375" style="985" hidden="1" customWidth="1"/>
    <col min="15" max="17" width="14.7109375" style="985" customWidth="1"/>
    <col min="18" max="18" width="17.140625" style="985" bestFit="1" customWidth="1"/>
    <col min="19" max="21" width="14.7109375" style="985" customWidth="1"/>
    <col min="22" max="25" width="14.7109375" style="989" customWidth="1"/>
    <col min="26" max="30" width="14.7109375" style="989" hidden="1" customWidth="1"/>
    <col min="31" max="31" width="17.140625" style="989" bestFit="1" customWidth="1"/>
    <col min="32" max="16384" width="8.85546875" style="984"/>
  </cols>
  <sheetData>
    <row r="1" spans="1:160" s="905" customFormat="1" ht="30" customHeight="1" x14ac:dyDescent="0.25">
      <c r="A1" s="895" t="s">
        <v>1503</v>
      </c>
      <c r="B1" s="896"/>
      <c r="C1" s="896"/>
      <c r="D1" s="896"/>
      <c r="E1" s="897"/>
      <c r="F1" s="897"/>
      <c r="G1" s="898"/>
      <c r="H1" s="899"/>
      <c r="I1" s="900"/>
      <c r="J1" s="900"/>
      <c r="K1" s="901"/>
      <c r="L1" s="902"/>
      <c r="M1" s="902"/>
      <c r="N1" s="902"/>
      <c r="O1" s="902"/>
      <c r="P1" s="902"/>
      <c r="Q1" s="902"/>
      <c r="R1" s="902"/>
      <c r="S1" s="902"/>
      <c r="T1" s="902"/>
      <c r="U1" s="902"/>
      <c r="V1" s="896"/>
      <c r="W1" s="896"/>
      <c r="X1" s="896"/>
      <c r="Y1" s="896"/>
      <c r="Z1" s="896"/>
      <c r="AA1" s="896"/>
      <c r="AB1" s="896"/>
      <c r="AC1" s="896"/>
      <c r="AD1" s="896"/>
      <c r="AE1" s="903"/>
      <c r="AF1" s="904"/>
    </row>
    <row r="2" spans="1:160" s="905" customFormat="1" ht="30" customHeight="1" thickBot="1" x14ac:dyDescent="0.3">
      <c r="A2" s="895" t="s">
        <v>1667</v>
      </c>
      <c r="B2" s="895"/>
      <c r="C2" s="895"/>
      <c r="D2" s="906"/>
      <c r="E2" s="907"/>
      <c r="F2" s="907"/>
      <c r="G2" s="908"/>
      <c r="H2" s="909"/>
      <c r="I2" s="910"/>
      <c r="J2" s="910"/>
      <c r="K2" s="911"/>
      <c r="L2" s="912"/>
      <c r="M2" s="912"/>
      <c r="N2" s="912"/>
      <c r="O2" s="912"/>
      <c r="P2" s="912"/>
      <c r="Q2" s="912"/>
      <c r="R2" s="912"/>
      <c r="S2" s="912"/>
      <c r="T2" s="912"/>
      <c r="U2" s="912"/>
      <c r="V2" s="913"/>
      <c r="W2" s="913"/>
      <c r="X2" s="913"/>
      <c r="Y2" s="913"/>
      <c r="Z2" s="913"/>
      <c r="AA2" s="913"/>
      <c r="AB2" s="913"/>
      <c r="AC2" s="913"/>
      <c r="AD2" s="913"/>
      <c r="AE2" s="914"/>
    </row>
    <row r="3" spans="1:160" s="919" customFormat="1" ht="38.25" customHeight="1" thickBot="1" x14ac:dyDescent="0.3">
      <c r="A3" s="915" t="s">
        <v>1504</v>
      </c>
      <c r="B3" s="915" t="s">
        <v>39</v>
      </c>
      <c r="C3" s="915" t="s">
        <v>1505</v>
      </c>
      <c r="D3" s="915" t="s">
        <v>1506</v>
      </c>
      <c r="E3" s="915" t="s">
        <v>1507</v>
      </c>
      <c r="F3" s="915" t="s">
        <v>41</v>
      </c>
      <c r="G3" s="915" t="s">
        <v>1508</v>
      </c>
      <c r="H3" s="915" t="s">
        <v>1509</v>
      </c>
      <c r="I3" s="915" t="s">
        <v>47</v>
      </c>
      <c r="J3" s="915" t="s">
        <v>1510</v>
      </c>
      <c r="K3" s="916">
        <v>2014</v>
      </c>
      <c r="L3" s="915">
        <v>2015</v>
      </c>
      <c r="M3" s="915">
        <v>2016</v>
      </c>
      <c r="N3" s="915">
        <v>2017</v>
      </c>
      <c r="O3" s="915" t="s">
        <v>1511</v>
      </c>
      <c r="P3" s="915">
        <v>2021</v>
      </c>
      <c r="Q3" s="915">
        <v>2022</v>
      </c>
      <c r="R3" s="915">
        <v>2023</v>
      </c>
      <c r="S3" s="915">
        <v>2024</v>
      </c>
      <c r="T3" s="915">
        <v>2025</v>
      </c>
      <c r="U3" s="915">
        <v>2026</v>
      </c>
      <c r="V3" s="915">
        <v>2027</v>
      </c>
      <c r="W3" s="915">
        <v>2028</v>
      </c>
      <c r="X3" s="915">
        <v>2029</v>
      </c>
      <c r="Y3" s="915">
        <v>2030</v>
      </c>
      <c r="Z3" s="917">
        <v>2032</v>
      </c>
      <c r="AA3" s="917">
        <v>2033</v>
      </c>
      <c r="AB3" s="917">
        <v>2034</v>
      </c>
      <c r="AC3" s="917">
        <v>2035</v>
      </c>
      <c r="AD3" s="917">
        <v>2036</v>
      </c>
      <c r="AE3" s="918" t="s">
        <v>262</v>
      </c>
      <c r="AF3" s="905"/>
      <c r="AG3" s="905"/>
      <c r="AH3" s="905"/>
      <c r="AI3" s="905"/>
      <c r="AJ3" s="905"/>
      <c r="AK3" s="905"/>
      <c r="AL3" s="905"/>
      <c r="AM3" s="905"/>
      <c r="AN3" s="905"/>
      <c r="AO3" s="905"/>
      <c r="AP3" s="905"/>
      <c r="AQ3" s="905"/>
      <c r="AR3" s="905"/>
      <c r="AS3" s="905"/>
      <c r="AT3" s="905"/>
      <c r="AU3" s="905"/>
      <c r="AV3" s="905"/>
      <c r="AW3" s="905"/>
      <c r="AX3" s="905"/>
      <c r="AY3" s="905"/>
      <c r="AZ3" s="905"/>
      <c r="BA3" s="905"/>
      <c r="BB3" s="905"/>
      <c r="BC3" s="905"/>
      <c r="BD3" s="905"/>
      <c r="BE3" s="905"/>
      <c r="BF3" s="905"/>
      <c r="BG3" s="905"/>
      <c r="BH3" s="905"/>
      <c r="BI3" s="905"/>
      <c r="BJ3" s="905"/>
      <c r="BK3" s="905"/>
      <c r="BL3" s="905"/>
      <c r="BM3" s="905"/>
      <c r="BN3" s="905"/>
      <c r="BO3" s="905"/>
      <c r="BP3" s="905"/>
      <c r="BQ3" s="905"/>
      <c r="BR3" s="905"/>
      <c r="BS3" s="905"/>
      <c r="BT3" s="905"/>
      <c r="BU3" s="905"/>
      <c r="BV3" s="905"/>
      <c r="BW3" s="905"/>
      <c r="BX3" s="905"/>
      <c r="BY3" s="905"/>
      <c r="BZ3" s="905"/>
      <c r="CA3" s="905"/>
      <c r="CB3" s="905"/>
      <c r="CC3" s="905"/>
      <c r="CD3" s="905"/>
      <c r="CE3" s="905"/>
      <c r="CF3" s="905"/>
      <c r="CG3" s="905"/>
      <c r="CH3" s="905"/>
      <c r="CI3" s="905"/>
      <c r="CJ3" s="905"/>
      <c r="CK3" s="905"/>
      <c r="CL3" s="905"/>
      <c r="CM3" s="905"/>
      <c r="CN3" s="905"/>
      <c r="CO3" s="905"/>
      <c r="CP3" s="905"/>
      <c r="CQ3" s="905"/>
      <c r="CR3" s="905"/>
      <c r="CS3" s="905"/>
      <c r="CT3" s="905"/>
      <c r="CU3" s="905"/>
      <c r="CV3" s="905"/>
      <c r="CW3" s="905"/>
      <c r="CX3" s="905"/>
      <c r="CY3" s="905"/>
      <c r="CZ3" s="905"/>
      <c r="DA3" s="905"/>
      <c r="DB3" s="905"/>
      <c r="DC3" s="905"/>
      <c r="DD3" s="905"/>
      <c r="DE3" s="905"/>
      <c r="DF3" s="905"/>
      <c r="DG3" s="905"/>
      <c r="DH3" s="905"/>
      <c r="DI3" s="905"/>
      <c r="DJ3" s="905"/>
      <c r="DK3" s="905"/>
      <c r="DL3" s="905"/>
      <c r="DM3" s="905"/>
      <c r="DN3" s="905"/>
      <c r="DO3" s="905"/>
      <c r="DP3" s="905"/>
      <c r="DQ3" s="905"/>
      <c r="DR3" s="905"/>
      <c r="DS3" s="905"/>
      <c r="DT3" s="905"/>
      <c r="DU3" s="905"/>
      <c r="DV3" s="905"/>
      <c r="DW3" s="905"/>
      <c r="DX3" s="905"/>
      <c r="DY3" s="905"/>
      <c r="DZ3" s="905"/>
      <c r="EA3" s="905"/>
      <c r="EB3" s="905"/>
      <c r="EC3" s="905"/>
      <c r="ED3" s="905"/>
      <c r="EE3" s="905"/>
      <c r="EF3" s="905"/>
      <c r="EG3" s="905"/>
      <c r="EH3" s="905"/>
      <c r="EI3" s="905"/>
      <c r="EJ3" s="905"/>
      <c r="EK3" s="905"/>
      <c r="EL3" s="905"/>
      <c r="EM3" s="905"/>
      <c r="EN3" s="905"/>
      <c r="EO3" s="905"/>
      <c r="EP3" s="905"/>
      <c r="EQ3" s="905"/>
      <c r="ER3" s="905"/>
      <c r="ES3" s="905"/>
      <c r="ET3" s="905"/>
      <c r="EU3" s="905"/>
      <c r="EV3" s="905"/>
      <c r="EW3" s="905"/>
      <c r="EX3" s="905"/>
      <c r="EY3" s="905"/>
      <c r="EZ3" s="905"/>
      <c r="FA3" s="905"/>
      <c r="FB3" s="905"/>
      <c r="FC3" s="905"/>
      <c r="FD3" s="905"/>
    </row>
    <row r="4" spans="1:160" s="929" customFormat="1" ht="30" customHeight="1" x14ac:dyDescent="0.25">
      <c r="A4" s="920" t="s">
        <v>1513</v>
      </c>
      <c r="B4" s="920"/>
      <c r="C4" s="920"/>
      <c r="D4" s="920"/>
      <c r="E4" s="920"/>
      <c r="F4" s="921"/>
      <c r="G4" s="922"/>
      <c r="H4" s="921"/>
      <c r="I4" s="922"/>
      <c r="J4" s="921"/>
      <c r="K4" s="923"/>
      <c r="L4" s="924"/>
      <c r="M4" s="924"/>
      <c r="N4" s="924"/>
      <c r="O4" s="924"/>
      <c r="P4" s="924"/>
      <c r="Q4" s="924"/>
      <c r="R4" s="924"/>
      <c r="S4" s="924"/>
      <c r="T4" s="924"/>
      <c r="U4" s="925"/>
      <c r="V4" s="925"/>
      <c r="W4" s="925"/>
      <c r="X4" s="926"/>
      <c r="Y4" s="926"/>
      <c r="Z4" s="926"/>
      <c r="AA4" s="926"/>
      <c r="AB4" s="926"/>
      <c r="AC4" s="926"/>
      <c r="AD4" s="926"/>
      <c r="AE4" s="927"/>
      <c r="AF4" s="928"/>
      <c r="AG4" s="928"/>
      <c r="AH4" s="928"/>
      <c r="AI4" s="928"/>
      <c r="AJ4" s="928"/>
      <c r="AK4" s="928"/>
      <c r="AL4" s="928"/>
      <c r="AM4" s="928"/>
      <c r="AN4" s="928"/>
      <c r="AO4" s="928"/>
      <c r="AP4" s="928"/>
      <c r="AQ4" s="928"/>
      <c r="AR4" s="928"/>
      <c r="AS4" s="928"/>
      <c r="AT4" s="928"/>
      <c r="AU4" s="928"/>
      <c r="AV4" s="928"/>
      <c r="AW4" s="928"/>
      <c r="AX4" s="928"/>
      <c r="AY4" s="928"/>
      <c r="AZ4" s="928"/>
      <c r="BA4" s="928"/>
      <c r="BB4" s="928"/>
      <c r="BC4" s="928"/>
      <c r="BD4" s="928"/>
      <c r="BE4" s="928"/>
      <c r="BF4" s="928"/>
      <c r="BG4" s="928"/>
      <c r="BH4" s="928"/>
      <c r="BI4" s="928"/>
      <c r="BJ4" s="928"/>
      <c r="BK4" s="928"/>
      <c r="BL4" s="928"/>
      <c r="BM4" s="928"/>
      <c r="BN4" s="928"/>
      <c r="BO4" s="928"/>
      <c r="BP4" s="928"/>
      <c r="BQ4" s="928"/>
      <c r="BR4" s="928"/>
      <c r="BS4" s="928"/>
      <c r="BT4" s="928"/>
      <c r="BU4" s="928"/>
      <c r="BV4" s="928"/>
      <c r="BW4" s="928"/>
      <c r="BX4" s="928"/>
      <c r="BY4" s="928"/>
      <c r="BZ4" s="928"/>
      <c r="CA4" s="928"/>
      <c r="CB4" s="928"/>
      <c r="CC4" s="928"/>
      <c r="CD4" s="928"/>
      <c r="CE4" s="928"/>
      <c r="CF4" s="928"/>
      <c r="CG4" s="928"/>
      <c r="CH4" s="928"/>
      <c r="CI4" s="928"/>
      <c r="CJ4" s="928"/>
      <c r="CK4" s="928"/>
      <c r="CL4" s="928"/>
      <c r="CM4" s="928"/>
      <c r="CN4" s="928"/>
      <c r="CO4" s="928"/>
      <c r="CP4" s="928"/>
      <c r="CQ4" s="928"/>
      <c r="CR4" s="928"/>
      <c r="CS4" s="928"/>
      <c r="CT4" s="928"/>
      <c r="CU4" s="928"/>
      <c r="CV4" s="928"/>
      <c r="CW4" s="928"/>
      <c r="CX4" s="928"/>
      <c r="CY4" s="928"/>
      <c r="CZ4" s="928"/>
      <c r="DA4" s="928"/>
      <c r="DB4" s="928"/>
      <c r="DC4" s="928"/>
      <c r="DD4" s="928"/>
      <c r="DE4" s="928"/>
      <c r="DF4" s="928"/>
      <c r="DG4" s="928"/>
      <c r="DH4" s="928"/>
      <c r="DI4" s="928"/>
      <c r="DJ4" s="928"/>
      <c r="DK4" s="928"/>
      <c r="DL4" s="928"/>
      <c r="DM4" s="928"/>
      <c r="DN4" s="928"/>
      <c r="DO4" s="928"/>
      <c r="DP4" s="928"/>
      <c r="DQ4" s="928"/>
      <c r="DR4" s="928"/>
      <c r="DS4" s="928"/>
      <c r="DT4" s="928"/>
      <c r="DU4" s="928"/>
      <c r="DV4" s="928"/>
      <c r="DW4" s="928"/>
      <c r="DX4" s="928"/>
      <c r="DY4" s="928"/>
      <c r="DZ4" s="928"/>
      <c r="EA4" s="928"/>
      <c r="EB4" s="928"/>
      <c r="EC4" s="928"/>
      <c r="ED4" s="928"/>
      <c r="EE4" s="928"/>
      <c r="EF4" s="928"/>
      <c r="EG4" s="928"/>
      <c r="EH4" s="928"/>
      <c r="EI4" s="928"/>
      <c r="EJ4" s="928"/>
      <c r="EK4" s="928"/>
      <c r="EL4" s="928"/>
      <c r="EM4" s="928"/>
      <c r="EN4" s="928"/>
      <c r="EO4" s="928"/>
      <c r="EP4" s="928"/>
      <c r="EQ4" s="928"/>
      <c r="ER4" s="928"/>
      <c r="ES4" s="928"/>
      <c r="ET4" s="928"/>
      <c r="EU4" s="928"/>
      <c r="EV4" s="928"/>
      <c r="EW4" s="928"/>
      <c r="EX4" s="928"/>
      <c r="EY4" s="928"/>
      <c r="EZ4" s="928"/>
      <c r="FA4" s="928"/>
      <c r="FB4" s="928"/>
      <c r="FC4" s="928"/>
      <c r="FD4" s="928"/>
    </row>
    <row r="5" spans="1:160" s="938" customFormat="1" ht="114.75" x14ac:dyDescent="0.25">
      <c r="A5" s="1156" t="s">
        <v>1569</v>
      </c>
      <c r="B5" s="930" t="s">
        <v>1570</v>
      </c>
      <c r="C5" s="930" t="s">
        <v>1571</v>
      </c>
      <c r="D5" s="930" t="s">
        <v>1572</v>
      </c>
      <c r="E5" s="1107" t="s">
        <v>1718</v>
      </c>
      <c r="F5" s="1016" t="s">
        <v>1518</v>
      </c>
      <c r="G5" s="931">
        <v>1</v>
      </c>
      <c r="H5" s="931">
        <v>1</v>
      </c>
      <c r="I5" s="931">
        <v>1</v>
      </c>
      <c r="J5" s="932"/>
      <c r="K5" s="933"/>
      <c r="L5" s="934"/>
      <c r="M5" s="934"/>
      <c r="N5" s="934"/>
      <c r="O5" s="1131">
        <v>25000</v>
      </c>
      <c r="P5" s="1132">
        <v>25000</v>
      </c>
      <c r="Q5" s="1132">
        <v>250</v>
      </c>
      <c r="R5" s="1132">
        <v>250</v>
      </c>
      <c r="S5" s="1132">
        <v>250</v>
      </c>
      <c r="T5" s="1132">
        <v>250</v>
      </c>
      <c r="U5" s="1132">
        <v>250</v>
      </c>
      <c r="V5" s="1132">
        <v>250</v>
      </c>
      <c r="W5" s="1132">
        <v>2500</v>
      </c>
      <c r="X5" s="1132">
        <v>250</v>
      </c>
      <c r="Y5" s="1132">
        <v>250</v>
      </c>
      <c r="Z5" s="1132"/>
      <c r="AA5" s="1132"/>
      <c r="AB5" s="1132"/>
      <c r="AC5" s="1132"/>
      <c r="AD5" s="1132"/>
      <c r="AE5" s="1133">
        <v>3500</v>
      </c>
      <c r="AF5" s="905"/>
      <c r="AG5" s="905"/>
      <c r="AH5" s="905"/>
      <c r="AI5" s="905"/>
      <c r="AJ5" s="905"/>
      <c r="AK5" s="905"/>
      <c r="AL5" s="905"/>
      <c r="AM5" s="905"/>
      <c r="AN5" s="905"/>
      <c r="AO5" s="905"/>
      <c r="AP5" s="905"/>
      <c r="AQ5" s="905"/>
      <c r="AR5" s="905"/>
      <c r="AS5" s="905"/>
      <c r="AT5" s="905"/>
      <c r="AU5" s="905"/>
      <c r="AV5" s="905"/>
      <c r="AW5" s="905"/>
      <c r="AX5" s="905"/>
      <c r="AY5" s="905"/>
      <c r="AZ5" s="905"/>
      <c r="BA5" s="905"/>
      <c r="BB5" s="905"/>
      <c r="BC5" s="905"/>
      <c r="BD5" s="905"/>
      <c r="BE5" s="905"/>
      <c r="BF5" s="905"/>
      <c r="BG5" s="905"/>
      <c r="BH5" s="905"/>
      <c r="BI5" s="905"/>
      <c r="BJ5" s="905"/>
      <c r="BK5" s="905"/>
      <c r="BL5" s="905"/>
      <c r="BM5" s="905"/>
      <c r="BN5" s="905"/>
      <c r="BO5" s="905"/>
      <c r="BP5" s="905"/>
      <c r="BQ5" s="905"/>
      <c r="BR5" s="905"/>
      <c r="BS5" s="905"/>
      <c r="BT5" s="905"/>
      <c r="BU5" s="905"/>
      <c r="BV5" s="905"/>
      <c r="BW5" s="905"/>
      <c r="BX5" s="905"/>
      <c r="BY5" s="905"/>
      <c r="BZ5" s="905"/>
      <c r="CA5" s="905"/>
      <c r="CB5" s="905"/>
      <c r="CC5" s="905"/>
      <c r="CD5" s="905"/>
      <c r="CE5" s="905"/>
      <c r="CF5" s="905"/>
      <c r="CG5" s="905"/>
      <c r="CH5" s="905"/>
      <c r="CI5" s="905"/>
      <c r="CJ5" s="905"/>
      <c r="CK5" s="905"/>
      <c r="CL5" s="905"/>
      <c r="CM5" s="905"/>
      <c r="CN5" s="905"/>
      <c r="CO5" s="905"/>
      <c r="CP5" s="905"/>
      <c r="CQ5" s="905"/>
      <c r="CR5" s="905"/>
      <c r="CS5" s="905"/>
      <c r="CT5" s="905"/>
      <c r="CU5" s="905"/>
      <c r="CV5" s="905"/>
      <c r="CW5" s="905"/>
      <c r="CX5" s="905"/>
      <c r="CY5" s="905"/>
      <c r="CZ5" s="905"/>
      <c r="DA5" s="905"/>
      <c r="DB5" s="905"/>
      <c r="DC5" s="905"/>
      <c r="DD5" s="905"/>
      <c r="DE5" s="905"/>
      <c r="DF5" s="905"/>
      <c r="DG5" s="905"/>
      <c r="DH5" s="905"/>
      <c r="DI5" s="905"/>
      <c r="DJ5" s="905"/>
      <c r="DK5" s="905"/>
      <c r="DL5" s="905"/>
      <c r="DM5" s="905"/>
      <c r="DN5" s="905"/>
      <c r="DO5" s="905"/>
      <c r="DP5" s="905"/>
      <c r="DQ5" s="905"/>
      <c r="DR5" s="905"/>
      <c r="DS5" s="905"/>
      <c r="DT5" s="905"/>
      <c r="DU5" s="905"/>
      <c r="DV5" s="905"/>
      <c r="DW5" s="905"/>
      <c r="DX5" s="905"/>
      <c r="DY5" s="905"/>
      <c r="DZ5" s="905"/>
      <c r="EA5" s="905"/>
      <c r="EB5" s="905"/>
      <c r="EC5" s="905"/>
      <c r="ED5" s="905"/>
      <c r="EE5" s="905"/>
      <c r="EF5" s="905"/>
      <c r="EG5" s="905"/>
      <c r="EH5" s="905"/>
      <c r="EI5" s="905"/>
      <c r="EJ5" s="905"/>
      <c r="EK5" s="905"/>
      <c r="EL5" s="905"/>
      <c r="EM5" s="905"/>
      <c r="EN5" s="905"/>
      <c r="EO5" s="905"/>
      <c r="EP5" s="905"/>
      <c r="EQ5" s="905"/>
      <c r="ER5" s="905"/>
      <c r="ES5" s="905"/>
      <c r="ET5" s="905"/>
      <c r="EU5" s="905"/>
      <c r="EV5" s="905"/>
      <c r="EW5" s="905"/>
      <c r="EX5" s="905"/>
      <c r="EY5" s="905"/>
      <c r="EZ5" s="905"/>
      <c r="FA5" s="905"/>
      <c r="FB5" s="905"/>
      <c r="FC5" s="905"/>
      <c r="FD5" s="905"/>
    </row>
    <row r="6" spans="1:160" s="938" customFormat="1" ht="99.75" customHeight="1" x14ac:dyDescent="0.25">
      <c r="A6" s="1157"/>
      <c r="B6" s="930" t="s">
        <v>1573</v>
      </c>
      <c r="C6" s="930" t="s">
        <v>1574</v>
      </c>
      <c r="D6" s="930" t="s">
        <v>1666</v>
      </c>
      <c r="E6" s="930" t="s">
        <v>1575</v>
      </c>
      <c r="F6" s="1016" t="s">
        <v>1518</v>
      </c>
      <c r="G6" s="931">
        <v>1</v>
      </c>
      <c r="H6" s="931">
        <v>1</v>
      </c>
      <c r="I6" s="931">
        <v>1</v>
      </c>
      <c r="J6" s="932"/>
      <c r="K6" s="940"/>
      <c r="L6" s="934"/>
      <c r="M6" s="934"/>
      <c r="N6" s="934"/>
      <c r="O6" s="935">
        <v>10000</v>
      </c>
      <c r="P6" s="936">
        <v>10000</v>
      </c>
      <c r="Q6" s="936">
        <v>500</v>
      </c>
      <c r="R6" s="936">
        <v>500</v>
      </c>
      <c r="S6" s="936">
        <v>500</v>
      </c>
      <c r="T6" s="936">
        <v>500</v>
      </c>
      <c r="U6" s="936">
        <v>1500</v>
      </c>
      <c r="V6" s="936">
        <v>500</v>
      </c>
      <c r="W6" s="936">
        <v>500</v>
      </c>
      <c r="X6" s="936">
        <v>500</v>
      </c>
      <c r="Y6" s="936">
        <v>500</v>
      </c>
      <c r="Z6" s="941"/>
      <c r="AA6" s="941"/>
      <c r="AB6" s="941"/>
      <c r="AC6" s="941"/>
      <c r="AD6" s="941"/>
      <c r="AE6" s="937">
        <v>3500</v>
      </c>
      <c r="AF6" s="905"/>
      <c r="AG6" s="905"/>
      <c r="AH6" s="905"/>
      <c r="AI6" s="905"/>
      <c r="AJ6" s="905"/>
      <c r="AK6" s="905"/>
      <c r="AL6" s="905"/>
      <c r="AM6" s="905"/>
      <c r="AN6" s="905"/>
      <c r="AO6" s="905"/>
      <c r="AP6" s="905"/>
      <c r="AQ6" s="905"/>
      <c r="AR6" s="905"/>
      <c r="AS6" s="905"/>
      <c r="AT6" s="905"/>
      <c r="AU6" s="905"/>
      <c r="AV6" s="905"/>
      <c r="AW6" s="905"/>
      <c r="AX6" s="905"/>
      <c r="AY6" s="905"/>
      <c r="AZ6" s="905"/>
      <c r="BA6" s="905"/>
      <c r="BB6" s="905"/>
      <c r="BC6" s="905"/>
      <c r="BD6" s="905"/>
      <c r="BE6" s="905"/>
      <c r="BF6" s="905"/>
      <c r="BG6" s="905"/>
      <c r="BH6" s="905"/>
      <c r="BI6" s="905"/>
      <c r="BJ6" s="905"/>
      <c r="BK6" s="905"/>
      <c r="BL6" s="905"/>
      <c r="BM6" s="905"/>
      <c r="BN6" s="905"/>
      <c r="BO6" s="905"/>
      <c r="BP6" s="905"/>
      <c r="BQ6" s="905"/>
      <c r="BR6" s="905"/>
      <c r="BS6" s="905"/>
      <c r="BT6" s="905"/>
      <c r="BU6" s="905"/>
      <c r="BV6" s="905"/>
      <c r="BW6" s="905"/>
      <c r="BX6" s="905"/>
      <c r="BY6" s="905"/>
      <c r="BZ6" s="905"/>
      <c r="CA6" s="905"/>
      <c r="CB6" s="905"/>
      <c r="CC6" s="905"/>
      <c r="CD6" s="905"/>
      <c r="CE6" s="905"/>
      <c r="CF6" s="905"/>
      <c r="CG6" s="905"/>
      <c r="CH6" s="905"/>
      <c r="CI6" s="905"/>
      <c r="CJ6" s="905"/>
      <c r="CK6" s="905"/>
      <c r="CL6" s="905"/>
      <c r="CM6" s="905"/>
      <c r="CN6" s="905"/>
      <c r="CO6" s="905"/>
      <c r="CP6" s="905"/>
      <c r="CQ6" s="905"/>
      <c r="CR6" s="905"/>
      <c r="CS6" s="905"/>
      <c r="CT6" s="905"/>
      <c r="CU6" s="905"/>
      <c r="CV6" s="905"/>
      <c r="CW6" s="905"/>
      <c r="CX6" s="905"/>
      <c r="CY6" s="905"/>
      <c r="CZ6" s="905"/>
      <c r="DA6" s="905"/>
      <c r="DB6" s="905"/>
      <c r="DC6" s="905"/>
      <c r="DD6" s="905"/>
      <c r="DE6" s="905"/>
      <c r="DF6" s="905"/>
      <c r="DG6" s="905"/>
      <c r="DH6" s="905"/>
      <c r="DI6" s="905"/>
      <c r="DJ6" s="905"/>
      <c r="DK6" s="905"/>
      <c r="DL6" s="905"/>
      <c r="DM6" s="905"/>
      <c r="DN6" s="905"/>
      <c r="DO6" s="905"/>
      <c r="DP6" s="905"/>
      <c r="DQ6" s="905"/>
      <c r="DR6" s="905"/>
      <c r="DS6" s="905"/>
      <c r="DT6" s="905"/>
      <c r="DU6" s="905"/>
      <c r="DV6" s="905"/>
      <c r="DW6" s="905"/>
      <c r="DX6" s="905"/>
      <c r="DY6" s="905"/>
      <c r="DZ6" s="905"/>
      <c r="EA6" s="905"/>
      <c r="EB6" s="905"/>
      <c r="EC6" s="905"/>
      <c r="ED6" s="905"/>
      <c r="EE6" s="905"/>
      <c r="EF6" s="905"/>
      <c r="EG6" s="905"/>
      <c r="EH6" s="905"/>
      <c r="EI6" s="905"/>
      <c r="EJ6" s="905"/>
      <c r="EK6" s="905"/>
      <c r="EL6" s="905"/>
      <c r="EM6" s="905"/>
      <c r="EN6" s="905"/>
      <c r="EO6" s="905"/>
      <c r="EP6" s="905"/>
      <c r="EQ6" s="905"/>
      <c r="ER6" s="905"/>
      <c r="ES6" s="905"/>
      <c r="ET6" s="905"/>
      <c r="EU6" s="905"/>
      <c r="EV6" s="905"/>
      <c r="EW6" s="905"/>
      <c r="EX6" s="905"/>
      <c r="EY6" s="905"/>
      <c r="EZ6" s="905"/>
      <c r="FA6" s="905"/>
      <c r="FB6" s="905"/>
      <c r="FC6" s="905"/>
      <c r="FD6" s="905"/>
    </row>
    <row r="7" spans="1:160" s="938" customFormat="1" ht="216.75" x14ac:dyDescent="0.25">
      <c r="A7" s="1158"/>
      <c r="B7" s="930"/>
      <c r="C7" s="930"/>
      <c r="D7" s="930"/>
      <c r="E7" s="942" t="s">
        <v>1576</v>
      </c>
      <c r="F7" s="930"/>
      <c r="G7" s="931"/>
      <c r="H7" s="931"/>
      <c r="I7" s="931"/>
      <c r="J7" s="932"/>
      <c r="K7" s="940"/>
      <c r="L7" s="934"/>
      <c r="M7" s="934"/>
      <c r="N7" s="934"/>
      <c r="O7" s="935"/>
      <c r="P7" s="936"/>
      <c r="Q7" s="936"/>
      <c r="R7" s="936"/>
      <c r="S7" s="936"/>
      <c r="T7" s="936"/>
      <c r="U7" s="936"/>
      <c r="V7" s="936"/>
      <c r="W7" s="936"/>
      <c r="X7" s="936"/>
      <c r="Y7" s="936"/>
      <c r="Z7" s="941"/>
      <c r="AA7" s="941"/>
      <c r="AB7" s="941"/>
      <c r="AC7" s="941"/>
      <c r="AD7" s="941"/>
      <c r="AE7" s="937"/>
      <c r="AF7" s="905"/>
      <c r="AG7" s="905"/>
      <c r="AH7" s="905"/>
      <c r="AI7" s="905"/>
      <c r="AJ7" s="905"/>
      <c r="AK7" s="905"/>
      <c r="AL7" s="905"/>
      <c r="AM7" s="905"/>
      <c r="AN7" s="905"/>
      <c r="AO7" s="905"/>
      <c r="AP7" s="905"/>
      <c r="AQ7" s="905"/>
      <c r="AR7" s="905"/>
      <c r="AS7" s="905"/>
      <c r="AT7" s="905"/>
      <c r="AU7" s="905"/>
      <c r="AV7" s="905"/>
      <c r="AW7" s="905"/>
      <c r="AX7" s="905"/>
      <c r="AY7" s="905"/>
      <c r="AZ7" s="905"/>
      <c r="BA7" s="905"/>
      <c r="BB7" s="905"/>
      <c r="BC7" s="905"/>
      <c r="BD7" s="905"/>
      <c r="BE7" s="905"/>
      <c r="BF7" s="905"/>
      <c r="BG7" s="905"/>
      <c r="BH7" s="905"/>
      <c r="BI7" s="905"/>
      <c r="BJ7" s="905"/>
      <c r="BK7" s="905"/>
      <c r="BL7" s="905"/>
      <c r="BM7" s="905"/>
      <c r="BN7" s="905"/>
      <c r="BO7" s="905"/>
      <c r="BP7" s="905"/>
      <c r="BQ7" s="905"/>
      <c r="BR7" s="905"/>
      <c r="BS7" s="905"/>
      <c r="BT7" s="905"/>
      <c r="BU7" s="905"/>
      <c r="BV7" s="905"/>
      <c r="BW7" s="905"/>
      <c r="BX7" s="905"/>
      <c r="BY7" s="905"/>
      <c r="BZ7" s="905"/>
      <c r="CA7" s="905"/>
      <c r="CB7" s="905"/>
      <c r="CC7" s="905"/>
      <c r="CD7" s="905"/>
      <c r="CE7" s="905"/>
      <c r="CF7" s="905"/>
      <c r="CG7" s="905"/>
      <c r="CH7" s="905"/>
      <c r="CI7" s="905"/>
      <c r="CJ7" s="905"/>
      <c r="CK7" s="905"/>
      <c r="CL7" s="905"/>
      <c r="CM7" s="905"/>
      <c r="CN7" s="905"/>
      <c r="CO7" s="905"/>
      <c r="CP7" s="905"/>
      <c r="CQ7" s="905"/>
      <c r="CR7" s="905"/>
      <c r="CS7" s="905"/>
      <c r="CT7" s="905"/>
      <c r="CU7" s="905"/>
      <c r="CV7" s="905"/>
      <c r="CW7" s="905"/>
      <c r="CX7" s="905"/>
      <c r="CY7" s="905"/>
      <c r="CZ7" s="905"/>
      <c r="DA7" s="905"/>
      <c r="DB7" s="905"/>
      <c r="DC7" s="905"/>
      <c r="DD7" s="905"/>
      <c r="DE7" s="905"/>
      <c r="DF7" s="905"/>
      <c r="DG7" s="905"/>
      <c r="DH7" s="905"/>
      <c r="DI7" s="905"/>
      <c r="DJ7" s="905"/>
      <c r="DK7" s="905"/>
      <c r="DL7" s="905"/>
      <c r="DM7" s="905"/>
      <c r="DN7" s="905"/>
      <c r="DO7" s="905"/>
      <c r="DP7" s="905"/>
      <c r="DQ7" s="905"/>
      <c r="DR7" s="905"/>
      <c r="DS7" s="905"/>
      <c r="DT7" s="905"/>
      <c r="DU7" s="905"/>
      <c r="DV7" s="905"/>
      <c r="DW7" s="905"/>
      <c r="DX7" s="905"/>
      <c r="DY7" s="905"/>
      <c r="DZ7" s="905"/>
      <c r="EA7" s="905"/>
      <c r="EB7" s="905"/>
      <c r="EC7" s="905"/>
      <c r="ED7" s="905"/>
      <c r="EE7" s="905"/>
      <c r="EF7" s="905"/>
      <c r="EG7" s="905"/>
      <c r="EH7" s="905"/>
      <c r="EI7" s="905"/>
      <c r="EJ7" s="905"/>
      <c r="EK7" s="905"/>
      <c r="EL7" s="905"/>
      <c r="EM7" s="905"/>
      <c r="EN7" s="905"/>
      <c r="EO7" s="905"/>
      <c r="EP7" s="905"/>
      <c r="EQ7" s="905"/>
      <c r="ER7" s="905"/>
      <c r="ES7" s="905"/>
      <c r="ET7" s="905"/>
      <c r="EU7" s="905"/>
      <c r="EV7" s="905"/>
      <c r="EW7" s="905"/>
      <c r="EX7" s="905"/>
      <c r="EY7" s="905"/>
      <c r="EZ7" s="905"/>
      <c r="FA7" s="905"/>
      <c r="FB7" s="905"/>
      <c r="FC7" s="905"/>
      <c r="FD7" s="905"/>
    </row>
    <row r="8" spans="1:160" s="938" customFormat="1" ht="38.25" x14ac:dyDescent="0.25">
      <c r="A8" s="1156" t="s">
        <v>1577</v>
      </c>
      <c r="B8" s="930" t="s">
        <v>1578</v>
      </c>
      <c r="C8" s="930"/>
      <c r="D8" s="930" t="s">
        <v>263</v>
      </c>
      <c r="E8" s="930" t="s">
        <v>1662</v>
      </c>
      <c r="F8" s="1020" t="s">
        <v>1542</v>
      </c>
      <c r="G8" s="931"/>
      <c r="H8" s="931"/>
      <c r="I8" s="931"/>
      <c r="J8" s="932"/>
      <c r="K8" s="940"/>
      <c r="L8" s="934"/>
      <c r="M8" s="934"/>
      <c r="N8" s="934"/>
      <c r="O8" s="935"/>
      <c r="P8" s="936"/>
      <c r="Q8" s="936"/>
      <c r="R8" s="936"/>
      <c r="S8" s="936"/>
      <c r="T8" s="936"/>
      <c r="U8" s="936"/>
      <c r="V8" s="936"/>
      <c r="W8" s="936"/>
      <c r="X8" s="936"/>
      <c r="Y8" s="936"/>
      <c r="Z8" s="941"/>
      <c r="AA8" s="941"/>
      <c r="AB8" s="941"/>
      <c r="AC8" s="941"/>
      <c r="AD8" s="941"/>
      <c r="AE8" s="937"/>
      <c r="AF8" s="905"/>
      <c r="AG8" s="905"/>
      <c r="AH8" s="905"/>
      <c r="AI8" s="905"/>
      <c r="AJ8" s="905"/>
      <c r="AK8" s="905"/>
      <c r="AL8" s="905"/>
      <c r="AM8" s="905"/>
      <c r="AN8" s="905"/>
      <c r="AO8" s="905"/>
      <c r="AP8" s="905"/>
      <c r="AQ8" s="905"/>
      <c r="AR8" s="905"/>
      <c r="AS8" s="905"/>
      <c r="AT8" s="905"/>
      <c r="AU8" s="905"/>
      <c r="AV8" s="905"/>
      <c r="AW8" s="905"/>
      <c r="AX8" s="905"/>
      <c r="AY8" s="905"/>
      <c r="AZ8" s="905"/>
      <c r="BA8" s="905"/>
      <c r="BB8" s="905"/>
      <c r="BC8" s="905"/>
      <c r="BD8" s="905"/>
      <c r="BE8" s="905"/>
      <c r="BF8" s="905"/>
      <c r="BG8" s="905"/>
      <c r="BH8" s="905"/>
      <c r="BI8" s="905"/>
      <c r="BJ8" s="905"/>
      <c r="BK8" s="905"/>
      <c r="BL8" s="905"/>
      <c r="BM8" s="905"/>
      <c r="BN8" s="905"/>
      <c r="BO8" s="905"/>
      <c r="BP8" s="905"/>
      <c r="BQ8" s="905"/>
      <c r="BR8" s="905"/>
      <c r="BS8" s="905"/>
      <c r="BT8" s="905"/>
      <c r="BU8" s="905"/>
      <c r="BV8" s="905"/>
      <c r="BW8" s="905"/>
      <c r="BX8" s="905"/>
      <c r="BY8" s="905"/>
      <c r="BZ8" s="905"/>
      <c r="CA8" s="905"/>
      <c r="CB8" s="905"/>
      <c r="CC8" s="905"/>
      <c r="CD8" s="905"/>
      <c r="CE8" s="905"/>
      <c r="CF8" s="905"/>
      <c r="CG8" s="905"/>
      <c r="CH8" s="905"/>
      <c r="CI8" s="905"/>
      <c r="CJ8" s="905"/>
      <c r="CK8" s="905"/>
      <c r="CL8" s="905"/>
      <c r="CM8" s="905"/>
      <c r="CN8" s="905"/>
      <c r="CO8" s="905"/>
      <c r="CP8" s="905"/>
      <c r="CQ8" s="905"/>
      <c r="CR8" s="905"/>
      <c r="CS8" s="905"/>
      <c r="CT8" s="905"/>
      <c r="CU8" s="905"/>
      <c r="CV8" s="905"/>
      <c r="CW8" s="905"/>
      <c r="CX8" s="905"/>
      <c r="CY8" s="905"/>
      <c r="CZ8" s="905"/>
      <c r="DA8" s="905"/>
      <c r="DB8" s="905"/>
      <c r="DC8" s="905"/>
      <c r="DD8" s="905"/>
      <c r="DE8" s="905"/>
      <c r="DF8" s="905"/>
      <c r="DG8" s="905"/>
      <c r="DH8" s="905"/>
      <c r="DI8" s="905"/>
      <c r="DJ8" s="905"/>
      <c r="DK8" s="905"/>
      <c r="DL8" s="905"/>
      <c r="DM8" s="905"/>
      <c r="DN8" s="905"/>
      <c r="DO8" s="905"/>
      <c r="DP8" s="905"/>
      <c r="DQ8" s="905"/>
      <c r="DR8" s="905"/>
      <c r="DS8" s="905"/>
      <c r="DT8" s="905"/>
      <c r="DU8" s="905"/>
      <c r="DV8" s="905"/>
      <c r="DW8" s="905"/>
      <c r="DX8" s="905"/>
      <c r="DY8" s="905"/>
      <c r="DZ8" s="905"/>
      <c r="EA8" s="905"/>
      <c r="EB8" s="905"/>
      <c r="EC8" s="905"/>
      <c r="ED8" s="905"/>
      <c r="EE8" s="905"/>
      <c r="EF8" s="905"/>
      <c r="EG8" s="905"/>
      <c r="EH8" s="905"/>
      <c r="EI8" s="905"/>
      <c r="EJ8" s="905"/>
      <c r="EK8" s="905"/>
      <c r="EL8" s="905"/>
      <c r="EM8" s="905"/>
      <c r="EN8" s="905"/>
      <c r="EO8" s="905"/>
      <c r="EP8" s="905"/>
      <c r="EQ8" s="905"/>
      <c r="ER8" s="905"/>
      <c r="ES8" s="905"/>
      <c r="ET8" s="905"/>
      <c r="EU8" s="905"/>
      <c r="EV8" s="905"/>
      <c r="EW8" s="905"/>
      <c r="EX8" s="905"/>
      <c r="EY8" s="905"/>
      <c r="EZ8" s="905"/>
      <c r="FA8" s="905"/>
      <c r="FB8" s="905"/>
      <c r="FC8" s="905"/>
      <c r="FD8" s="905"/>
    </row>
    <row r="9" spans="1:160" s="938" customFormat="1" ht="38.25" x14ac:dyDescent="0.25">
      <c r="A9" s="1157"/>
      <c r="B9" s="930" t="s">
        <v>1579</v>
      </c>
      <c r="C9" s="930"/>
      <c r="D9" s="930" t="s">
        <v>1580</v>
      </c>
      <c r="E9" s="930" t="s">
        <v>1581</v>
      </c>
      <c r="F9" s="1020" t="s">
        <v>1542</v>
      </c>
      <c r="G9" s="931">
        <v>1</v>
      </c>
      <c r="H9" s="939">
        <v>5</v>
      </c>
      <c r="I9" s="931">
        <v>1</v>
      </c>
      <c r="J9" s="932"/>
      <c r="K9" s="940"/>
      <c r="L9" s="934"/>
      <c r="M9" s="934"/>
      <c r="N9" s="934"/>
      <c r="O9" s="935">
        <v>2000</v>
      </c>
      <c r="P9" s="936">
        <v>150</v>
      </c>
      <c r="Q9" s="936">
        <v>150</v>
      </c>
      <c r="R9" s="936">
        <v>150</v>
      </c>
      <c r="S9" s="936">
        <v>150</v>
      </c>
      <c r="T9" s="936">
        <v>2000</v>
      </c>
      <c r="U9" s="936">
        <v>150</v>
      </c>
      <c r="V9" s="936">
        <v>150</v>
      </c>
      <c r="W9" s="936">
        <v>150</v>
      </c>
      <c r="X9" s="936">
        <v>150</v>
      </c>
      <c r="Y9" s="936">
        <v>150</v>
      </c>
      <c r="Z9" s="941"/>
      <c r="AA9" s="941"/>
      <c r="AB9" s="941"/>
      <c r="AC9" s="941"/>
      <c r="AD9" s="941"/>
      <c r="AE9" s="937">
        <v>2600</v>
      </c>
      <c r="AF9" s="905"/>
      <c r="AG9" s="905"/>
      <c r="AH9" s="905"/>
      <c r="AI9" s="905"/>
      <c r="AJ9" s="905"/>
      <c r="AK9" s="905"/>
      <c r="AL9" s="905"/>
      <c r="AM9" s="905"/>
      <c r="AN9" s="905"/>
      <c r="AO9" s="905"/>
      <c r="AP9" s="905"/>
      <c r="AQ9" s="905"/>
      <c r="AR9" s="905"/>
      <c r="AS9" s="905"/>
      <c r="AT9" s="905"/>
      <c r="AU9" s="905"/>
      <c r="AV9" s="905"/>
      <c r="AW9" s="905"/>
      <c r="AX9" s="905"/>
      <c r="AY9" s="905"/>
      <c r="AZ9" s="905"/>
      <c r="BA9" s="905"/>
      <c r="BB9" s="905"/>
      <c r="BC9" s="905"/>
      <c r="BD9" s="905"/>
      <c r="BE9" s="905"/>
      <c r="BF9" s="905"/>
      <c r="BG9" s="905"/>
      <c r="BH9" s="905"/>
      <c r="BI9" s="905"/>
      <c r="BJ9" s="905"/>
      <c r="BK9" s="905"/>
      <c r="BL9" s="905"/>
      <c r="BM9" s="905"/>
      <c r="BN9" s="905"/>
      <c r="BO9" s="905"/>
      <c r="BP9" s="905"/>
      <c r="BQ9" s="905"/>
      <c r="BR9" s="905"/>
      <c r="BS9" s="905"/>
      <c r="BT9" s="905"/>
      <c r="BU9" s="905"/>
      <c r="BV9" s="905"/>
      <c r="BW9" s="905"/>
      <c r="BX9" s="905"/>
      <c r="BY9" s="905"/>
      <c r="BZ9" s="905"/>
      <c r="CA9" s="905"/>
      <c r="CB9" s="905"/>
      <c r="CC9" s="905"/>
      <c r="CD9" s="905"/>
      <c r="CE9" s="905"/>
      <c r="CF9" s="905"/>
      <c r="CG9" s="905"/>
      <c r="CH9" s="905"/>
      <c r="CI9" s="905"/>
      <c r="CJ9" s="905"/>
      <c r="CK9" s="905"/>
      <c r="CL9" s="905"/>
      <c r="CM9" s="905"/>
      <c r="CN9" s="905"/>
      <c r="CO9" s="905"/>
      <c r="CP9" s="905"/>
      <c r="CQ9" s="905"/>
      <c r="CR9" s="905"/>
      <c r="CS9" s="905"/>
      <c r="CT9" s="905"/>
      <c r="CU9" s="905"/>
      <c r="CV9" s="905"/>
      <c r="CW9" s="905"/>
      <c r="CX9" s="905"/>
      <c r="CY9" s="905"/>
      <c r="CZ9" s="905"/>
      <c r="DA9" s="905"/>
      <c r="DB9" s="905"/>
      <c r="DC9" s="905"/>
      <c r="DD9" s="905"/>
      <c r="DE9" s="905"/>
      <c r="DF9" s="905"/>
      <c r="DG9" s="905"/>
      <c r="DH9" s="905"/>
      <c r="DI9" s="905"/>
      <c r="DJ9" s="905"/>
      <c r="DK9" s="905"/>
      <c r="DL9" s="905"/>
      <c r="DM9" s="905"/>
      <c r="DN9" s="905"/>
      <c r="DO9" s="905"/>
      <c r="DP9" s="905"/>
      <c r="DQ9" s="905"/>
      <c r="DR9" s="905"/>
      <c r="DS9" s="905"/>
      <c r="DT9" s="905"/>
      <c r="DU9" s="905"/>
      <c r="DV9" s="905"/>
      <c r="DW9" s="905"/>
      <c r="DX9" s="905"/>
      <c r="DY9" s="905"/>
      <c r="DZ9" s="905"/>
      <c r="EA9" s="905"/>
      <c r="EB9" s="905"/>
      <c r="EC9" s="905"/>
      <c r="ED9" s="905"/>
      <c r="EE9" s="905"/>
      <c r="EF9" s="905"/>
      <c r="EG9" s="905"/>
      <c r="EH9" s="905"/>
      <c r="EI9" s="905"/>
      <c r="EJ9" s="905"/>
      <c r="EK9" s="905"/>
      <c r="EL9" s="905"/>
      <c r="EM9" s="905"/>
      <c r="EN9" s="905"/>
      <c r="EO9" s="905"/>
      <c r="EP9" s="905"/>
      <c r="EQ9" s="905"/>
      <c r="ER9" s="905"/>
      <c r="ES9" s="905"/>
      <c r="ET9" s="905"/>
      <c r="EU9" s="905"/>
      <c r="EV9" s="905"/>
      <c r="EW9" s="905"/>
      <c r="EX9" s="905"/>
      <c r="EY9" s="905"/>
      <c r="EZ9" s="905"/>
      <c r="FA9" s="905"/>
      <c r="FB9" s="905"/>
      <c r="FC9" s="905"/>
      <c r="FD9" s="905"/>
    </row>
    <row r="10" spans="1:160" s="938" customFormat="1" ht="102" x14ac:dyDescent="0.25">
      <c r="A10" s="1158"/>
      <c r="B10" s="930"/>
      <c r="C10" s="930"/>
      <c r="D10" s="930"/>
      <c r="E10" s="942" t="s">
        <v>1582</v>
      </c>
      <c r="F10" s="930"/>
      <c r="G10" s="931"/>
      <c r="H10" s="939"/>
      <c r="I10" s="931"/>
      <c r="J10" s="932"/>
      <c r="K10" s="940"/>
      <c r="L10" s="934"/>
      <c r="M10" s="934"/>
      <c r="N10" s="934"/>
      <c r="O10" s="935"/>
      <c r="P10" s="936"/>
      <c r="Q10" s="936"/>
      <c r="R10" s="936"/>
      <c r="S10" s="936"/>
      <c r="T10" s="936"/>
      <c r="U10" s="936"/>
      <c r="V10" s="936"/>
      <c r="W10" s="936"/>
      <c r="X10" s="936"/>
      <c r="Y10" s="936"/>
      <c r="Z10" s="941"/>
      <c r="AA10" s="941"/>
      <c r="AB10" s="941"/>
      <c r="AC10" s="941"/>
      <c r="AD10" s="941"/>
      <c r="AE10" s="937"/>
      <c r="AF10" s="905"/>
      <c r="AG10" s="905"/>
      <c r="AH10" s="905"/>
      <c r="AI10" s="905"/>
      <c r="AJ10" s="905"/>
      <c r="AK10" s="905"/>
      <c r="AL10" s="905"/>
      <c r="AM10" s="905"/>
      <c r="AN10" s="905"/>
      <c r="AO10" s="905"/>
      <c r="AP10" s="905"/>
      <c r="AQ10" s="905"/>
      <c r="AR10" s="905"/>
      <c r="AS10" s="905"/>
      <c r="AT10" s="905"/>
      <c r="AU10" s="905"/>
      <c r="AV10" s="905"/>
      <c r="AW10" s="905"/>
      <c r="AX10" s="905"/>
      <c r="AY10" s="905"/>
      <c r="AZ10" s="905"/>
      <c r="BA10" s="905"/>
      <c r="BB10" s="905"/>
      <c r="BC10" s="905"/>
      <c r="BD10" s="905"/>
      <c r="BE10" s="905"/>
      <c r="BF10" s="905"/>
      <c r="BG10" s="905"/>
      <c r="BH10" s="905"/>
      <c r="BI10" s="905"/>
      <c r="BJ10" s="905"/>
      <c r="BK10" s="905"/>
      <c r="BL10" s="905"/>
      <c r="BM10" s="905"/>
      <c r="BN10" s="905"/>
      <c r="BO10" s="905"/>
      <c r="BP10" s="905"/>
      <c r="BQ10" s="905"/>
      <c r="BR10" s="905"/>
      <c r="BS10" s="905"/>
      <c r="BT10" s="905"/>
      <c r="BU10" s="905"/>
      <c r="BV10" s="905"/>
      <c r="BW10" s="905"/>
      <c r="BX10" s="905"/>
      <c r="BY10" s="905"/>
      <c r="BZ10" s="905"/>
      <c r="CA10" s="905"/>
      <c r="CB10" s="905"/>
      <c r="CC10" s="905"/>
      <c r="CD10" s="905"/>
      <c r="CE10" s="905"/>
      <c r="CF10" s="905"/>
      <c r="CG10" s="905"/>
      <c r="CH10" s="905"/>
      <c r="CI10" s="905"/>
      <c r="CJ10" s="905"/>
      <c r="CK10" s="905"/>
      <c r="CL10" s="905"/>
      <c r="CM10" s="905"/>
      <c r="CN10" s="905"/>
      <c r="CO10" s="905"/>
      <c r="CP10" s="905"/>
      <c r="CQ10" s="905"/>
      <c r="CR10" s="905"/>
      <c r="CS10" s="905"/>
      <c r="CT10" s="905"/>
      <c r="CU10" s="905"/>
      <c r="CV10" s="905"/>
      <c r="CW10" s="905"/>
      <c r="CX10" s="905"/>
      <c r="CY10" s="905"/>
      <c r="CZ10" s="905"/>
      <c r="DA10" s="905"/>
      <c r="DB10" s="905"/>
      <c r="DC10" s="905"/>
      <c r="DD10" s="905"/>
      <c r="DE10" s="905"/>
      <c r="DF10" s="905"/>
      <c r="DG10" s="905"/>
      <c r="DH10" s="905"/>
      <c r="DI10" s="905"/>
      <c r="DJ10" s="905"/>
      <c r="DK10" s="905"/>
      <c r="DL10" s="905"/>
      <c r="DM10" s="905"/>
      <c r="DN10" s="905"/>
      <c r="DO10" s="905"/>
      <c r="DP10" s="905"/>
      <c r="DQ10" s="905"/>
      <c r="DR10" s="905"/>
      <c r="DS10" s="905"/>
      <c r="DT10" s="905"/>
      <c r="DU10" s="905"/>
      <c r="DV10" s="905"/>
      <c r="DW10" s="905"/>
      <c r="DX10" s="905"/>
      <c r="DY10" s="905"/>
      <c r="DZ10" s="905"/>
      <c r="EA10" s="905"/>
      <c r="EB10" s="905"/>
      <c r="EC10" s="905"/>
      <c r="ED10" s="905"/>
      <c r="EE10" s="905"/>
      <c r="EF10" s="905"/>
      <c r="EG10" s="905"/>
      <c r="EH10" s="905"/>
      <c r="EI10" s="905"/>
      <c r="EJ10" s="905"/>
      <c r="EK10" s="905"/>
      <c r="EL10" s="905"/>
      <c r="EM10" s="905"/>
      <c r="EN10" s="905"/>
      <c r="EO10" s="905"/>
      <c r="EP10" s="905"/>
      <c r="EQ10" s="905"/>
      <c r="ER10" s="905"/>
      <c r="ES10" s="905"/>
      <c r="ET10" s="905"/>
      <c r="EU10" s="905"/>
      <c r="EV10" s="905"/>
      <c r="EW10" s="905"/>
      <c r="EX10" s="905"/>
      <c r="EY10" s="905"/>
      <c r="EZ10" s="905"/>
      <c r="FA10" s="905"/>
      <c r="FB10" s="905"/>
      <c r="FC10" s="905"/>
      <c r="FD10" s="905"/>
    </row>
    <row r="11" spans="1:160" s="938" customFormat="1" ht="102" x14ac:dyDescent="0.25">
      <c r="A11" s="1156" t="s">
        <v>1583</v>
      </c>
      <c r="B11" s="930" t="s">
        <v>1584</v>
      </c>
      <c r="C11" s="930" t="s">
        <v>1585</v>
      </c>
      <c r="D11" s="930" t="s">
        <v>1586</v>
      </c>
      <c r="E11" s="930" t="s">
        <v>1587</v>
      </c>
      <c r="F11" s="1037" t="s">
        <v>1534</v>
      </c>
      <c r="G11" s="931">
        <v>1</v>
      </c>
      <c r="H11" s="939">
        <v>10</v>
      </c>
      <c r="I11" s="931">
        <v>1</v>
      </c>
      <c r="J11" s="932"/>
      <c r="K11" s="940"/>
      <c r="L11" s="934"/>
      <c r="M11" s="934"/>
      <c r="N11" s="934"/>
      <c r="O11" s="935">
        <v>8500</v>
      </c>
      <c r="P11" s="936">
        <v>1500</v>
      </c>
      <c r="Q11" s="936">
        <v>500</v>
      </c>
      <c r="R11" s="936">
        <v>500</v>
      </c>
      <c r="S11" s="936">
        <v>500</v>
      </c>
      <c r="T11" s="936">
        <v>500</v>
      </c>
      <c r="U11" s="936">
        <v>500</v>
      </c>
      <c r="V11" s="936">
        <v>500</v>
      </c>
      <c r="W11" s="936">
        <v>500</v>
      </c>
      <c r="X11" s="936">
        <v>500</v>
      </c>
      <c r="Y11" s="936">
        <v>500</v>
      </c>
      <c r="Z11" s="941"/>
      <c r="AA11" s="941"/>
      <c r="AB11" s="941"/>
      <c r="AC11" s="941"/>
      <c r="AD11" s="941"/>
      <c r="AE11" s="937">
        <v>2500</v>
      </c>
      <c r="AF11" s="905"/>
      <c r="AG11" s="905"/>
      <c r="AH11" s="905"/>
      <c r="AI11" s="905"/>
      <c r="AJ11" s="905"/>
      <c r="AK11" s="905"/>
      <c r="AL11" s="905"/>
      <c r="AM11" s="905"/>
      <c r="AN11" s="905"/>
      <c r="AO11" s="905"/>
      <c r="AP11" s="905"/>
      <c r="AQ11" s="905"/>
      <c r="AR11" s="905"/>
      <c r="AS11" s="905"/>
      <c r="AT11" s="905"/>
      <c r="AU11" s="905"/>
      <c r="AV11" s="905"/>
      <c r="AW11" s="905"/>
      <c r="AX11" s="905"/>
      <c r="AY11" s="905"/>
      <c r="AZ11" s="905"/>
      <c r="BA11" s="905"/>
      <c r="BB11" s="905"/>
      <c r="BC11" s="905"/>
      <c r="BD11" s="905"/>
      <c r="BE11" s="905"/>
      <c r="BF11" s="905"/>
      <c r="BG11" s="905"/>
      <c r="BH11" s="905"/>
      <c r="BI11" s="905"/>
      <c r="BJ11" s="905"/>
      <c r="BK11" s="905"/>
      <c r="BL11" s="905"/>
      <c r="BM11" s="905"/>
      <c r="BN11" s="905"/>
      <c r="BO11" s="905"/>
      <c r="BP11" s="905"/>
      <c r="BQ11" s="905"/>
      <c r="BR11" s="905"/>
      <c r="BS11" s="905"/>
      <c r="BT11" s="905"/>
      <c r="BU11" s="905"/>
      <c r="BV11" s="905"/>
      <c r="BW11" s="905"/>
      <c r="BX11" s="905"/>
      <c r="BY11" s="905"/>
      <c r="BZ11" s="905"/>
      <c r="CA11" s="905"/>
      <c r="CB11" s="905"/>
      <c r="CC11" s="905"/>
      <c r="CD11" s="905"/>
      <c r="CE11" s="905"/>
      <c r="CF11" s="905"/>
      <c r="CG11" s="905"/>
      <c r="CH11" s="905"/>
      <c r="CI11" s="905"/>
      <c r="CJ11" s="905"/>
      <c r="CK11" s="905"/>
      <c r="CL11" s="905"/>
      <c r="CM11" s="905"/>
      <c r="CN11" s="905"/>
      <c r="CO11" s="905"/>
      <c r="CP11" s="905"/>
      <c r="CQ11" s="905"/>
      <c r="CR11" s="905"/>
      <c r="CS11" s="905"/>
      <c r="CT11" s="905"/>
      <c r="CU11" s="905"/>
      <c r="CV11" s="905"/>
      <c r="CW11" s="905"/>
      <c r="CX11" s="905"/>
      <c r="CY11" s="905"/>
      <c r="CZ11" s="905"/>
      <c r="DA11" s="905"/>
      <c r="DB11" s="905"/>
      <c r="DC11" s="905"/>
      <c r="DD11" s="905"/>
      <c r="DE11" s="905"/>
      <c r="DF11" s="905"/>
      <c r="DG11" s="905"/>
      <c r="DH11" s="905"/>
      <c r="DI11" s="905"/>
      <c r="DJ11" s="905"/>
      <c r="DK11" s="905"/>
      <c r="DL11" s="905"/>
      <c r="DM11" s="905"/>
      <c r="DN11" s="905"/>
      <c r="DO11" s="905"/>
      <c r="DP11" s="905"/>
      <c r="DQ11" s="905"/>
      <c r="DR11" s="905"/>
      <c r="DS11" s="905"/>
      <c r="DT11" s="905"/>
      <c r="DU11" s="905"/>
      <c r="DV11" s="905"/>
      <c r="DW11" s="905"/>
      <c r="DX11" s="905"/>
      <c r="DY11" s="905"/>
      <c r="DZ11" s="905"/>
      <c r="EA11" s="905"/>
      <c r="EB11" s="905"/>
      <c r="EC11" s="905"/>
      <c r="ED11" s="905"/>
      <c r="EE11" s="905"/>
      <c r="EF11" s="905"/>
      <c r="EG11" s="905"/>
      <c r="EH11" s="905"/>
      <c r="EI11" s="905"/>
      <c r="EJ11" s="905"/>
      <c r="EK11" s="905"/>
      <c r="EL11" s="905"/>
      <c r="EM11" s="905"/>
      <c r="EN11" s="905"/>
      <c r="EO11" s="905"/>
      <c r="EP11" s="905"/>
      <c r="EQ11" s="905"/>
      <c r="ER11" s="905"/>
      <c r="ES11" s="905"/>
      <c r="ET11" s="905"/>
      <c r="EU11" s="905"/>
      <c r="EV11" s="905"/>
      <c r="EW11" s="905"/>
      <c r="EX11" s="905"/>
      <c r="EY11" s="905"/>
      <c r="EZ11" s="905"/>
      <c r="FA11" s="905"/>
      <c r="FB11" s="905"/>
      <c r="FC11" s="905"/>
      <c r="FD11" s="905"/>
    </row>
    <row r="12" spans="1:160" s="938" customFormat="1" ht="102" x14ac:dyDescent="0.25">
      <c r="A12" s="1157"/>
      <c r="B12" s="930" t="s">
        <v>1588</v>
      </c>
      <c r="C12" s="930" t="s">
        <v>1589</v>
      </c>
      <c r="D12" s="930" t="s">
        <v>1586</v>
      </c>
      <c r="E12" s="930" t="s">
        <v>1587</v>
      </c>
      <c r="F12" s="1037" t="s">
        <v>1534</v>
      </c>
      <c r="G12" s="931">
        <v>1</v>
      </c>
      <c r="H12" s="939">
        <v>10</v>
      </c>
      <c r="I12" s="931">
        <v>1</v>
      </c>
      <c r="J12" s="932"/>
      <c r="K12" s="940"/>
      <c r="L12" s="934"/>
      <c r="M12" s="934"/>
      <c r="N12" s="934"/>
      <c r="O12" s="935">
        <v>8500</v>
      </c>
      <c r="P12" s="936">
        <v>1500</v>
      </c>
      <c r="Q12" s="936">
        <v>500</v>
      </c>
      <c r="R12" s="936">
        <v>500</v>
      </c>
      <c r="S12" s="936">
        <v>500</v>
      </c>
      <c r="T12" s="936">
        <v>500</v>
      </c>
      <c r="U12" s="936">
        <v>500</v>
      </c>
      <c r="V12" s="936">
        <v>500</v>
      </c>
      <c r="W12" s="936">
        <v>500</v>
      </c>
      <c r="X12" s="936">
        <v>500</v>
      </c>
      <c r="Y12" s="936">
        <v>500</v>
      </c>
      <c r="Z12" s="941"/>
      <c r="AA12" s="941"/>
      <c r="AB12" s="941"/>
      <c r="AC12" s="941"/>
      <c r="AD12" s="941"/>
      <c r="AE12" s="937">
        <v>2500</v>
      </c>
      <c r="AF12" s="905"/>
      <c r="AG12" s="905"/>
      <c r="AH12" s="905"/>
      <c r="AI12" s="905"/>
      <c r="AJ12" s="905"/>
      <c r="AK12" s="905"/>
      <c r="AL12" s="905"/>
      <c r="AM12" s="905"/>
      <c r="AN12" s="905"/>
      <c r="AO12" s="905"/>
      <c r="AP12" s="905"/>
      <c r="AQ12" s="905"/>
      <c r="AR12" s="905"/>
      <c r="AS12" s="905"/>
      <c r="AT12" s="905"/>
      <c r="AU12" s="905"/>
      <c r="AV12" s="905"/>
      <c r="AW12" s="905"/>
      <c r="AX12" s="905"/>
      <c r="AY12" s="905"/>
      <c r="AZ12" s="905"/>
      <c r="BA12" s="905"/>
      <c r="BB12" s="905"/>
      <c r="BC12" s="905"/>
      <c r="BD12" s="905"/>
      <c r="BE12" s="905"/>
      <c r="BF12" s="905"/>
      <c r="BG12" s="905"/>
      <c r="BH12" s="905"/>
      <c r="BI12" s="905"/>
      <c r="BJ12" s="905"/>
      <c r="BK12" s="905"/>
      <c r="BL12" s="905"/>
      <c r="BM12" s="905"/>
      <c r="BN12" s="905"/>
      <c r="BO12" s="905"/>
      <c r="BP12" s="905"/>
      <c r="BQ12" s="905"/>
      <c r="BR12" s="905"/>
      <c r="BS12" s="905"/>
      <c r="BT12" s="905"/>
      <c r="BU12" s="905"/>
      <c r="BV12" s="905"/>
      <c r="BW12" s="905"/>
      <c r="BX12" s="905"/>
      <c r="BY12" s="905"/>
      <c r="BZ12" s="905"/>
      <c r="CA12" s="905"/>
      <c r="CB12" s="905"/>
      <c r="CC12" s="905"/>
      <c r="CD12" s="905"/>
      <c r="CE12" s="905"/>
      <c r="CF12" s="905"/>
      <c r="CG12" s="905"/>
      <c r="CH12" s="905"/>
      <c r="CI12" s="905"/>
      <c r="CJ12" s="905"/>
      <c r="CK12" s="905"/>
      <c r="CL12" s="905"/>
      <c r="CM12" s="905"/>
      <c r="CN12" s="905"/>
      <c r="CO12" s="905"/>
      <c r="CP12" s="905"/>
      <c r="CQ12" s="905"/>
      <c r="CR12" s="905"/>
      <c r="CS12" s="905"/>
      <c r="CT12" s="905"/>
      <c r="CU12" s="905"/>
      <c r="CV12" s="905"/>
      <c r="CW12" s="905"/>
      <c r="CX12" s="905"/>
      <c r="CY12" s="905"/>
      <c r="CZ12" s="905"/>
      <c r="DA12" s="905"/>
      <c r="DB12" s="905"/>
      <c r="DC12" s="905"/>
      <c r="DD12" s="905"/>
      <c r="DE12" s="905"/>
      <c r="DF12" s="905"/>
      <c r="DG12" s="905"/>
      <c r="DH12" s="905"/>
      <c r="DI12" s="905"/>
      <c r="DJ12" s="905"/>
      <c r="DK12" s="905"/>
      <c r="DL12" s="905"/>
      <c r="DM12" s="905"/>
      <c r="DN12" s="905"/>
      <c r="DO12" s="905"/>
      <c r="DP12" s="905"/>
      <c r="DQ12" s="905"/>
      <c r="DR12" s="905"/>
      <c r="DS12" s="905"/>
      <c r="DT12" s="905"/>
      <c r="DU12" s="905"/>
      <c r="DV12" s="905"/>
      <c r="DW12" s="905"/>
      <c r="DX12" s="905"/>
      <c r="DY12" s="905"/>
      <c r="DZ12" s="905"/>
      <c r="EA12" s="905"/>
      <c r="EB12" s="905"/>
      <c r="EC12" s="905"/>
      <c r="ED12" s="905"/>
      <c r="EE12" s="905"/>
      <c r="EF12" s="905"/>
      <c r="EG12" s="905"/>
      <c r="EH12" s="905"/>
      <c r="EI12" s="905"/>
      <c r="EJ12" s="905"/>
      <c r="EK12" s="905"/>
      <c r="EL12" s="905"/>
      <c r="EM12" s="905"/>
      <c r="EN12" s="905"/>
      <c r="EO12" s="905"/>
      <c r="EP12" s="905"/>
      <c r="EQ12" s="905"/>
      <c r="ER12" s="905"/>
      <c r="ES12" s="905"/>
      <c r="ET12" s="905"/>
      <c r="EU12" s="905"/>
      <c r="EV12" s="905"/>
      <c r="EW12" s="905"/>
      <c r="EX12" s="905"/>
      <c r="EY12" s="905"/>
      <c r="EZ12" s="905"/>
      <c r="FA12" s="905"/>
      <c r="FB12" s="905"/>
      <c r="FC12" s="905"/>
      <c r="FD12" s="905"/>
    </row>
    <row r="13" spans="1:160" s="938" customFormat="1" ht="102" x14ac:dyDescent="0.25">
      <c r="A13" s="1157"/>
      <c r="B13" s="930" t="s">
        <v>1590</v>
      </c>
      <c r="C13" s="930" t="s">
        <v>1591</v>
      </c>
      <c r="D13" s="930" t="s">
        <v>1586</v>
      </c>
      <c r="E13" s="930" t="s">
        <v>1587</v>
      </c>
      <c r="F13" s="1037" t="s">
        <v>1534</v>
      </c>
      <c r="G13" s="931">
        <v>1</v>
      </c>
      <c r="H13" s="939">
        <v>10</v>
      </c>
      <c r="I13" s="931">
        <v>1</v>
      </c>
      <c r="J13" s="932"/>
      <c r="K13" s="940"/>
      <c r="L13" s="934"/>
      <c r="M13" s="934"/>
      <c r="N13" s="934"/>
      <c r="O13" s="935">
        <v>8500</v>
      </c>
      <c r="P13" s="936">
        <v>1500</v>
      </c>
      <c r="Q13" s="936">
        <v>500</v>
      </c>
      <c r="R13" s="936">
        <v>500</v>
      </c>
      <c r="S13" s="936">
        <v>500</v>
      </c>
      <c r="T13" s="936">
        <v>500</v>
      </c>
      <c r="U13" s="936">
        <v>500</v>
      </c>
      <c r="V13" s="936">
        <v>500</v>
      </c>
      <c r="W13" s="936">
        <v>500</v>
      </c>
      <c r="X13" s="936">
        <v>500</v>
      </c>
      <c r="Y13" s="936">
        <v>500</v>
      </c>
      <c r="Z13" s="941"/>
      <c r="AA13" s="941"/>
      <c r="AB13" s="941"/>
      <c r="AC13" s="941"/>
      <c r="AD13" s="941"/>
      <c r="AE13" s="937">
        <v>2500</v>
      </c>
      <c r="AF13" s="905"/>
      <c r="AG13" s="905"/>
      <c r="AH13" s="905"/>
      <c r="AI13" s="905"/>
      <c r="AJ13" s="905"/>
      <c r="AK13" s="905"/>
      <c r="AL13" s="905"/>
      <c r="AM13" s="905"/>
      <c r="AN13" s="905"/>
      <c r="AO13" s="905"/>
      <c r="AP13" s="905"/>
      <c r="AQ13" s="905"/>
      <c r="AR13" s="905"/>
      <c r="AS13" s="905"/>
      <c r="AT13" s="905"/>
      <c r="AU13" s="905"/>
      <c r="AV13" s="905"/>
      <c r="AW13" s="905"/>
      <c r="AX13" s="905"/>
      <c r="AY13" s="905"/>
      <c r="AZ13" s="905"/>
      <c r="BA13" s="905"/>
      <c r="BB13" s="905"/>
      <c r="BC13" s="905"/>
      <c r="BD13" s="905"/>
      <c r="BE13" s="905"/>
      <c r="BF13" s="905"/>
      <c r="BG13" s="905"/>
      <c r="BH13" s="905"/>
      <c r="BI13" s="905"/>
      <c r="BJ13" s="905"/>
      <c r="BK13" s="905"/>
      <c r="BL13" s="905"/>
      <c r="BM13" s="905"/>
      <c r="BN13" s="905"/>
      <c r="BO13" s="905"/>
      <c r="BP13" s="905"/>
      <c r="BQ13" s="905"/>
      <c r="BR13" s="905"/>
      <c r="BS13" s="905"/>
      <c r="BT13" s="905"/>
      <c r="BU13" s="905"/>
      <c r="BV13" s="905"/>
      <c r="BW13" s="905"/>
      <c r="BX13" s="905"/>
      <c r="BY13" s="905"/>
      <c r="BZ13" s="905"/>
      <c r="CA13" s="905"/>
      <c r="CB13" s="905"/>
      <c r="CC13" s="905"/>
      <c r="CD13" s="905"/>
      <c r="CE13" s="905"/>
      <c r="CF13" s="905"/>
      <c r="CG13" s="905"/>
      <c r="CH13" s="905"/>
      <c r="CI13" s="905"/>
      <c r="CJ13" s="905"/>
      <c r="CK13" s="905"/>
      <c r="CL13" s="905"/>
      <c r="CM13" s="905"/>
      <c r="CN13" s="905"/>
      <c r="CO13" s="905"/>
      <c r="CP13" s="905"/>
      <c r="CQ13" s="905"/>
      <c r="CR13" s="905"/>
      <c r="CS13" s="905"/>
      <c r="CT13" s="905"/>
      <c r="CU13" s="905"/>
      <c r="CV13" s="905"/>
      <c r="CW13" s="905"/>
      <c r="CX13" s="905"/>
      <c r="CY13" s="905"/>
      <c r="CZ13" s="905"/>
      <c r="DA13" s="905"/>
      <c r="DB13" s="905"/>
      <c r="DC13" s="905"/>
      <c r="DD13" s="905"/>
      <c r="DE13" s="905"/>
      <c r="DF13" s="905"/>
      <c r="DG13" s="905"/>
      <c r="DH13" s="905"/>
      <c r="DI13" s="905"/>
      <c r="DJ13" s="905"/>
      <c r="DK13" s="905"/>
      <c r="DL13" s="905"/>
      <c r="DM13" s="905"/>
      <c r="DN13" s="905"/>
      <c r="DO13" s="905"/>
      <c r="DP13" s="905"/>
      <c r="DQ13" s="905"/>
      <c r="DR13" s="905"/>
      <c r="DS13" s="905"/>
      <c r="DT13" s="905"/>
      <c r="DU13" s="905"/>
      <c r="DV13" s="905"/>
      <c r="DW13" s="905"/>
      <c r="DX13" s="905"/>
      <c r="DY13" s="905"/>
      <c r="DZ13" s="905"/>
      <c r="EA13" s="905"/>
      <c r="EB13" s="905"/>
      <c r="EC13" s="905"/>
      <c r="ED13" s="905"/>
      <c r="EE13" s="905"/>
      <c r="EF13" s="905"/>
      <c r="EG13" s="905"/>
      <c r="EH13" s="905"/>
      <c r="EI13" s="905"/>
      <c r="EJ13" s="905"/>
      <c r="EK13" s="905"/>
      <c r="EL13" s="905"/>
      <c r="EM13" s="905"/>
      <c r="EN13" s="905"/>
      <c r="EO13" s="905"/>
      <c r="EP13" s="905"/>
      <c r="EQ13" s="905"/>
      <c r="ER13" s="905"/>
      <c r="ES13" s="905"/>
      <c r="ET13" s="905"/>
      <c r="EU13" s="905"/>
      <c r="EV13" s="905"/>
      <c r="EW13" s="905"/>
      <c r="EX13" s="905"/>
      <c r="EY13" s="905"/>
      <c r="EZ13" s="905"/>
      <c r="FA13" s="905"/>
      <c r="FB13" s="905"/>
      <c r="FC13" s="905"/>
      <c r="FD13" s="905"/>
    </row>
    <row r="14" spans="1:160" s="938" customFormat="1" ht="102" x14ac:dyDescent="0.25">
      <c r="A14" s="1157"/>
      <c r="B14" s="930" t="s">
        <v>1592</v>
      </c>
      <c r="C14" s="930" t="s">
        <v>1593</v>
      </c>
      <c r="D14" s="930" t="s">
        <v>1586</v>
      </c>
      <c r="E14" s="930" t="s">
        <v>1587</v>
      </c>
      <c r="F14" s="1037" t="s">
        <v>1534</v>
      </c>
      <c r="G14" s="931">
        <v>1</v>
      </c>
      <c r="H14" s="939">
        <v>10</v>
      </c>
      <c r="I14" s="931">
        <v>1</v>
      </c>
      <c r="J14" s="932"/>
      <c r="K14" s="940"/>
      <c r="L14" s="934"/>
      <c r="M14" s="934"/>
      <c r="N14" s="934"/>
      <c r="O14" s="935">
        <v>8500</v>
      </c>
      <c r="P14" s="936">
        <v>1500</v>
      </c>
      <c r="Q14" s="936">
        <v>500</v>
      </c>
      <c r="R14" s="936">
        <v>500</v>
      </c>
      <c r="S14" s="936">
        <v>500</v>
      </c>
      <c r="T14" s="936">
        <v>500</v>
      </c>
      <c r="U14" s="936">
        <v>500</v>
      </c>
      <c r="V14" s="936">
        <v>500</v>
      </c>
      <c r="W14" s="936">
        <v>500</v>
      </c>
      <c r="X14" s="936">
        <v>500</v>
      </c>
      <c r="Y14" s="936">
        <v>500</v>
      </c>
      <c r="Z14" s="941"/>
      <c r="AA14" s="941"/>
      <c r="AB14" s="941"/>
      <c r="AC14" s="941"/>
      <c r="AD14" s="941"/>
      <c r="AE14" s="937">
        <v>2500</v>
      </c>
      <c r="AF14" s="905"/>
      <c r="AG14" s="905"/>
      <c r="AH14" s="905"/>
      <c r="AI14" s="905"/>
      <c r="AJ14" s="905"/>
      <c r="AK14" s="905"/>
      <c r="AL14" s="905"/>
      <c r="AM14" s="905"/>
      <c r="AN14" s="905"/>
      <c r="AO14" s="905"/>
      <c r="AP14" s="905"/>
      <c r="AQ14" s="905"/>
      <c r="AR14" s="905"/>
      <c r="AS14" s="905"/>
      <c r="AT14" s="905"/>
      <c r="AU14" s="905"/>
      <c r="AV14" s="905"/>
      <c r="AW14" s="905"/>
      <c r="AX14" s="905"/>
      <c r="AY14" s="905"/>
      <c r="AZ14" s="905"/>
      <c r="BA14" s="905"/>
      <c r="BB14" s="905"/>
      <c r="BC14" s="905"/>
      <c r="BD14" s="905"/>
      <c r="BE14" s="905"/>
      <c r="BF14" s="905"/>
      <c r="BG14" s="905"/>
      <c r="BH14" s="905"/>
      <c r="BI14" s="905"/>
      <c r="BJ14" s="905"/>
      <c r="BK14" s="905"/>
      <c r="BL14" s="905"/>
      <c r="BM14" s="905"/>
      <c r="BN14" s="905"/>
      <c r="BO14" s="905"/>
      <c r="BP14" s="905"/>
      <c r="BQ14" s="905"/>
      <c r="BR14" s="905"/>
      <c r="BS14" s="905"/>
      <c r="BT14" s="905"/>
      <c r="BU14" s="905"/>
      <c r="BV14" s="905"/>
      <c r="BW14" s="905"/>
      <c r="BX14" s="905"/>
      <c r="BY14" s="905"/>
      <c r="BZ14" s="905"/>
      <c r="CA14" s="905"/>
      <c r="CB14" s="905"/>
      <c r="CC14" s="905"/>
      <c r="CD14" s="905"/>
      <c r="CE14" s="905"/>
      <c r="CF14" s="905"/>
      <c r="CG14" s="905"/>
      <c r="CH14" s="905"/>
      <c r="CI14" s="905"/>
      <c r="CJ14" s="905"/>
      <c r="CK14" s="905"/>
      <c r="CL14" s="905"/>
      <c r="CM14" s="905"/>
      <c r="CN14" s="905"/>
      <c r="CO14" s="905"/>
      <c r="CP14" s="905"/>
      <c r="CQ14" s="905"/>
      <c r="CR14" s="905"/>
      <c r="CS14" s="905"/>
      <c r="CT14" s="905"/>
      <c r="CU14" s="905"/>
      <c r="CV14" s="905"/>
      <c r="CW14" s="905"/>
      <c r="CX14" s="905"/>
      <c r="CY14" s="905"/>
      <c r="CZ14" s="905"/>
      <c r="DA14" s="905"/>
      <c r="DB14" s="905"/>
      <c r="DC14" s="905"/>
      <c r="DD14" s="905"/>
      <c r="DE14" s="905"/>
      <c r="DF14" s="905"/>
      <c r="DG14" s="905"/>
      <c r="DH14" s="905"/>
      <c r="DI14" s="905"/>
      <c r="DJ14" s="905"/>
      <c r="DK14" s="905"/>
      <c r="DL14" s="905"/>
      <c r="DM14" s="905"/>
      <c r="DN14" s="905"/>
      <c r="DO14" s="905"/>
      <c r="DP14" s="905"/>
      <c r="DQ14" s="905"/>
      <c r="DR14" s="905"/>
      <c r="DS14" s="905"/>
      <c r="DT14" s="905"/>
      <c r="DU14" s="905"/>
      <c r="DV14" s="905"/>
      <c r="DW14" s="905"/>
      <c r="DX14" s="905"/>
      <c r="DY14" s="905"/>
      <c r="DZ14" s="905"/>
      <c r="EA14" s="905"/>
      <c r="EB14" s="905"/>
      <c r="EC14" s="905"/>
      <c r="ED14" s="905"/>
      <c r="EE14" s="905"/>
      <c r="EF14" s="905"/>
      <c r="EG14" s="905"/>
      <c r="EH14" s="905"/>
      <c r="EI14" s="905"/>
      <c r="EJ14" s="905"/>
      <c r="EK14" s="905"/>
      <c r="EL14" s="905"/>
      <c r="EM14" s="905"/>
      <c r="EN14" s="905"/>
      <c r="EO14" s="905"/>
      <c r="EP14" s="905"/>
      <c r="EQ14" s="905"/>
      <c r="ER14" s="905"/>
      <c r="ES14" s="905"/>
      <c r="ET14" s="905"/>
      <c r="EU14" s="905"/>
      <c r="EV14" s="905"/>
      <c r="EW14" s="905"/>
      <c r="EX14" s="905"/>
      <c r="EY14" s="905"/>
      <c r="EZ14" s="905"/>
      <c r="FA14" s="905"/>
      <c r="FB14" s="905"/>
      <c r="FC14" s="905"/>
      <c r="FD14" s="905"/>
    </row>
    <row r="15" spans="1:160" s="938" customFormat="1" ht="25.5" x14ac:dyDescent="0.25">
      <c r="A15" s="1157"/>
      <c r="B15" s="990" t="s">
        <v>1594</v>
      </c>
      <c r="C15" s="990"/>
      <c r="D15" s="930" t="s">
        <v>1595</v>
      </c>
      <c r="E15" s="930" t="s">
        <v>1596</v>
      </c>
      <c r="F15" s="1016" t="s">
        <v>1518</v>
      </c>
      <c r="G15" s="931">
        <v>1</v>
      </c>
      <c r="H15" s="939">
        <v>6</v>
      </c>
      <c r="I15" s="931">
        <v>1</v>
      </c>
      <c r="J15" s="943"/>
      <c r="K15" s="944"/>
      <c r="L15" s="941"/>
      <c r="M15" s="941"/>
      <c r="N15" s="941"/>
      <c r="O15" s="935">
        <v>300</v>
      </c>
      <c r="P15" s="936">
        <v>50</v>
      </c>
      <c r="Q15" s="936">
        <v>50</v>
      </c>
      <c r="R15" s="936">
        <v>50</v>
      </c>
      <c r="S15" s="936">
        <v>50</v>
      </c>
      <c r="T15" s="936">
        <v>50</v>
      </c>
      <c r="U15" s="936">
        <v>50</v>
      </c>
      <c r="V15" s="936">
        <v>300</v>
      </c>
      <c r="W15" s="936">
        <v>50</v>
      </c>
      <c r="X15" s="936">
        <v>50</v>
      </c>
      <c r="Y15" s="936">
        <v>50</v>
      </c>
      <c r="Z15" s="941"/>
      <c r="AA15" s="941"/>
      <c r="AB15" s="941"/>
      <c r="AC15" s="941"/>
      <c r="AD15" s="941"/>
      <c r="AE15" s="937">
        <v>250</v>
      </c>
      <c r="AF15" s="905"/>
      <c r="AG15" s="905"/>
      <c r="AH15" s="905"/>
      <c r="AI15" s="905"/>
      <c r="AJ15" s="905"/>
      <c r="AK15" s="905"/>
      <c r="AL15" s="905"/>
      <c r="AM15" s="905"/>
      <c r="AN15" s="905"/>
      <c r="AO15" s="905"/>
      <c r="AP15" s="905"/>
      <c r="AQ15" s="905"/>
      <c r="AR15" s="905"/>
      <c r="AS15" s="905"/>
      <c r="AT15" s="905"/>
      <c r="AU15" s="905"/>
      <c r="AV15" s="905"/>
      <c r="AW15" s="905"/>
      <c r="AX15" s="905"/>
      <c r="AY15" s="905"/>
      <c r="AZ15" s="905"/>
      <c r="BA15" s="905"/>
      <c r="BB15" s="905"/>
      <c r="BC15" s="905"/>
      <c r="BD15" s="905"/>
      <c r="BE15" s="905"/>
      <c r="BF15" s="905"/>
      <c r="BG15" s="905"/>
      <c r="BH15" s="905"/>
      <c r="BI15" s="905"/>
      <c r="BJ15" s="905"/>
      <c r="BK15" s="905"/>
      <c r="BL15" s="905"/>
      <c r="BM15" s="905"/>
      <c r="BN15" s="905"/>
      <c r="BO15" s="905"/>
      <c r="BP15" s="905"/>
      <c r="BQ15" s="905"/>
      <c r="BR15" s="905"/>
      <c r="BS15" s="905"/>
      <c r="BT15" s="905"/>
      <c r="BU15" s="905"/>
      <c r="BV15" s="905"/>
      <c r="BW15" s="905"/>
      <c r="BX15" s="905"/>
      <c r="BY15" s="905"/>
      <c r="BZ15" s="905"/>
      <c r="CA15" s="905"/>
      <c r="CB15" s="905"/>
      <c r="CC15" s="905"/>
      <c r="CD15" s="905"/>
      <c r="CE15" s="905"/>
      <c r="CF15" s="905"/>
      <c r="CG15" s="905"/>
      <c r="CH15" s="905"/>
      <c r="CI15" s="905"/>
      <c r="CJ15" s="905"/>
      <c r="CK15" s="905"/>
      <c r="CL15" s="905"/>
      <c r="CM15" s="905"/>
      <c r="CN15" s="905"/>
      <c r="CO15" s="905"/>
      <c r="CP15" s="905"/>
      <c r="CQ15" s="905"/>
      <c r="CR15" s="905"/>
      <c r="CS15" s="905"/>
      <c r="CT15" s="905"/>
      <c r="CU15" s="905"/>
      <c r="CV15" s="905"/>
      <c r="CW15" s="905"/>
      <c r="CX15" s="905"/>
      <c r="CY15" s="905"/>
      <c r="CZ15" s="905"/>
      <c r="DA15" s="905"/>
      <c r="DB15" s="905"/>
      <c r="DC15" s="905"/>
      <c r="DD15" s="905"/>
      <c r="DE15" s="905"/>
      <c r="DF15" s="905"/>
      <c r="DG15" s="905"/>
      <c r="DH15" s="905"/>
      <c r="DI15" s="905"/>
      <c r="DJ15" s="905"/>
      <c r="DK15" s="905"/>
      <c r="DL15" s="905"/>
      <c r="DM15" s="905"/>
      <c r="DN15" s="905"/>
      <c r="DO15" s="905"/>
      <c r="DP15" s="905"/>
      <c r="DQ15" s="905"/>
      <c r="DR15" s="905"/>
      <c r="DS15" s="905"/>
      <c r="DT15" s="905"/>
      <c r="DU15" s="905"/>
      <c r="DV15" s="905"/>
      <c r="DW15" s="905"/>
      <c r="DX15" s="905"/>
      <c r="DY15" s="905"/>
      <c r="DZ15" s="905"/>
      <c r="EA15" s="905"/>
      <c r="EB15" s="905"/>
      <c r="EC15" s="905"/>
      <c r="ED15" s="905"/>
      <c r="EE15" s="905"/>
      <c r="EF15" s="905"/>
      <c r="EG15" s="905"/>
      <c r="EH15" s="905"/>
      <c r="EI15" s="905"/>
      <c r="EJ15" s="905"/>
      <c r="EK15" s="905"/>
      <c r="EL15" s="905"/>
      <c r="EM15" s="905"/>
      <c r="EN15" s="905"/>
      <c r="EO15" s="905"/>
      <c r="EP15" s="905"/>
      <c r="EQ15" s="905"/>
      <c r="ER15" s="905"/>
      <c r="ES15" s="905"/>
      <c r="ET15" s="905"/>
      <c r="EU15" s="905"/>
      <c r="EV15" s="905"/>
      <c r="EW15" s="905"/>
      <c r="EX15" s="905"/>
      <c r="EY15" s="905"/>
      <c r="EZ15" s="905"/>
      <c r="FA15" s="905"/>
      <c r="FB15" s="905"/>
      <c r="FC15" s="905"/>
      <c r="FD15" s="905"/>
    </row>
    <row r="16" spans="1:160" s="938" customFormat="1" ht="51" x14ac:dyDescent="0.25">
      <c r="A16" s="1157"/>
      <c r="B16" s="990" t="s">
        <v>1597</v>
      </c>
      <c r="C16" s="990" t="s">
        <v>1598</v>
      </c>
      <c r="D16" s="930" t="s">
        <v>1599</v>
      </c>
      <c r="E16" s="930" t="s">
        <v>1600</v>
      </c>
      <c r="F16" s="1016" t="s">
        <v>1518</v>
      </c>
      <c r="G16" s="931">
        <v>1</v>
      </c>
      <c r="H16" s="939">
        <v>6</v>
      </c>
      <c r="I16" s="931">
        <v>1</v>
      </c>
      <c r="J16" s="943"/>
      <c r="K16" s="944"/>
      <c r="L16" s="941"/>
      <c r="M16" s="941"/>
      <c r="N16" s="941"/>
      <c r="O16" s="935">
        <v>1000</v>
      </c>
      <c r="P16" s="936">
        <v>500</v>
      </c>
      <c r="Q16" s="936">
        <v>100</v>
      </c>
      <c r="R16" s="936">
        <v>100</v>
      </c>
      <c r="S16" s="936">
        <v>100</v>
      </c>
      <c r="T16" s="936">
        <v>100</v>
      </c>
      <c r="U16" s="936">
        <v>100</v>
      </c>
      <c r="V16" s="936">
        <v>1000</v>
      </c>
      <c r="W16" s="936">
        <v>100</v>
      </c>
      <c r="X16" s="936">
        <v>100</v>
      </c>
      <c r="Y16" s="936">
        <v>100</v>
      </c>
      <c r="Z16" s="941"/>
      <c r="AA16" s="941"/>
      <c r="AB16" s="941"/>
      <c r="AC16" s="941"/>
      <c r="AD16" s="941"/>
      <c r="AE16" s="937">
        <v>1400</v>
      </c>
      <c r="AF16" s="905"/>
      <c r="AG16" s="905"/>
      <c r="AH16" s="905"/>
      <c r="AI16" s="905"/>
      <c r="AJ16" s="905"/>
      <c r="AK16" s="905"/>
      <c r="AL16" s="905"/>
      <c r="AM16" s="905"/>
      <c r="AN16" s="905"/>
      <c r="AO16" s="905"/>
      <c r="AP16" s="905"/>
      <c r="AQ16" s="905"/>
      <c r="AR16" s="905"/>
      <c r="AS16" s="905"/>
      <c r="AT16" s="905"/>
      <c r="AU16" s="905"/>
      <c r="AV16" s="905"/>
      <c r="AW16" s="905"/>
      <c r="AX16" s="905"/>
      <c r="AY16" s="905"/>
      <c r="AZ16" s="905"/>
      <c r="BA16" s="905"/>
      <c r="BB16" s="905"/>
      <c r="BC16" s="905"/>
      <c r="BD16" s="905"/>
      <c r="BE16" s="905"/>
      <c r="BF16" s="905"/>
      <c r="BG16" s="905"/>
      <c r="BH16" s="905"/>
      <c r="BI16" s="905"/>
      <c r="BJ16" s="905"/>
      <c r="BK16" s="905"/>
      <c r="BL16" s="905"/>
      <c r="BM16" s="905"/>
      <c r="BN16" s="905"/>
      <c r="BO16" s="905"/>
      <c r="BP16" s="905"/>
      <c r="BQ16" s="905"/>
      <c r="BR16" s="905"/>
      <c r="BS16" s="905"/>
      <c r="BT16" s="905"/>
      <c r="BU16" s="905"/>
      <c r="BV16" s="905"/>
      <c r="BW16" s="905"/>
      <c r="BX16" s="905"/>
      <c r="BY16" s="905"/>
      <c r="BZ16" s="905"/>
      <c r="CA16" s="905"/>
      <c r="CB16" s="905"/>
      <c r="CC16" s="905"/>
      <c r="CD16" s="905"/>
      <c r="CE16" s="905"/>
      <c r="CF16" s="905"/>
      <c r="CG16" s="905"/>
      <c r="CH16" s="905"/>
      <c r="CI16" s="905"/>
      <c r="CJ16" s="905"/>
      <c r="CK16" s="905"/>
      <c r="CL16" s="905"/>
      <c r="CM16" s="905"/>
      <c r="CN16" s="905"/>
      <c r="CO16" s="905"/>
      <c r="CP16" s="905"/>
      <c r="CQ16" s="905"/>
      <c r="CR16" s="905"/>
      <c r="CS16" s="905"/>
      <c r="CT16" s="905"/>
      <c r="CU16" s="905"/>
      <c r="CV16" s="905"/>
      <c r="CW16" s="905"/>
      <c r="CX16" s="905"/>
      <c r="CY16" s="905"/>
      <c r="CZ16" s="905"/>
      <c r="DA16" s="905"/>
      <c r="DB16" s="905"/>
      <c r="DC16" s="905"/>
      <c r="DD16" s="905"/>
      <c r="DE16" s="905"/>
      <c r="DF16" s="905"/>
      <c r="DG16" s="905"/>
      <c r="DH16" s="905"/>
      <c r="DI16" s="905"/>
      <c r="DJ16" s="905"/>
      <c r="DK16" s="905"/>
      <c r="DL16" s="905"/>
      <c r="DM16" s="905"/>
      <c r="DN16" s="905"/>
      <c r="DO16" s="905"/>
      <c r="DP16" s="905"/>
      <c r="DQ16" s="905"/>
      <c r="DR16" s="905"/>
      <c r="DS16" s="905"/>
      <c r="DT16" s="905"/>
      <c r="DU16" s="905"/>
      <c r="DV16" s="905"/>
      <c r="DW16" s="905"/>
      <c r="DX16" s="905"/>
      <c r="DY16" s="905"/>
      <c r="DZ16" s="905"/>
      <c r="EA16" s="905"/>
      <c r="EB16" s="905"/>
      <c r="EC16" s="905"/>
      <c r="ED16" s="905"/>
      <c r="EE16" s="905"/>
      <c r="EF16" s="905"/>
      <c r="EG16" s="905"/>
      <c r="EH16" s="905"/>
      <c r="EI16" s="905"/>
      <c r="EJ16" s="905"/>
      <c r="EK16" s="905"/>
      <c r="EL16" s="905"/>
      <c r="EM16" s="905"/>
      <c r="EN16" s="905"/>
      <c r="EO16" s="905"/>
      <c r="EP16" s="905"/>
      <c r="EQ16" s="905"/>
      <c r="ER16" s="905"/>
      <c r="ES16" s="905"/>
      <c r="ET16" s="905"/>
      <c r="EU16" s="905"/>
      <c r="EV16" s="905"/>
      <c r="EW16" s="905"/>
      <c r="EX16" s="905"/>
      <c r="EY16" s="905"/>
      <c r="EZ16" s="905"/>
      <c r="FA16" s="905"/>
      <c r="FB16" s="905"/>
      <c r="FC16" s="905"/>
      <c r="FD16" s="905"/>
    </row>
    <row r="17" spans="1:160" s="938" customFormat="1" ht="51" x14ac:dyDescent="0.25">
      <c r="A17" s="1158"/>
      <c r="B17" s="990" t="s">
        <v>1601</v>
      </c>
      <c r="C17" s="990"/>
      <c r="D17" s="930" t="s">
        <v>1602</v>
      </c>
      <c r="E17" s="930" t="s">
        <v>1663</v>
      </c>
      <c r="F17" s="1016" t="s">
        <v>1518</v>
      </c>
      <c r="G17" s="931">
        <v>1</v>
      </c>
      <c r="H17" s="939">
        <v>16</v>
      </c>
      <c r="I17" s="931">
        <v>1</v>
      </c>
      <c r="J17" s="943"/>
      <c r="K17" s="944"/>
      <c r="L17" s="941"/>
      <c r="M17" s="941"/>
      <c r="N17" s="941"/>
      <c r="O17" s="935">
        <v>15000</v>
      </c>
      <c r="P17" s="936">
        <v>3500</v>
      </c>
      <c r="Q17" s="936">
        <v>250</v>
      </c>
      <c r="R17" s="936">
        <v>250</v>
      </c>
      <c r="S17" s="936">
        <v>250</v>
      </c>
      <c r="T17" s="936">
        <v>250</v>
      </c>
      <c r="U17" s="936">
        <v>250</v>
      </c>
      <c r="V17" s="936">
        <v>250</v>
      </c>
      <c r="W17" s="936">
        <v>250</v>
      </c>
      <c r="X17" s="936">
        <v>250</v>
      </c>
      <c r="Y17" s="936">
        <v>250</v>
      </c>
      <c r="Z17" s="941"/>
      <c r="AA17" s="941"/>
      <c r="AB17" s="941"/>
      <c r="AC17" s="941"/>
      <c r="AD17" s="941"/>
      <c r="AE17" s="937">
        <v>1250</v>
      </c>
      <c r="AF17" s="905"/>
      <c r="AG17" s="905"/>
      <c r="AH17" s="905"/>
      <c r="AI17" s="905"/>
      <c r="AJ17" s="905"/>
      <c r="AK17" s="905"/>
      <c r="AL17" s="905"/>
      <c r="AM17" s="905"/>
      <c r="AN17" s="905"/>
      <c r="AO17" s="905"/>
      <c r="AP17" s="905"/>
      <c r="AQ17" s="905"/>
      <c r="AR17" s="905"/>
      <c r="AS17" s="905"/>
      <c r="AT17" s="905"/>
      <c r="AU17" s="905"/>
      <c r="AV17" s="905"/>
      <c r="AW17" s="905"/>
      <c r="AX17" s="905"/>
      <c r="AY17" s="905"/>
      <c r="AZ17" s="905"/>
      <c r="BA17" s="905"/>
      <c r="BB17" s="905"/>
      <c r="BC17" s="905"/>
      <c r="BD17" s="905"/>
      <c r="BE17" s="905"/>
      <c r="BF17" s="905"/>
      <c r="BG17" s="905"/>
      <c r="BH17" s="905"/>
      <c r="BI17" s="905"/>
      <c r="BJ17" s="905"/>
      <c r="BK17" s="905"/>
      <c r="BL17" s="905"/>
      <c r="BM17" s="905"/>
      <c r="BN17" s="905"/>
      <c r="BO17" s="905"/>
      <c r="BP17" s="905"/>
      <c r="BQ17" s="905"/>
      <c r="BR17" s="905"/>
      <c r="BS17" s="905"/>
      <c r="BT17" s="905"/>
      <c r="BU17" s="905"/>
      <c r="BV17" s="905"/>
      <c r="BW17" s="905"/>
      <c r="BX17" s="905"/>
      <c r="BY17" s="905"/>
      <c r="BZ17" s="905"/>
      <c r="CA17" s="905"/>
      <c r="CB17" s="905"/>
      <c r="CC17" s="905"/>
      <c r="CD17" s="905"/>
      <c r="CE17" s="905"/>
      <c r="CF17" s="905"/>
      <c r="CG17" s="905"/>
      <c r="CH17" s="905"/>
      <c r="CI17" s="905"/>
      <c r="CJ17" s="905"/>
      <c r="CK17" s="905"/>
      <c r="CL17" s="905"/>
      <c r="CM17" s="905"/>
      <c r="CN17" s="905"/>
      <c r="CO17" s="905"/>
      <c r="CP17" s="905"/>
      <c r="CQ17" s="905"/>
      <c r="CR17" s="905"/>
      <c r="CS17" s="905"/>
      <c r="CT17" s="905"/>
      <c r="CU17" s="905"/>
      <c r="CV17" s="905"/>
      <c r="CW17" s="905"/>
      <c r="CX17" s="905"/>
      <c r="CY17" s="905"/>
      <c r="CZ17" s="905"/>
      <c r="DA17" s="905"/>
      <c r="DB17" s="905"/>
      <c r="DC17" s="905"/>
      <c r="DD17" s="905"/>
      <c r="DE17" s="905"/>
      <c r="DF17" s="905"/>
      <c r="DG17" s="905"/>
      <c r="DH17" s="905"/>
      <c r="DI17" s="905"/>
      <c r="DJ17" s="905"/>
      <c r="DK17" s="905"/>
      <c r="DL17" s="905"/>
      <c r="DM17" s="905"/>
      <c r="DN17" s="905"/>
      <c r="DO17" s="905"/>
      <c r="DP17" s="905"/>
      <c r="DQ17" s="905"/>
      <c r="DR17" s="905"/>
      <c r="DS17" s="905"/>
      <c r="DT17" s="905"/>
      <c r="DU17" s="905"/>
      <c r="DV17" s="905"/>
      <c r="DW17" s="905"/>
      <c r="DX17" s="905"/>
      <c r="DY17" s="905"/>
      <c r="DZ17" s="905"/>
      <c r="EA17" s="905"/>
      <c r="EB17" s="905"/>
      <c r="EC17" s="905"/>
      <c r="ED17" s="905"/>
      <c r="EE17" s="905"/>
      <c r="EF17" s="905"/>
      <c r="EG17" s="905"/>
      <c r="EH17" s="905"/>
      <c r="EI17" s="905"/>
      <c r="EJ17" s="905"/>
      <c r="EK17" s="905"/>
      <c r="EL17" s="905"/>
      <c r="EM17" s="905"/>
      <c r="EN17" s="905"/>
      <c r="EO17" s="905"/>
      <c r="EP17" s="905"/>
      <c r="EQ17" s="905"/>
      <c r="ER17" s="905"/>
      <c r="ES17" s="905"/>
      <c r="ET17" s="905"/>
      <c r="EU17" s="905"/>
      <c r="EV17" s="905"/>
      <c r="EW17" s="905"/>
      <c r="EX17" s="905"/>
      <c r="EY17" s="905"/>
      <c r="EZ17" s="905"/>
      <c r="FA17" s="905"/>
      <c r="FB17" s="905"/>
      <c r="FC17" s="905"/>
      <c r="FD17" s="905"/>
    </row>
    <row r="18" spans="1:160" s="946" customFormat="1" ht="38.25" x14ac:dyDescent="0.25">
      <c r="A18" s="1156" t="s">
        <v>1603</v>
      </c>
      <c r="B18" s="930" t="s">
        <v>1532</v>
      </c>
      <c r="C18" s="930"/>
      <c r="D18" s="1105" t="s">
        <v>1716</v>
      </c>
      <c r="E18" s="1105" t="s">
        <v>1717</v>
      </c>
      <c r="F18" s="1106" t="s">
        <v>1518</v>
      </c>
      <c r="G18" s="931">
        <v>1</v>
      </c>
      <c r="H18" s="931">
        <v>4</v>
      </c>
      <c r="I18" s="931">
        <v>1</v>
      </c>
      <c r="J18" s="943"/>
      <c r="K18" s="944"/>
      <c r="L18" s="941"/>
      <c r="M18" s="941"/>
      <c r="N18" s="941"/>
      <c r="O18" s="935">
        <v>10000</v>
      </c>
      <c r="P18" s="936">
        <v>1500</v>
      </c>
      <c r="Q18" s="936">
        <v>100</v>
      </c>
      <c r="R18" s="936">
        <v>100</v>
      </c>
      <c r="S18" s="936">
        <v>100</v>
      </c>
      <c r="T18" s="936">
        <v>100</v>
      </c>
      <c r="U18" s="936">
        <v>100</v>
      </c>
      <c r="V18" s="936">
        <v>100</v>
      </c>
      <c r="W18" s="936">
        <v>100</v>
      </c>
      <c r="X18" s="936">
        <v>100</v>
      </c>
      <c r="Y18" s="936">
        <v>100</v>
      </c>
      <c r="Z18" s="941"/>
      <c r="AA18" s="941"/>
      <c r="AB18" s="941"/>
      <c r="AC18" s="941"/>
      <c r="AD18" s="941"/>
      <c r="AE18" s="937">
        <v>500</v>
      </c>
      <c r="AF18" s="945"/>
      <c r="AG18" s="945"/>
      <c r="AH18" s="945"/>
      <c r="AI18" s="945"/>
      <c r="AJ18" s="945"/>
      <c r="AK18" s="945"/>
      <c r="AL18" s="945"/>
      <c r="AM18" s="945"/>
      <c r="AN18" s="945"/>
      <c r="AO18" s="945"/>
      <c r="AP18" s="945"/>
      <c r="AQ18" s="945"/>
      <c r="AR18" s="945"/>
      <c r="AS18" s="945"/>
      <c r="AT18" s="945"/>
      <c r="AU18" s="945"/>
      <c r="AV18" s="945"/>
      <c r="AW18" s="945"/>
      <c r="AX18" s="945"/>
      <c r="AY18" s="945"/>
      <c r="AZ18" s="945"/>
      <c r="BA18" s="945"/>
      <c r="BB18" s="945"/>
      <c r="BC18" s="945"/>
      <c r="BD18" s="945"/>
      <c r="BE18" s="945"/>
      <c r="BF18" s="945"/>
      <c r="BG18" s="945"/>
      <c r="BH18" s="945"/>
      <c r="BI18" s="945"/>
      <c r="BJ18" s="945"/>
      <c r="BK18" s="945"/>
      <c r="BL18" s="945"/>
      <c r="BM18" s="945"/>
      <c r="BN18" s="945"/>
      <c r="BO18" s="945"/>
      <c r="BP18" s="945"/>
      <c r="BQ18" s="945"/>
      <c r="BR18" s="945"/>
      <c r="BS18" s="945"/>
      <c r="BT18" s="945"/>
      <c r="BU18" s="945"/>
      <c r="BV18" s="945"/>
      <c r="BW18" s="945"/>
      <c r="BX18" s="945"/>
      <c r="BY18" s="945"/>
      <c r="BZ18" s="945"/>
      <c r="CA18" s="945"/>
      <c r="CB18" s="945"/>
      <c r="CC18" s="945"/>
      <c r="CD18" s="945"/>
      <c r="CE18" s="945"/>
      <c r="CF18" s="945"/>
      <c r="CG18" s="945"/>
      <c r="CH18" s="945"/>
      <c r="CI18" s="945"/>
      <c r="CJ18" s="945"/>
      <c r="CK18" s="945"/>
      <c r="CL18" s="945"/>
      <c r="CM18" s="945"/>
      <c r="CN18" s="945"/>
      <c r="CO18" s="945"/>
      <c r="CP18" s="945"/>
      <c r="CQ18" s="945"/>
      <c r="CR18" s="945"/>
      <c r="CS18" s="945"/>
      <c r="CT18" s="945"/>
      <c r="CU18" s="945"/>
      <c r="CV18" s="945"/>
      <c r="CW18" s="945"/>
      <c r="CX18" s="945"/>
      <c r="CY18" s="945"/>
      <c r="CZ18" s="945"/>
      <c r="DA18" s="945"/>
      <c r="DB18" s="945"/>
      <c r="DC18" s="945"/>
      <c r="DD18" s="945"/>
      <c r="DE18" s="945"/>
      <c r="DF18" s="945"/>
      <c r="DG18" s="945"/>
      <c r="DH18" s="945"/>
      <c r="DI18" s="945"/>
      <c r="DJ18" s="945"/>
      <c r="DK18" s="945"/>
      <c r="DL18" s="945"/>
      <c r="DM18" s="945"/>
      <c r="DN18" s="945"/>
      <c r="DO18" s="945"/>
      <c r="DP18" s="945"/>
      <c r="DQ18" s="945"/>
      <c r="DR18" s="945"/>
      <c r="DS18" s="945"/>
      <c r="DT18" s="945"/>
      <c r="DU18" s="945"/>
      <c r="DV18" s="945"/>
      <c r="DW18" s="945"/>
      <c r="DX18" s="945"/>
      <c r="DY18" s="945"/>
      <c r="DZ18" s="945"/>
      <c r="EA18" s="945"/>
      <c r="EB18" s="945"/>
      <c r="EC18" s="945"/>
      <c r="ED18" s="945"/>
      <c r="EE18" s="945"/>
      <c r="EF18" s="945"/>
      <c r="EG18" s="945"/>
      <c r="EH18" s="945"/>
      <c r="EI18" s="945"/>
      <c r="EJ18" s="945"/>
      <c r="EK18" s="945"/>
      <c r="EL18" s="945"/>
      <c r="EM18" s="945"/>
      <c r="EN18" s="945"/>
      <c r="EO18" s="945"/>
      <c r="EP18" s="945"/>
      <c r="EQ18" s="945"/>
      <c r="ER18" s="945"/>
      <c r="ES18" s="945"/>
      <c r="ET18" s="945"/>
      <c r="EU18" s="945"/>
      <c r="EV18" s="945"/>
      <c r="EW18" s="945"/>
      <c r="EX18" s="945"/>
      <c r="EY18" s="945"/>
      <c r="EZ18" s="945"/>
      <c r="FA18" s="945"/>
      <c r="FB18" s="945"/>
      <c r="FC18" s="945"/>
      <c r="FD18" s="945"/>
    </row>
    <row r="19" spans="1:160" s="946" customFormat="1" ht="76.5" x14ac:dyDescent="0.25">
      <c r="A19" s="1157"/>
      <c r="B19" s="930"/>
      <c r="C19" s="930"/>
      <c r="D19" s="930"/>
      <c r="E19" s="1104" t="s">
        <v>1715</v>
      </c>
      <c r="F19" s="1103"/>
      <c r="G19" s="931"/>
      <c r="H19" s="931"/>
      <c r="I19" s="931"/>
      <c r="J19" s="943"/>
      <c r="K19" s="944"/>
      <c r="L19" s="941"/>
      <c r="M19" s="941"/>
      <c r="N19" s="941"/>
      <c r="O19" s="935"/>
      <c r="P19" s="936"/>
      <c r="Q19" s="936"/>
      <c r="R19" s="936"/>
      <c r="S19" s="936"/>
      <c r="T19" s="936"/>
      <c r="U19" s="936"/>
      <c r="V19" s="936"/>
      <c r="W19" s="936"/>
      <c r="X19" s="936"/>
      <c r="Y19" s="936"/>
      <c r="Z19" s="941"/>
      <c r="AA19" s="941"/>
      <c r="AB19" s="941"/>
      <c r="AC19" s="941"/>
      <c r="AD19" s="941"/>
      <c r="AE19" s="937"/>
      <c r="AF19" s="945"/>
      <c r="AG19" s="945"/>
      <c r="AH19" s="945"/>
      <c r="AI19" s="945"/>
      <c r="AJ19" s="945"/>
      <c r="AK19" s="945"/>
      <c r="AL19" s="945"/>
      <c r="AM19" s="945"/>
      <c r="AN19" s="945"/>
      <c r="AO19" s="945"/>
      <c r="AP19" s="945"/>
      <c r="AQ19" s="945"/>
      <c r="AR19" s="945"/>
      <c r="AS19" s="945"/>
      <c r="AT19" s="945"/>
      <c r="AU19" s="945"/>
      <c r="AV19" s="945"/>
      <c r="AW19" s="945"/>
      <c r="AX19" s="945"/>
      <c r="AY19" s="945"/>
      <c r="AZ19" s="945"/>
      <c r="BA19" s="945"/>
      <c r="BB19" s="945"/>
      <c r="BC19" s="945"/>
      <c r="BD19" s="945"/>
      <c r="BE19" s="945"/>
      <c r="BF19" s="945"/>
      <c r="BG19" s="945"/>
      <c r="BH19" s="945"/>
      <c r="BI19" s="945"/>
      <c r="BJ19" s="945"/>
      <c r="BK19" s="945"/>
      <c r="BL19" s="945"/>
      <c r="BM19" s="945"/>
      <c r="BN19" s="945"/>
      <c r="BO19" s="945"/>
      <c r="BP19" s="945"/>
      <c r="BQ19" s="945"/>
      <c r="BR19" s="945"/>
      <c r="BS19" s="945"/>
      <c r="BT19" s="945"/>
      <c r="BU19" s="945"/>
      <c r="BV19" s="945"/>
      <c r="BW19" s="945"/>
      <c r="BX19" s="945"/>
      <c r="BY19" s="945"/>
      <c r="BZ19" s="945"/>
      <c r="CA19" s="945"/>
      <c r="CB19" s="945"/>
      <c r="CC19" s="945"/>
      <c r="CD19" s="945"/>
      <c r="CE19" s="945"/>
      <c r="CF19" s="945"/>
      <c r="CG19" s="945"/>
      <c r="CH19" s="945"/>
      <c r="CI19" s="945"/>
      <c r="CJ19" s="945"/>
      <c r="CK19" s="945"/>
      <c r="CL19" s="945"/>
      <c r="CM19" s="945"/>
      <c r="CN19" s="945"/>
      <c r="CO19" s="945"/>
      <c r="CP19" s="945"/>
      <c r="CQ19" s="945"/>
      <c r="CR19" s="945"/>
      <c r="CS19" s="945"/>
      <c r="CT19" s="945"/>
      <c r="CU19" s="945"/>
      <c r="CV19" s="945"/>
      <c r="CW19" s="945"/>
      <c r="CX19" s="945"/>
      <c r="CY19" s="945"/>
      <c r="CZ19" s="945"/>
      <c r="DA19" s="945"/>
      <c r="DB19" s="945"/>
      <c r="DC19" s="945"/>
      <c r="DD19" s="945"/>
      <c r="DE19" s="945"/>
      <c r="DF19" s="945"/>
      <c r="DG19" s="945"/>
      <c r="DH19" s="945"/>
      <c r="DI19" s="945"/>
      <c r="DJ19" s="945"/>
      <c r="DK19" s="945"/>
      <c r="DL19" s="945"/>
      <c r="DM19" s="945"/>
      <c r="DN19" s="945"/>
      <c r="DO19" s="945"/>
      <c r="DP19" s="945"/>
      <c r="DQ19" s="945"/>
      <c r="DR19" s="945"/>
      <c r="DS19" s="945"/>
      <c r="DT19" s="945"/>
      <c r="DU19" s="945"/>
      <c r="DV19" s="945"/>
      <c r="DW19" s="945"/>
      <c r="DX19" s="945"/>
      <c r="DY19" s="945"/>
      <c r="DZ19" s="945"/>
      <c r="EA19" s="945"/>
      <c r="EB19" s="945"/>
      <c r="EC19" s="945"/>
      <c r="ED19" s="945"/>
      <c r="EE19" s="945"/>
      <c r="EF19" s="945"/>
      <c r="EG19" s="945"/>
      <c r="EH19" s="945"/>
      <c r="EI19" s="945"/>
      <c r="EJ19" s="945"/>
      <c r="EK19" s="945"/>
      <c r="EL19" s="945"/>
      <c r="EM19" s="945"/>
      <c r="EN19" s="945"/>
      <c r="EO19" s="945"/>
      <c r="EP19" s="945"/>
      <c r="EQ19" s="945"/>
      <c r="ER19" s="945"/>
      <c r="ES19" s="945"/>
      <c r="ET19" s="945"/>
      <c r="EU19" s="945"/>
      <c r="EV19" s="945"/>
      <c r="EW19" s="945"/>
      <c r="EX19" s="945"/>
      <c r="EY19" s="945"/>
      <c r="EZ19" s="945"/>
      <c r="FA19" s="945"/>
      <c r="FB19" s="945"/>
      <c r="FC19" s="945"/>
      <c r="FD19" s="945"/>
    </row>
    <row r="20" spans="1:160" s="946" customFormat="1" ht="38.25" x14ac:dyDescent="0.25">
      <c r="A20" s="1157"/>
      <c r="B20" s="930" t="s">
        <v>1535</v>
      </c>
      <c r="C20" s="930"/>
      <c r="D20" s="930" t="s">
        <v>1605</v>
      </c>
      <c r="E20" s="930" t="s">
        <v>1665</v>
      </c>
      <c r="F20" s="1037" t="s">
        <v>1534</v>
      </c>
      <c r="G20" s="931">
        <v>1</v>
      </c>
      <c r="H20" s="939" t="s">
        <v>162</v>
      </c>
      <c r="I20" s="939">
        <v>2</v>
      </c>
      <c r="J20" s="943"/>
      <c r="K20" s="944"/>
      <c r="L20" s="941"/>
      <c r="M20" s="941"/>
      <c r="N20" s="941"/>
      <c r="O20" s="935">
        <v>7500</v>
      </c>
      <c r="P20" s="936">
        <v>250</v>
      </c>
      <c r="Q20" s="947" t="s">
        <v>162</v>
      </c>
      <c r="R20" s="936">
        <v>250</v>
      </c>
      <c r="S20" s="947" t="s">
        <v>162</v>
      </c>
      <c r="T20" s="936">
        <v>250</v>
      </c>
      <c r="U20" s="947" t="s">
        <v>162</v>
      </c>
      <c r="V20" s="936">
        <v>250</v>
      </c>
      <c r="W20" s="947" t="s">
        <v>162</v>
      </c>
      <c r="X20" s="936">
        <v>250</v>
      </c>
      <c r="Y20" s="947" t="s">
        <v>162</v>
      </c>
      <c r="Z20" s="941"/>
      <c r="AA20" s="941"/>
      <c r="AB20" s="941"/>
      <c r="AC20" s="941"/>
      <c r="AD20" s="941"/>
      <c r="AE20" s="937">
        <v>500</v>
      </c>
      <c r="AF20" s="945"/>
      <c r="AG20" s="945"/>
      <c r="AH20" s="945"/>
      <c r="AI20" s="945"/>
      <c r="AJ20" s="945"/>
      <c r="AK20" s="945"/>
      <c r="AL20" s="945"/>
      <c r="AM20" s="945"/>
      <c r="AN20" s="945"/>
      <c r="AO20" s="945"/>
      <c r="AP20" s="945"/>
      <c r="AQ20" s="945"/>
      <c r="AR20" s="945"/>
      <c r="AS20" s="945"/>
      <c r="AT20" s="945"/>
      <c r="AU20" s="945"/>
      <c r="AV20" s="945"/>
      <c r="AW20" s="945"/>
      <c r="AX20" s="945"/>
      <c r="AY20" s="945"/>
      <c r="AZ20" s="945"/>
      <c r="BA20" s="945"/>
      <c r="BB20" s="945"/>
      <c r="BC20" s="945"/>
      <c r="BD20" s="945"/>
      <c r="BE20" s="945"/>
      <c r="BF20" s="945"/>
      <c r="BG20" s="945"/>
      <c r="BH20" s="945"/>
      <c r="BI20" s="945"/>
      <c r="BJ20" s="945"/>
      <c r="BK20" s="945"/>
      <c r="BL20" s="945"/>
      <c r="BM20" s="945"/>
      <c r="BN20" s="945"/>
      <c r="BO20" s="945"/>
      <c r="BP20" s="945"/>
      <c r="BQ20" s="945"/>
      <c r="BR20" s="945"/>
      <c r="BS20" s="945"/>
      <c r="BT20" s="945"/>
      <c r="BU20" s="945"/>
      <c r="BV20" s="945"/>
      <c r="BW20" s="945"/>
      <c r="BX20" s="945"/>
      <c r="BY20" s="945"/>
      <c r="BZ20" s="945"/>
      <c r="CA20" s="945"/>
      <c r="CB20" s="945"/>
      <c r="CC20" s="945"/>
      <c r="CD20" s="945"/>
      <c r="CE20" s="945"/>
      <c r="CF20" s="945"/>
      <c r="CG20" s="945"/>
      <c r="CH20" s="945"/>
      <c r="CI20" s="945"/>
      <c r="CJ20" s="945"/>
      <c r="CK20" s="945"/>
      <c r="CL20" s="945"/>
      <c r="CM20" s="945"/>
      <c r="CN20" s="945"/>
      <c r="CO20" s="945"/>
      <c r="CP20" s="945"/>
      <c r="CQ20" s="945"/>
      <c r="CR20" s="945"/>
      <c r="CS20" s="945"/>
      <c r="CT20" s="945"/>
      <c r="CU20" s="945"/>
      <c r="CV20" s="945"/>
      <c r="CW20" s="945"/>
      <c r="CX20" s="945"/>
      <c r="CY20" s="945"/>
      <c r="CZ20" s="945"/>
      <c r="DA20" s="945"/>
      <c r="DB20" s="945"/>
      <c r="DC20" s="945"/>
      <c r="DD20" s="945"/>
      <c r="DE20" s="945"/>
      <c r="DF20" s="945"/>
      <c r="DG20" s="945"/>
      <c r="DH20" s="945"/>
      <c r="DI20" s="945"/>
      <c r="DJ20" s="945"/>
      <c r="DK20" s="945"/>
      <c r="DL20" s="945"/>
      <c r="DM20" s="945"/>
      <c r="DN20" s="945"/>
      <c r="DO20" s="945"/>
      <c r="DP20" s="945"/>
      <c r="DQ20" s="945"/>
      <c r="DR20" s="945"/>
      <c r="DS20" s="945"/>
      <c r="DT20" s="945"/>
      <c r="DU20" s="945"/>
      <c r="DV20" s="945"/>
      <c r="DW20" s="945"/>
      <c r="DX20" s="945"/>
      <c r="DY20" s="945"/>
      <c r="DZ20" s="945"/>
      <c r="EA20" s="945"/>
      <c r="EB20" s="945"/>
      <c r="EC20" s="945"/>
      <c r="ED20" s="945"/>
      <c r="EE20" s="945"/>
      <c r="EF20" s="945"/>
      <c r="EG20" s="945"/>
      <c r="EH20" s="945"/>
      <c r="EI20" s="945"/>
      <c r="EJ20" s="945"/>
      <c r="EK20" s="945"/>
      <c r="EL20" s="945"/>
      <c r="EM20" s="945"/>
      <c r="EN20" s="945"/>
      <c r="EO20" s="945"/>
      <c r="EP20" s="945"/>
      <c r="EQ20" s="945"/>
      <c r="ER20" s="945"/>
      <c r="ES20" s="945"/>
      <c r="ET20" s="945"/>
      <c r="EU20" s="945"/>
      <c r="EV20" s="945"/>
      <c r="EW20" s="945"/>
      <c r="EX20" s="945"/>
      <c r="EY20" s="945"/>
      <c r="EZ20" s="945"/>
      <c r="FA20" s="945"/>
      <c r="FB20" s="945"/>
      <c r="FC20" s="945"/>
      <c r="FD20" s="945"/>
    </row>
    <row r="21" spans="1:160" s="946" customFormat="1" ht="63.75" x14ac:dyDescent="0.25">
      <c r="A21" s="1158"/>
      <c r="B21" s="930" t="s">
        <v>1539</v>
      </c>
      <c r="C21" s="930"/>
      <c r="D21" s="930" t="s">
        <v>1606</v>
      </c>
      <c r="E21" s="930" t="s">
        <v>1565</v>
      </c>
      <c r="F21" s="1037" t="s">
        <v>1534</v>
      </c>
      <c r="G21" s="931">
        <v>1</v>
      </c>
      <c r="H21" s="931">
        <v>20</v>
      </c>
      <c r="I21" s="931">
        <v>1</v>
      </c>
      <c r="J21" s="943"/>
      <c r="K21" s="944"/>
      <c r="L21" s="941"/>
      <c r="M21" s="941"/>
      <c r="N21" s="941"/>
      <c r="O21" s="935">
        <v>15000</v>
      </c>
      <c r="P21" s="936">
        <v>100</v>
      </c>
      <c r="Q21" s="936">
        <v>100</v>
      </c>
      <c r="R21" s="936">
        <v>100</v>
      </c>
      <c r="S21" s="936">
        <v>100</v>
      </c>
      <c r="T21" s="936">
        <v>100</v>
      </c>
      <c r="U21" s="936">
        <v>100</v>
      </c>
      <c r="V21" s="936">
        <v>100</v>
      </c>
      <c r="W21" s="936">
        <v>100</v>
      </c>
      <c r="X21" s="936">
        <v>100</v>
      </c>
      <c r="Y21" s="936">
        <v>100</v>
      </c>
      <c r="Z21" s="941"/>
      <c r="AA21" s="941"/>
      <c r="AB21" s="941"/>
      <c r="AC21" s="941"/>
      <c r="AD21" s="941"/>
      <c r="AE21" s="937">
        <v>500</v>
      </c>
      <c r="AF21" s="945"/>
      <c r="AG21" s="945"/>
      <c r="AH21" s="945"/>
      <c r="AI21" s="945"/>
      <c r="AJ21" s="945"/>
      <c r="AK21" s="945"/>
      <c r="AL21" s="945"/>
      <c r="AM21" s="945"/>
      <c r="AN21" s="945"/>
      <c r="AO21" s="945"/>
      <c r="AP21" s="945"/>
      <c r="AQ21" s="945"/>
      <c r="AR21" s="945"/>
      <c r="AS21" s="945"/>
      <c r="AT21" s="945"/>
      <c r="AU21" s="945"/>
      <c r="AV21" s="945"/>
      <c r="AW21" s="945"/>
      <c r="AX21" s="945"/>
      <c r="AY21" s="945"/>
      <c r="AZ21" s="945"/>
      <c r="BA21" s="945"/>
      <c r="BB21" s="945"/>
      <c r="BC21" s="945"/>
      <c r="BD21" s="945"/>
      <c r="BE21" s="945"/>
      <c r="BF21" s="945"/>
      <c r="BG21" s="945"/>
      <c r="BH21" s="945"/>
      <c r="BI21" s="945"/>
      <c r="BJ21" s="945"/>
      <c r="BK21" s="945"/>
      <c r="BL21" s="945"/>
      <c r="BM21" s="945"/>
      <c r="BN21" s="945"/>
      <c r="BO21" s="945"/>
      <c r="BP21" s="945"/>
      <c r="BQ21" s="945"/>
      <c r="BR21" s="945"/>
      <c r="BS21" s="945"/>
      <c r="BT21" s="945"/>
      <c r="BU21" s="945"/>
      <c r="BV21" s="945"/>
      <c r="BW21" s="945"/>
      <c r="BX21" s="945"/>
      <c r="BY21" s="945"/>
      <c r="BZ21" s="945"/>
      <c r="CA21" s="945"/>
      <c r="CB21" s="945"/>
      <c r="CC21" s="945"/>
      <c r="CD21" s="945"/>
      <c r="CE21" s="945"/>
      <c r="CF21" s="945"/>
      <c r="CG21" s="945"/>
      <c r="CH21" s="945"/>
      <c r="CI21" s="945"/>
      <c r="CJ21" s="945"/>
      <c r="CK21" s="945"/>
      <c r="CL21" s="945"/>
      <c r="CM21" s="945"/>
      <c r="CN21" s="945"/>
      <c r="CO21" s="945"/>
      <c r="CP21" s="945"/>
      <c r="CQ21" s="945"/>
      <c r="CR21" s="945"/>
      <c r="CS21" s="945"/>
      <c r="CT21" s="945"/>
      <c r="CU21" s="945"/>
      <c r="CV21" s="945"/>
      <c r="CW21" s="945"/>
      <c r="CX21" s="945"/>
      <c r="CY21" s="945"/>
      <c r="CZ21" s="945"/>
      <c r="DA21" s="945"/>
      <c r="DB21" s="945"/>
      <c r="DC21" s="945"/>
      <c r="DD21" s="945"/>
      <c r="DE21" s="945"/>
      <c r="DF21" s="945"/>
      <c r="DG21" s="945"/>
      <c r="DH21" s="945"/>
      <c r="DI21" s="945"/>
      <c r="DJ21" s="945"/>
      <c r="DK21" s="945"/>
      <c r="DL21" s="945"/>
      <c r="DM21" s="945"/>
      <c r="DN21" s="945"/>
      <c r="DO21" s="945"/>
      <c r="DP21" s="945"/>
      <c r="DQ21" s="945"/>
      <c r="DR21" s="945"/>
      <c r="DS21" s="945"/>
      <c r="DT21" s="945"/>
      <c r="DU21" s="945"/>
      <c r="DV21" s="945"/>
      <c r="DW21" s="945"/>
      <c r="DX21" s="945"/>
      <c r="DY21" s="945"/>
      <c r="DZ21" s="945"/>
      <c r="EA21" s="945"/>
      <c r="EB21" s="945"/>
      <c r="EC21" s="945"/>
      <c r="ED21" s="945"/>
      <c r="EE21" s="945"/>
      <c r="EF21" s="945"/>
      <c r="EG21" s="945"/>
      <c r="EH21" s="945"/>
      <c r="EI21" s="945"/>
      <c r="EJ21" s="945"/>
      <c r="EK21" s="945"/>
      <c r="EL21" s="945"/>
      <c r="EM21" s="945"/>
      <c r="EN21" s="945"/>
      <c r="EO21" s="945"/>
      <c r="EP21" s="945"/>
      <c r="EQ21" s="945"/>
      <c r="ER21" s="945"/>
      <c r="ES21" s="945"/>
      <c r="ET21" s="945"/>
      <c r="EU21" s="945"/>
      <c r="EV21" s="945"/>
      <c r="EW21" s="945"/>
      <c r="EX21" s="945"/>
      <c r="EY21" s="945"/>
      <c r="EZ21" s="945"/>
      <c r="FA21" s="945"/>
      <c r="FB21" s="945"/>
      <c r="FC21" s="945"/>
      <c r="FD21" s="945"/>
    </row>
    <row r="22" spans="1:160" s="938" customFormat="1" ht="34.5" customHeight="1" thickBot="1" x14ac:dyDescent="0.3">
      <c r="A22" s="954"/>
      <c r="B22" s="954"/>
      <c r="C22" s="954"/>
      <c r="D22" s="954"/>
      <c r="E22" s="954"/>
      <c r="F22" s="954"/>
      <c r="G22" s="954"/>
      <c r="H22" s="954"/>
      <c r="I22" s="954"/>
      <c r="J22" s="954"/>
      <c r="K22" s="954" t="e">
        <f>SUM(#REF!)</f>
        <v>#REF!</v>
      </c>
      <c r="L22" s="954" t="e">
        <f>SUM(#REF!)</f>
        <v>#REF!</v>
      </c>
      <c r="M22" s="954" t="e">
        <f>SUM(#REF!)</f>
        <v>#REF!</v>
      </c>
      <c r="N22" s="954" t="e">
        <f>SUM(#REF!)</f>
        <v>#REF!</v>
      </c>
      <c r="O22" s="991">
        <f t="shared" ref="O22:AE22" si="0">SUM(O5:O21)</f>
        <v>119800</v>
      </c>
      <c r="P22" s="955">
        <f t="shared" si="0"/>
        <v>47050</v>
      </c>
      <c r="Q22" s="955">
        <f t="shared" si="0"/>
        <v>3500</v>
      </c>
      <c r="R22" s="955">
        <f t="shared" si="0"/>
        <v>3750</v>
      </c>
      <c r="S22" s="955">
        <f t="shared" si="0"/>
        <v>3500</v>
      </c>
      <c r="T22" s="955">
        <f t="shared" si="0"/>
        <v>5600</v>
      </c>
      <c r="U22" s="955">
        <f t="shared" si="0"/>
        <v>4500</v>
      </c>
      <c r="V22" s="955">
        <f t="shared" si="0"/>
        <v>4900</v>
      </c>
      <c r="W22" s="955">
        <f t="shared" si="0"/>
        <v>5750</v>
      </c>
      <c r="X22" s="955">
        <f t="shared" si="0"/>
        <v>3750</v>
      </c>
      <c r="Y22" s="955">
        <f t="shared" si="0"/>
        <v>3500</v>
      </c>
      <c r="Z22" s="954">
        <f t="shared" si="0"/>
        <v>0</v>
      </c>
      <c r="AA22" s="954">
        <f t="shared" si="0"/>
        <v>0</v>
      </c>
      <c r="AB22" s="954">
        <f t="shared" si="0"/>
        <v>0</v>
      </c>
      <c r="AC22" s="954">
        <f t="shared" si="0"/>
        <v>0</v>
      </c>
      <c r="AD22" s="954">
        <f t="shared" si="0"/>
        <v>0</v>
      </c>
      <c r="AE22" s="956">
        <f t="shared" si="0"/>
        <v>24000</v>
      </c>
      <c r="AF22" s="905"/>
      <c r="AG22" s="905"/>
      <c r="AH22" s="905"/>
      <c r="AI22" s="905"/>
      <c r="AJ22" s="905"/>
      <c r="AK22" s="905"/>
      <c r="AL22" s="905"/>
      <c r="AM22" s="905"/>
      <c r="AN22" s="905"/>
      <c r="AO22" s="905"/>
      <c r="AP22" s="905"/>
      <c r="AQ22" s="905"/>
      <c r="AR22" s="905"/>
      <c r="AS22" s="905"/>
      <c r="AT22" s="905"/>
      <c r="AU22" s="905"/>
      <c r="AV22" s="905"/>
      <c r="AW22" s="905"/>
      <c r="AX22" s="905"/>
      <c r="AY22" s="905"/>
      <c r="AZ22" s="905"/>
      <c r="BA22" s="905"/>
      <c r="BB22" s="905"/>
      <c r="BC22" s="905"/>
      <c r="BD22" s="905"/>
      <c r="BE22" s="905"/>
      <c r="BF22" s="905"/>
      <c r="BG22" s="905"/>
      <c r="BH22" s="905"/>
      <c r="BI22" s="905"/>
      <c r="BJ22" s="905"/>
      <c r="BK22" s="905"/>
      <c r="BL22" s="905"/>
      <c r="BM22" s="905"/>
      <c r="BN22" s="905"/>
      <c r="BO22" s="905"/>
      <c r="BP22" s="905"/>
      <c r="BQ22" s="905"/>
      <c r="BR22" s="905"/>
      <c r="BS22" s="905"/>
      <c r="BT22" s="905"/>
      <c r="BU22" s="905"/>
      <c r="BV22" s="905"/>
      <c r="BW22" s="905"/>
      <c r="BX22" s="905"/>
      <c r="BY22" s="905"/>
      <c r="BZ22" s="905"/>
      <c r="CA22" s="905"/>
      <c r="CB22" s="905"/>
      <c r="CC22" s="905"/>
      <c r="CD22" s="905"/>
      <c r="CE22" s="905"/>
      <c r="CF22" s="905"/>
      <c r="CG22" s="905"/>
      <c r="CH22" s="905"/>
      <c r="CI22" s="905"/>
      <c r="CJ22" s="905"/>
      <c r="CK22" s="905"/>
      <c r="CL22" s="905"/>
      <c r="CM22" s="905"/>
      <c r="CN22" s="905"/>
      <c r="CO22" s="905"/>
      <c r="CP22" s="905"/>
      <c r="CQ22" s="905"/>
      <c r="CR22" s="905"/>
      <c r="CS22" s="905"/>
      <c r="CT22" s="905"/>
      <c r="CU22" s="905"/>
      <c r="CV22" s="905"/>
      <c r="CW22" s="905"/>
      <c r="CX22" s="905"/>
      <c r="CY22" s="905"/>
      <c r="CZ22" s="905"/>
      <c r="DA22" s="905"/>
      <c r="DB22" s="905"/>
      <c r="DC22" s="905"/>
      <c r="DD22" s="905"/>
      <c r="DE22" s="905"/>
      <c r="DF22" s="905"/>
      <c r="DG22" s="905"/>
      <c r="DH22" s="905"/>
      <c r="DI22" s="905"/>
      <c r="DJ22" s="905"/>
      <c r="DK22" s="905"/>
      <c r="DL22" s="905"/>
      <c r="DM22" s="905"/>
      <c r="DN22" s="905"/>
      <c r="DO22" s="905"/>
      <c r="DP22" s="905"/>
      <c r="DQ22" s="905"/>
      <c r="DR22" s="905"/>
      <c r="DS22" s="905"/>
      <c r="DT22" s="905"/>
      <c r="DU22" s="905"/>
      <c r="DV22" s="905"/>
      <c r="DW22" s="905"/>
      <c r="DX22" s="905"/>
      <c r="DY22" s="905"/>
      <c r="DZ22" s="905"/>
      <c r="EA22" s="905"/>
      <c r="EB22" s="905"/>
      <c r="EC22" s="905"/>
      <c r="ED22" s="905"/>
      <c r="EE22" s="905"/>
      <c r="EF22" s="905"/>
      <c r="EG22" s="905"/>
      <c r="EH22" s="905"/>
      <c r="EI22" s="905"/>
      <c r="EJ22" s="905"/>
      <c r="EK22" s="905"/>
      <c r="EL22" s="905"/>
      <c r="EM22" s="905"/>
      <c r="EN22" s="905"/>
      <c r="EO22" s="905"/>
      <c r="EP22" s="905"/>
      <c r="EQ22" s="905"/>
      <c r="ER22" s="905"/>
      <c r="ES22" s="905"/>
      <c r="ET22" s="905"/>
      <c r="EU22" s="905"/>
      <c r="EV22" s="905"/>
      <c r="EW22" s="905"/>
      <c r="EX22" s="905"/>
      <c r="EY22" s="905"/>
      <c r="EZ22" s="905"/>
      <c r="FA22" s="905"/>
      <c r="FB22" s="905"/>
      <c r="FC22" s="905"/>
      <c r="FD22" s="905"/>
    </row>
    <row r="23" spans="1:160" s="966" customFormat="1" ht="30" customHeight="1" thickBot="1" x14ac:dyDescent="0.3">
      <c r="A23" s="957" t="s">
        <v>234</v>
      </c>
      <c r="B23" s="957"/>
      <c r="C23" s="957"/>
      <c r="D23" s="957"/>
      <c r="E23" s="957"/>
      <c r="F23" s="957"/>
      <c r="G23" s="958"/>
      <c r="H23" s="959"/>
      <c r="I23" s="958"/>
      <c r="J23" s="960"/>
      <c r="K23" s="961">
        <v>2014</v>
      </c>
      <c r="L23" s="962">
        <v>2015</v>
      </c>
      <c r="M23" s="962">
        <v>2016</v>
      </c>
      <c r="N23" s="962">
        <v>2017</v>
      </c>
      <c r="O23" s="963" t="s">
        <v>1546</v>
      </c>
      <c r="P23" s="964">
        <v>2021</v>
      </c>
      <c r="Q23" s="964">
        <v>2022</v>
      </c>
      <c r="R23" s="964">
        <v>2023</v>
      </c>
      <c r="S23" s="964">
        <v>2024</v>
      </c>
      <c r="T23" s="964">
        <v>2025</v>
      </c>
      <c r="U23" s="964">
        <v>2026</v>
      </c>
      <c r="V23" s="964">
        <v>2027</v>
      </c>
      <c r="W23" s="964">
        <v>2028</v>
      </c>
      <c r="X23" s="964">
        <v>2029</v>
      </c>
      <c r="Y23" s="964">
        <v>2030</v>
      </c>
      <c r="Z23" s="964">
        <v>2032</v>
      </c>
      <c r="AA23" s="964">
        <v>2033</v>
      </c>
      <c r="AB23" s="964">
        <v>2034</v>
      </c>
      <c r="AC23" s="964">
        <v>2035</v>
      </c>
      <c r="AD23" s="964">
        <v>2036</v>
      </c>
      <c r="AE23" s="965" t="s">
        <v>262</v>
      </c>
    </row>
    <row r="24" spans="1:160" s="974" customFormat="1" ht="30" customHeight="1" thickBot="1" x14ac:dyDescent="0.3">
      <c r="A24" s="967" t="s">
        <v>1547</v>
      </c>
      <c r="B24" s="967"/>
      <c r="C24" s="967"/>
      <c r="D24" s="967"/>
      <c r="E24" s="967"/>
      <c r="F24" s="967"/>
      <c r="G24" s="968"/>
      <c r="H24" s="969"/>
      <c r="I24" s="968"/>
      <c r="J24" s="970"/>
      <c r="K24" s="971" t="e">
        <f>K22+#REF!+#REF!+#REF!</f>
        <v>#REF!</v>
      </c>
      <c r="L24" s="971" t="e">
        <f>L22+#REF!+#REF!+#REF!</f>
        <v>#REF!</v>
      </c>
      <c r="M24" s="971" t="e">
        <f>M22+#REF!+#REF!+#REF!</f>
        <v>#REF!</v>
      </c>
      <c r="N24" s="971" t="e">
        <f>N22+#REF!+#REF!+#REF!</f>
        <v>#REF!</v>
      </c>
      <c r="O24" s="972"/>
      <c r="P24" s="973">
        <f>P22</f>
        <v>47050</v>
      </c>
      <c r="Q24" s="973">
        <f t="shared" ref="Q24:AE24" si="1">Q22</f>
        <v>3500</v>
      </c>
      <c r="R24" s="973">
        <f t="shared" si="1"/>
        <v>3750</v>
      </c>
      <c r="S24" s="973">
        <f t="shared" si="1"/>
        <v>3500</v>
      </c>
      <c r="T24" s="973">
        <f t="shared" si="1"/>
        <v>5600</v>
      </c>
      <c r="U24" s="973">
        <f t="shared" si="1"/>
        <v>4500</v>
      </c>
      <c r="V24" s="973">
        <f t="shared" si="1"/>
        <v>4900</v>
      </c>
      <c r="W24" s="973">
        <f t="shared" si="1"/>
        <v>5750</v>
      </c>
      <c r="X24" s="973">
        <f t="shared" si="1"/>
        <v>3750</v>
      </c>
      <c r="Y24" s="973">
        <f t="shared" si="1"/>
        <v>3500</v>
      </c>
      <c r="Z24" s="973">
        <f t="shared" si="1"/>
        <v>0</v>
      </c>
      <c r="AA24" s="973">
        <f t="shared" si="1"/>
        <v>0</v>
      </c>
      <c r="AB24" s="973">
        <f t="shared" si="1"/>
        <v>0</v>
      </c>
      <c r="AC24" s="973">
        <f t="shared" si="1"/>
        <v>0</v>
      </c>
      <c r="AD24" s="973">
        <f t="shared" si="1"/>
        <v>0</v>
      </c>
      <c r="AE24" s="973">
        <f t="shared" si="1"/>
        <v>24000</v>
      </c>
    </row>
    <row r="25" spans="1:160" s="938" customFormat="1" ht="30" customHeight="1" x14ac:dyDescent="0.25">
      <c r="A25" s="904"/>
      <c r="B25" s="904"/>
      <c r="C25" s="904"/>
      <c r="D25" s="904"/>
      <c r="E25" s="904"/>
      <c r="F25" s="904"/>
      <c r="G25" s="975"/>
      <c r="H25" s="975"/>
      <c r="I25" s="904"/>
      <c r="J25" s="904"/>
      <c r="K25" s="976"/>
      <c r="L25" s="977"/>
      <c r="M25" s="977"/>
      <c r="N25" s="977"/>
      <c r="O25" s="977"/>
      <c r="P25" s="977"/>
      <c r="Q25" s="977"/>
      <c r="R25" s="977"/>
      <c r="S25" s="977"/>
      <c r="T25" s="977"/>
      <c r="U25" s="977"/>
      <c r="V25" s="675"/>
      <c r="W25" s="675"/>
      <c r="X25" s="675"/>
      <c r="Y25" s="675"/>
      <c r="Z25" s="675"/>
      <c r="AA25" s="675"/>
      <c r="AB25" s="675"/>
      <c r="AC25" s="675"/>
      <c r="AD25" s="675"/>
      <c r="AE25" s="675"/>
      <c r="AF25" s="905"/>
      <c r="AG25" s="905"/>
      <c r="AH25" s="905"/>
      <c r="AI25" s="905"/>
      <c r="AJ25" s="905"/>
      <c r="AK25" s="905"/>
      <c r="AL25" s="905"/>
      <c r="AM25" s="905"/>
      <c r="AN25" s="905"/>
      <c r="AO25" s="905"/>
      <c r="AP25" s="905"/>
      <c r="AQ25" s="905"/>
      <c r="AR25" s="905"/>
      <c r="AS25" s="905"/>
      <c r="AT25" s="905"/>
      <c r="AU25" s="905"/>
      <c r="AV25" s="905"/>
      <c r="AW25" s="905"/>
      <c r="AX25" s="905"/>
      <c r="AY25" s="905"/>
      <c r="AZ25" s="905"/>
      <c r="BA25" s="905"/>
      <c r="BB25" s="905"/>
      <c r="BC25" s="905"/>
      <c r="BD25" s="905"/>
      <c r="BE25" s="905"/>
      <c r="BF25" s="905"/>
      <c r="BG25" s="905"/>
      <c r="BH25" s="905"/>
      <c r="BI25" s="905"/>
      <c r="BJ25" s="905"/>
      <c r="BK25" s="905"/>
      <c r="BL25" s="905"/>
      <c r="BM25" s="905"/>
      <c r="BN25" s="905"/>
      <c r="BO25" s="905"/>
      <c r="BP25" s="905"/>
      <c r="BQ25" s="905"/>
      <c r="BR25" s="905"/>
      <c r="BS25" s="905"/>
      <c r="BT25" s="905"/>
      <c r="BU25" s="905"/>
      <c r="BV25" s="905"/>
      <c r="BW25" s="905"/>
      <c r="BX25" s="905"/>
      <c r="BY25" s="905"/>
      <c r="BZ25" s="905"/>
      <c r="CA25" s="905"/>
      <c r="CB25" s="905"/>
      <c r="CC25" s="905"/>
      <c r="CD25" s="905"/>
      <c r="CE25" s="905"/>
      <c r="CF25" s="905"/>
      <c r="CG25" s="905"/>
      <c r="CH25" s="905"/>
      <c r="CI25" s="905"/>
      <c r="CJ25" s="905"/>
      <c r="CK25" s="905"/>
      <c r="CL25" s="905"/>
      <c r="CM25" s="905"/>
      <c r="CN25" s="905"/>
      <c r="CO25" s="905"/>
      <c r="CP25" s="905"/>
      <c r="CQ25" s="905"/>
      <c r="CR25" s="905"/>
      <c r="CS25" s="905"/>
      <c r="CT25" s="905"/>
      <c r="CU25" s="905"/>
      <c r="CV25" s="905"/>
      <c r="CW25" s="905"/>
      <c r="CX25" s="905"/>
      <c r="CY25" s="905"/>
      <c r="CZ25" s="905"/>
      <c r="DA25" s="905"/>
      <c r="DB25" s="905"/>
      <c r="DC25" s="905"/>
      <c r="DD25" s="905"/>
      <c r="DE25" s="905"/>
      <c r="DF25" s="905"/>
      <c r="DG25" s="905"/>
      <c r="DH25" s="905"/>
      <c r="DI25" s="905"/>
      <c r="DJ25" s="905"/>
      <c r="DK25" s="905"/>
      <c r="DL25" s="905"/>
      <c r="DM25" s="905"/>
      <c r="DN25" s="905"/>
      <c r="DO25" s="905"/>
      <c r="DP25" s="905"/>
      <c r="DQ25" s="905"/>
      <c r="DR25" s="905"/>
      <c r="DS25" s="905"/>
      <c r="DT25" s="905"/>
      <c r="DU25" s="905"/>
      <c r="DV25" s="905"/>
      <c r="DW25" s="905"/>
      <c r="DX25" s="905"/>
      <c r="DY25" s="905"/>
      <c r="DZ25" s="905"/>
      <c r="EA25" s="905"/>
      <c r="EB25" s="905"/>
      <c r="EC25" s="905"/>
      <c r="ED25" s="905"/>
      <c r="EE25" s="905"/>
      <c r="EF25" s="905"/>
      <c r="EG25" s="905"/>
      <c r="EH25" s="905"/>
      <c r="EI25" s="905"/>
      <c r="EJ25" s="905"/>
      <c r="EK25" s="905"/>
      <c r="EL25" s="905"/>
      <c r="EM25" s="905"/>
      <c r="EN25" s="905"/>
      <c r="EO25" s="905"/>
      <c r="EP25" s="905"/>
      <c r="EQ25" s="905"/>
      <c r="ER25" s="905"/>
      <c r="ES25" s="905"/>
      <c r="ET25" s="905"/>
      <c r="EU25" s="905"/>
      <c r="EV25" s="905"/>
      <c r="EW25" s="905"/>
      <c r="EX25" s="905"/>
      <c r="EY25" s="905"/>
      <c r="EZ25" s="905"/>
      <c r="FA25" s="905"/>
      <c r="FB25" s="905"/>
      <c r="FC25" s="905"/>
      <c r="FD25" s="905"/>
    </row>
    <row r="26" spans="1:160" s="938" customFormat="1" ht="30" customHeight="1" x14ac:dyDescent="0.25">
      <c r="A26" s="904"/>
      <c r="B26" s="904"/>
      <c r="C26" s="904"/>
      <c r="D26" s="904"/>
      <c r="E26" s="904"/>
      <c r="F26" s="904"/>
      <c r="G26" s="975"/>
      <c r="H26" s="975"/>
      <c r="I26" s="904"/>
      <c r="J26" s="904"/>
      <c r="K26" s="976"/>
      <c r="L26" s="977"/>
      <c r="M26" s="977"/>
      <c r="N26" s="977"/>
      <c r="O26" s="977"/>
      <c r="P26" s="977"/>
      <c r="Q26" s="977"/>
      <c r="R26" s="977"/>
      <c r="S26" s="977"/>
      <c r="T26" s="977"/>
      <c r="U26" s="977"/>
      <c r="V26" s="675"/>
      <c r="W26" s="675"/>
      <c r="X26" s="675"/>
      <c r="Y26" s="675"/>
      <c r="Z26" s="675"/>
      <c r="AA26" s="675"/>
      <c r="AB26" s="675"/>
      <c r="AC26" s="675"/>
      <c r="AD26" s="675"/>
      <c r="AE26" s="675"/>
      <c r="AF26" s="905"/>
      <c r="AG26" s="905"/>
      <c r="AH26" s="905"/>
      <c r="AI26" s="905"/>
      <c r="AJ26" s="905"/>
      <c r="AK26" s="905"/>
      <c r="AL26" s="905"/>
      <c r="AM26" s="905"/>
      <c r="AN26" s="905"/>
      <c r="AO26" s="905"/>
      <c r="AP26" s="905"/>
      <c r="AQ26" s="905"/>
      <c r="AR26" s="905"/>
      <c r="AS26" s="905"/>
      <c r="AT26" s="905"/>
      <c r="AU26" s="905"/>
      <c r="AV26" s="905"/>
      <c r="AW26" s="905"/>
      <c r="AX26" s="905"/>
      <c r="AY26" s="905"/>
      <c r="AZ26" s="905"/>
      <c r="BA26" s="905"/>
      <c r="BB26" s="905"/>
      <c r="BC26" s="905"/>
      <c r="BD26" s="905"/>
      <c r="BE26" s="905"/>
      <c r="BF26" s="905"/>
      <c r="BG26" s="905"/>
      <c r="BH26" s="905"/>
      <c r="BI26" s="905"/>
      <c r="BJ26" s="905"/>
      <c r="BK26" s="905"/>
      <c r="BL26" s="905"/>
      <c r="BM26" s="905"/>
      <c r="BN26" s="905"/>
      <c r="BO26" s="905"/>
      <c r="BP26" s="905"/>
      <c r="BQ26" s="905"/>
      <c r="BR26" s="905"/>
      <c r="BS26" s="905"/>
      <c r="BT26" s="905"/>
      <c r="BU26" s="905"/>
      <c r="BV26" s="905"/>
      <c r="BW26" s="905"/>
      <c r="BX26" s="905"/>
      <c r="BY26" s="905"/>
      <c r="BZ26" s="905"/>
      <c r="CA26" s="905"/>
      <c r="CB26" s="905"/>
      <c r="CC26" s="905"/>
      <c r="CD26" s="905"/>
      <c r="CE26" s="905"/>
      <c r="CF26" s="905"/>
      <c r="CG26" s="905"/>
      <c r="CH26" s="905"/>
      <c r="CI26" s="905"/>
      <c r="CJ26" s="905"/>
      <c r="CK26" s="905"/>
      <c r="CL26" s="905"/>
      <c r="CM26" s="905"/>
      <c r="CN26" s="905"/>
      <c r="CO26" s="905"/>
      <c r="CP26" s="905"/>
      <c r="CQ26" s="905"/>
      <c r="CR26" s="905"/>
      <c r="CS26" s="905"/>
      <c r="CT26" s="905"/>
      <c r="CU26" s="905"/>
      <c r="CV26" s="905"/>
      <c r="CW26" s="905"/>
      <c r="CX26" s="905"/>
      <c r="CY26" s="905"/>
      <c r="CZ26" s="905"/>
      <c r="DA26" s="905"/>
      <c r="DB26" s="905"/>
      <c r="DC26" s="905"/>
      <c r="DD26" s="905"/>
      <c r="DE26" s="905"/>
      <c r="DF26" s="905"/>
      <c r="DG26" s="905"/>
      <c r="DH26" s="905"/>
      <c r="DI26" s="905"/>
      <c r="DJ26" s="905"/>
      <c r="DK26" s="905"/>
      <c r="DL26" s="905"/>
      <c r="DM26" s="905"/>
      <c r="DN26" s="905"/>
      <c r="DO26" s="905"/>
      <c r="DP26" s="905"/>
      <c r="DQ26" s="905"/>
      <c r="DR26" s="905"/>
      <c r="DS26" s="905"/>
      <c r="DT26" s="905"/>
      <c r="DU26" s="905"/>
      <c r="DV26" s="905"/>
      <c r="DW26" s="905"/>
      <c r="DX26" s="905"/>
      <c r="DY26" s="905"/>
      <c r="DZ26" s="905"/>
      <c r="EA26" s="905"/>
      <c r="EB26" s="905"/>
      <c r="EC26" s="905"/>
      <c r="ED26" s="905"/>
      <c r="EE26" s="905"/>
      <c r="EF26" s="905"/>
      <c r="EG26" s="905"/>
      <c r="EH26" s="905"/>
      <c r="EI26" s="905"/>
      <c r="EJ26" s="905"/>
      <c r="EK26" s="905"/>
      <c r="EL26" s="905"/>
      <c r="EM26" s="905"/>
      <c r="EN26" s="905"/>
      <c r="EO26" s="905"/>
      <c r="EP26" s="905"/>
      <c r="EQ26" s="905"/>
      <c r="ER26" s="905"/>
      <c r="ES26" s="905"/>
      <c r="ET26" s="905"/>
      <c r="EU26" s="905"/>
      <c r="EV26" s="905"/>
      <c r="EW26" s="905"/>
      <c r="EX26" s="905"/>
      <c r="EY26" s="905"/>
      <c r="EZ26" s="905"/>
      <c r="FA26" s="905"/>
      <c r="FB26" s="905"/>
      <c r="FC26" s="905"/>
      <c r="FD26" s="905"/>
    </row>
    <row r="27" spans="1:160" s="938" customFormat="1" ht="30" customHeight="1" x14ac:dyDescent="0.25">
      <c r="A27" s="904"/>
      <c r="B27" s="904"/>
      <c r="C27" s="904"/>
      <c r="D27" s="904"/>
      <c r="E27" s="904"/>
      <c r="F27" s="904"/>
      <c r="G27" s="975"/>
      <c r="H27" s="975"/>
      <c r="I27" s="904"/>
      <c r="J27" s="904"/>
      <c r="K27" s="976"/>
      <c r="L27" s="977"/>
      <c r="M27" s="977"/>
      <c r="N27" s="977"/>
      <c r="O27" s="977"/>
      <c r="P27" s="977"/>
      <c r="Q27" s="977"/>
      <c r="R27" s="977"/>
      <c r="S27" s="977"/>
      <c r="T27" s="977"/>
      <c r="U27" s="977"/>
      <c r="V27" s="675"/>
      <c r="W27" s="675"/>
      <c r="X27" s="675"/>
      <c r="Y27" s="675"/>
      <c r="Z27" s="675"/>
      <c r="AA27" s="675"/>
      <c r="AB27" s="675"/>
      <c r="AC27" s="675"/>
      <c r="AD27" s="675"/>
      <c r="AE27" s="675"/>
      <c r="AF27" s="905"/>
      <c r="AG27" s="905"/>
      <c r="AH27" s="905"/>
      <c r="AI27" s="905"/>
      <c r="AJ27" s="905"/>
      <c r="AK27" s="905"/>
      <c r="AL27" s="905"/>
      <c r="AM27" s="905"/>
      <c r="AN27" s="905"/>
      <c r="AO27" s="905"/>
      <c r="AP27" s="905"/>
      <c r="AQ27" s="905"/>
      <c r="AR27" s="905"/>
      <c r="AS27" s="905"/>
      <c r="AT27" s="905"/>
      <c r="AU27" s="905"/>
      <c r="AV27" s="905"/>
      <c r="AW27" s="905"/>
      <c r="AX27" s="905"/>
      <c r="AY27" s="905"/>
      <c r="AZ27" s="905"/>
      <c r="BA27" s="905"/>
      <c r="BB27" s="905"/>
      <c r="BC27" s="905"/>
      <c r="BD27" s="905"/>
      <c r="BE27" s="905"/>
      <c r="BF27" s="905"/>
      <c r="BG27" s="905"/>
      <c r="BH27" s="905"/>
      <c r="BI27" s="905"/>
      <c r="BJ27" s="905"/>
      <c r="BK27" s="905"/>
      <c r="BL27" s="905"/>
      <c r="BM27" s="905"/>
      <c r="BN27" s="905"/>
      <c r="BO27" s="905"/>
      <c r="BP27" s="905"/>
      <c r="BQ27" s="905"/>
      <c r="BR27" s="905"/>
      <c r="BS27" s="905"/>
      <c r="BT27" s="905"/>
      <c r="BU27" s="905"/>
      <c r="BV27" s="905"/>
      <c r="BW27" s="905"/>
      <c r="BX27" s="905"/>
      <c r="BY27" s="905"/>
      <c r="BZ27" s="905"/>
      <c r="CA27" s="905"/>
      <c r="CB27" s="905"/>
      <c r="CC27" s="905"/>
      <c r="CD27" s="905"/>
      <c r="CE27" s="905"/>
      <c r="CF27" s="905"/>
      <c r="CG27" s="905"/>
      <c r="CH27" s="905"/>
      <c r="CI27" s="905"/>
      <c r="CJ27" s="905"/>
      <c r="CK27" s="905"/>
      <c r="CL27" s="905"/>
      <c r="CM27" s="905"/>
      <c r="CN27" s="905"/>
      <c r="CO27" s="905"/>
      <c r="CP27" s="905"/>
      <c r="CQ27" s="905"/>
      <c r="CR27" s="905"/>
      <c r="CS27" s="905"/>
      <c r="CT27" s="905"/>
      <c r="CU27" s="905"/>
      <c r="CV27" s="905"/>
      <c r="CW27" s="905"/>
      <c r="CX27" s="905"/>
      <c r="CY27" s="905"/>
      <c r="CZ27" s="905"/>
      <c r="DA27" s="905"/>
      <c r="DB27" s="905"/>
      <c r="DC27" s="905"/>
      <c r="DD27" s="905"/>
      <c r="DE27" s="905"/>
      <c r="DF27" s="905"/>
      <c r="DG27" s="905"/>
      <c r="DH27" s="905"/>
      <c r="DI27" s="905"/>
      <c r="DJ27" s="905"/>
      <c r="DK27" s="905"/>
      <c r="DL27" s="905"/>
      <c r="DM27" s="905"/>
      <c r="DN27" s="905"/>
      <c r="DO27" s="905"/>
      <c r="DP27" s="905"/>
      <c r="DQ27" s="905"/>
      <c r="DR27" s="905"/>
      <c r="DS27" s="905"/>
      <c r="DT27" s="905"/>
      <c r="DU27" s="905"/>
      <c r="DV27" s="905"/>
      <c r="DW27" s="905"/>
      <c r="DX27" s="905"/>
      <c r="DY27" s="905"/>
      <c r="DZ27" s="905"/>
      <c r="EA27" s="905"/>
      <c r="EB27" s="905"/>
      <c r="EC27" s="905"/>
      <c r="ED27" s="905"/>
      <c r="EE27" s="905"/>
      <c r="EF27" s="905"/>
      <c r="EG27" s="905"/>
      <c r="EH27" s="905"/>
      <c r="EI27" s="905"/>
      <c r="EJ27" s="905"/>
      <c r="EK27" s="905"/>
      <c r="EL27" s="905"/>
      <c r="EM27" s="905"/>
      <c r="EN27" s="905"/>
      <c r="EO27" s="905"/>
      <c r="EP27" s="905"/>
      <c r="EQ27" s="905"/>
      <c r="ER27" s="905"/>
      <c r="ES27" s="905"/>
      <c r="ET27" s="905"/>
      <c r="EU27" s="905"/>
      <c r="EV27" s="905"/>
      <c r="EW27" s="905"/>
      <c r="EX27" s="905"/>
      <c r="EY27" s="905"/>
      <c r="EZ27" s="905"/>
      <c r="FA27" s="905"/>
      <c r="FB27" s="905"/>
      <c r="FC27" s="905"/>
      <c r="FD27" s="905"/>
    </row>
    <row r="28" spans="1:160" s="938" customFormat="1" ht="30" customHeight="1" x14ac:dyDescent="0.25">
      <c r="A28" s="904"/>
      <c r="B28" s="904"/>
      <c r="C28" s="904"/>
      <c r="D28" s="904"/>
      <c r="E28" s="904"/>
      <c r="F28" s="904"/>
      <c r="G28" s="975"/>
      <c r="H28" s="975"/>
      <c r="I28" s="904"/>
      <c r="J28" s="904"/>
      <c r="K28" s="976"/>
      <c r="L28" s="977"/>
      <c r="M28" s="977"/>
      <c r="N28" s="977"/>
      <c r="O28" s="977"/>
      <c r="P28" s="977"/>
      <c r="Q28" s="977"/>
      <c r="R28" s="977"/>
      <c r="S28" s="977"/>
      <c r="T28" s="977"/>
      <c r="U28" s="977"/>
      <c r="V28" s="675"/>
      <c r="W28" s="675"/>
      <c r="X28" s="675"/>
      <c r="Y28" s="675"/>
      <c r="Z28" s="675"/>
      <c r="AA28" s="675"/>
      <c r="AB28" s="675"/>
      <c r="AC28" s="675"/>
      <c r="AD28" s="675"/>
      <c r="AE28" s="675"/>
      <c r="AF28" s="905"/>
      <c r="AG28" s="905"/>
      <c r="AH28" s="905"/>
      <c r="AI28" s="905"/>
      <c r="AJ28" s="905"/>
      <c r="AK28" s="905"/>
      <c r="AL28" s="905"/>
      <c r="AM28" s="905"/>
      <c r="AN28" s="905"/>
      <c r="AO28" s="905"/>
      <c r="AP28" s="905"/>
      <c r="AQ28" s="905"/>
      <c r="AR28" s="905"/>
      <c r="AS28" s="905"/>
      <c r="AT28" s="905"/>
      <c r="AU28" s="905"/>
      <c r="AV28" s="905"/>
      <c r="AW28" s="905"/>
      <c r="AX28" s="905"/>
      <c r="AY28" s="905"/>
      <c r="AZ28" s="905"/>
      <c r="BA28" s="905"/>
      <c r="BB28" s="905"/>
      <c r="BC28" s="905"/>
      <c r="BD28" s="905"/>
      <c r="BE28" s="905"/>
      <c r="BF28" s="905"/>
      <c r="BG28" s="905"/>
      <c r="BH28" s="905"/>
      <c r="BI28" s="905"/>
      <c r="BJ28" s="905"/>
      <c r="BK28" s="905"/>
      <c r="BL28" s="905"/>
      <c r="BM28" s="905"/>
      <c r="BN28" s="905"/>
      <c r="BO28" s="905"/>
      <c r="BP28" s="905"/>
      <c r="BQ28" s="905"/>
      <c r="BR28" s="905"/>
      <c r="BS28" s="905"/>
      <c r="BT28" s="905"/>
      <c r="BU28" s="905"/>
      <c r="BV28" s="905"/>
      <c r="BW28" s="905"/>
      <c r="BX28" s="905"/>
      <c r="BY28" s="905"/>
      <c r="BZ28" s="905"/>
      <c r="CA28" s="905"/>
      <c r="CB28" s="905"/>
      <c r="CC28" s="905"/>
      <c r="CD28" s="905"/>
      <c r="CE28" s="905"/>
      <c r="CF28" s="905"/>
      <c r="CG28" s="905"/>
      <c r="CH28" s="905"/>
      <c r="CI28" s="905"/>
      <c r="CJ28" s="905"/>
      <c r="CK28" s="905"/>
      <c r="CL28" s="905"/>
      <c r="CM28" s="905"/>
      <c r="CN28" s="905"/>
      <c r="CO28" s="905"/>
      <c r="CP28" s="905"/>
      <c r="CQ28" s="905"/>
      <c r="CR28" s="905"/>
      <c r="CS28" s="905"/>
      <c r="CT28" s="905"/>
      <c r="CU28" s="905"/>
      <c r="CV28" s="905"/>
      <c r="CW28" s="905"/>
      <c r="CX28" s="905"/>
      <c r="CY28" s="905"/>
      <c r="CZ28" s="905"/>
      <c r="DA28" s="905"/>
      <c r="DB28" s="905"/>
      <c r="DC28" s="905"/>
      <c r="DD28" s="905"/>
      <c r="DE28" s="905"/>
      <c r="DF28" s="905"/>
      <c r="DG28" s="905"/>
      <c r="DH28" s="905"/>
      <c r="DI28" s="905"/>
      <c r="DJ28" s="905"/>
      <c r="DK28" s="905"/>
      <c r="DL28" s="905"/>
      <c r="DM28" s="905"/>
      <c r="DN28" s="905"/>
      <c r="DO28" s="905"/>
      <c r="DP28" s="905"/>
      <c r="DQ28" s="905"/>
      <c r="DR28" s="905"/>
      <c r="DS28" s="905"/>
      <c r="DT28" s="905"/>
      <c r="DU28" s="905"/>
      <c r="DV28" s="905"/>
      <c r="DW28" s="905"/>
      <c r="DX28" s="905"/>
      <c r="DY28" s="905"/>
      <c r="DZ28" s="905"/>
      <c r="EA28" s="905"/>
      <c r="EB28" s="905"/>
      <c r="EC28" s="905"/>
      <c r="ED28" s="905"/>
      <c r="EE28" s="905"/>
      <c r="EF28" s="905"/>
      <c r="EG28" s="905"/>
      <c r="EH28" s="905"/>
      <c r="EI28" s="905"/>
      <c r="EJ28" s="905"/>
      <c r="EK28" s="905"/>
      <c r="EL28" s="905"/>
      <c r="EM28" s="905"/>
      <c r="EN28" s="905"/>
      <c r="EO28" s="905"/>
      <c r="EP28" s="905"/>
      <c r="EQ28" s="905"/>
      <c r="ER28" s="905"/>
      <c r="ES28" s="905"/>
      <c r="ET28" s="905"/>
      <c r="EU28" s="905"/>
      <c r="EV28" s="905"/>
      <c r="EW28" s="905"/>
      <c r="EX28" s="905"/>
      <c r="EY28" s="905"/>
      <c r="EZ28" s="905"/>
      <c r="FA28" s="905"/>
      <c r="FB28" s="905"/>
      <c r="FC28" s="905"/>
      <c r="FD28" s="905"/>
    </row>
    <row r="29" spans="1:160" s="938" customFormat="1" ht="30" customHeight="1" x14ac:dyDescent="0.25">
      <c r="A29" s="904"/>
      <c r="B29" s="904"/>
      <c r="C29" s="904"/>
      <c r="D29" s="904"/>
      <c r="E29" s="904"/>
      <c r="F29" s="904"/>
      <c r="G29" s="975"/>
      <c r="H29" s="975"/>
      <c r="I29" s="904"/>
      <c r="J29" s="904"/>
      <c r="K29" s="976"/>
      <c r="L29" s="977"/>
      <c r="M29" s="977"/>
      <c r="N29" s="977"/>
      <c r="O29" s="977"/>
      <c r="P29" s="977"/>
      <c r="Q29" s="977"/>
      <c r="R29" s="977"/>
      <c r="S29" s="977"/>
      <c r="T29" s="977"/>
      <c r="U29" s="977"/>
      <c r="V29" s="675"/>
      <c r="W29" s="675"/>
      <c r="X29" s="675"/>
      <c r="Y29" s="675"/>
      <c r="Z29" s="675"/>
      <c r="AA29" s="675"/>
      <c r="AB29" s="675"/>
      <c r="AC29" s="675"/>
      <c r="AD29" s="675"/>
      <c r="AE29" s="675"/>
      <c r="AF29" s="905"/>
      <c r="AG29" s="905"/>
      <c r="AH29" s="905"/>
      <c r="AI29" s="905"/>
      <c r="AJ29" s="905"/>
      <c r="AK29" s="905"/>
      <c r="AL29" s="905"/>
      <c r="AM29" s="905"/>
      <c r="AN29" s="905"/>
      <c r="AO29" s="905"/>
      <c r="AP29" s="905"/>
      <c r="AQ29" s="905"/>
      <c r="AR29" s="905"/>
      <c r="AS29" s="905"/>
      <c r="AT29" s="905"/>
      <c r="AU29" s="905"/>
      <c r="AV29" s="905"/>
      <c r="AW29" s="905"/>
      <c r="AX29" s="905"/>
      <c r="AY29" s="905"/>
      <c r="AZ29" s="905"/>
      <c r="BA29" s="905"/>
      <c r="BB29" s="905"/>
      <c r="BC29" s="905"/>
      <c r="BD29" s="905"/>
      <c r="BE29" s="905"/>
      <c r="BF29" s="905"/>
      <c r="BG29" s="905"/>
      <c r="BH29" s="905"/>
      <c r="BI29" s="905"/>
      <c r="BJ29" s="905"/>
      <c r="BK29" s="905"/>
      <c r="BL29" s="905"/>
      <c r="BM29" s="905"/>
      <c r="BN29" s="905"/>
      <c r="BO29" s="905"/>
      <c r="BP29" s="905"/>
      <c r="BQ29" s="905"/>
      <c r="BR29" s="905"/>
      <c r="BS29" s="905"/>
      <c r="BT29" s="905"/>
      <c r="BU29" s="905"/>
      <c r="BV29" s="905"/>
      <c r="BW29" s="905"/>
      <c r="BX29" s="905"/>
      <c r="BY29" s="905"/>
      <c r="BZ29" s="905"/>
      <c r="CA29" s="905"/>
      <c r="CB29" s="905"/>
      <c r="CC29" s="905"/>
      <c r="CD29" s="905"/>
      <c r="CE29" s="905"/>
      <c r="CF29" s="905"/>
      <c r="CG29" s="905"/>
      <c r="CH29" s="905"/>
      <c r="CI29" s="905"/>
      <c r="CJ29" s="905"/>
      <c r="CK29" s="905"/>
      <c r="CL29" s="905"/>
      <c r="CM29" s="905"/>
      <c r="CN29" s="905"/>
      <c r="CO29" s="905"/>
      <c r="CP29" s="905"/>
      <c r="CQ29" s="905"/>
      <c r="CR29" s="905"/>
      <c r="CS29" s="905"/>
      <c r="CT29" s="905"/>
      <c r="CU29" s="905"/>
      <c r="CV29" s="905"/>
      <c r="CW29" s="905"/>
      <c r="CX29" s="905"/>
      <c r="CY29" s="905"/>
      <c r="CZ29" s="905"/>
      <c r="DA29" s="905"/>
      <c r="DB29" s="905"/>
      <c r="DC29" s="905"/>
      <c r="DD29" s="905"/>
      <c r="DE29" s="905"/>
      <c r="DF29" s="905"/>
      <c r="DG29" s="905"/>
      <c r="DH29" s="905"/>
      <c r="DI29" s="905"/>
      <c r="DJ29" s="905"/>
      <c r="DK29" s="905"/>
      <c r="DL29" s="905"/>
      <c r="DM29" s="905"/>
      <c r="DN29" s="905"/>
      <c r="DO29" s="905"/>
      <c r="DP29" s="905"/>
      <c r="DQ29" s="905"/>
      <c r="DR29" s="905"/>
      <c r="DS29" s="905"/>
      <c r="DT29" s="905"/>
      <c r="DU29" s="905"/>
      <c r="DV29" s="905"/>
      <c r="DW29" s="905"/>
      <c r="DX29" s="905"/>
      <c r="DY29" s="905"/>
      <c r="DZ29" s="905"/>
      <c r="EA29" s="905"/>
      <c r="EB29" s="905"/>
      <c r="EC29" s="905"/>
      <c r="ED29" s="905"/>
      <c r="EE29" s="905"/>
      <c r="EF29" s="905"/>
      <c r="EG29" s="905"/>
      <c r="EH29" s="905"/>
      <c r="EI29" s="905"/>
      <c r="EJ29" s="905"/>
      <c r="EK29" s="905"/>
      <c r="EL29" s="905"/>
      <c r="EM29" s="905"/>
      <c r="EN29" s="905"/>
      <c r="EO29" s="905"/>
      <c r="EP29" s="905"/>
      <c r="EQ29" s="905"/>
      <c r="ER29" s="905"/>
      <c r="ES29" s="905"/>
      <c r="ET29" s="905"/>
      <c r="EU29" s="905"/>
      <c r="EV29" s="905"/>
      <c r="EW29" s="905"/>
      <c r="EX29" s="905"/>
      <c r="EY29" s="905"/>
      <c r="EZ29" s="905"/>
      <c r="FA29" s="905"/>
      <c r="FB29" s="905"/>
      <c r="FC29" s="905"/>
      <c r="FD29" s="905"/>
    </row>
    <row r="30" spans="1:160" s="938" customFormat="1" ht="30" customHeight="1" x14ac:dyDescent="0.25">
      <c r="A30" s="904"/>
      <c r="B30" s="904"/>
      <c r="C30" s="904"/>
      <c r="D30" s="904"/>
      <c r="E30" s="904"/>
      <c r="F30" s="904"/>
      <c r="G30" s="975"/>
      <c r="H30" s="975"/>
      <c r="I30" s="904"/>
      <c r="J30" s="904"/>
      <c r="K30" s="976"/>
      <c r="L30" s="977"/>
      <c r="M30" s="977"/>
      <c r="N30" s="977"/>
      <c r="O30" s="977"/>
      <c r="P30" s="977"/>
      <c r="Q30" s="977"/>
      <c r="R30" s="977"/>
      <c r="S30" s="977"/>
      <c r="T30" s="977"/>
      <c r="U30" s="977"/>
      <c r="V30" s="675"/>
      <c r="W30" s="675"/>
      <c r="X30" s="675"/>
      <c r="Y30" s="675"/>
      <c r="Z30" s="675"/>
      <c r="AA30" s="675"/>
      <c r="AB30" s="675"/>
      <c r="AC30" s="675"/>
      <c r="AD30" s="675"/>
      <c r="AE30" s="675"/>
      <c r="AF30" s="905"/>
      <c r="AG30" s="905"/>
      <c r="AH30" s="905"/>
      <c r="AI30" s="905"/>
      <c r="AJ30" s="905"/>
      <c r="AK30" s="905"/>
      <c r="AL30" s="905"/>
      <c r="AM30" s="905"/>
      <c r="AN30" s="905"/>
      <c r="AO30" s="905"/>
      <c r="AP30" s="905"/>
      <c r="AQ30" s="905"/>
      <c r="AR30" s="905"/>
      <c r="AS30" s="905"/>
      <c r="AT30" s="905"/>
      <c r="AU30" s="905"/>
      <c r="AV30" s="905"/>
      <c r="AW30" s="905"/>
      <c r="AX30" s="905"/>
      <c r="AY30" s="905"/>
      <c r="AZ30" s="905"/>
      <c r="BA30" s="905"/>
      <c r="BB30" s="905"/>
      <c r="BC30" s="905"/>
      <c r="BD30" s="905"/>
      <c r="BE30" s="905"/>
      <c r="BF30" s="905"/>
      <c r="BG30" s="905"/>
      <c r="BH30" s="905"/>
      <c r="BI30" s="905"/>
      <c r="BJ30" s="905"/>
      <c r="BK30" s="905"/>
      <c r="BL30" s="905"/>
      <c r="BM30" s="905"/>
      <c r="BN30" s="905"/>
      <c r="BO30" s="905"/>
      <c r="BP30" s="905"/>
      <c r="BQ30" s="905"/>
      <c r="BR30" s="905"/>
      <c r="BS30" s="905"/>
      <c r="BT30" s="905"/>
      <c r="BU30" s="905"/>
      <c r="BV30" s="905"/>
      <c r="BW30" s="905"/>
      <c r="BX30" s="905"/>
      <c r="BY30" s="905"/>
      <c r="BZ30" s="905"/>
      <c r="CA30" s="905"/>
      <c r="CB30" s="905"/>
      <c r="CC30" s="905"/>
      <c r="CD30" s="905"/>
      <c r="CE30" s="905"/>
      <c r="CF30" s="905"/>
      <c r="CG30" s="905"/>
      <c r="CH30" s="905"/>
      <c r="CI30" s="905"/>
      <c r="CJ30" s="905"/>
      <c r="CK30" s="905"/>
      <c r="CL30" s="905"/>
      <c r="CM30" s="905"/>
      <c r="CN30" s="905"/>
      <c r="CO30" s="905"/>
      <c r="CP30" s="905"/>
      <c r="CQ30" s="905"/>
      <c r="CR30" s="905"/>
      <c r="CS30" s="905"/>
      <c r="CT30" s="905"/>
      <c r="CU30" s="905"/>
      <c r="CV30" s="905"/>
      <c r="CW30" s="905"/>
      <c r="CX30" s="905"/>
      <c r="CY30" s="905"/>
      <c r="CZ30" s="905"/>
      <c r="DA30" s="905"/>
      <c r="DB30" s="905"/>
      <c r="DC30" s="905"/>
      <c r="DD30" s="905"/>
      <c r="DE30" s="905"/>
      <c r="DF30" s="905"/>
      <c r="DG30" s="905"/>
      <c r="DH30" s="905"/>
      <c r="DI30" s="905"/>
      <c r="DJ30" s="905"/>
      <c r="DK30" s="905"/>
      <c r="DL30" s="905"/>
      <c r="DM30" s="905"/>
      <c r="DN30" s="905"/>
      <c r="DO30" s="905"/>
      <c r="DP30" s="905"/>
      <c r="DQ30" s="905"/>
      <c r="DR30" s="905"/>
      <c r="DS30" s="905"/>
      <c r="DT30" s="905"/>
      <c r="DU30" s="905"/>
      <c r="DV30" s="905"/>
      <c r="DW30" s="905"/>
      <c r="DX30" s="905"/>
      <c r="DY30" s="905"/>
      <c r="DZ30" s="905"/>
      <c r="EA30" s="905"/>
      <c r="EB30" s="905"/>
      <c r="EC30" s="905"/>
      <c r="ED30" s="905"/>
      <c r="EE30" s="905"/>
      <c r="EF30" s="905"/>
      <c r="EG30" s="905"/>
      <c r="EH30" s="905"/>
      <c r="EI30" s="905"/>
      <c r="EJ30" s="905"/>
      <c r="EK30" s="905"/>
      <c r="EL30" s="905"/>
      <c r="EM30" s="905"/>
      <c r="EN30" s="905"/>
      <c r="EO30" s="905"/>
      <c r="EP30" s="905"/>
      <c r="EQ30" s="905"/>
      <c r="ER30" s="905"/>
      <c r="ES30" s="905"/>
      <c r="ET30" s="905"/>
      <c r="EU30" s="905"/>
      <c r="EV30" s="905"/>
      <c r="EW30" s="905"/>
      <c r="EX30" s="905"/>
      <c r="EY30" s="905"/>
      <c r="EZ30" s="905"/>
      <c r="FA30" s="905"/>
      <c r="FB30" s="905"/>
      <c r="FC30" s="905"/>
      <c r="FD30" s="905"/>
    </row>
    <row r="31" spans="1:160" s="938" customFormat="1" ht="30" customHeight="1" x14ac:dyDescent="0.25">
      <c r="A31" s="904"/>
      <c r="B31" s="904"/>
      <c r="C31" s="904"/>
      <c r="D31" s="904"/>
      <c r="E31" s="904"/>
      <c r="F31" s="904"/>
      <c r="G31" s="975"/>
      <c r="H31" s="975"/>
      <c r="I31" s="904"/>
      <c r="J31" s="904"/>
      <c r="K31" s="976"/>
      <c r="L31" s="977"/>
      <c r="M31" s="977"/>
      <c r="N31" s="977"/>
      <c r="O31" s="977"/>
      <c r="P31" s="977"/>
      <c r="Q31" s="977"/>
      <c r="R31" s="977"/>
      <c r="S31" s="977"/>
      <c r="T31" s="977"/>
      <c r="U31" s="977"/>
      <c r="V31" s="675"/>
      <c r="W31" s="675"/>
      <c r="X31" s="675"/>
      <c r="Y31" s="675"/>
      <c r="Z31" s="675"/>
      <c r="AA31" s="675"/>
      <c r="AB31" s="675"/>
      <c r="AC31" s="675"/>
      <c r="AD31" s="675"/>
      <c r="AE31" s="675"/>
      <c r="AF31" s="905"/>
      <c r="AG31" s="905"/>
      <c r="AH31" s="905"/>
      <c r="AI31" s="905"/>
      <c r="AJ31" s="905"/>
      <c r="AK31" s="905"/>
      <c r="AL31" s="905"/>
      <c r="AM31" s="905"/>
      <c r="AN31" s="905"/>
      <c r="AO31" s="905"/>
      <c r="AP31" s="905"/>
      <c r="AQ31" s="905"/>
      <c r="AR31" s="905"/>
      <c r="AS31" s="905"/>
      <c r="AT31" s="905"/>
      <c r="AU31" s="905"/>
      <c r="AV31" s="905"/>
      <c r="AW31" s="905"/>
      <c r="AX31" s="905"/>
      <c r="AY31" s="905"/>
      <c r="AZ31" s="905"/>
      <c r="BA31" s="905"/>
      <c r="BB31" s="905"/>
      <c r="BC31" s="905"/>
      <c r="BD31" s="905"/>
      <c r="BE31" s="905"/>
      <c r="BF31" s="905"/>
      <c r="BG31" s="905"/>
      <c r="BH31" s="905"/>
      <c r="BI31" s="905"/>
      <c r="BJ31" s="905"/>
      <c r="BK31" s="905"/>
      <c r="BL31" s="905"/>
      <c r="BM31" s="905"/>
      <c r="BN31" s="905"/>
      <c r="BO31" s="905"/>
      <c r="BP31" s="905"/>
      <c r="BQ31" s="905"/>
      <c r="BR31" s="905"/>
      <c r="BS31" s="905"/>
      <c r="BT31" s="905"/>
      <c r="BU31" s="905"/>
      <c r="BV31" s="905"/>
      <c r="BW31" s="905"/>
      <c r="BX31" s="905"/>
      <c r="BY31" s="905"/>
      <c r="BZ31" s="905"/>
      <c r="CA31" s="905"/>
      <c r="CB31" s="905"/>
      <c r="CC31" s="905"/>
      <c r="CD31" s="905"/>
      <c r="CE31" s="905"/>
      <c r="CF31" s="905"/>
      <c r="CG31" s="905"/>
      <c r="CH31" s="905"/>
      <c r="CI31" s="905"/>
      <c r="CJ31" s="905"/>
      <c r="CK31" s="905"/>
      <c r="CL31" s="905"/>
      <c r="CM31" s="905"/>
      <c r="CN31" s="905"/>
      <c r="CO31" s="905"/>
      <c r="CP31" s="905"/>
      <c r="CQ31" s="905"/>
      <c r="CR31" s="905"/>
      <c r="CS31" s="905"/>
      <c r="CT31" s="905"/>
      <c r="CU31" s="905"/>
      <c r="CV31" s="905"/>
      <c r="CW31" s="905"/>
      <c r="CX31" s="905"/>
      <c r="CY31" s="905"/>
      <c r="CZ31" s="905"/>
      <c r="DA31" s="905"/>
      <c r="DB31" s="905"/>
      <c r="DC31" s="905"/>
      <c r="DD31" s="905"/>
      <c r="DE31" s="905"/>
      <c r="DF31" s="905"/>
      <c r="DG31" s="905"/>
      <c r="DH31" s="905"/>
      <c r="DI31" s="905"/>
      <c r="DJ31" s="905"/>
      <c r="DK31" s="905"/>
      <c r="DL31" s="905"/>
      <c r="DM31" s="905"/>
      <c r="DN31" s="905"/>
      <c r="DO31" s="905"/>
      <c r="DP31" s="905"/>
      <c r="DQ31" s="905"/>
      <c r="DR31" s="905"/>
      <c r="DS31" s="905"/>
      <c r="DT31" s="905"/>
      <c r="DU31" s="905"/>
      <c r="DV31" s="905"/>
      <c r="DW31" s="905"/>
      <c r="DX31" s="905"/>
      <c r="DY31" s="905"/>
      <c r="DZ31" s="905"/>
      <c r="EA31" s="905"/>
      <c r="EB31" s="905"/>
      <c r="EC31" s="905"/>
      <c r="ED31" s="905"/>
      <c r="EE31" s="905"/>
      <c r="EF31" s="905"/>
      <c r="EG31" s="905"/>
      <c r="EH31" s="905"/>
      <c r="EI31" s="905"/>
      <c r="EJ31" s="905"/>
      <c r="EK31" s="905"/>
      <c r="EL31" s="905"/>
      <c r="EM31" s="905"/>
      <c r="EN31" s="905"/>
      <c r="EO31" s="905"/>
      <c r="EP31" s="905"/>
      <c r="EQ31" s="905"/>
      <c r="ER31" s="905"/>
      <c r="ES31" s="905"/>
      <c r="ET31" s="905"/>
      <c r="EU31" s="905"/>
      <c r="EV31" s="905"/>
      <c r="EW31" s="905"/>
      <c r="EX31" s="905"/>
      <c r="EY31" s="905"/>
      <c r="EZ31" s="905"/>
      <c r="FA31" s="905"/>
      <c r="FB31" s="905"/>
      <c r="FC31" s="905"/>
      <c r="FD31" s="905"/>
    </row>
    <row r="32" spans="1:160" s="938" customFormat="1" ht="30" customHeight="1" x14ac:dyDescent="0.25">
      <c r="A32" s="904"/>
      <c r="B32" s="904"/>
      <c r="C32" s="904"/>
      <c r="D32" s="904"/>
      <c r="E32" s="904"/>
      <c r="F32" s="904"/>
      <c r="G32" s="975"/>
      <c r="H32" s="975"/>
      <c r="I32" s="904"/>
      <c r="J32" s="904"/>
      <c r="K32" s="976"/>
      <c r="L32" s="977"/>
      <c r="M32" s="977"/>
      <c r="N32" s="977"/>
      <c r="O32" s="977"/>
      <c r="P32" s="977"/>
      <c r="Q32" s="977"/>
      <c r="R32" s="977"/>
      <c r="S32" s="977"/>
      <c r="T32" s="977"/>
      <c r="U32" s="977"/>
      <c r="V32" s="675"/>
      <c r="W32" s="675"/>
      <c r="X32" s="675"/>
      <c r="Y32" s="675"/>
      <c r="Z32" s="675"/>
      <c r="AA32" s="675"/>
      <c r="AB32" s="675"/>
      <c r="AC32" s="675"/>
      <c r="AD32" s="675"/>
      <c r="AE32" s="675"/>
      <c r="AF32" s="905"/>
      <c r="AG32" s="905"/>
      <c r="AH32" s="905"/>
      <c r="AI32" s="905"/>
      <c r="AJ32" s="905"/>
      <c r="AK32" s="905"/>
      <c r="AL32" s="905"/>
      <c r="AM32" s="905"/>
      <c r="AN32" s="905"/>
      <c r="AO32" s="905"/>
      <c r="AP32" s="905"/>
      <c r="AQ32" s="905"/>
      <c r="AR32" s="905"/>
      <c r="AS32" s="905"/>
      <c r="AT32" s="905"/>
      <c r="AU32" s="905"/>
      <c r="AV32" s="905"/>
      <c r="AW32" s="905"/>
      <c r="AX32" s="905"/>
      <c r="AY32" s="905"/>
      <c r="AZ32" s="905"/>
      <c r="BA32" s="905"/>
      <c r="BB32" s="905"/>
      <c r="BC32" s="905"/>
      <c r="BD32" s="905"/>
      <c r="BE32" s="905"/>
      <c r="BF32" s="905"/>
      <c r="BG32" s="905"/>
      <c r="BH32" s="905"/>
      <c r="BI32" s="905"/>
      <c r="BJ32" s="905"/>
      <c r="BK32" s="905"/>
      <c r="BL32" s="905"/>
      <c r="BM32" s="905"/>
      <c r="BN32" s="905"/>
      <c r="BO32" s="905"/>
      <c r="BP32" s="905"/>
      <c r="BQ32" s="905"/>
      <c r="BR32" s="905"/>
      <c r="BS32" s="905"/>
      <c r="BT32" s="905"/>
      <c r="BU32" s="905"/>
      <c r="BV32" s="905"/>
      <c r="BW32" s="905"/>
      <c r="BX32" s="905"/>
      <c r="BY32" s="905"/>
      <c r="BZ32" s="905"/>
      <c r="CA32" s="905"/>
      <c r="CB32" s="905"/>
      <c r="CC32" s="905"/>
      <c r="CD32" s="905"/>
      <c r="CE32" s="905"/>
      <c r="CF32" s="905"/>
      <c r="CG32" s="905"/>
      <c r="CH32" s="905"/>
      <c r="CI32" s="905"/>
      <c r="CJ32" s="905"/>
      <c r="CK32" s="905"/>
      <c r="CL32" s="905"/>
      <c r="CM32" s="905"/>
      <c r="CN32" s="905"/>
      <c r="CO32" s="905"/>
      <c r="CP32" s="905"/>
      <c r="CQ32" s="905"/>
      <c r="CR32" s="905"/>
      <c r="CS32" s="905"/>
      <c r="CT32" s="905"/>
      <c r="CU32" s="905"/>
      <c r="CV32" s="905"/>
      <c r="CW32" s="905"/>
      <c r="CX32" s="905"/>
      <c r="CY32" s="905"/>
      <c r="CZ32" s="905"/>
      <c r="DA32" s="905"/>
      <c r="DB32" s="905"/>
      <c r="DC32" s="905"/>
      <c r="DD32" s="905"/>
      <c r="DE32" s="905"/>
      <c r="DF32" s="905"/>
      <c r="DG32" s="905"/>
      <c r="DH32" s="905"/>
      <c r="DI32" s="905"/>
      <c r="DJ32" s="905"/>
      <c r="DK32" s="905"/>
      <c r="DL32" s="905"/>
      <c r="DM32" s="905"/>
      <c r="DN32" s="905"/>
      <c r="DO32" s="905"/>
      <c r="DP32" s="905"/>
      <c r="DQ32" s="905"/>
      <c r="DR32" s="905"/>
      <c r="DS32" s="905"/>
      <c r="DT32" s="905"/>
      <c r="DU32" s="905"/>
      <c r="DV32" s="905"/>
      <c r="DW32" s="905"/>
      <c r="DX32" s="905"/>
      <c r="DY32" s="905"/>
      <c r="DZ32" s="905"/>
      <c r="EA32" s="905"/>
      <c r="EB32" s="905"/>
      <c r="EC32" s="905"/>
      <c r="ED32" s="905"/>
      <c r="EE32" s="905"/>
      <c r="EF32" s="905"/>
      <c r="EG32" s="905"/>
      <c r="EH32" s="905"/>
      <c r="EI32" s="905"/>
      <c r="EJ32" s="905"/>
      <c r="EK32" s="905"/>
      <c r="EL32" s="905"/>
      <c r="EM32" s="905"/>
      <c r="EN32" s="905"/>
      <c r="EO32" s="905"/>
      <c r="EP32" s="905"/>
      <c r="EQ32" s="905"/>
      <c r="ER32" s="905"/>
      <c r="ES32" s="905"/>
      <c r="ET32" s="905"/>
      <c r="EU32" s="905"/>
      <c r="EV32" s="905"/>
      <c r="EW32" s="905"/>
      <c r="EX32" s="905"/>
      <c r="EY32" s="905"/>
      <c r="EZ32" s="905"/>
      <c r="FA32" s="905"/>
      <c r="FB32" s="905"/>
      <c r="FC32" s="905"/>
      <c r="FD32" s="905"/>
    </row>
    <row r="33" spans="1:160" s="938" customFormat="1" ht="30" customHeight="1" x14ac:dyDescent="0.25">
      <c r="A33" s="904"/>
      <c r="B33" s="904"/>
      <c r="C33" s="904"/>
      <c r="D33" s="904"/>
      <c r="E33" s="904"/>
      <c r="F33" s="904"/>
      <c r="G33" s="975"/>
      <c r="H33" s="975"/>
      <c r="I33" s="904"/>
      <c r="J33" s="904"/>
      <c r="K33" s="976"/>
      <c r="L33" s="977"/>
      <c r="M33" s="977"/>
      <c r="N33" s="977"/>
      <c r="O33" s="977"/>
      <c r="P33" s="977"/>
      <c r="Q33" s="977"/>
      <c r="R33" s="977"/>
      <c r="S33" s="977"/>
      <c r="T33" s="977"/>
      <c r="U33" s="977"/>
      <c r="V33" s="675"/>
      <c r="W33" s="675"/>
      <c r="X33" s="675"/>
      <c r="Y33" s="675"/>
      <c r="Z33" s="675"/>
      <c r="AA33" s="675"/>
      <c r="AB33" s="675"/>
      <c r="AC33" s="675"/>
      <c r="AD33" s="675"/>
      <c r="AE33" s="675"/>
      <c r="AF33" s="905"/>
      <c r="AG33" s="905"/>
      <c r="AH33" s="905"/>
      <c r="AI33" s="905"/>
      <c r="AJ33" s="905"/>
      <c r="AK33" s="905"/>
      <c r="AL33" s="905"/>
      <c r="AM33" s="905"/>
      <c r="AN33" s="905"/>
      <c r="AO33" s="905"/>
      <c r="AP33" s="905"/>
      <c r="AQ33" s="905"/>
      <c r="AR33" s="905"/>
      <c r="AS33" s="905"/>
      <c r="AT33" s="905"/>
      <c r="AU33" s="905"/>
      <c r="AV33" s="905"/>
      <c r="AW33" s="905"/>
      <c r="AX33" s="905"/>
      <c r="AY33" s="905"/>
      <c r="AZ33" s="905"/>
      <c r="BA33" s="905"/>
      <c r="BB33" s="905"/>
      <c r="BC33" s="905"/>
      <c r="BD33" s="905"/>
      <c r="BE33" s="905"/>
      <c r="BF33" s="905"/>
      <c r="BG33" s="905"/>
      <c r="BH33" s="905"/>
      <c r="BI33" s="905"/>
      <c r="BJ33" s="905"/>
      <c r="BK33" s="905"/>
      <c r="BL33" s="905"/>
      <c r="BM33" s="905"/>
      <c r="BN33" s="905"/>
      <c r="BO33" s="905"/>
      <c r="BP33" s="905"/>
      <c r="BQ33" s="905"/>
      <c r="BR33" s="905"/>
      <c r="BS33" s="905"/>
      <c r="BT33" s="905"/>
      <c r="BU33" s="905"/>
      <c r="BV33" s="905"/>
      <c r="BW33" s="905"/>
      <c r="BX33" s="905"/>
      <c r="BY33" s="905"/>
      <c r="BZ33" s="905"/>
      <c r="CA33" s="905"/>
      <c r="CB33" s="905"/>
      <c r="CC33" s="905"/>
      <c r="CD33" s="905"/>
      <c r="CE33" s="905"/>
      <c r="CF33" s="905"/>
      <c r="CG33" s="905"/>
      <c r="CH33" s="905"/>
      <c r="CI33" s="905"/>
      <c r="CJ33" s="905"/>
      <c r="CK33" s="905"/>
      <c r="CL33" s="905"/>
      <c r="CM33" s="905"/>
      <c r="CN33" s="905"/>
      <c r="CO33" s="905"/>
      <c r="CP33" s="905"/>
      <c r="CQ33" s="905"/>
      <c r="CR33" s="905"/>
      <c r="CS33" s="905"/>
      <c r="CT33" s="905"/>
      <c r="CU33" s="905"/>
      <c r="CV33" s="905"/>
      <c r="CW33" s="905"/>
      <c r="CX33" s="905"/>
      <c r="CY33" s="905"/>
      <c r="CZ33" s="905"/>
      <c r="DA33" s="905"/>
      <c r="DB33" s="905"/>
      <c r="DC33" s="905"/>
      <c r="DD33" s="905"/>
      <c r="DE33" s="905"/>
      <c r="DF33" s="905"/>
      <c r="DG33" s="905"/>
      <c r="DH33" s="905"/>
      <c r="DI33" s="905"/>
      <c r="DJ33" s="905"/>
      <c r="DK33" s="905"/>
      <c r="DL33" s="905"/>
      <c r="DM33" s="905"/>
      <c r="DN33" s="905"/>
      <c r="DO33" s="905"/>
      <c r="DP33" s="905"/>
      <c r="DQ33" s="905"/>
      <c r="DR33" s="905"/>
      <c r="DS33" s="905"/>
      <c r="DT33" s="905"/>
      <c r="DU33" s="905"/>
      <c r="DV33" s="905"/>
      <c r="DW33" s="905"/>
      <c r="DX33" s="905"/>
      <c r="DY33" s="905"/>
      <c r="DZ33" s="905"/>
      <c r="EA33" s="905"/>
      <c r="EB33" s="905"/>
      <c r="EC33" s="905"/>
      <c r="ED33" s="905"/>
      <c r="EE33" s="905"/>
      <c r="EF33" s="905"/>
      <c r="EG33" s="905"/>
      <c r="EH33" s="905"/>
      <c r="EI33" s="905"/>
      <c r="EJ33" s="905"/>
      <c r="EK33" s="905"/>
      <c r="EL33" s="905"/>
      <c r="EM33" s="905"/>
      <c r="EN33" s="905"/>
      <c r="EO33" s="905"/>
      <c r="EP33" s="905"/>
      <c r="EQ33" s="905"/>
      <c r="ER33" s="905"/>
      <c r="ES33" s="905"/>
      <c r="ET33" s="905"/>
      <c r="EU33" s="905"/>
      <c r="EV33" s="905"/>
      <c r="EW33" s="905"/>
      <c r="EX33" s="905"/>
      <c r="EY33" s="905"/>
      <c r="EZ33" s="905"/>
      <c r="FA33" s="905"/>
      <c r="FB33" s="905"/>
      <c r="FC33" s="905"/>
      <c r="FD33" s="905"/>
    </row>
    <row r="34" spans="1:160" s="983" customFormat="1" ht="30" customHeight="1" x14ac:dyDescent="0.25">
      <c r="A34" s="978"/>
      <c r="B34" s="978"/>
      <c r="C34" s="978"/>
      <c r="D34" s="978"/>
      <c r="E34" s="978"/>
      <c r="F34" s="978"/>
      <c r="G34" s="979"/>
      <c r="H34" s="980"/>
      <c r="I34" s="981"/>
      <c r="J34" s="981"/>
      <c r="K34" s="976"/>
      <c r="L34" s="982"/>
      <c r="M34" s="982"/>
      <c r="N34" s="982"/>
      <c r="O34" s="982"/>
      <c r="P34" s="982"/>
      <c r="Q34" s="982"/>
      <c r="R34" s="982"/>
      <c r="S34" s="982"/>
      <c r="T34" s="982"/>
      <c r="U34" s="982"/>
      <c r="V34" s="675"/>
      <c r="W34" s="675"/>
      <c r="X34" s="675"/>
      <c r="Y34" s="675"/>
      <c r="Z34" s="675"/>
      <c r="AA34" s="675"/>
      <c r="AB34" s="675"/>
      <c r="AC34" s="675"/>
      <c r="AD34" s="675"/>
      <c r="AE34" s="675"/>
      <c r="AF34" s="905"/>
      <c r="AG34" s="905"/>
      <c r="AH34" s="905"/>
      <c r="AI34" s="905"/>
      <c r="AJ34" s="905"/>
      <c r="AK34" s="905"/>
      <c r="AL34" s="905"/>
      <c r="AM34" s="905"/>
      <c r="AN34" s="905"/>
      <c r="AO34" s="905"/>
      <c r="AP34" s="905"/>
      <c r="AQ34" s="905"/>
      <c r="AR34" s="905"/>
      <c r="AS34" s="905"/>
      <c r="AT34" s="905"/>
      <c r="AU34" s="905"/>
      <c r="AV34" s="905"/>
      <c r="AW34" s="905"/>
      <c r="AX34" s="905"/>
      <c r="AY34" s="905"/>
      <c r="AZ34" s="905"/>
      <c r="BA34" s="905"/>
      <c r="BB34" s="905"/>
      <c r="BC34" s="905"/>
      <c r="BD34" s="905"/>
      <c r="BE34" s="905"/>
      <c r="BF34" s="905"/>
      <c r="BG34" s="905"/>
      <c r="BH34" s="905"/>
      <c r="BI34" s="905"/>
      <c r="BJ34" s="905"/>
      <c r="BK34" s="905"/>
      <c r="BL34" s="905"/>
      <c r="BM34" s="905"/>
      <c r="BN34" s="905"/>
      <c r="BO34" s="905"/>
      <c r="BP34" s="905"/>
      <c r="BQ34" s="905"/>
      <c r="BR34" s="905"/>
      <c r="BS34" s="905"/>
      <c r="BT34" s="905"/>
      <c r="BU34" s="905"/>
      <c r="BV34" s="905"/>
      <c r="BW34" s="905"/>
      <c r="BX34" s="905"/>
      <c r="BY34" s="905"/>
      <c r="BZ34" s="905"/>
      <c r="CA34" s="905"/>
      <c r="CB34" s="905"/>
      <c r="CC34" s="905"/>
      <c r="CD34" s="905"/>
      <c r="CE34" s="905"/>
      <c r="CF34" s="905"/>
      <c r="CG34" s="905"/>
      <c r="CH34" s="905"/>
      <c r="CI34" s="905"/>
      <c r="CJ34" s="905"/>
      <c r="CK34" s="905"/>
      <c r="CL34" s="905"/>
      <c r="CM34" s="905"/>
      <c r="CN34" s="905"/>
      <c r="CO34" s="905"/>
      <c r="CP34" s="905"/>
      <c r="CQ34" s="905"/>
      <c r="CR34" s="905"/>
      <c r="CS34" s="905"/>
      <c r="CT34" s="905"/>
      <c r="CU34" s="905"/>
      <c r="CV34" s="905"/>
      <c r="CW34" s="905"/>
      <c r="CX34" s="905"/>
      <c r="CY34" s="905"/>
      <c r="CZ34" s="905"/>
      <c r="DA34" s="905"/>
      <c r="DB34" s="905"/>
      <c r="DC34" s="905"/>
      <c r="DD34" s="905"/>
      <c r="DE34" s="905"/>
      <c r="DF34" s="905"/>
      <c r="DG34" s="905"/>
      <c r="DH34" s="905"/>
      <c r="DI34" s="905"/>
      <c r="DJ34" s="905"/>
      <c r="DK34" s="905"/>
      <c r="DL34" s="905"/>
      <c r="DM34" s="905"/>
      <c r="DN34" s="905"/>
      <c r="DO34" s="905"/>
      <c r="DP34" s="905"/>
      <c r="DQ34" s="905"/>
      <c r="DR34" s="905"/>
      <c r="DS34" s="905"/>
      <c r="DT34" s="905"/>
      <c r="DU34" s="905"/>
      <c r="DV34" s="905"/>
      <c r="DW34" s="905"/>
      <c r="DX34" s="905"/>
      <c r="DY34" s="905"/>
      <c r="DZ34" s="905"/>
      <c r="EA34" s="905"/>
      <c r="EB34" s="905"/>
      <c r="EC34" s="905"/>
      <c r="ED34" s="905"/>
      <c r="EE34" s="905"/>
      <c r="EF34" s="905"/>
      <c r="EG34" s="905"/>
      <c r="EH34" s="905"/>
      <c r="EI34" s="905"/>
      <c r="EJ34" s="905"/>
      <c r="EK34" s="905"/>
      <c r="EL34" s="905"/>
      <c r="EM34" s="905"/>
      <c r="EN34" s="905"/>
      <c r="EO34" s="905"/>
      <c r="EP34" s="905"/>
      <c r="EQ34" s="905"/>
      <c r="ER34" s="905"/>
      <c r="ES34" s="905"/>
      <c r="ET34" s="905"/>
      <c r="EU34" s="905"/>
      <c r="EV34" s="905"/>
      <c r="EW34" s="905"/>
      <c r="EX34" s="905"/>
      <c r="EY34" s="905"/>
      <c r="EZ34" s="905"/>
      <c r="FA34" s="905"/>
      <c r="FB34" s="905"/>
      <c r="FC34" s="905"/>
      <c r="FD34" s="905"/>
    </row>
    <row r="35" spans="1:160" s="983" customFormat="1" ht="30" customHeight="1" x14ac:dyDescent="0.25">
      <c r="A35" s="978"/>
      <c r="B35" s="978"/>
      <c r="C35" s="978"/>
      <c r="D35" s="978"/>
      <c r="E35" s="978"/>
      <c r="F35" s="978"/>
      <c r="G35" s="979"/>
      <c r="H35" s="980"/>
      <c r="I35" s="981"/>
      <c r="J35" s="981"/>
      <c r="K35" s="976"/>
      <c r="L35" s="982"/>
      <c r="M35" s="982"/>
      <c r="N35" s="982"/>
      <c r="O35" s="982"/>
      <c r="P35" s="982"/>
      <c r="Q35" s="982"/>
      <c r="R35" s="982"/>
      <c r="S35" s="982"/>
      <c r="T35" s="982"/>
      <c r="U35" s="982"/>
      <c r="V35" s="675"/>
      <c r="W35" s="675"/>
      <c r="X35" s="675"/>
      <c r="Y35" s="675"/>
      <c r="Z35" s="675"/>
      <c r="AA35" s="675"/>
      <c r="AB35" s="675"/>
      <c r="AC35" s="675"/>
      <c r="AD35" s="675"/>
      <c r="AE35" s="675"/>
      <c r="AF35" s="905"/>
      <c r="AG35" s="905"/>
      <c r="AH35" s="905"/>
      <c r="AI35" s="905"/>
      <c r="AJ35" s="905"/>
      <c r="AK35" s="905"/>
      <c r="AL35" s="905"/>
      <c r="AM35" s="905"/>
      <c r="AN35" s="905"/>
      <c r="AO35" s="905"/>
      <c r="AP35" s="905"/>
      <c r="AQ35" s="905"/>
      <c r="AR35" s="905"/>
      <c r="AS35" s="905"/>
      <c r="AT35" s="905"/>
      <c r="AU35" s="905"/>
      <c r="AV35" s="905"/>
      <c r="AW35" s="905"/>
      <c r="AX35" s="905"/>
      <c r="AY35" s="905"/>
      <c r="AZ35" s="905"/>
      <c r="BA35" s="905"/>
      <c r="BB35" s="905"/>
      <c r="BC35" s="905"/>
      <c r="BD35" s="905"/>
      <c r="BE35" s="905"/>
      <c r="BF35" s="905"/>
      <c r="BG35" s="905"/>
      <c r="BH35" s="905"/>
      <c r="BI35" s="905"/>
      <c r="BJ35" s="905"/>
      <c r="BK35" s="905"/>
      <c r="BL35" s="905"/>
      <c r="BM35" s="905"/>
      <c r="BN35" s="905"/>
      <c r="BO35" s="905"/>
      <c r="BP35" s="905"/>
      <c r="BQ35" s="905"/>
      <c r="BR35" s="905"/>
      <c r="BS35" s="905"/>
      <c r="BT35" s="905"/>
      <c r="BU35" s="905"/>
      <c r="BV35" s="905"/>
      <c r="BW35" s="905"/>
      <c r="BX35" s="905"/>
      <c r="BY35" s="905"/>
      <c r="BZ35" s="905"/>
      <c r="CA35" s="905"/>
      <c r="CB35" s="905"/>
      <c r="CC35" s="905"/>
      <c r="CD35" s="905"/>
      <c r="CE35" s="905"/>
      <c r="CF35" s="905"/>
      <c r="CG35" s="905"/>
      <c r="CH35" s="905"/>
      <c r="CI35" s="905"/>
      <c r="CJ35" s="905"/>
      <c r="CK35" s="905"/>
      <c r="CL35" s="905"/>
      <c r="CM35" s="905"/>
      <c r="CN35" s="905"/>
      <c r="CO35" s="905"/>
      <c r="CP35" s="905"/>
      <c r="CQ35" s="905"/>
      <c r="CR35" s="905"/>
      <c r="CS35" s="905"/>
      <c r="CT35" s="905"/>
      <c r="CU35" s="905"/>
      <c r="CV35" s="905"/>
      <c r="CW35" s="905"/>
      <c r="CX35" s="905"/>
      <c r="CY35" s="905"/>
      <c r="CZ35" s="905"/>
      <c r="DA35" s="905"/>
      <c r="DB35" s="905"/>
      <c r="DC35" s="905"/>
      <c r="DD35" s="905"/>
      <c r="DE35" s="905"/>
      <c r="DF35" s="905"/>
      <c r="DG35" s="905"/>
      <c r="DH35" s="905"/>
      <c r="DI35" s="905"/>
      <c r="DJ35" s="905"/>
      <c r="DK35" s="905"/>
      <c r="DL35" s="905"/>
      <c r="DM35" s="905"/>
      <c r="DN35" s="905"/>
      <c r="DO35" s="905"/>
      <c r="DP35" s="905"/>
      <c r="DQ35" s="905"/>
      <c r="DR35" s="905"/>
      <c r="DS35" s="905"/>
      <c r="DT35" s="905"/>
      <c r="DU35" s="905"/>
      <c r="DV35" s="905"/>
      <c r="DW35" s="905"/>
      <c r="DX35" s="905"/>
      <c r="DY35" s="905"/>
      <c r="DZ35" s="905"/>
      <c r="EA35" s="905"/>
      <c r="EB35" s="905"/>
      <c r="EC35" s="905"/>
      <c r="ED35" s="905"/>
      <c r="EE35" s="905"/>
      <c r="EF35" s="905"/>
      <c r="EG35" s="905"/>
      <c r="EH35" s="905"/>
      <c r="EI35" s="905"/>
      <c r="EJ35" s="905"/>
      <c r="EK35" s="905"/>
      <c r="EL35" s="905"/>
      <c r="EM35" s="905"/>
      <c r="EN35" s="905"/>
      <c r="EO35" s="905"/>
      <c r="EP35" s="905"/>
      <c r="EQ35" s="905"/>
      <c r="ER35" s="905"/>
      <c r="ES35" s="905"/>
      <c r="ET35" s="905"/>
      <c r="EU35" s="905"/>
      <c r="EV35" s="905"/>
      <c r="EW35" s="905"/>
      <c r="EX35" s="905"/>
      <c r="EY35" s="905"/>
      <c r="EZ35" s="905"/>
      <c r="FA35" s="905"/>
      <c r="FB35" s="905"/>
      <c r="FC35" s="905"/>
      <c r="FD35" s="905"/>
    </row>
    <row r="36" spans="1:160" s="983" customFormat="1" ht="30" customHeight="1" x14ac:dyDescent="0.25">
      <c r="A36" s="978"/>
      <c r="B36" s="978"/>
      <c r="C36" s="978"/>
      <c r="D36" s="978"/>
      <c r="E36" s="978"/>
      <c r="F36" s="978"/>
      <c r="G36" s="979"/>
      <c r="H36" s="980"/>
      <c r="I36" s="981"/>
      <c r="J36" s="981"/>
      <c r="K36" s="976"/>
      <c r="L36" s="982"/>
      <c r="M36" s="982"/>
      <c r="N36" s="982"/>
      <c r="O36" s="982"/>
      <c r="P36" s="982"/>
      <c r="Q36" s="982"/>
      <c r="R36" s="982"/>
      <c r="S36" s="982"/>
      <c r="T36" s="982"/>
      <c r="U36" s="982"/>
      <c r="V36" s="675"/>
      <c r="W36" s="675"/>
      <c r="X36" s="675"/>
      <c r="Y36" s="675"/>
      <c r="Z36" s="675"/>
      <c r="AA36" s="675"/>
      <c r="AB36" s="675"/>
      <c r="AC36" s="675"/>
      <c r="AD36" s="675"/>
      <c r="AE36" s="675"/>
      <c r="AF36" s="905"/>
      <c r="AG36" s="905"/>
      <c r="AH36" s="905"/>
      <c r="AI36" s="905"/>
      <c r="AJ36" s="905"/>
      <c r="AK36" s="905"/>
      <c r="AL36" s="905"/>
      <c r="AM36" s="905"/>
      <c r="AN36" s="905"/>
      <c r="AO36" s="905"/>
      <c r="AP36" s="905"/>
      <c r="AQ36" s="905"/>
      <c r="AR36" s="905"/>
      <c r="AS36" s="905"/>
      <c r="AT36" s="905"/>
      <c r="AU36" s="905"/>
      <c r="AV36" s="905"/>
      <c r="AW36" s="905"/>
      <c r="AX36" s="905"/>
      <c r="AY36" s="905"/>
      <c r="AZ36" s="905"/>
      <c r="BA36" s="905"/>
      <c r="BB36" s="905"/>
      <c r="BC36" s="905"/>
      <c r="BD36" s="905"/>
      <c r="BE36" s="905"/>
      <c r="BF36" s="905"/>
      <c r="BG36" s="905"/>
      <c r="BH36" s="905"/>
      <c r="BI36" s="905"/>
      <c r="BJ36" s="905"/>
      <c r="BK36" s="905"/>
      <c r="BL36" s="905"/>
      <c r="BM36" s="905"/>
      <c r="BN36" s="905"/>
      <c r="BO36" s="905"/>
      <c r="BP36" s="905"/>
      <c r="BQ36" s="905"/>
      <c r="BR36" s="905"/>
      <c r="BS36" s="905"/>
      <c r="BT36" s="905"/>
      <c r="BU36" s="905"/>
      <c r="BV36" s="905"/>
      <c r="BW36" s="905"/>
      <c r="BX36" s="905"/>
      <c r="BY36" s="905"/>
      <c r="BZ36" s="905"/>
      <c r="CA36" s="905"/>
      <c r="CB36" s="905"/>
      <c r="CC36" s="905"/>
      <c r="CD36" s="905"/>
      <c r="CE36" s="905"/>
      <c r="CF36" s="905"/>
      <c r="CG36" s="905"/>
      <c r="CH36" s="905"/>
      <c r="CI36" s="905"/>
      <c r="CJ36" s="905"/>
      <c r="CK36" s="905"/>
      <c r="CL36" s="905"/>
      <c r="CM36" s="905"/>
      <c r="CN36" s="905"/>
      <c r="CO36" s="905"/>
      <c r="CP36" s="905"/>
      <c r="CQ36" s="905"/>
      <c r="CR36" s="905"/>
      <c r="CS36" s="905"/>
      <c r="CT36" s="905"/>
      <c r="CU36" s="905"/>
      <c r="CV36" s="905"/>
      <c r="CW36" s="905"/>
      <c r="CX36" s="905"/>
      <c r="CY36" s="905"/>
      <c r="CZ36" s="905"/>
      <c r="DA36" s="905"/>
      <c r="DB36" s="905"/>
      <c r="DC36" s="905"/>
      <c r="DD36" s="905"/>
      <c r="DE36" s="905"/>
      <c r="DF36" s="905"/>
      <c r="DG36" s="905"/>
      <c r="DH36" s="905"/>
      <c r="DI36" s="905"/>
      <c r="DJ36" s="905"/>
      <c r="DK36" s="905"/>
      <c r="DL36" s="905"/>
      <c r="DM36" s="905"/>
      <c r="DN36" s="905"/>
      <c r="DO36" s="905"/>
      <c r="DP36" s="905"/>
      <c r="DQ36" s="905"/>
      <c r="DR36" s="905"/>
      <c r="DS36" s="905"/>
      <c r="DT36" s="905"/>
      <c r="DU36" s="905"/>
      <c r="DV36" s="905"/>
      <c r="DW36" s="905"/>
      <c r="DX36" s="905"/>
      <c r="DY36" s="905"/>
      <c r="DZ36" s="905"/>
      <c r="EA36" s="905"/>
      <c r="EB36" s="905"/>
      <c r="EC36" s="905"/>
      <c r="ED36" s="905"/>
      <c r="EE36" s="905"/>
      <c r="EF36" s="905"/>
      <c r="EG36" s="905"/>
      <c r="EH36" s="905"/>
      <c r="EI36" s="905"/>
      <c r="EJ36" s="905"/>
      <c r="EK36" s="905"/>
      <c r="EL36" s="905"/>
      <c r="EM36" s="905"/>
      <c r="EN36" s="905"/>
      <c r="EO36" s="905"/>
      <c r="EP36" s="905"/>
      <c r="EQ36" s="905"/>
      <c r="ER36" s="905"/>
      <c r="ES36" s="905"/>
      <c r="ET36" s="905"/>
      <c r="EU36" s="905"/>
      <c r="EV36" s="905"/>
      <c r="EW36" s="905"/>
      <c r="EX36" s="905"/>
      <c r="EY36" s="905"/>
      <c r="EZ36" s="905"/>
      <c r="FA36" s="905"/>
      <c r="FB36" s="905"/>
      <c r="FC36" s="905"/>
      <c r="FD36" s="905"/>
    </row>
    <row r="37" spans="1:160" ht="30" customHeight="1" x14ac:dyDescent="0.25">
      <c r="A37" s="978"/>
      <c r="B37" s="978"/>
      <c r="C37" s="978"/>
      <c r="E37" s="978"/>
      <c r="F37" s="978"/>
      <c r="G37" s="979"/>
      <c r="H37" s="980"/>
      <c r="I37" s="981"/>
      <c r="J37" s="981"/>
      <c r="K37" s="976"/>
      <c r="L37" s="982"/>
      <c r="M37" s="982"/>
      <c r="N37" s="982"/>
      <c r="O37" s="982"/>
      <c r="P37" s="982"/>
      <c r="Q37" s="982"/>
      <c r="R37" s="982"/>
      <c r="S37" s="982"/>
      <c r="T37" s="982"/>
      <c r="U37" s="982"/>
      <c r="V37" s="675"/>
      <c r="W37" s="675"/>
      <c r="X37" s="675"/>
      <c r="Y37" s="675"/>
      <c r="Z37" s="675"/>
      <c r="AA37" s="675"/>
      <c r="AB37" s="675"/>
      <c r="AC37" s="675"/>
      <c r="AD37" s="675"/>
      <c r="AE37" s="675"/>
      <c r="AF37" s="905"/>
      <c r="AG37" s="905"/>
      <c r="AH37" s="905"/>
      <c r="AI37" s="905"/>
      <c r="AJ37" s="905"/>
      <c r="AK37" s="905"/>
      <c r="AL37" s="905"/>
      <c r="AM37" s="905"/>
      <c r="AN37" s="905"/>
      <c r="AO37" s="905"/>
      <c r="AP37" s="905"/>
      <c r="AQ37" s="905"/>
      <c r="AR37" s="905"/>
      <c r="AS37" s="905"/>
      <c r="AT37" s="905"/>
      <c r="AU37" s="905"/>
      <c r="AV37" s="905"/>
      <c r="AW37" s="905"/>
      <c r="AX37" s="905"/>
      <c r="AY37" s="905"/>
      <c r="AZ37" s="905"/>
      <c r="BA37" s="905"/>
      <c r="BB37" s="905"/>
      <c r="BC37" s="905"/>
      <c r="BD37" s="905"/>
      <c r="BE37" s="905"/>
      <c r="BF37" s="905"/>
      <c r="BG37" s="905"/>
      <c r="BH37" s="905"/>
      <c r="BI37" s="905"/>
      <c r="BJ37" s="905"/>
      <c r="BK37" s="905"/>
      <c r="BL37" s="905"/>
      <c r="BM37" s="905"/>
      <c r="BN37" s="905"/>
      <c r="BO37" s="905"/>
      <c r="BP37" s="905"/>
      <c r="BQ37" s="905"/>
      <c r="BR37" s="905"/>
      <c r="BS37" s="905"/>
      <c r="BT37" s="905"/>
      <c r="BU37" s="905"/>
      <c r="BV37" s="905"/>
      <c r="BW37" s="905"/>
      <c r="BX37" s="905"/>
      <c r="BY37" s="905"/>
      <c r="BZ37" s="905"/>
      <c r="CA37" s="905"/>
      <c r="CB37" s="905"/>
      <c r="CC37" s="905"/>
      <c r="CD37" s="905"/>
      <c r="CE37" s="905"/>
      <c r="CF37" s="905"/>
      <c r="CG37" s="905"/>
      <c r="CH37" s="905"/>
      <c r="CI37" s="905"/>
      <c r="CJ37" s="905"/>
      <c r="CK37" s="905"/>
      <c r="CL37" s="905"/>
      <c r="CM37" s="905"/>
      <c r="CN37" s="905"/>
      <c r="CO37" s="905"/>
      <c r="CP37" s="905"/>
      <c r="CQ37" s="905"/>
      <c r="CR37" s="905"/>
      <c r="CS37" s="905"/>
      <c r="CT37" s="905"/>
      <c r="CU37" s="905"/>
      <c r="CV37" s="905"/>
      <c r="CW37" s="905"/>
      <c r="CX37" s="905"/>
      <c r="CY37" s="905"/>
      <c r="CZ37" s="905"/>
      <c r="DA37" s="905"/>
      <c r="DB37" s="905"/>
      <c r="DC37" s="905"/>
      <c r="DD37" s="905"/>
      <c r="DE37" s="905"/>
      <c r="DF37" s="905"/>
      <c r="DG37" s="905"/>
      <c r="DH37" s="905"/>
      <c r="DI37" s="905"/>
      <c r="DJ37" s="905"/>
      <c r="DK37" s="905"/>
      <c r="DL37" s="905"/>
      <c r="DM37" s="905"/>
      <c r="DN37" s="905"/>
      <c r="DO37" s="905"/>
      <c r="DP37" s="905"/>
      <c r="DQ37" s="905"/>
      <c r="DR37" s="905"/>
      <c r="DS37" s="905"/>
      <c r="DT37" s="905"/>
      <c r="DU37" s="905"/>
      <c r="DV37" s="905"/>
      <c r="DW37" s="905"/>
      <c r="DX37" s="905"/>
      <c r="DY37" s="905"/>
      <c r="DZ37" s="905"/>
      <c r="EA37" s="905"/>
      <c r="EB37" s="905"/>
      <c r="EC37" s="905"/>
      <c r="ED37" s="905"/>
      <c r="EE37" s="905"/>
      <c r="EF37" s="905"/>
      <c r="EG37" s="905"/>
      <c r="EH37" s="905"/>
      <c r="EI37" s="905"/>
      <c r="EJ37" s="905"/>
      <c r="EK37" s="905"/>
      <c r="EL37" s="905"/>
      <c r="EM37" s="905"/>
      <c r="EN37" s="905"/>
      <c r="EO37" s="905"/>
      <c r="EP37" s="905"/>
      <c r="EQ37" s="905"/>
      <c r="ER37" s="905"/>
      <c r="ES37" s="905"/>
      <c r="ET37" s="905"/>
      <c r="EU37" s="905"/>
      <c r="EV37" s="905"/>
      <c r="EW37" s="905"/>
      <c r="EX37" s="905"/>
      <c r="EY37" s="905"/>
      <c r="EZ37" s="905"/>
      <c r="FA37" s="905"/>
      <c r="FB37" s="905"/>
      <c r="FC37" s="905"/>
      <c r="FD37" s="905"/>
    </row>
    <row r="38" spans="1:160" ht="30" customHeight="1" x14ac:dyDescent="0.25">
      <c r="A38" s="978"/>
      <c r="B38" s="978"/>
      <c r="C38" s="978"/>
      <c r="E38" s="978"/>
      <c r="F38" s="978"/>
      <c r="G38" s="979"/>
      <c r="H38" s="980"/>
      <c r="I38" s="981"/>
      <c r="J38" s="981"/>
      <c r="K38" s="976"/>
      <c r="L38" s="982"/>
      <c r="M38" s="982"/>
      <c r="N38" s="982"/>
      <c r="O38" s="982"/>
      <c r="P38" s="982"/>
      <c r="Q38" s="982"/>
      <c r="R38" s="982"/>
      <c r="S38" s="982"/>
      <c r="T38" s="982"/>
      <c r="U38" s="982"/>
      <c r="V38" s="675"/>
      <c r="W38" s="675"/>
      <c r="X38" s="675"/>
      <c r="Y38" s="675"/>
      <c r="Z38" s="675"/>
      <c r="AA38" s="675"/>
      <c r="AB38" s="675"/>
      <c r="AC38" s="675"/>
      <c r="AD38" s="675"/>
      <c r="AE38" s="675"/>
      <c r="AF38" s="905"/>
      <c r="AG38" s="905"/>
      <c r="AH38" s="905"/>
      <c r="AI38" s="905"/>
      <c r="AJ38" s="905"/>
      <c r="AK38" s="905"/>
      <c r="AL38" s="905"/>
      <c r="AM38" s="905"/>
      <c r="AN38" s="905"/>
      <c r="AO38" s="905"/>
      <c r="AP38" s="905"/>
      <c r="AQ38" s="905"/>
      <c r="AR38" s="905"/>
      <c r="AS38" s="905"/>
      <c r="AT38" s="905"/>
      <c r="AU38" s="905"/>
      <c r="AV38" s="905"/>
      <c r="AW38" s="905"/>
      <c r="AX38" s="905"/>
      <c r="AY38" s="905"/>
      <c r="AZ38" s="905"/>
      <c r="BA38" s="905"/>
      <c r="BB38" s="905"/>
      <c r="BC38" s="905"/>
      <c r="BD38" s="905"/>
      <c r="BE38" s="905"/>
      <c r="BF38" s="905"/>
      <c r="BG38" s="905"/>
      <c r="BH38" s="905"/>
      <c r="BI38" s="905"/>
      <c r="BJ38" s="905"/>
      <c r="BK38" s="905"/>
      <c r="BL38" s="905"/>
      <c r="BM38" s="905"/>
      <c r="BN38" s="905"/>
      <c r="BO38" s="905"/>
      <c r="BP38" s="905"/>
      <c r="BQ38" s="905"/>
      <c r="BR38" s="905"/>
      <c r="BS38" s="905"/>
      <c r="BT38" s="905"/>
      <c r="BU38" s="905"/>
      <c r="BV38" s="905"/>
      <c r="BW38" s="905"/>
      <c r="BX38" s="905"/>
      <c r="BY38" s="905"/>
      <c r="BZ38" s="905"/>
      <c r="CA38" s="905"/>
      <c r="CB38" s="905"/>
      <c r="CC38" s="905"/>
      <c r="CD38" s="905"/>
      <c r="CE38" s="905"/>
      <c r="CF38" s="905"/>
      <c r="CG38" s="905"/>
      <c r="CH38" s="905"/>
      <c r="CI38" s="905"/>
      <c r="CJ38" s="905"/>
      <c r="CK38" s="905"/>
      <c r="CL38" s="905"/>
      <c r="CM38" s="905"/>
      <c r="CN38" s="905"/>
      <c r="CO38" s="905"/>
      <c r="CP38" s="905"/>
      <c r="CQ38" s="905"/>
      <c r="CR38" s="905"/>
      <c r="CS38" s="905"/>
      <c r="CT38" s="905"/>
      <c r="CU38" s="905"/>
      <c r="CV38" s="905"/>
      <c r="CW38" s="905"/>
      <c r="CX38" s="905"/>
      <c r="CY38" s="905"/>
      <c r="CZ38" s="905"/>
      <c r="DA38" s="905"/>
      <c r="DB38" s="905"/>
      <c r="DC38" s="905"/>
      <c r="DD38" s="905"/>
      <c r="DE38" s="905"/>
      <c r="DF38" s="905"/>
      <c r="DG38" s="905"/>
      <c r="DH38" s="905"/>
      <c r="DI38" s="905"/>
      <c r="DJ38" s="905"/>
      <c r="DK38" s="905"/>
      <c r="DL38" s="905"/>
      <c r="DM38" s="905"/>
      <c r="DN38" s="905"/>
      <c r="DO38" s="905"/>
      <c r="DP38" s="905"/>
      <c r="DQ38" s="905"/>
      <c r="DR38" s="905"/>
      <c r="DS38" s="905"/>
      <c r="DT38" s="905"/>
      <c r="DU38" s="905"/>
      <c r="DV38" s="905"/>
      <c r="DW38" s="905"/>
      <c r="DX38" s="905"/>
      <c r="DY38" s="905"/>
      <c r="DZ38" s="905"/>
      <c r="EA38" s="905"/>
      <c r="EB38" s="905"/>
      <c r="EC38" s="905"/>
      <c r="ED38" s="905"/>
      <c r="EE38" s="905"/>
      <c r="EF38" s="905"/>
      <c r="EG38" s="905"/>
      <c r="EH38" s="905"/>
      <c r="EI38" s="905"/>
      <c r="EJ38" s="905"/>
      <c r="EK38" s="905"/>
      <c r="EL38" s="905"/>
      <c r="EM38" s="905"/>
      <c r="EN38" s="905"/>
      <c r="EO38" s="905"/>
      <c r="EP38" s="905"/>
      <c r="EQ38" s="905"/>
      <c r="ER38" s="905"/>
      <c r="ES38" s="905"/>
      <c r="ET38" s="905"/>
      <c r="EU38" s="905"/>
      <c r="EV38" s="905"/>
      <c r="EW38" s="905"/>
      <c r="EX38" s="905"/>
      <c r="EY38" s="905"/>
      <c r="EZ38" s="905"/>
      <c r="FA38" s="905"/>
      <c r="FB38" s="905"/>
      <c r="FC38" s="905"/>
      <c r="FD38" s="905"/>
    </row>
    <row r="39" spans="1:160" ht="30" customHeight="1" x14ac:dyDescent="0.25">
      <c r="A39" s="978"/>
      <c r="B39" s="978"/>
      <c r="C39" s="978"/>
      <c r="E39" s="978"/>
      <c r="F39" s="978"/>
      <c r="G39" s="979"/>
      <c r="H39" s="980"/>
      <c r="I39" s="981"/>
      <c r="J39" s="981"/>
      <c r="K39" s="976"/>
      <c r="L39" s="982"/>
      <c r="M39" s="982"/>
      <c r="N39" s="982"/>
      <c r="O39" s="982"/>
      <c r="P39" s="982"/>
      <c r="Q39" s="982"/>
      <c r="R39" s="982"/>
      <c r="S39" s="982"/>
      <c r="T39" s="982"/>
      <c r="U39" s="982"/>
      <c r="V39" s="675"/>
      <c r="W39" s="675"/>
      <c r="X39" s="675"/>
      <c r="Y39" s="675"/>
      <c r="Z39" s="675"/>
      <c r="AA39" s="675"/>
      <c r="AB39" s="675"/>
      <c r="AC39" s="675"/>
      <c r="AD39" s="675"/>
      <c r="AE39" s="675"/>
      <c r="AF39" s="905"/>
      <c r="AG39" s="905"/>
      <c r="AH39" s="905"/>
      <c r="AI39" s="905"/>
      <c r="AJ39" s="905"/>
      <c r="AK39" s="905"/>
      <c r="AL39" s="905"/>
      <c r="AM39" s="905"/>
      <c r="AN39" s="905"/>
      <c r="AO39" s="905"/>
      <c r="AP39" s="905"/>
      <c r="AQ39" s="905"/>
      <c r="AR39" s="905"/>
      <c r="AS39" s="905"/>
      <c r="AT39" s="905"/>
      <c r="AU39" s="905"/>
      <c r="AV39" s="905"/>
      <c r="AW39" s="905"/>
      <c r="AX39" s="905"/>
      <c r="AY39" s="905"/>
      <c r="AZ39" s="905"/>
      <c r="BA39" s="905"/>
      <c r="BB39" s="905"/>
      <c r="BC39" s="905"/>
      <c r="BD39" s="905"/>
      <c r="BE39" s="905"/>
      <c r="BF39" s="905"/>
      <c r="BG39" s="905"/>
      <c r="BH39" s="905"/>
      <c r="BI39" s="905"/>
      <c r="BJ39" s="905"/>
      <c r="BK39" s="905"/>
      <c r="BL39" s="905"/>
      <c r="BM39" s="905"/>
      <c r="BN39" s="905"/>
      <c r="BO39" s="905"/>
      <c r="BP39" s="905"/>
      <c r="BQ39" s="905"/>
      <c r="BR39" s="905"/>
      <c r="BS39" s="905"/>
      <c r="BT39" s="905"/>
      <c r="BU39" s="905"/>
      <c r="BV39" s="905"/>
      <c r="BW39" s="905"/>
      <c r="BX39" s="905"/>
      <c r="BY39" s="905"/>
      <c r="BZ39" s="905"/>
      <c r="CA39" s="905"/>
      <c r="CB39" s="905"/>
      <c r="CC39" s="905"/>
      <c r="CD39" s="905"/>
      <c r="CE39" s="905"/>
      <c r="CF39" s="905"/>
      <c r="CG39" s="905"/>
      <c r="CH39" s="905"/>
      <c r="CI39" s="905"/>
      <c r="CJ39" s="905"/>
      <c r="CK39" s="905"/>
      <c r="CL39" s="905"/>
      <c r="CM39" s="905"/>
      <c r="CN39" s="905"/>
      <c r="CO39" s="905"/>
      <c r="CP39" s="905"/>
      <c r="CQ39" s="905"/>
      <c r="CR39" s="905"/>
      <c r="CS39" s="905"/>
      <c r="CT39" s="905"/>
      <c r="CU39" s="905"/>
      <c r="CV39" s="905"/>
      <c r="CW39" s="905"/>
      <c r="CX39" s="905"/>
      <c r="CY39" s="905"/>
      <c r="CZ39" s="905"/>
      <c r="DA39" s="905"/>
      <c r="DB39" s="905"/>
      <c r="DC39" s="905"/>
      <c r="DD39" s="905"/>
      <c r="DE39" s="905"/>
      <c r="DF39" s="905"/>
      <c r="DG39" s="905"/>
      <c r="DH39" s="905"/>
      <c r="DI39" s="905"/>
      <c r="DJ39" s="905"/>
      <c r="DK39" s="905"/>
      <c r="DL39" s="905"/>
      <c r="DM39" s="905"/>
      <c r="DN39" s="905"/>
      <c r="DO39" s="905"/>
      <c r="DP39" s="905"/>
      <c r="DQ39" s="905"/>
      <c r="DR39" s="905"/>
      <c r="DS39" s="905"/>
      <c r="DT39" s="905"/>
      <c r="DU39" s="905"/>
      <c r="DV39" s="905"/>
      <c r="DW39" s="905"/>
      <c r="DX39" s="905"/>
      <c r="DY39" s="905"/>
      <c r="DZ39" s="905"/>
      <c r="EA39" s="905"/>
      <c r="EB39" s="905"/>
      <c r="EC39" s="905"/>
      <c r="ED39" s="905"/>
      <c r="EE39" s="905"/>
      <c r="EF39" s="905"/>
      <c r="EG39" s="905"/>
      <c r="EH39" s="905"/>
      <c r="EI39" s="905"/>
      <c r="EJ39" s="905"/>
      <c r="EK39" s="905"/>
      <c r="EL39" s="905"/>
      <c r="EM39" s="905"/>
      <c r="EN39" s="905"/>
      <c r="EO39" s="905"/>
      <c r="EP39" s="905"/>
      <c r="EQ39" s="905"/>
      <c r="ER39" s="905"/>
      <c r="ES39" s="905"/>
      <c r="ET39" s="905"/>
      <c r="EU39" s="905"/>
      <c r="EV39" s="905"/>
      <c r="EW39" s="905"/>
      <c r="EX39" s="905"/>
      <c r="EY39" s="905"/>
      <c r="EZ39" s="905"/>
      <c r="FA39" s="905"/>
      <c r="FB39" s="905"/>
      <c r="FC39" s="905"/>
      <c r="FD39" s="905"/>
    </row>
    <row r="40" spans="1:160" ht="30" customHeight="1" x14ac:dyDescent="0.25">
      <c r="A40" s="978"/>
      <c r="B40" s="978"/>
      <c r="C40" s="978"/>
      <c r="E40" s="978"/>
      <c r="F40" s="978"/>
      <c r="G40" s="979"/>
      <c r="H40" s="980"/>
      <c r="I40" s="981"/>
      <c r="J40" s="981"/>
      <c r="K40" s="976"/>
      <c r="L40" s="982"/>
      <c r="M40" s="982"/>
      <c r="N40" s="982"/>
      <c r="O40" s="982"/>
      <c r="P40" s="982"/>
      <c r="Q40" s="982"/>
      <c r="R40" s="982"/>
      <c r="S40" s="982"/>
      <c r="T40" s="982"/>
      <c r="U40" s="982"/>
      <c r="V40" s="675"/>
      <c r="W40" s="675"/>
      <c r="X40" s="675"/>
      <c r="Y40" s="675"/>
      <c r="Z40" s="675"/>
      <c r="AA40" s="675"/>
      <c r="AB40" s="675"/>
      <c r="AC40" s="675"/>
      <c r="AD40" s="675"/>
      <c r="AE40" s="675"/>
      <c r="AF40" s="905"/>
      <c r="AG40" s="905"/>
      <c r="AH40" s="905"/>
      <c r="AI40" s="905"/>
      <c r="AJ40" s="905"/>
      <c r="AK40" s="905"/>
      <c r="AL40" s="905"/>
      <c r="AM40" s="905"/>
      <c r="AN40" s="905"/>
      <c r="AO40" s="905"/>
      <c r="AP40" s="905"/>
      <c r="AQ40" s="905"/>
      <c r="AR40" s="905"/>
      <c r="AS40" s="905"/>
      <c r="AT40" s="905"/>
      <c r="AU40" s="905"/>
      <c r="AV40" s="905"/>
      <c r="AW40" s="905"/>
      <c r="AX40" s="905"/>
      <c r="AY40" s="905"/>
      <c r="AZ40" s="905"/>
      <c r="BA40" s="905"/>
      <c r="BB40" s="905"/>
      <c r="BC40" s="905"/>
      <c r="BD40" s="905"/>
      <c r="BE40" s="905"/>
      <c r="BF40" s="905"/>
      <c r="BG40" s="905"/>
      <c r="BH40" s="905"/>
      <c r="BI40" s="905"/>
      <c r="BJ40" s="905"/>
      <c r="BK40" s="905"/>
      <c r="BL40" s="905"/>
      <c r="BM40" s="905"/>
      <c r="BN40" s="905"/>
      <c r="BO40" s="905"/>
      <c r="BP40" s="905"/>
      <c r="BQ40" s="905"/>
      <c r="BR40" s="905"/>
      <c r="BS40" s="905"/>
      <c r="BT40" s="905"/>
      <c r="BU40" s="905"/>
      <c r="BV40" s="905"/>
      <c r="BW40" s="905"/>
      <c r="BX40" s="905"/>
      <c r="BY40" s="905"/>
      <c r="BZ40" s="905"/>
      <c r="CA40" s="905"/>
      <c r="CB40" s="905"/>
      <c r="CC40" s="905"/>
      <c r="CD40" s="905"/>
      <c r="CE40" s="905"/>
      <c r="CF40" s="905"/>
      <c r="CG40" s="905"/>
      <c r="CH40" s="905"/>
      <c r="CI40" s="905"/>
      <c r="CJ40" s="905"/>
      <c r="CK40" s="905"/>
      <c r="CL40" s="905"/>
      <c r="CM40" s="905"/>
      <c r="CN40" s="905"/>
      <c r="CO40" s="905"/>
      <c r="CP40" s="905"/>
      <c r="CQ40" s="905"/>
      <c r="CR40" s="905"/>
      <c r="CS40" s="905"/>
      <c r="CT40" s="905"/>
      <c r="CU40" s="905"/>
      <c r="CV40" s="905"/>
      <c r="CW40" s="905"/>
      <c r="CX40" s="905"/>
      <c r="CY40" s="905"/>
      <c r="CZ40" s="905"/>
      <c r="DA40" s="905"/>
      <c r="DB40" s="905"/>
      <c r="DC40" s="905"/>
      <c r="DD40" s="905"/>
      <c r="DE40" s="905"/>
      <c r="DF40" s="905"/>
      <c r="DG40" s="905"/>
      <c r="DH40" s="905"/>
      <c r="DI40" s="905"/>
      <c r="DJ40" s="905"/>
      <c r="DK40" s="905"/>
      <c r="DL40" s="905"/>
      <c r="DM40" s="905"/>
      <c r="DN40" s="905"/>
      <c r="DO40" s="905"/>
      <c r="DP40" s="905"/>
      <c r="DQ40" s="905"/>
      <c r="DR40" s="905"/>
      <c r="DS40" s="905"/>
      <c r="DT40" s="905"/>
      <c r="DU40" s="905"/>
      <c r="DV40" s="905"/>
      <c r="DW40" s="905"/>
      <c r="DX40" s="905"/>
      <c r="DY40" s="905"/>
      <c r="DZ40" s="905"/>
      <c r="EA40" s="905"/>
      <c r="EB40" s="905"/>
      <c r="EC40" s="905"/>
      <c r="ED40" s="905"/>
      <c r="EE40" s="905"/>
      <c r="EF40" s="905"/>
      <c r="EG40" s="905"/>
      <c r="EH40" s="905"/>
      <c r="EI40" s="905"/>
      <c r="EJ40" s="905"/>
      <c r="EK40" s="905"/>
      <c r="EL40" s="905"/>
      <c r="EM40" s="905"/>
      <c r="EN40" s="905"/>
      <c r="EO40" s="905"/>
      <c r="EP40" s="905"/>
      <c r="EQ40" s="905"/>
      <c r="ER40" s="905"/>
      <c r="ES40" s="905"/>
      <c r="ET40" s="905"/>
      <c r="EU40" s="905"/>
      <c r="EV40" s="905"/>
      <c r="EW40" s="905"/>
      <c r="EX40" s="905"/>
      <c r="EY40" s="905"/>
      <c r="EZ40" s="905"/>
      <c r="FA40" s="905"/>
      <c r="FB40" s="905"/>
      <c r="FC40" s="905"/>
      <c r="FD40" s="905"/>
    </row>
    <row r="41" spans="1:160" ht="30" customHeight="1" x14ac:dyDescent="0.25">
      <c r="A41" s="978"/>
      <c r="B41" s="978"/>
      <c r="C41" s="978"/>
      <c r="E41" s="978"/>
      <c r="F41" s="978"/>
      <c r="G41" s="979"/>
      <c r="I41" s="981"/>
      <c r="J41" s="981"/>
      <c r="K41" s="976"/>
      <c r="L41" s="982"/>
      <c r="M41" s="982"/>
      <c r="N41" s="982"/>
      <c r="O41" s="982"/>
      <c r="P41" s="982"/>
      <c r="Q41" s="982"/>
      <c r="R41" s="982"/>
      <c r="S41" s="982"/>
      <c r="T41" s="982"/>
      <c r="U41" s="982"/>
      <c r="V41" s="675"/>
      <c r="W41" s="675"/>
      <c r="X41" s="675"/>
      <c r="Y41" s="675"/>
      <c r="Z41" s="675"/>
      <c r="AA41" s="675"/>
      <c r="AB41" s="675"/>
      <c r="AC41" s="675"/>
      <c r="AD41" s="675"/>
      <c r="AE41" s="675"/>
      <c r="AF41" s="905"/>
      <c r="AG41" s="905"/>
      <c r="AH41" s="905"/>
      <c r="AI41" s="905"/>
      <c r="AJ41" s="905"/>
      <c r="AK41" s="905"/>
      <c r="AL41" s="905"/>
      <c r="AM41" s="905"/>
      <c r="AN41" s="905"/>
      <c r="AO41" s="905"/>
      <c r="AP41" s="905"/>
      <c r="AQ41" s="905"/>
      <c r="AR41" s="905"/>
      <c r="AS41" s="905"/>
      <c r="AT41" s="905"/>
      <c r="AU41" s="905"/>
      <c r="AV41" s="905"/>
      <c r="AW41" s="905"/>
      <c r="AX41" s="905"/>
      <c r="AY41" s="905"/>
      <c r="AZ41" s="905"/>
      <c r="BA41" s="905"/>
      <c r="BB41" s="905"/>
      <c r="BC41" s="905"/>
      <c r="BD41" s="905"/>
      <c r="BE41" s="905"/>
      <c r="BF41" s="905"/>
      <c r="BG41" s="905"/>
      <c r="BH41" s="905"/>
      <c r="BI41" s="905"/>
      <c r="BJ41" s="905"/>
      <c r="BK41" s="905"/>
      <c r="BL41" s="905"/>
      <c r="BM41" s="905"/>
      <c r="BN41" s="905"/>
      <c r="BO41" s="905"/>
      <c r="BP41" s="905"/>
      <c r="BQ41" s="905"/>
      <c r="BR41" s="905"/>
      <c r="BS41" s="905"/>
      <c r="BT41" s="905"/>
      <c r="BU41" s="905"/>
      <c r="BV41" s="905"/>
      <c r="BW41" s="905"/>
      <c r="BX41" s="905"/>
      <c r="BY41" s="905"/>
      <c r="BZ41" s="905"/>
      <c r="CA41" s="905"/>
      <c r="CB41" s="905"/>
      <c r="CC41" s="905"/>
      <c r="CD41" s="905"/>
      <c r="CE41" s="905"/>
      <c r="CF41" s="905"/>
      <c r="CG41" s="905"/>
      <c r="CH41" s="905"/>
      <c r="CI41" s="905"/>
      <c r="CJ41" s="905"/>
      <c r="CK41" s="905"/>
      <c r="CL41" s="905"/>
      <c r="CM41" s="905"/>
      <c r="CN41" s="905"/>
      <c r="CO41" s="905"/>
      <c r="CP41" s="905"/>
      <c r="CQ41" s="905"/>
      <c r="CR41" s="905"/>
      <c r="CS41" s="905"/>
      <c r="CT41" s="905"/>
      <c r="CU41" s="905"/>
      <c r="CV41" s="905"/>
      <c r="CW41" s="905"/>
      <c r="CX41" s="905"/>
      <c r="CY41" s="905"/>
      <c r="CZ41" s="905"/>
      <c r="DA41" s="905"/>
      <c r="DB41" s="905"/>
      <c r="DC41" s="905"/>
      <c r="DD41" s="905"/>
      <c r="DE41" s="905"/>
      <c r="DF41" s="905"/>
      <c r="DG41" s="905"/>
      <c r="DH41" s="905"/>
      <c r="DI41" s="905"/>
      <c r="DJ41" s="905"/>
      <c r="DK41" s="905"/>
      <c r="DL41" s="905"/>
      <c r="DM41" s="905"/>
      <c r="DN41" s="905"/>
      <c r="DO41" s="905"/>
      <c r="DP41" s="905"/>
      <c r="DQ41" s="905"/>
      <c r="DR41" s="905"/>
      <c r="DS41" s="905"/>
      <c r="DT41" s="905"/>
      <c r="DU41" s="905"/>
      <c r="DV41" s="905"/>
      <c r="DW41" s="905"/>
      <c r="DX41" s="905"/>
      <c r="DY41" s="905"/>
      <c r="DZ41" s="905"/>
      <c r="EA41" s="905"/>
      <c r="EB41" s="905"/>
      <c r="EC41" s="905"/>
      <c r="ED41" s="905"/>
      <c r="EE41" s="905"/>
      <c r="EF41" s="905"/>
      <c r="EG41" s="905"/>
      <c r="EH41" s="905"/>
      <c r="EI41" s="905"/>
      <c r="EJ41" s="905"/>
      <c r="EK41" s="905"/>
      <c r="EL41" s="905"/>
      <c r="EM41" s="905"/>
      <c r="EN41" s="905"/>
      <c r="EO41" s="905"/>
      <c r="EP41" s="905"/>
      <c r="EQ41" s="905"/>
      <c r="ER41" s="905"/>
      <c r="ES41" s="905"/>
      <c r="ET41" s="905"/>
      <c r="EU41" s="905"/>
      <c r="EV41" s="905"/>
      <c r="EW41" s="905"/>
      <c r="EX41" s="905"/>
      <c r="EY41" s="905"/>
      <c r="EZ41" s="905"/>
      <c r="FA41" s="905"/>
      <c r="FB41" s="905"/>
      <c r="FC41" s="905"/>
      <c r="FD41" s="905"/>
    </row>
    <row r="42" spans="1:160" s="938" customFormat="1" ht="30" customHeight="1" x14ac:dyDescent="0.25">
      <c r="A42" s="904"/>
      <c r="B42" s="904"/>
      <c r="C42" s="904"/>
      <c r="D42" s="904"/>
      <c r="E42" s="904"/>
      <c r="F42" s="904"/>
      <c r="G42" s="975"/>
      <c r="H42" s="975"/>
      <c r="I42" s="904"/>
      <c r="J42" s="904"/>
      <c r="K42" s="976"/>
      <c r="L42" s="977"/>
      <c r="M42" s="977"/>
      <c r="N42" s="977"/>
      <c r="O42" s="977"/>
      <c r="P42" s="977"/>
      <c r="Q42" s="977"/>
      <c r="R42" s="977"/>
      <c r="S42" s="977"/>
      <c r="T42" s="977"/>
      <c r="U42" s="977"/>
      <c r="V42" s="675"/>
      <c r="W42" s="675"/>
      <c r="X42" s="675"/>
      <c r="Y42" s="675"/>
      <c r="Z42" s="675"/>
      <c r="AA42" s="675"/>
      <c r="AB42" s="675"/>
      <c r="AC42" s="675"/>
      <c r="AD42" s="675"/>
      <c r="AE42" s="675"/>
      <c r="AF42" s="905"/>
      <c r="AG42" s="905"/>
      <c r="AH42" s="905"/>
      <c r="AI42" s="905"/>
      <c r="AJ42" s="905"/>
      <c r="AK42" s="905"/>
      <c r="AL42" s="905"/>
      <c r="AM42" s="905"/>
      <c r="AN42" s="905"/>
      <c r="AO42" s="905"/>
      <c r="AP42" s="905"/>
      <c r="AQ42" s="905"/>
      <c r="AR42" s="905"/>
      <c r="AS42" s="905"/>
      <c r="AT42" s="905"/>
      <c r="AU42" s="905"/>
      <c r="AV42" s="905"/>
      <c r="AW42" s="905"/>
      <c r="AX42" s="905"/>
      <c r="AY42" s="905"/>
      <c r="AZ42" s="905"/>
      <c r="BA42" s="905"/>
      <c r="BB42" s="905"/>
      <c r="BC42" s="905"/>
      <c r="BD42" s="905"/>
      <c r="BE42" s="905"/>
      <c r="BF42" s="905"/>
      <c r="BG42" s="905"/>
      <c r="BH42" s="905"/>
      <c r="BI42" s="905"/>
      <c r="BJ42" s="905"/>
      <c r="BK42" s="905"/>
      <c r="BL42" s="905"/>
      <c r="BM42" s="905"/>
      <c r="BN42" s="905"/>
      <c r="BO42" s="905"/>
      <c r="BP42" s="905"/>
      <c r="BQ42" s="905"/>
      <c r="BR42" s="905"/>
      <c r="BS42" s="905"/>
      <c r="BT42" s="905"/>
      <c r="BU42" s="905"/>
      <c r="BV42" s="905"/>
      <c r="BW42" s="905"/>
      <c r="BX42" s="905"/>
      <c r="BY42" s="905"/>
      <c r="BZ42" s="905"/>
      <c r="CA42" s="905"/>
      <c r="CB42" s="905"/>
      <c r="CC42" s="905"/>
      <c r="CD42" s="905"/>
      <c r="CE42" s="905"/>
      <c r="CF42" s="905"/>
      <c r="CG42" s="905"/>
      <c r="CH42" s="905"/>
      <c r="CI42" s="905"/>
      <c r="CJ42" s="905"/>
      <c r="CK42" s="905"/>
      <c r="CL42" s="905"/>
      <c r="CM42" s="905"/>
      <c r="CN42" s="905"/>
      <c r="CO42" s="905"/>
      <c r="CP42" s="905"/>
      <c r="CQ42" s="905"/>
      <c r="CR42" s="905"/>
      <c r="CS42" s="905"/>
      <c r="CT42" s="905"/>
      <c r="CU42" s="905"/>
      <c r="CV42" s="905"/>
      <c r="CW42" s="905"/>
      <c r="CX42" s="905"/>
      <c r="CY42" s="905"/>
      <c r="CZ42" s="905"/>
      <c r="DA42" s="905"/>
      <c r="DB42" s="905"/>
      <c r="DC42" s="905"/>
      <c r="DD42" s="905"/>
      <c r="DE42" s="905"/>
      <c r="DF42" s="905"/>
      <c r="DG42" s="905"/>
      <c r="DH42" s="905"/>
      <c r="DI42" s="905"/>
      <c r="DJ42" s="905"/>
      <c r="DK42" s="905"/>
      <c r="DL42" s="905"/>
      <c r="DM42" s="905"/>
      <c r="DN42" s="905"/>
      <c r="DO42" s="905"/>
      <c r="DP42" s="905"/>
      <c r="DQ42" s="905"/>
      <c r="DR42" s="905"/>
      <c r="DS42" s="905"/>
      <c r="DT42" s="905"/>
      <c r="DU42" s="905"/>
      <c r="DV42" s="905"/>
      <c r="DW42" s="905"/>
      <c r="DX42" s="905"/>
      <c r="DY42" s="905"/>
      <c r="DZ42" s="905"/>
      <c r="EA42" s="905"/>
      <c r="EB42" s="905"/>
      <c r="EC42" s="905"/>
      <c r="ED42" s="905"/>
      <c r="EE42" s="905"/>
      <c r="EF42" s="905"/>
      <c r="EG42" s="905"/>
      <c r="EH42" s="905"/>
      <c r="EI42" s="905"/>
      <c r="EJ42" s="905"/>
      <c r="EK42" s="905"/>
      <c r="EL42" s="905"/>
      <c r="EM42" s="905"/>
      <c r="EN42" s="905"/>
      <c r="EO42" s="905"/>
      <c r="EP42" s="905"/>
      <c r="EQ42" s="905"/>
      <c r="ER42" s="905"/>
      <c r="ES42" s="905"/>
      <c r="ET42" s="905"/>
      <c r="EU42" s="905"/>
      <c r="EV42" s="905"/>
      <c r="EW42" s="905"/>
      <c r="EX42" s="905"/>
      <c r="EY42" s="905"/>
      <c r="EZ42" s="905"/>
      <c r="FA42" s="905"/>
      <c r="FB42" s="905"/>
      <c r="FC42" s="905"/>
      <c r="FD42" s="905"/>
    </row>
    <row r="43" spans="1:160" s="938" customFormat="1" ht="30" customHeight="1" x14ac:dyDescent="0.25">
      <c r="A43" s="904"/>
      <c r="B43" s="904"/>
      <c r="C43" s="904"/>
      <c r="D43" s="904"/>
      <c r="E43" s="904"/>
      <c r="F43" s="904"/>
      <c r="G43" s="975"/>
      <c r="H43" s="975"/>
      <c r="I43" s="904"/>
      <c r="J43" s="904"/>
      <c r="K43" s="985"/>
      <c r="L43" s="977"/>
      <c r="M43" s="977"/>
      <c r="N43" s="977"/>
      <c r="O43" s="977"/>
      <c r="P43" s="977"/>
      <c r="Q43" s="977"/>
      <c r="R43" s="977"/>
      <c r="S43" s="977"/>
      <c r="T43" s="977"/>
      <c r="U43" s="977"/>
      <c r="V43" s="675"/>
      <c r="W43" s="675"/>
      <c r="X43" s="675"/>
      <c r="Y43" s="675"/>
      <c r="Z43" s="675"/>
      <c r="AA43" s="675"/>
      <c r="AB43" s="675"/>
      <c r="AC43" s="675"/>
      <c r="AD43" s="675"/>
      <c r="AE43" s="675"/>
      <c r="AF43" s="905"/>
      <c r="AG43" s="905"/>
      <c r="AH43" s="905"/>
      <c r="AI43" s="905"/>
      <c r="AJ43" s="905"/>
      <c r="AK43" s="905"/>
      <c r="AL43" s="905"/>
      <c r="AM43" s="905"/>
      <c r="AN43" s="905"/>
      <c r="AO43" s="905"/>
      <c r="AP43" s="905"/>
      <c r="AQ43" s="905"/>
      <c r="AR43" s="905"/>
      <c r="AS43" s="905"/>
      <c r="AT43" s="905"/>
      <c r="AU43" s="905"/>
      <c r="AV43" s="905"/>
      <c r="AW43" s="905"/>
      <c r="AX43" s="905"/>
      <c r="AY43" s="905"/>
      <c r="AZ43" s="905"/>
      <c r="BA43" s="905"/>
      <c r="BB43" s="905"/>
      <c r="BC43" s="905"/>
      <c r="BD43" s="905"/>
      <c r="BE43" s="905"/>
      <c r="BF43" s="905"/>
      <c r="BG43" s="905"/>
      <c r="BH43" s="905"/>
      <c r="BI43" s="905"/>
      <c r="BJ43" s="905"/>
      <c r="BK43" s="905"/>
      <c r="BL43" s="905"/>
      <c r="BM43" s="905"/>
      <c r="BN43" s="905"/>
      <c r="BO43" s="905"/>
      <c r="BP43" s="905"/>
      <c r="BQ43" s="905"/>
      <c r="BR43" s="905"/>
      <c r="BS43" s="905"/>
      <c r="BT43" s="905"/>
      <c r="BU43" s="905"/>
      <c r="BV43" s="905"/>
      <c r="BW43" s="905"/>
      <c r="BX43" s="905"/>
      <c r="BY43" s="905"/>
      <c r="BZ43" s="905"/>
      <c r="CA43" s="905"/>
      <c r="CB43" s="905"/>
      <c r="CC43" s="905"/>
      <c r="CD43" s="905"/>
      <c r="CE43" s="905"/>
      <c r="CF43" s="905"/>
      <c r="CG43" s="905"/>
      <c r="CH43" s="905"/>
      <c r="CI43" s="905"/>
      <c r="CJ43" s="905"/>
      <c r="CK43" s="905"/>
      <c r="CL43" s="905"/>
      <c r="CM43" s="905"/>
      <c r="CN43" s="905"/>
      <c r="CO43" s="905"/>
      <c r="CP43" s="905"/>
      <c r="CQ43" s="905"/>
      <c r="CR43" s="905"/>
      <c r="CS43" s="905"/>
      <c r="CT43" s="905"/>
      <c r="CU43" s="905"/>
      <c r="CV43" s="905"/>
      <c r="CW43" s="905"/>
      <c r="CX43" s="905"/>
      <c r="CY43" s="905"/>
      <c r="CZ43" s="905"/>
      <c r="DA43" s="905"/>
      <c r="DB43" s="905"/>
      <c r="DC43" s="905"/>
      <c r="DD43" s="905"/>
      <c r="DE43" s="905"/>
      <c r="DF43" s="905"/>
      <c r="DG43" s="905"/>
      <c r="DH43" s="905"/>
      <c r="DI43" s="905"/>
      <c r="DJ43" s="905"/>
      <c r="DK43" s="905"/>
      <c r="DL43" s="905"/>
      <c r="DM43" s="905"/>
      <c r="DN43" s="905"/>
      <c r="DO43" s="905"/>
      <c r="DP43" s="905"/>
      <c r="DQ43" s="905"/>
      <c r="DR43" s="905"/>
      <c r="DS43" s="905"/>
      <c r="DT43" s="905"/>
      <c r="DU43" s="905"/>
      <c r="DV43" s="905"/>
      <c r="DW43" s="905"/>
      <c r="DX43" s="905"/>
      <c r="DY43" s="905"/>
      <c r="DZ43" s="905"/>
      <c r="EA43" s="905"/>
      <c r="EB43" s="905"/>
      <c r="EC43" s="905"/>
      <c r="ED43" s="905"/>
      <c r="EE43" s="905"/>
      <c r="EF43" s="905"/>
      <c r="EG43" s="905"/>
      <c r="EH43" s="905"/>
      <c r="EI43" s="905"/>
      <c r="EJ43" s="905"/>
      <c r="EK43" s="905"/>
      <c r="EL43" s="905"/>
      <c r="EM43" s="905"/>
      <c r="EN43" s="905"/>
      <c r="EO43" s="905"/>
      <c r="EP43" s="905"/>
      <c r="EQ43" s="905"/>
      <c r="ER43" s="905"/>
      <c r="ES43" s="905"/>
      <c r="ET43" s="905"/>
      <c r="EU43" s="905"/>
      <c r="EV43" s="905"/>
      <c r="EW43" s="905"/>
      <c r="EX43" s="905"/>
      <c r="EY43" s="905"/>
      <c r="EZ43" s="905"/>
      <c r="FA43" s="905"/>
      <c r="FB43" s="905"/>
      <c r="FC43" s="905"/>
      <c r="FD43" s="905"/>
    </row>
    <row r="44" spans="1:160" s="938" customFormat="1" ht="30" customHeight="1" x14ac:dyDescent="0.25">
      <c r="A44" s="904"/>
      <c r="B44" s="904"/>
      <c r="C44" s="904"/>
      <c r="D44" s="904"/>
      <c r="E44" s="904"/>
      <c r="F44" s="904"/>
      <c r="G44" s="975"/>
      <c r="H44" s="975"/>
      <c r="I44" s="904"/>
      <c r="J44" s="904"/>
      <c r="K44" s="985"/>
      <c r="L44" s="977"/>
      <c r="M44" s="977"/>
      <c r="N44" s="977"/>
      <c r="O44" s="977"/>
      <c r="P44" s="977"/>
      <c r="Q44" s="977"/>
      <c r="R44" s="977"/>
      <c r="S44" s="977"/>
      <c r="T44" s="977"/>
      <c r="U44" s="977"/>
      <c r="V44" s="675"/>
      <c r="W44" s="675"/>
      <c r="X44" s="675"/>
      <c r="Y44" s="675"/>
      <c r="Z44" s="675"/>
      <c r="AA44" s="675"/>
      <c r="AB44" s="675"/>
      <c r="AC44" s="675"/>
      <c r="AD44" s="675"/>
      <c r="AE44" s="675"/>
      <c r="AF44" s="905"/>
      <c r="AG44" s="905"/>
      <c r="AH44" s="905"/>
      <c r="AI44" s="905"/>
      <c r="AJ44" s="905"/>
      <c r="AK44" s="905"/>
      <c r="AL44" s="905"/>
      <c r="AM44" s="905"/>
      <c r="AN44" s="905"/>
      <c r="AO44" s="905"/>
      <c r="AP44" s="905"/>
      <c r="AQ44" s="905"/>
      <c r="AR44" s="905"/>
      <c r="AS44" s="905"/>
      <c r="AT44" s="905"/>
      <c r="AU44" s="905"/>
      <c r="AV44" s="905"/>
      <c r="AW44" s="905"/>
      <c r="AX44" s="905"/>
      <c r="AY44" s="905"/>
      <c r="AZ44" s="905"/>
      <c r="BA44" s="905"/>
      <c r="BB44" s="905"/>
      <c r="BC44" s="905"/>
      <c r="BD44" s="905"/>
      <c r="BE44" s="905"/>
      <c r="BF44" s="905"/>
      <c r="BG44" s="905"/>
      <c r="BH44" s="905"/>
      <c r="BI44" s="905"/>
      <c r="BJ44" s="905"/>
      <c r="BK44" s="905"/>
      <c r="BL44" s="905"/>
      <c r="BM44" s="905"/>
      <c r="BN44" s="905"/>
      <c r="BO44" s="905"/>
      <c r="BP44" s="905"/>
      <c r="BQ44" s="905"/>
      <c r="BR44" s="905"/>
      <c r="BS44" s="905"/>
      <c r="BT44" s="905"/>
      <c r="BU44" s="905"/>
      <c r="BV44" s="905"/>
      <c r="BW44" s="905"/>
      <c r="BX44" s="905"/>
      <c r="BY44" s="905"/>
      <c r="BZ44" s="905"/>
      <c r="CA44" s="905"/>
      <c r="CB44" s="905"/>
      <c r="CC44" s="905"/>
      <c r="CD44" s="905"/>
      <c r="CE44" s="905"/>
      <c r="CF44" s="905"/>
      <c r="CG44" s="905"/>
      <c r="CH44" s="905"/>
      <c r="CI44" s="905"/>
      <c r="CJ44" s="905"/>
      <c r="CK44" s="905"/>
      <c r="CL44" s="905"/>
      <c r="CM44" s="905"/>
      <c r="CN44" s="905"/>
      <c r="CO44" s="905"/>
      <c r="CP44" s="905"/>
      <c r="CQ44" s="905"/>
      <c r="CR44" s="905"/>
      <c r="CS44" s="905"/>
      <c r="CT44" s="905"/>
      <c r="CU44" s="905"/>
      <c r="CV44" s="905"/>
      <c r="CW44" s="905"/>
      <c r="CX44" s="905"/>
      <c r="CY44" s="905"/>
      <c r="CZ44" s="905"/>
      <c r="DA44" s="905"/>
      <c r="DB44" s="905"/>
      <c r="DC44" s="905"/>
      <c r="DD44" s="905"/>
      <c r="DE44" s="905"/>
      <c r="DF44" s="905"/>
      <c r="DG44" s="905"/>
      <c r="DH44" s="905"/>
      <c r="DI44" s="905"/>
      <c r="DJ44" s="905"/>
      <c r="DK44" s="905"/>
      <c r="DL44" s="905"/>
      <c r="DM44" s="905"/>
      <c r="DN44" s="905"/>
      <c r="DO44" s="905"/>
      <c r="DP44" s="905"/>
      <c r="DQ44" s="905"/>
      <c r="DR44" s="905"/>
      <c r="DS44" s="905"/>
      <c r="DT44" s="905"/>
      <c r="DU44" s="905"/>
      <c r="DV44" s="905"/>
      <c r="DW44" s="905"/>
      <c r="DX44" s="905"/>
      <c r="DY44" s="905"/>
      <c r="DZ44" s="905"/>
      <c r="EA44" s="905"/>
      <c r="EB44" s="905"/>
      <c r="EC44" s="905"/>
      <c r="ED44" s="905"/>
      <c r="EE44" s="905"/>
      <c r="EF44" s="905"/>
      <c r="EG44" s="905"/>
      <c r="EH44" s="905"/>
      <c r="EI44" s="905"/>
      <c r="EJ44" s="905"/>
      <c r="EK44" s="905"/>
      <c r="EL44" s="905"/>
      <c r="EM44" s="905"/>
      <c r="EN44" s="905"/>
      <c r="EO44" s="905"/>
      <c r="EP44" s="905"/>
      <c r="EQ44" s="905"/>
      <c r="ER44" s="905"/>
      <c r="ES44" s="905"/>
      <c r="ET44" s="905"/>
      <c r="EU44" s="905"/>
      <c r="EV44" s="905"/>
      <c r="EW44" s="905"/>
      <c r="EX44" s="905"/>
      <c r="EY44" s="905"/>
      <c r="EZ44" s="905"/>
      <c r="FA44" s="905"/>
      <c r="FB44" s="905"/>
      <c r="FC44" s="905"/>
      <c r="FD44" s="905"/>
    </row>
    <row r="45" spans="1:160" s="983" customFormat="1" ht="30" customHeight="1" x14ac:dyDescent="0.25">
      <c r="A45" s="978"/>
      <c r="B45" s="978"/>
      <c r="C45" s="978"/>
      <c r="D45" s="978"/>
      <c r="E45" s="978"/>
      <c r="F45" s="978"/>
      <c r="G45" s="979"/>
      <c r="H45" s="980"/>
      <c r="I45" s="981"/>
      <c r="J45" s="981"/>
      <c r="K45" s="986"/>
      <c r="L45" s="982"/>
      <c r="M45" s="982"/>
      <c r="N45" s="982"/>
      <c r="O45" s="982"/>
      <c r="P45" s="982"/>
      <c r="Q45" s="982"/>
      <c r="R45" s="982"/>
      <c r="S45" s="982"/>
      <c r="T45" s="982"/>
      <c r="U45" s="982"/>
      <c r="V45" s="675"/>
      <c r="W45" s="675"/>
      <c r="X45" s="675"/>
      <c r="Y45" s="675"/>
      <c r="Z45" s="675"/>
      <c r="AA45" s="675"/>
      <c r="AB45" s="675"/>
      <c r="AC45" s="675"/>
      <c r="AD45" s="675"/>
      <c r="AE45" s="675"/>
      <c r="AF45" s="905"/>
      <c r="AG45" s="905"/>
      <c r="AH45" s="905"/>
      <c r="AI45" s="905"/>
      <c r="AJ45" s="905"/>
      <c r="AK45" s="905"/>
      <c r="AL45" s="905"/>
      <c r="AM45" s="905"/>
      <c r="AN45" s="905"/>
      <c r="AO45" s="905"/>
      <c r="AP45" s="905"/>
      <c r="AQ45" s="905"/>
      <c r="AR45" s="905"/>
      <c r="AS45" s="905"/>
      <c r="AT45" s="905"/>
      <c r="AU45" s="905"/>
      <c r="AV45" s="905"/>
      <c r="AW45" s="905"/>
      <c r="AX45" s="905"/>
      <c r="AY45" s="905"/>
      <c r="AZ45" s="905"/>
      <c r="BA45" s="905"/>
      <c r="BB45" s="905"/>
      <c r="BC45" s="905"/>
      <c r="BD45" s="905"/>
      <c r="BE45" s="905"/>
      <c r="BF45" s="905"/>
      <c r="BG45" s="905"/>
      <c r="BH45" s="905"/>
      <c r="BI45" s="905"/>
      <c r="BJ45" s="905"/>
      <c r="BK45" s="905"/>
      <c r="BL45" s="905"/>
      <c r="BM45" s="905"/>
      <c r="BN45" s="905"/>
      <c r="BO45" s="905"/>
      <c r="BP45" s="905"/>
      <c r="BQ45" s="905"/>
      <c r="BR45" s="905"/>
      <c r="BS45" s="905"/>
      <c r="BT45" s="905"/>
      <c r="BU45" s="905"/>
      <c r="BV45" s="905"/>
      <c r="BW45" s="905"/>
      <c r="BX45" s="905"/>
      <c r="BY45" s="905"/>
      <c r="BZ45" s="905"/>
      <c r="CA45" s="905"/>
      <c r="CB45" s="905"/>
      <c r="CC45" s="905"/>
      <c r="CD45" s="905"/>
      <c r="CE45" s="905"/>
      <c r="CF45" s="905"/>
      <c r="CG45" s="905"/>
      <c r="CH45" s="905"/>
      <c r="CI45" s="905"/>
      <c r="CJ45" s="905"/>
      <c r="CK45" s="905"/>
      <c r="CL45" s="905"/>
      <c r="CM45" s="905"/>
      <c r="CN45" s="905"/>
      <c r="CO45" s="905"/>
      <c r="CP45" s="905"/>
      <c r="CQ45" s="905"/>
      <c r="CR45" s="905"/>
      <c r="CS45" s="905"/>
      <c r="CT45" s="905"/>
      <c r="CU45" s="905"/>
      <c r="CV45" s="905"/>
      <c r="CW45" s="905"/>
      <c r="CX45" s="905"/>
      <c r="CY45" s="905"/>
      <c r="CZ45" s="905"/>
      <c r="DA45" s="905"/>
      <c r="DB45" s="905"/>
      <c r="DC45" s="905"/>
      <c r="DD45" s="905"/>
      <c r="DE45" s="905"/>
      <c r="DF45" s="905"/>
      <c r="DG45" s="905"/>
      <c r="DH45" s="905"/>
      <c r="DI45" s="905"/>
      <c r="DJ45" s="905"/>
      <c r="DK45" s="905"/>
      <c r="DL45" s="905"/>
      <c r="DM45" s="905"/>
      <c r="DN45" s="905"/>
      <c r="DO45" s="905"/>
      <c r="DP45" s="905"/>
      <c r="DQ45" s="905"/>
      <c r="DR45" s="905"/>
      <c r="DS45" s="905"/>
      <c r="DT45" s="905"/>
      <c r="DU45" s="905"/>
      <c r="DV45" s="905"/>
      <c r="DW45" s="905"/>
      <c r="DX45" s="905"/>
      <c r="DY45" s="905"/>
      <c r="DZ45" s="905"/>
      <c r="EA45" s="905"/>
      <c r="EB45" s="905"/>
      <c r="EC45" s="905"/>
      <c r="ED45" s="905"/>
      <c r="EE45" s="905"/>
      <c r="EF45" s="905"/>
      <c r="EG45" s="905"/>
      <c r="EH45" s="905"/>
      <c r="EI45" s="905"/>
      <c r="EJ45" s="905"/>
      <c r="EK45" s="905"/>
      <c r="EL45" s="905"/>
      <c r="EM45" s="905"/>
      <c r="EN45" s="905"/>
      <c r="EO45" s="905"/>
      <c r="EP45" s="905"/>
      <c r="EQ45" s="905"/>
      <c r="ER45" s="905"/>
      <c r="ES45" s="905"/>
      <c r="ET45" s="905"/>
      <c r="EU45" s="905"/>
      <c r="EV45" s="905"/>
      <c r="EW45" s="905"/>
      <c r="EX45" s="905"/>
      <c r="EY45" s="905"/>
      <c r="EZ45" s="905"/>
      <c r="FA45" s="905"/>
      <c r="FB45" s="905"/>
      <c r="FC45" s="905"/>
      <c r="FD45" s="905"/>
    </row>
    <row r="46" spans="1:160" s="983" customFormat="1" ht="30" customHeight="1" x14ac:dyDescent="0.25">
      <c r="A46" s="978"/>
      <c r="B46" s="978"/>
      <c r="C46" s="978"/>
      <c r="D46" s="978"/>
      <c r="E46" s="978"/>
      <c r="F46" s="978"/>
      <c r="G46" s="979"/>
      <c r="H46" s="980"/>
      <c r="I46" s="981"/>
      <c r="J46" s="981"/>
      <c r="K46" s="986"/>
      <c r="L46" s="982"/>
      <c r="M46" s="982"/>
      <c r="N46" s="982"/>
      <c r="O46" s="982"/>
      <c r="P46" s="982"/>
      <c r="Q46" s="982"/>
      <c r="R46" s="982"/>
      <c r="S46" s="982"/>
      <c r="T46" s="982"/>
      <c r="U46" s="982"/>
      <c r="V46" s="675"/>
      <c r="W46" s="675"/>
      <c r="X46" s="675"/>
      <c r="Y46" s="675"/>
      <c r="Z46" s="675"/>
      <c r="AA46" s="675"/>
      <c r="AB46" s="675"/>
      <c r="AC46" s="675"/>
      <c r="AD46" s="675"/>
      <c r="AE46" s="675"/>
      <c r="AF46" s="905"/>
      <c r="AG46" s="905"/>
      <c r="AH46" s="905"/>
      <c r="AI46" s="905"/>
      <c r="AJ46" s="905"/>
      <c r="AK46" s="905"/>
      <c r="AL46" s="905"/>
      <c r="AM46" s="905"/>
      <c r="AN46" s="905"/>
      <c r="AO46" s="905"/>
      <c r="AP46" s="905"/>
      <c r="AQ46" s="905"/>
      <c r="AR46" s="905"/>
      <c r="AS46" s="905"/>
      <c r="AT46" s="905"/>
      <c r="AU46" s="905"/>
      <c r="AV46" s="905"/>
      <c r="AW46" s="905"/>
      <c r="AX46" s="905"/>
      <c r="AY46" s="905"/>
      <c r="AZ46" s="905"/>
      <c r="BA46" s="905"/>
      <c r="BB46" s="905"/>
      <c r="BC46" s="905"/>
      <c r="BD46" s="905"/>
      <c r="BE46" s="905"/>
      <c r="BF46" s="905"/>
      <c r="BG46" s="905"/>
      <c r="BH46" s="905"/>
      <c r="BI46" s="905"/>
      <c r="BJ46" s="905"/>
      <c r="BK46" s="905"/>
      <c r="BL46" s="905"/>
      <c r="BM46" s="905"/>
      <c r="BN46" s="905"/>
      <c r="BO46" s="905"/>
      <c r="BP46" s="905"/>
      <c r="BQ46" s="905"/>
      <c r="BR46" s="905"/>
      <c r="BS46" s="905"/>
      <c r="BT46" s="905"/>
      <c r="BU46" s="905"/>
      <c r="BV46" s="905"/>
      <c r="BW46" s="905"/>
      <c r="BX46" s="905"/>
      <c r="BY46" s="905"/>
      <c r="BZ46" s="905"/>
      <c r="CA46" s="905"/>
      <c r="CB46" s="905"/>
      <c r="CC46" s="905"/>
      <c r="CD46" s="905"/>
      <c r="CE46" s="905"/>
      <c r="CF46" s="905"/>
      <c r="CG46" s="905"/>
      <c r="CH46" s="905"/>
      <c r="CI46" s="905"/>
      <c r="CJ46" s="905"/>
      <c r="CK46" s="905"/>
      <c r="CL46" s="905"/>
      <c r="CM46" s="905"/>
      <c r="CN46" s="905"/>
      <c r="CO46" s="905"/>
      <c r="CP46" s="905"/>
      <c r="CQ46" s="905"/>
      <c r="CR46" s="905"/>
      <c r="CS46" s="905"/>
      <c r="CT46" s="905"/>
      <c r="CU46" s="905"/>
      <c r="CV46" s="905"/>
      <c r="CW46" s="905"/>
      <c r="CX46" s="905"/>
      <c r="CY46" s="905"/>
      <c r="CZ46" s="905"/>
      <c r="DA46" s="905"/>
      <c r="DB46" s="905"/>
      <c r="DC46" s="905"/>
      <c r="DD46" s="905"/>
      <c r="DE46" s="905"/>
      <c r="DF46" s="905"/>
      <c r="DG46" s="905"/>
      <c r="DH46" s="905"/>
      <c r="DI46" s="905"/>
      <c r="DJ46" s="905"/>
      <c r="DK46" s="905"/>
      <c r="DL46" s="905"/>
      <c r="DM46" s="905"/>
      <c r="DN46" s="905"/>
      <c r="DO46" s="905"/>
      <c r="DP46" s="905"/>
      <c r="DQ46" s="905"/>
      <c r="DR46" s="905"/>
      <c r="DS46" s="905"/>
      <c r="DT46" s="905"/>
      <c r="DU46" s="905"/>
      <c r="DV46" s="905"/>
      <c r="DW46" s="905"/>
      <c r="DX46" s="905"/>
      <c r="DY46" s="905"/>
      <c r="DZ46" s="905"/>
      <c r="EA46" s="905"/>
      <c r="EB46" s="905"/>
      <c r="EC46" s="905"/>
      <c r="ED46" s="905"/>
      <c r="EE46" s="905"/>
      <c r="EF46" s="905"/>
      <c r="EG46" s="905"/>
      <c r="EH46" s="905"/>
      <c r="EI46" s="905"/>
      <c r="EJ46" s="905"/>
      <c r="EK46" s="905"/>
      <c r="EL46" s="905"/>
      <c r="EM46" s="905"/>
      <c r="EN46" s="905"/>
      <c r="EO46" s="905"/>
      <c r="EP46" s="905"/>
      <c r="EQ46" s="905"/>
      <c r="ER46" s="905"/>
      <c r="ES46" s="905"/>
      <c r="ET46" s="905"/>
      <c r="EU46" s="905"/>
      <c r="EV46" s="905"/>
      <c r="EW46" s="905"/>
      <c r="EX46" s="905"/>
      <c r="EY46" s="905"/>
      <c r="EZ46" s="905"/>
      <c r="FA46" s="905"/>
      <c r="FB46" s="905"/>
      <c r="FC46" s="905"/>
      <c r="FD46" s="905"/>
    </row>
    <row r="47" spans="1:160" s="983" customFormat="1" ht="30" customHeight="1" x14ac:dyDescent="0.25">
      <c r="A47" s="978"/>
      <c r="B47" s="978"/>
      <c r="C47" s="978"/>
      <c r="D47" s="978"/>
      <c r="E47" s="978"/>
      <c r="F47" s="978"/>
      <c r="G47" s="979"/>
      <c r="H47" s="980"/>
      <c r="I47" s="981"/>
      <c r="J47" s="981"/>
      <c r="K47" s="986"/>
      <c r="L47" s="982"/>
      <c r="M47" s="982"/>
      <c r="N47" s="982"/>
      <c r="O47" s="982"/>
      <c r="P47" s="982"/>
      <c r="Q47" s="982"/>
      <c r="R47" s="982"/>
      <c r="S47" s="982"/>
      <c r="T47" s="982"/>
      <c r="U47" s="982"/>
      <c r="V47" s="675"/>
      <c r="W47" s="675"/>
      <c r="X47" s="675"/>
      <c r="Y47" s="675"/>
      <c r="Z47" s="675"/>
      <c r="AA47" s="675"/>
      <c r="AB47" s="675"/>
      <c r="AC47" s="675"/>
      <c r="AD47" s="675"/>
      <c r="AE47" s="675"/>
      <c r="AF47" s="905"/>
      <c r="AG47" s="905"/>
      <c r="AH47" s="905"/>
      <c r="AI47" s="905"/>
      <c r="AJ47" s="905"/>
      <c r="AK47" s="905"/>
      <c r="AL47" s="905"/>
      <c r="AM47" s="905"/>
      <c r="AN47" s="905"/>
      <c r="AO47" s="905"/>
      <c r="AP47" s="905"/>
      <c r="AQ47" s="905"/>
      <c r="AR47" s="905"/>
      <c r="AS47" s="905"/>
      <c r="AT47" s="905"/>
      <c r="AU47" s="905"/>
      <c r="AV47" s="905"/>
      <c r="AW47" s="905"/>
      <c r="AX47" s="905"/>
      <c r="AY47" s="905"/>
      <c r="AZ47" s="905"/>
      <c r="BA47" s="905"/>
      <c r="BB47" s="905"/>
      <c r="BC47" s="905"/>
      <c r="BD47" s="905"/>
      <c r="BE47" s="905"/>
      <c r="BF47" s="905"/>
      <c r="BG47" s="905"/>
      <c r="BH47" s="905"/>
      <c r="BI47" s="905"/>
      <c r="BJ47" s="905"/>
      <c r="BK47" s="905"/>
      <c r="BL47" s="905"/>
      <c r="BM47" s="905"/>
      <c r="BN47" s="905"/>
      <c r="BO47" s="905"/>
      <c r="BP47" s="905"/>
      <c r="BQ47" s="905"/>
      <c r="BR47" s="905"/>
      <c r="BS47" s="905"/>
      <c r="BT47" s="905"/>
      <c r="BU47" s="905"/>
      <c r="BV47" s="905"/>
      <c r="BW47" s="905"/>
      <c r="BX47" s="905"/>
      <c r="BY47" s="905"/>
      <c r="BZ47" s="905"/>
      <c r="CA47" s="905"/>
      <c r="CB47" s="905"/>
      <c r="CC47" s="905"/>
      <c r="CD47" s="905"/>
      <c r="CE47" s="905"/>
      <c r="CF47" s="905"/>
      <c r="CG47" s="905"/>
      <c r="CH47" s="905"/>
      <c r="CI47" s="905"/>
      <c r="CJ47" s="905"/>
      <c r="CK47" s="905"/>
      <c r="CL47" s="905"/>
      <c r="CM47" s="905"/>
      <c r="CN47" s="905"/>
      <c r="CO47" s="905"/>
      <c r="CP47" s="905"/>
      <c r="CQ47" s="905"/>
      <c r="CR47" s="905"/>
      <c r="CS47" s="905"/>
      <c r="CT47" s="905"/>
      <c r="CU47" s="905"/>
      <c r="CV47" s="905"/>
      <c r="CW47" s="905"/>
      <c r="CX47" s="905"/>
      <c r="CY47" s="905"/>
      <c r="CZ47" s="905"/>
      <c r="DA47" s="905"/>
      <c r="DB47" s="905"/>
      <c r="DC47" s="905"/>
      <c r="DD47" s="905"/>
      <c r="DE47" s="905"/>
      <c r="DF47" s="905"/>
      <c r="DG47" s="905"/>
      <c r="DH47" s="905"/>
      <c r="DI47" s="905"/>
      <c r="DJ47" s="905"/>
      <c r="DK47" s="905"/>
      <c r="DL47" s="905"/>
      <c r="DM47" s="905"/>
      <c r="DN47" s="905"/>
      <c r="DO47" s="905"/>
      <c r="DP47" s="905"/>
      <c r="DQ47" s="905"/>
      <c r="DR47" s="905"/>
      <c r="DS47" s="905"/>
      <c r="DT47" s="905"/>
      <c r="DU47" s="905"/>
      <c r="DV47" s="905"/>
      <c r="DW47" s="905"/>
      <c r="DX47" s="905"/>
      <c r="DY47" s="905"/>
      <c r="DZ47" s="905"/>
      <c r="EA47" s="905"/>
      <c r="EB47" s="905"/>
      <c r="EC47" s="905"/>
      <c r="ED47" s="905"/>
      <c r="EE47" s="905"/>
      <c r="EF47" s="905"/>
      <c r="EG47" s="905"/>
      <c r="EH47" s="905"/>
      <c r="EI47" s="905"/>
      <c r="EJ47" s="905"/>
      <c r="EK47" s="905"/>
      <c r="EL47" s="905"/>
      <c r="EM47" s="905"/>
      <c r="EN47" s="905"/>
      <c r="EO47" s="905"/>
      <c r="EP47" s="905"/>
      <c r="EQ47" s="905"/>
      <c r="ER47" s="905"/>
      <c r="ES47" s="905"/>
      <c r="ET47" s="905"/>
      <c r="EU47" s="905"/>
      <c r="EV47" s="905"/>
      <c r="EW47" s="905"/>
      <c r="EX47" s="905"/>
      <c r="EY47" s="905"/>
      <c r="EZ47" s="905"/>
      <c r="FA47" s="905"/>
      <c r="FB47" s="905"/>
      <c r="FC47" s="905"/>
      <c r="FD47" s="905"/>
    </row>
    <row r="48" spans="1:160" ht="30" customHeight="1" x14ac:dyDescent="0.25">
      <c r="A48" s="978"/>
      <c r="B48" s="978"/>
      <c r="C48" s="978"/>
      <c r="E48" s="978"/>
      <c r="F48" s="978"/>
      <c r="G48" s="979"/>
      <c r="H48" s="980"/>
      <c r="I48" s="981"/>
      <c r="J48" s="981"/>
      <c r="K48" s="986"/>
      <c r="L48" s="982"/>
      <c r="M48" s="982"/>
      <c r="N48" s="982"/>
      <c r="O48" s="982"/>
      <c r="P48" s="982"/>
      <c r="Q48" s="982"/>
      <c r="R48" s="982"/>
      <c r="S48" s="982"/>
      <c r="T48" s="982"/>
      <c r="U48" s="982"/>
      <c r="V48" s="675"/>
      <c r="W48" s="675"/>
      <c r="X48" s="675"/>
      <c r="Y48" s="675"/>
      <c r="Z48" s="675"/>
      <c r="AA48" s="675"/>
      <c r="AB48" s="675"/>
      <c r="AC48" s="675"/>
      <c r="AD48" s="675"/>
      <c r="AE48" s="675"/>
      <c r="AF48" s="905"/>
      <c r="AG48" s="905"/>
      <c r="AH48" s="905"/>
      <c r="AI48" s="905"/>
      <c r="AJ48" s="905"/>
      <c r="AK48" s="905"/>
      <c r="AL48" s="905"/>
      <c r="AM48" s="905"/>
      <c r="AN48" s="905"/>
      <c r="AO48" s="905"/>
      <c r="AP48" s="905"/>
      <c r="AQ48" s="905"/>
      <c r="AR48" s="905"/>
      <c r="AS48" s="905"/>
      <c r="AT48" s="905"/>
      <c r="AU48" s="905"/>
      <c r="AV48" s="905"/>
      <c r="AW48" s="905"/>
      <c r="AX48" s="905"/>
      <c r="AY48" s="905"/>
      <c r="AZ48" s="905"/>
      <c r="BA48" s="905"/>
      <c r="BB48" s="905"/>
      <c r="BC48" s="905"/>
      <c r="BD48" s="905"/>
      <c r="BE48" s="905"/>
      <c r="BF48" s="905"/>
      <c r="BG48" s="905"/>
      <c r="BH48" s="905"/>
      <c r="BI48" s="905"/>
      <c r="BJ48" s="905"/>
      <c r="BK48" s="905"/>
      <c r="BL48" s="905"/>
      <c r="BM48" s="905"/>
      <c r="BN48" s="905"/>
      <c r="BO48" s="905"/>
      <c r="BP48" s="905"/>
      <c r="BQ48" s="905"/>
      <c r="BR48" s="905"/>
      <c r="BS48" s="905"/>
      <c r="BT48" s="905"/>
      <c r="BU48" s="905"/>
      <c r="BV48" s="905"/>
      <c r="BW48" s="905"/>
      <c r="BX48" s="905"/>
      <c r="BY48" s="905"/>
      <c r="BZ48" s="905"/>
      <c r="CA48" s="905"/>
      <c r="CB48" s="905"/>
      <c r="CC48" s="905"/>
      <c r="CD48" s="905"/>
      <c r="CE48" s="905"/>
      <c r="CF48" s="905"/>
      <c r="CG48" s="905"/>
      <c r="CH48" s="905"/>
      <c r="CI48" s="905"/>
      <c r="CJ48" s="905"/>
      <c r="CK48" s="905"/>
      <c r="CL48" s="905"/>
      <c r="CM48" s="905"/>
      <c r="CN48" s="905"/>
      <c r="CO48" s="905"/>
      <c r="CP48" s="905"/>
      <c r="CQ48" s="905"/>
      <c r="CR48" s="905"/>
      <c r="CS48" s="905"/>
      <c r="CT48" s="905"/>
      <c r="CU48" s="905"/>
      <c r="CV48" s="905"/>
      <c r="CW48" s="905"/>
      <c r="CX48" s="905"/>
      <c r="CY48" s="905"/>
      <c r="CZ48" s="905"/>
      <c r="DA48" s="905"/>
      <c r="DB48" s="905"/>
      <c r="DC48" s="905"/>
      <c r="DD48" s="905"/>
      <c r="DE48" s="905"/>
      <c r="DF48" s="905"/>
      <c r="DG48" s="905"/>
      <c r="DH48" s="905"/>
      <c r="DI48" s="905"/>
      <c r="DJ48" s="905"/>
      <c r="DK48" s="905"/>
      <c r="DL48" s="905"/>
      <c r="DM48" s="905"/>
      <c r="DN48" s="905"/>
      <c r="DO48" s="905"/>
      <c r="DP48" s="905"/>
      <c r="DQ48" s="905"/>
      <c r="DR48" s="905"/>
      <c r="DS48" s="905"/>
      <c r="DT48" s="905"/>
      <c r="DU48" s="905"/>
      <c r="DV48" s="905"/>
      <c r="DW48" s="905"/>
      <c r="DX48" s="905"/>
      <c r="DY48" s="905"/>
      <c r="DZ48" s="905"/>
      <c r="EA48" s="905"/>
      <c r="EB48" s="905"/>
      <c r="EC48" s="905"/>
      <c r="ED48" s="905"/>
      <c r="EE48" s="905"/>
      <c r="EF48" s="905"/>
      <c r="EG48" s="905"/>
      <c r="EH48" s="905"/>
      <c r="EI48" s="905"/>
      <c r="EJ48" s="905"/>
      <c r="EK48" s="905"/>
      <c r="EL48" s="905"/>
      <c r="EM48" s="905"/>
      <c r="EN48" s="905"/>
      <c r="EO48" s="905"/>
      <c r="EP48" s="905"/>
      <c r="EQ48" s="905"/>
      <c r="ER48" s="905"/>
      <c r="ES48" s="905"/>
      <c r="ET48" s="905"/>
      <c r="EU48" s="905"/>
      <c r="EV48" s="905"/>
      <c r="EW48" s="905"/>
      <c r="EX48" s="905"/>
      <c r="EY48" s="905"/>
      <c r="EZ48" s="905"/>
      <c r="FA48" s="905"/>
      <c r="FB48" s="905"/>
      <c r="FC48" s="905"/>
      <c r="FD48" s="905"/>
    </row>
    <row r="49" spans="1:160" ht="30" customHeight="1" x14ac:dyDescent="0.25">
      <c r="A49" s="978"/>
      <c r="B49" s="978"/>
      <c r="C49" s="978"/>
      <c r="E49" s="978"/>
      <c r="F49" s="978"/>
      <c r="G49" s="979"/>
      <c r="H49" s="980"/>
      <c r="I49" s="981"/>
      <c r="J49" s="981"/>
      <c r="K49" s="986"/>
      <c r="L49" s="982"/>
      <c r="M49" s="982"/>
      <c r="N49" s="982"/>
      <c r="O49" s="982"/>
      <c r="P49" s="982"/>
      <c r="Q49" s="982"/>
      <c r="R49" s="982"/>
      <c r="S49" s="982"/>
      <c r="T49" s="982"/>
      <c r="U49" s="982"/>
      <c r="V49" s="675"/>
      <c r="W49" s="675"/>
      <c r="X49" s="675"/>
      <c r="Y49" s="675"/>
      <c r="Z49" s="675"/>
      <c r="AA49" s="675"/>
      <c r="AB49" s="675"/>
      <c r="AC49" s="675"/>
      <c r="AD49" s="675"/>
      <c r="AE49" s="675"/>
      <c r="AF49" s="905"/>
      <c r="AG49" s="905"/>
      <c r="AH49" s="905"/>
      <c r="AI49" s="905"/>
      <c r="AJ49" s="905"/>
      <c r="AK49" s="905"/>
      <c r="AL49" s="905"/>
      <c r="AM49" s="905"/>
      <c r="AN49" s="905"/>
      <c r="AO49" s="905"/>
      <c r="AP49" s="905"/>
      <c r="AQ49" s="905"/>
      <c r="AR49" s="905"/>
      <c r="AS49" s="905"/>
      <c r="AT49" s="905"/>
      <c r="AU49" s="905"/>
      <c r="AV49" s="905"/>
      <c r="AW49" s="905"/>
      <c r="AX49" s="905"/>
      <c r="AY49" s="905"/>
      <c r="AZ49" s="905"/>
      <c r="BA49" s="905"/>
      <c r="BB49" s="905"/>
      <c r="BC49" s="905"/>
      <c r="BD49" s="905"/>
      <c r="BE49" s="905"/>
      <c r="BF49" s="905"/>
      <c r="BG49" s="905"/>
      <c r="BH49" s="905"/>
      <c r="BI49" s="905"/>
      <c r="BJ49" s="905"/>
      <c r="BK49" s="905"/>
      <c r="BL49" s="905"/>
      <c r="BM49" s="905"/>
      <c r="BN49" s="905"/>
      <c r="BO49" s="905"/>
      <c r="BP49" s="905"/>
      <c r="BQ49" s="905"/>
      <c r="BR49" s="905"/>
      <c r="BS49" s="905"/>
      <c r="BT49" s="905"/>
      <c r="BU49" s="905"/>
      <c r="BV49" s="905"/>
      <c r="BW49" s="905"/>
      <c r="BX49" s="905"/>
      <c r="BY49" s="905"/>
      <c r="BZ49" s="905"/>
      <c r="CA49" s="905"/>
      <c r="CB49" s="905"/>
      <c r="CC49" s="905"/>
      <c r="CD49" s="905"/>
      <c r="CE49" s="905"/>
      <c r="CF49" s="905"/>
      <c r="CG49" s="905"/>
      <c r="CH49" s="905"/>
      <c r="CI49" s="905"/>
      <c r="CJ49" s="905"/>
      <c r="CK49" s="905"/>
      <c r="CL49" s="905"/>
      <c r="CM49" s="905"/>
      <c r="CN49" s="905"/>
      <c r="CO49" s="905"/>
      <c r="CP49" s="905"/>
      <c r="CQ49" s="905"/>
      <c r="CR49" s="905"/>
      <c r="CS49" s="905"/>
      <c r="CT49" s="905"/>
      <c r="CU49" s="905"/>
      <c r="CV49" s="905"/>
      <c r="CW49" s="905"/>
      <c r="CX49" s="905"/>
      <c r="CY49" s="905"/>
      <c r="CZ49" s="905"/>
      <c r="DA49" s="905"/>
      <c r="DB49" s="905"/>
      <c r="DC49" s="905"/>
      <c r="DD49" s="905"/>
      <c r="DE49" s="905"/>
      <c r="DF49" s="905"/>
      <c r="DG49" s="905"/>
      <c r="DH49" s="905"/>
      <c r="DI49" s="905"/>
      <c r="DJ49" s="905"/>
      <c r="DK49" s="905"/>
      <c r="DL49" s="905"/>
      <c r="DM49" s="905"/>
      <c r="DN49" s="905"/>
      <c r="DO49" s="905"/>
      <c r="DP49" s="905"/>
      <c r="DQ49" s="905"/>
      <c r="DR49" s="905"/>
      <c r="DS49" s="905"/>
      <c r="DT49" s="905"/>
      <c r="DU49" s="905"/>
      <c r="DV49" s="905"/>
      <c r="DW49" s="905"/>
      <c r="DX49" s="905"/>
      <c r="DY49" s="905"/>
      <c r="DZ49" s="905"/>
      <c r="EA49" s="905"/>
      <c r="EB49" s="905"/>
      <c r="EC49" s="905"/>
      <c r="ED49" s="905"/>
      <c r="EE49" s="905"/>
      <c r="EF49" s="905"/>
      <c r="EG49" s="905"/>
      <c r="EH49" s="905"/>
      <c r="EI49" s="905"/>
      <c r="EJ49" s="905"/>
      <c r="EK49" s="905"/>
      <c r="EL49" s="905"/>
      <c r="EM49" s="905"/>
      <c r="EN49" s="905"/>
      <c r="EO49" s="905"/>
      <c r="EP49" s="905"/>
      <c r="EQ49" s="905"/>
      <c r="ER49" s="905"/>
      <c r="ES49" s="905"/>
      <c r="ET49" s="905"/>
      <c r="EU49" s="905"/>
      <c r="EV49" s="905"/>
      <c r="EW49" s="905"/>
      <c r="EX49" s="905"/>
      <c r="EY49" s="905"/>
      <c r="EZ49" s="905"/>
      <c r="FA49" s="905"/>
      <c r="FB49" s="905"/>
      <c r="FC49" s="905"/>
      <c r="FD49" s="905"/>
    </row>
    <row r="50" spans="1:160" ht="30" customHeight="1" x14ac:dyDescent="0.25">
      <c r="A50" s="978"/>
      <c r="B50" s="978"/>
      <c r="C50" s="978"/>
      <c r="E50" s="978"/>
      <c r="F50" s="978"/>
      <c r="G50" s="979"/>
      <c r="H50" s="980"/>
      <c r="I50" s="981"/>
      <c r="J50" s="981"/>
      <c r="K50" s="986"/>
      <c r="L50" s="982"/>
      <c r="M50" s="982"/>
      <c r="N50" s="982"/>
      <c r="O50" s="982"/>
      <c r="P50" s="982"/>
      <c r="Q50" s="982"/>
      <c r="R50" s="982"/>
      <c r="S50" s="982"/>
      <c r="T50" s="982"/>
      <c r="U50" s="982"/>
      <c r="V50" s="675"/>
      <c r="W50" s="675"/>
      <c r="X50" s="675"/>
      <c r="Y50" s="675"/>
      <c r="Z50" s="675"/>
      <c r="AA50" s="675"/>
      <c r="AB50" s="675"/>
      <c r="AC50" s="675"/>
      <c r="AD50" s="675"/>
      <c r="AE50" s="675"/>
      <c r="AF50" s="905"/>
      <c r="AG50" s="905"/>
      <c r="AH50" s="905"/>
      <c r="AI50" s="905"/>
      <c r="AJ50" s="905"/>
      <c r="AK50" s="905"/>
      <c r="AL50" s="905"/>
      <c r="AM50" s="905"/>
      <c r="AN50" s="905"/>
      <c r="AO50" s="905"/>
      <c r="AP50" s="905"/>
      <c r="AQ50" s="905"/>
      <c r="AR50" s="905"/>
      <c r="AS50" s="905"/>
      <c r="AT50" s="905"/>
      <c r="AU50" s="905"/>
      <c r="AV50" s="905"/>
      <c r="AW50" s="905"/>
      <c r="AX50" s="905"/>
      <c r="AY50" s="905"/>
      <c r="AZ50" s="905"/>
      <c r="BA50" s="905"/>
      <c r="BB50" s="905"/>
      <c r="BC50" s="905"/>
      <c r="BD50" s="905"/>
      <c r="BE50" s="905"/>
      <c r="BF50" s="905"/>
      <c r="BG50" s="905"/>
      <c r="BH50" s="905"/>
      <c r="BI50" s="905"/>
      <c r="BJ50" s="905"/>
      <c r="BK50" s="905"/>
      <c r="BL50" s="905"/>
      <c r="BM50" s="905"/>
      <c r="BN50" s="905"/>
      <c r="BO50" s="905"/>
      <c r="BP50" s="905"/>
      <c r="BQ50" s="905"/>
      <c r="BR50" s="905"/>
      <c r="BS50" s="905"/>
      <c r="BT50" s="905"/>
      <c r="BU50" s="905"/>
      <c r="BV50" s="905"/>
      <c r="BW50" s="905"/>
      <c r="BX50" s="905"/>
      <c r="BY50" s="905"/>
      <c r="BZ50" s="905"/>
      <c r="CA50" s="905"/>
      <c r="CB50" s="905"/>
      <c r="CC50" s="905"/>
      <c r="CD50" s="905"/>
      <c r="CE50" s="905"/>
      <c r="CF50" s="905"/>
      <c r="CG50" s="905"/>
      <c r="CH50" s="905"/>
      <c r="CI50" s="905"/>
      <c r="CJ50" s="905"/>
      <c r="CK50" s="905"/>
      <c r="CL50" s="905"/>
      <c r="CM50" s="905"/>
      <c r="CN50" s="905"/>
      <c r="CO50" s="905"/>
      <c r="CP50" s="905"/>
      <c r="CQ50" s="905"/>
      <c r="CR50" s="905"/>
      <c r="CS50" s="905"/>
      <c r="CT50" s="905"/>
      <c r="CU50" s="905"/>
      <c r="CV50" s="905"/>
      <c r="CW50" s="905"/>
      <c r="CX50" s="905"/>
      <c r="CY50" s="905"/>
      <c r="CZ50" s="905"/>
      <c r="DA50" s="905"/>
      <c r="DB50" s="905"/>
      <c r="DC50" s="905"/>
      <c r="DD50" s="905"/>
      <c r="DE50" s="905"/>
      <c r="DF50" s="905"/>
      <c r="DG50" s="905"/>
      <c r="DH50" s="905"/>
      <c r="DI50" s="905"/>
      <c r="DJ50" s="905"/>
      <c r="DK50" s="905"/>
      <c r="DL50" s="905"/>
      <c r="DM50" s="905"/>
      <c r="DN50" s="905"/>
      <c r="DO50" s="905"/>
      <c r="DP50" s="905"/>
      <c r="DQ50" s="905"/>
      <c r="DR50" s="905"/>
      <c r="DS50" s="905"/>
      <c r="DT50" s="905"/>
      <c r="DU50" s="905"/>
      <c r="DV50" s="905"/>
      <c r="DW50" s="905"/>
      <c r="DX50" s="905"/>
      <c r="DY50" s="905"/>
      <c r="DZ50" s="905"/>
      <c r="EA50" s="905"/>
      <c r="EB50" s="905"/>
      <c r="EC50" s="905"/>
      <c r="ED50" s="905"/>
      <c r="EE50" s="905"/>
      <c r="EF50" s="905"/>
      <c r="EG50" s="905"/>
      <c r="EH50" s="905"/>
      <c r="EI50" s="905"/>
      <c r="EJ50" s="905"/>
      <c r="EK50" s="905"/>
      <c r="EL50" s="905"/>
      <c r="EM50" s="905"/>
      <c r="EN50" s="905"/>
      <c r="EO50" s="905"/>
      <c r="EP50" s="905"/>
      <c r="EQ50" s="905"/>
      <c r="ER50" s="905"/>
      <c r="ES50" s="905"/>
      <c r="ET50" s="905"/>
      <c r="EU50" s="905"/>
      <c r="EV50" s="905"/>
      <c r="EW50" s="905"/>
      <c r="EX50" s="905"/>
      <c r="EY50" s="905"/>
      <c r="EZ50" s="905"/>
      <c r="FA50" s="905"/>
      <c r="FB50" s="905"/>
      <c r="FC50" s="905"/>
      <c r="FD50" s="905"/>
    </row>
    <row r="51" spans="1:160" ht="30" customHeight="1" x14ac:dyDescent="0.25">
      <c r="A51" s="978"/>
      <c r="B51" s="978"/>
      <c r="C51" s="978"/>
      <c r="E51" s="978"/>
      <c r="F51" s="978"/>
      <c r="G51" s="979"/>
      <c r="H51" s="980"/>
      <c r="I51" s="981"/>
      <c r="J51" s="981"/>
      <c r="K51" s="986"/>
      <c r="L51" s="982"/>
      <c r="M51" s="982"/>
      <c r="N51" s="982"/>
      <c r="O51" s="982"/>
      <c r="P51" s="982"/>
      <c r="Q51" s="982"/>
      <c r="R51" s="982"/>
      <c r="S51" s="982"/>
      <c r="T51" s="982"/>
      <c r="U51" s="982"/>
      <c r="V51" s="675"/>
      <c r="W51" s="675"/>
      <c r="X51" s="675"/>
      <c r="Y51" s="675"/>
      <c r="Z51" s="675"/>
      <c r="AA51" s="675"/>
      <c r="AB51" s="675"/>
      <c r="AC51" s="675"/>
      <c r="AD51" s="675"/>
      <c r="AE51" s="675"/>
      <c r="AF51" s="905"/>
      <c r="AG51" s="905"/>
      <c r="AH51" s="905"/>
      <c r="AI51" s="905"/>
      <c r="AJ51" s="905"/>
      <c r="AK51" s="905"/>
      <c r="AL51" s="905"/>
      <c r="AM51" s="905"/>
      <c r="AN51" s="905"/>
      <c r="AO51" s="905"/>
      <c r="AP51" s="905"/>
      <c r="AQ51" s="905"/>
      <c r="AR51" s="905"/>
      <c r="AS51" s="905"/>
      <c r="AT51" s="905"/>
      <c r="AU51" s="905"/>
      <c r="AV51" s="905"/>
      <c r="AW51" s="905"/>
      <c r="AX51" s="905"/>
      <c r="AY51" s="905"/>
      <c r="AZ51" s="905"/>
      <c r="BA51" s="905"/>
      <c r="BB51" s="905"/>
      <c r="BC51" s="905"/>
      <c r="BD51" s="905"/>
      <c r="BE51" s="905"/>
      <c r="BF51" s="905"/>
      <c r="BG51" s="905"/>
      <c r="BH51" s="905"/>
      <c r="BI51" s="905"/>
      <c r="BJ51" s="905"/>
      <c r="BK51" s="905"/>
      <c r="BL51" s="905"/>
      <c r="BM51" s="905"/>
      <c r="BN51" s="905"/>
      <c r="BO51" s="905"/>
      <c r="BP51" s="905"/>
      <c r="BQ51" s="905"/>
      <c r="BR51" s="905"/>
      <c r="BS51" s="905"/>
      <c r="BT51" s="905"/>
      <c r="BU51" s="905"/>
      <c r="BV51" s="905"/>
      <c r="BW51" s="905"/>
      <c r="BX51" s="905"/>
      <c r="BY51" s="905"/>
      <c r="BZ51" s="905"/>
      <c r="CA51" s="905"/>
      <c r="CB51" s="905"/>
      <c r="CC51" s="905"/>
      <c r="CD51" s="905"/>
      <c r="CE51" s="905"/>
      <c r="CF51" s="905"/>
      <c r="CG51" s="905"/>
      <c r="CH51" s="905"/>
      <c r="CI51" s="905"/>
      <c r="CJ51" s="905"/>
      <c r="CK51" s="905"/>
      <c r="CL51" s="905"/>
      <c r="CM51" s="905"/>
      <c r="CN51" s="905"/>
      <c r="CO51" s="905"/>
      <c r="CP51" s="905"/>
      <c r="CQ51" s="905"/>
      <c r="CR51" s="905"/>
      <c r="CS51" s="905"/>
      <c r="CT51" s="905"/>
      <c r="CU51" s="905"/>
      <c r="CV51" s="905"/>
      <c r="CW51" s="905"/>
      <c r="CX51" s="905"/>
      <c r="CY51" s="905"/>
      <c r="CZ51" s="905"/>
      <c r="DA51" s="905"/>
      <c r="DB51" s="905"/>
      <c r="DC51" s="905"/>
      <c r="DD51" s="905"/>
      <c r="DE51" s="905"/>
      <c r="DF51" s="905"/>
      <c r="DG51" s="905"/>
      <c r="DH51" s="905"/>
      <c r="DI51" s="905"/>
      <c r="DJ51" s="905"/>
      <c r="DK51" s="905"/>
      <c r="DL51" s="905"/>
      <c r="DM51" s="905"/>
      <c r="DN51" s="905"/>
      <c r="DO51" s="905"/>
      <c r="DP51" s="905"/>
      <c r="DQ51" s="905"/>
      <c r="DR51" s="905"/>
      <c r="DS51" s="905"/>
      <c r="DT51" s="905"/>
      <c r="DU51" s="905"/>
      <c r="DV51" s="905"/>
      <c r="DW51" s="905"/>
      <c r="DX51" s="905"/>
      <c r="DY51" s="905"/>
      <c r="DZ51" s="905"/>
      <c r="EA51" s="905"/>
      <c r="EB51" s="905"/>
      <c r="EC51" s="905"/>
      <c r="ED51" s="905"/>
      <c r="EE51" s="905"/>
      <c r="EF51" s="905"/>
      <c r="EG51" s="905"/>
      <c r="EH51" s="905"/>
      <c r="EI51" s="905"/>
      <c r="EJ51" s="905"/>
      <c r="EK51" s="905"/>
      <c r="EL51" s="905"/>
      <c r="EM51" s="905"/>
      <c r="EN51" s="905"/>
      <c r="EO51" s="905"/>
      <c r="EP51" s="905"/>
      <c r="EQ51" s="905"/>
      <c r="ER51" s="905"/>
      <c r="ES51" s="905"/>
      <c r="ET51" s="905"/>
      <c r="EU51" s="905"/>
      <c r="EV51" s="905"/>
      <c r="EW51" s="905"/>
      <c r="EX51" s="905"/>
      <c r="EY51" s="905"/>
      <c r="EZ51" s="905"/>
      <c r="FA51" s="905"/>
      <c r="FB51" s="905"/>
      <c r="FC51" s="905"/>
      <c r="FD51" s="905"/>
    </row>
    <row r="52" spans="1:160" ht="30" customHeight="1" x14ac:dyDescent="0.25">
      <c r="A52" s="978"/>
      <c r="B52" s="978"/>
      <c r="C52" s="978"/>
      <c r="E52" s="978"/>
      <c r="F52" s="978"/>
      <c r="G52" s="979"/>
      <c r="I52" s="981"/>
      <c r="J52" s="981"/>
      <c r="K52" s="986"/>
      <c r="L52" s="982"/>
      <c r="M52" s="982"/>
      <c r="N52" s="982"/>
      <c r="O52" s="982"/>
      <c r="P52" s="982"/>
      <c r="Q52" s="982"/>
      <c r="R52" s="982"/>
      <c r="S52" s="982"/>
      <c r="T52" s="982"/>
      <c r="U52" s="982"/>
      <c r="V52" s="675"/>
      <c r="W52" s="675"/>
      <c r="X52" s="675"/>
      <c r="Y52" s="675"/>
      <c r="Z52" s="675"/>
      <c r="AA52" s="675"/>
      <c r="AB52" s="675"/>
      <c r="AC52" s="675"/>
      <c r="AD52" s="675"/>
      <c r="AE52" s="675"/>
      <c r="AF52" s="905"/>
      <c r="AG52" s="905"/>
      <c r="AH52" s="905"/>
      <c r="AI52" s="905"/>
      <c r="AJ52" s="905"/>
      <c r="AK52" s="905"/>
      <c r="AL52" s="905"/>
      <c r="AM52" s="905"/>
      <c r="AN52" s="905"/>
      <c r="AO52" s="905"/>
      <c r="AP52" s="905"/>
      <c r="AQ52" s="905"/>
      <c r="AR52" s="905"/>
      <c r="AS52" s="905"/>
      <c r="AT52" s="905"/>
      <c r="AU52" s="905"/>
      <c r="AV52" s="905"/>
      <c r="AW52" s="905"/>
      <c r="AX52" s="905"/>
      <c r="AY52" s="905"/>
      <c r="AZ52" s="905"/>
      <c r="BA52" s="905"/>
      <c r="BB52" s="905"/>
      <c r="BC52" s="905"/>
      <c r="BD52" s="905"/>
      <c r="BE52" s="905"/>
      <c r="BF52" s="905"/>
      <c r="BG52" s="905"/>
      <c r="BH52" s="905"/>
      <c r="BI52" s="905"/>
      <c r="BJ52" s="905"/>
      <c r="BK52" s="905"/>
      <c r="BL52" s="905"/>
      <c r="BM52" s="905"/>
      <c r="BN52" s="905"/>
      <c r="BO52" s="905"/>
      <c r="BP52" s="905"/>
      <c r="BQ52" s="905"/>
      <c r="BR52" s="905"/>
      <c r="BS52" s="905"/>
      <c r="BT52" s="905"/>
      <c r="BU52" s="905"/>
      <c r="BV52" s="905"/>
      <c r="BW52" s="905"/>
      <c r="BX52" s="905"/>
      <c r="BY52" s="905"/>
      <c r="BZ52" s="905"/>
      <c r="CA52" s="905"/>
      <c r="CB52" s="905"/>
      <c r="CC52" s="905"/>
      <c r="CD52" s="905"/>
      <c r="CE52" s="905"/>
      <c r="CF52" s="905"/>
      <c r="CG52" s="905"/>
      <c r="CH52" s="905"/>
      <c r="CI52" s="905"/>
      <c r="CJ52" s="905"/>
      <c r="CK52" s="905"/>
      <c r="CL52" s="905"/>
      <c r="CM52" s="905"/>
      <c r="CN52" s="905"/>
      <c r="CO52" s="905"/>
      <c r="CP52" s="905"/>
      <c r="CQ52" s="905"/>
      <c r="CR52" s="905"/>
      <c r="CS52" s="905"/>
      <c r="CT52" s="905"/>
      <c r="CU52" s="905"/>
      <c r="CV52" s="905"/>
      <c r="CW52" s="905"/>
      <c r="CX52" s="905"/>
      <c r="CY52" s="905"/>
      <c r="CZ52" s="905"/>
      <c r="DA52" s="905"/>
      <c r="DB52" s="905"/>
      <c r="DC52" s="905"/>
      <c r="DD52" s="905"/>
      <c r="DE52" s="905"/>
      <c r="DF52" s="905"/>
      <c r="DG52" s="905"/>
      <c r="DH52" s="905"/>
      <c r="DI52" s="905"/>
      <c r="DJ52" s="905"/>
      <c r="DK52" s="905"/>
      <c r="DL52" s="905"/>
      <c r="DM52" s="905"/>
      <c r="DN52" s="905"/>
      <c r="DO52" s="905"/>
      <c r="DP52" s="905"/>
      <c r="DQ52" s="905"/>
      <c r="DR52" s="905"/>
      <c r="DS52" s="905"/>
      <c r="DT52" s="905"/>
      <c r="DU52" s="905"/>
      <c r="DV52" s="905"/>
      <c r="DW52" s="905"/>
      <c r="DX52" s="905"/>
      <c r="DY52" s="905"/>
      <c r="DZ52" s="905"/>
      <c r="EA52" s="905"/>
      <c r="EB52" s="905"/>
      <c r="EC52" s="905"/>
      <c r="ED52" s="905"/>
      <c r="EE52" s="905"/>
      <c r="EF52" s="905"/>
      <c r="EG52" s="905"/>
      <c r="EH52" s="905"/>
      <c r="EI52" s="905"/>
      <c r="EJ52" s="905"/>
      <c r="EK52" s="905"/>
      <c r="EL52" s="905"/>
      <c r="EM52" s="905"/>
      <c r="EN52" s="905"/>
      <c r="EO52" s="905"/>
      <c r="EP52" s="905"/>
      <c r="EQ52" s="905"/>
      <c r="ER52" s="905"/>
      <c r="ES52" s="905"/>
      <c r="ET52" s="905"/>
      <c r="EU52" s="905"/>
      <c r="EV52" s="905"/>
      <c r="EW52" s="905"/>
      <c r="EX52" s="905"/>
      <c r="EY52" s="905"/>
      <c r="EZ52" s="905"/>
      <c r="FA52" s="905"/>
      <c r="FB52" s="905"/>
      <c r="FC52" s="905"/>
      <c r="FD52" s="905"/>
    </row>
    <row r="53" spans="1:160" ht="30" customHeight="1" x14ac:dyDescent="0.25">
      <c r="V53" s="675"/>
      <c r="W53" s="675"/>
      <c r="X53" s="675"/>
      <c r="Y53" s="675"/>
      <c r="Z53" s="675"/>
      <c r="AA53" s="675"/>
      <c r="AB53" s="675"/>
      <c r="AC53" s="675"/>
      <c r="AD53" s="675"/>
      <c r="AE53" s="675"/>
      <c r="AF53" s="905"/>
      <c r="AG53" s="905"/>
      <c r="AH53" s="905"/>
      <c r="AI53" s="905"/>
      <c r="AJ53" s="905"/>
      <c r="AK53" s="905"/>
      <c r="AL53" s="905"/>
      <c r="AM53" s="905"/>
      <c r="AN53" s="905"/>
      <c r="AO53" s="905"/>
      <c r="AP53" s="905"/>
      <c r="AQ53" s="905"/>
      <c r="AR53" s="905"/>
      <c r="AS53" s="905"/>
      <c r="AT53" s="905"/>
      <c r="AU53" s="905"/>
      <c r="AV53" s="905"/>
      <c r="AW53" s="905"/>
      <c r="AX53" s="905"/>
      <c r="AY53" s="905"/>
      <c r="AZ53" s="905"/>
      <c r="BA53" s="905"/>
      <c r="BB53" s="905"/>
      <c r="BC53" s="905"/>
      <c r="BD53" s="905"/>
      <c r="BE53" s="905"/>
      <c r="BF53" s="905"/>
      <c r="BG53" s="905"/>
      <c r="BH53" s="905"/>
      <c r="BI53" s="905"/>
      <c r="BJ53" s="905"/>
      <c r="BK53" s="905"/>
      <c r="BL53" s="905"/>
      <c r="BM53" s="905"/>
      <c r="BN53" s="905"/>
      <c r="BO53" s="905"/>
      <c r="BP53" s="905"/>
      <c r="BQ53" s="905"/>
      <c r="BR53" s="905"/>
      <c r="BS53" s="905"/>
      <c r="BT53" s="905"/>
      <c r="BU53" s="905"/>
      <c r="BV53" s="905"/>
      <c r="BW53" s="905"/>
      <c r="BX53" s="905"/>
      <c r="BY53" s="905"/>
      <c r="BZ53" s="905"/>
      <c r="CA53" s="905"/>
      <c r="CB53" s="905"/>
      <c r="CC53" s="905"/>
      <c r="CD53" s="905"/>
      <c r="CE53" s="905"/>
      <c r="CF53" s="905"/>
      <c r="CG53" s="905"/>
      <c r="CH53" s="905"/>
      <c r="CI53" s="905"/>
      <c r="CJ53" s="905"/>
      <c r="CK53" s="905"/>
      <c r="CL53" s="905"/>
      <c r="CM53" s="905"/>
      <c r="CN53" s="905"/>
      <c r="CO53" s="905"/>
      <c r="CP53" s="905"/>
      <c r="CQ53" s="905"/>
      <c r="CR53" s="905"/>
      <c r="CS53" s="905"/>
      <c r="CT53" s="905"/>
      <c r="CU53" s="905"/>
      <c r="CV53" s="905"/>
      <c r="CW53" s="905"/>
      <c r="CX53" s="905"/>
      <c r="CY53" s="905"/>
      <c r="CZ53" s="905"/>
      <c r="DA53" s="905"/>
      <c r="DB53" s="905"/>
      <c r="DC53" s="905"/>
      <c r="DD53" s="905"/>
      <c r="DE53" s="905"/>
      <c r="DF53" s="905"/>
      <c r="DG53" s="905"/>
      <c r="DH53" s="905"/>
      <c r="DI53" s="905"/>
      <c r="DJ53" s="905"/>
      <c r="DK53" s="905"/>
      <c r="DL53" s="905"/>
      <c r="DM53" s="905"/>
      <c r="DN53" s="905"/>
      <c r="DO53" s="905"/>
      <c r="DP53" s="905"/>
      <c r="DQ53" s="905"/>
      <c r="DR53" s="905"/>
      <c r="DS53" s="905"/>
      <c r="DT53" s="905"/>
      <c r="DU53" s="905"/>
      <c r="DV53" s="905"/>
      <c r="DW53" s="905"/>
      <c r="DX53" s="905"/>
      <c r="DY53" s="905"/>
      <c r="DZ53" s="905"/>
      <c r="EA53" s="905"/>
      <c r="EB53" s="905"/>
      <c r="EC53" s="905"/>
      <c r="ED53" s="905"/>
      <c r="EE53" s="905"/>
      <c r="EF53" s="905"/>
      <c r="EG53" s="905"/>
      <c r="EH53" s="905"/>
      <c r="EI53" s="905"/>
      <c r="EJ53" s="905"/>
      <c r="EK53" s="905"/>
      <c r="EL53" s="905"/>
      <c r="EM53" s="905"/>
      <c r="EN53" s="905"/>
      <c r="EO53" s="905"/>
      <c r="EP53" s="905"/>
      <c r="EQ53" s="905"/>
      <c r="ER53" s="905"/>
      <c r="ES53" s="905"/>
      <c r="ET53" s="905"/>
      <c r="EU53" s="905"/>
      <c r="EV53" s="905"/>
      <c r="EW53" s="905"/>
      <c r="EX53" s="905"/>
      <c r="EY53" s="905"/>
      <c r="EZ53" s="905"/>
      <c r="FA53" s="905"/>
      <c r="FB53" s="905"/>
      <c r="FC53" s="905"/>
      <c r="FD53" s="905"/>
    </row>
    <row r="54" spans="1:160" ht="30" customHeight="1" x14ac:dyDescent="0.25">
      <c r="V54" s="675"/>
      <c r="W54" s="675"/>
      <c r="X54" s="675"/>
      <c r="Y54" s="675"/>
      <c r="Z54" s="675"/>
      <c r="AA54" s="675"/>
      <c r="AB54" s="675"/>
      <c r="AC54" s="675"/>
      <c r="AD54" s="675"/>
      <c r="AE54" s="675"/>
      <c r="AF54" s="905"/>
      <c r="AG54" s="905"/>
      <c r="AH54" s="905"/>
      <c r="AI54" s="905"/>
      <c r="AJ54" s="905"/>
      <c r="AK54" s="905"/>
      <c r="AL54" s="905"/>
      <c r="AM54" s="905"/>
      <c r="AN54" s="905"/>
      <c r="AO54" s="905"/>
      <c r="AP54" s="905"/>
      <c r="AQ54" s="905"/>
      <c r="AR54" s="905"/>
      <c r="AS54" s="905"/>
      <c r="AT54" s="905"/>
      <c r="AU54" s="905"/>
      <c r="AV54" s="905"/>
      <c r="AW54" s="905"/>
      <c r="AX54" s="905"/>
      <c r="AY54" s="905"/>
      <c r="AZ54" s="905"/>
      <c r="BA54" s="905"/>
      <c r="BB54" s="905"/>
      <c r="BC54" s="905"/>
      <c r="BD54" s="905"/>
      <c r="BE54" s="905"/>
      <c r="BF54" s="905"/>
      <c r="BG54" s="905"/>
      <c r="BH54" s="905"/>
      <c r="BI54" s="905"/>
      <c r="BJ54" s="905"/>
      <c r="BK54" s="905"/>
      <c r="BL54" s="905"/>
      <c r="BM54" s="905"/>
      <c r="BN54" s="905"/>
      <c r="BO54" s="905"/>
      <c r="BP54" s="905"/>
      <c r="BQ54" s="905"/>
      <c r="BR54" s="905"/>
      <c r="BS54" s="905"/>
      <c r="BT54" s="905"/>
      <c r="BU54" s="905"/>
      <c r="BV54" s="905"/>
      <c r="BW54" s="905"/>
      <c r="BX54" s="905"/>
      <c r="BY54" s="905"/>
      <c r="BZ54" s="905"/>
      <c r="CA54" s="905"/>
      <c r="CB54" s="905"/>
      <c r="CC54" s="905"/>
      <c r="CD54" s="905"/>
      <c r="CE54" s="905"/>
      <c r="CF54" s="905"/>
      <c r="CG54" s="905"/>
      <c r="CH54" s="905"/>
      <c r="CI54" s="905"/>
      <c r="CJ54" s="905"/>
      <c r="CK54" s="905"/>
      <c r="CL54" s="905"/>
      <c r="CM54" s="905"/>
      <c r="CN54" s="905"/>
      <c r="CO54" s="905"/>
      <c r="CP54" s="905"/>
      <c r="CQ54" s="905"/>
      <c r="CR54" s="905"/>
      <c r="CS54" s="905"/>
      <c r="CT54" s="905"/>
      <c r="CU54" s="905"/>
      <c r="CV54" s="905"/>
      <c r="CW54" s="905"/>
      <c r="CX54" s="905"/>
      <c r="CY54" s="905"/>
      <c r="CZ54" s="905"/>
      <c r="DA54" s="905"/>
      <c r="DB54" s="905"/>
      <c r="DC54" s="905"/>
      <c r="DD54" s="905"/>
      <c r="DE54" s="905"/>
      <c r="DF54" s="905"/>
      <c r="DG54" s="905"/>
      <c r="DH54" s="905"/>
      <c r="DI54" s="905"/>
      <c r="DJ54" s="905"/>
      <c r="DK54" s="905"/>
      <c r="DL54" s="905"/>
      <c r="DM54" s="905"/>
      <c r="DN54" s="905"/>
      <c r="DO54" s="905"/>
      <c r="DP54" s="905"/>
      <c r="DQ54" s="905"/>
      <c r="DR54" s="905"/>
      <c r="DS54" s="905"/>
      <c r="DT54" s="905"/>
      <c r="DU54" s="905"/>
      <c r="DV54" s="905"/>
      <c r="DW54" s="905"/>
      <c r="DX54" s="905"/>
      <c r="DY54" s="905"/>
      <c r="DZ54" s="905"/>
      <c r="EA54" s="905"/>
      <c r="EB54" s="905"/>
      <c r="EC54" s="905"/>
      <c r="ED54" s="905"/>
      <c r="EE54" s="905"/>
      <c r="EF54" s="905"/>
      <c r="EG54" s="905"/>
      <c r="EH54" s="905"/>
      <c r="EI54" s="905"/>
      <c r="EJ54" s="905"/>
      <c r="EK54" s="905"/>
      <c r="EL54" s="905"/>
      <c r="EM54" s="905"/>
      <c r="EN54" s="905"/>
      <c r="EO54" s="905"/>
      <c r="EP54" s="905"/>
      <c r="EQ54" s="905"/>
      <c r="ER54" s="905"/>
      <c r="ES54" s="905"/>
      <c r="ET54" s="905"/>
      <c r="EU54" s="905"/>
      <c r="EV54" s="905"/>
      <c r="EW54" s="905"/>
      <c r="EX54" s="905"/>
      <c r="EY54" s="905"/>
      <c r="EZ54" s="905"/>
      <c r="FA54" s="905"/>
      <c r="FB54" s="905"/>
      <c r="FC54" s="905"/>
      <c r="FD54" s="905"/>
    </row>
    <row r="55" spans="1:160" ht="30" customHeight="1" x14ac:dyDescent="0.25">
      <c r="V55" s="675"/>
      <c r="W55" s="675"/>
      <c r="X55" s="675"/>
      <c r="Y55" s="675"/>
      <c r="Z55" s="675"/>
      <c r="AA55" s="675"/>
      <c r="AB55" s="675"/>
      <c r="AC55" s="675"/>
      <c r="AD55" s="675"/>
      <c r="AE55" s="675"/>
      <c r="AF55" s="905"/>
      <c r="AG55" s="905"/>
      <c r="AH55" s="905"/>
      <c r="AI55" s="905"/>
      <c r="AJ55" s="905"/>
      <c r="AK55" s="905"/>
      <c r="AL55" s="905"/>
      <c r="AM55" s="905"/>
      <c r="AN55" s="905"/>
      <c r="AO55" s="905"/>
      <c r="AP55" s="905"/>
      <c r="AQ55" s="905"/>
      <c r="AR55" s="905"/>
      <c r="AS55" s="905"/>
      <c r="AT55" s="905"/>
      <c r="AU55" s="905"/>
      <c r="AV55" s="905"/>
      <c r="AW55" s="905"/>
      <c r="AX55" s="905"/>
      <c r="AY55" s="905"/>
      <c r="AZ55" s="905"/>
      <c r="BA55" s="905"/>
      <c r="BB55" s="905"/>
      <c r="BC55" s="905"/>
      <c r="BD55" s="905"/>
      <c r="BE55" s="905"/>
      <c r="BF55" s="905"/>
      <c r="BG55" s="905"/>
      <c r="BH55" s="905"/>
      <c r="BI55" s="905"/>
      <c r="BJ55" s="905"/>
      <c r="BK55" s="905"/>
      <c r="BL55" s="905"/>
      <c r="BM55" s="905"/>
      <c r="BN55" s="905"/>
      <c r="BO55" s="905"/>
      <c r="BP55" s="905"/>
      <c r="BQ55" s="905"/>
      <c r="BR55" s="905"/>
      <c r="BS55" s="905"/>
      <c r="BT55" s="905"/>
      <c r="BU55" s="905"/>
      <c r="BV55" s="905"/>
      <c r="BW55" s="905"/>
      <c r="BX55" s="905"/>
      <c r="BY55" s="905"/>
      <c r="BZ55" s="905"/>
      <c r="CA55" s="905"/>
      <c r="CB55" s="905"/>
      <c r="CC55" s="905"/>
      <c r="CD55" s="905"/>
      <c r="CE55" s="905"/>
      <c r="CF55" s="905"/>
      <c r="CG55" s="905"/>
      <c r="CH55" s="905"/>
      <c r="CI55" s="905"/>
      <c r="CJ55" s="905"/>
      <c r="CK55" s="905"/>
      <c r="CL55" s="905"/>
      <c r="CM55" s="905"/>
      <c r="CN55" s="905"/>
      <c r="CO55" s="905"/>
      <c r="CP55" s="905"/>
      <c r="CQ55" s="905"/>
      <c r="CR55" s="905"/>
      <c r="CS55" s="905"/>
      <c r="CT55" s="905"/>
      <c r="CU55" s="905"/>
      <c r="CV55" s="905"/>
      <c r="CW55" s="905"/>
      <c r="CX55" s="905"/>
      <c r="CY55" s="905"/>
      <c r="CZ55" s="905"/>
      <c r="DA55" s="905"/>
      <c r="DB55" s="905"/>
      <c r="DC55" s="905"/>
      <c r="DD55" s="905"/>
      <c r="DE55" s="905"/>
      <c r="DF55" s="905"/>
      <c r="DG55" s="905"/>
      <c r="DH55" s="905"/>
      <c r="DI55" s="905"/>
      <c r="DJ55" s="905"/>
      <c r="DK55" s="905"/>
      <c r="DL55" s="905"/>
      <c r="DM55" s="905"/>
      <c r="DN55" s="905"/>
      <c r="DO55" s="905"/>
      <c r="DP55" s="905"/>
      <c r="DQ55" s="905"/>
      <c r="DR55" s="905"/>
      <c r="DS55" s="905"/>
      <c r="DT55" s="905"/>
      <c r="DU55" s="905"/>
      <c r="DV55" s="905"/>
      <c r="DW55" s="905"/>
      <c r="DX55" s="905"/>
      <c r="DY55" s="905"/>
      <c r="DZ55" s="905"/>
      <c r="EA55" s="905"/>
      <c r="EB55" s="905"/>
      <c r="EC55" s="905"/>
      <c r="ED55" s="905"/>
      <c r="EE55" s="905"/>
      <c r="EF55" s="905"/>
      <c r="EG55" s="905"/>
      <c r="EH55" s="905"/>
      <c r="EI55" s="905"/>
      <c r="EJ55" s="905"/>
      <c r="EK55" s="905"/>
      <c r="EL55" s="905"/>
      <c r="EM55" s="905"/>
      <c r="EN55" s="905"/>
      <c r="EO55" s="905"/>
      <c r="EP55" s="905"/>
      <c r="EQ55" s="905"/>
      <c r="ER55" s="905"/>
      <c r="ES55" s="905"/>
      <c r="ET55" s="905"/>
      <c r="EU55" s="905"/>
      <c r="EV55" s="905"/>
      <c r="EW55" s="905"/>
      <c r="EX55" s="905"/>
      <c r="EY55" s="905"/>
      <c r="EZ55" s="905"/>
      <c r="FA55" s="905"/>
      <c r="FB55" s="905"/>
      <c r="FC55" s="905"/>
      <c r="FD55" s="905"/>
    </row>
    <row r="56" spans="1:160" ht="30" customHeight="1" x14ac:dyDescent="0.25">
      <c r="V56" s="675"/>
      <c r="W56" s="675"/>
      <c r="X56" s="675"/>
      <c r="Y56" s="675"/>
      <c r="Z56" s="675"/>
      <c r="AA56" s="675"/>
      <c r="AB56" s="675"/>
      <c r="AC56" s="675"/>
      <c r="AD56" s="675"/>
      <c r="AE56" s="675"/>
      <c r="AF56" s="905"/>
      <c r="AG56" s="905"/>
      <c r="AH56" s="905"/>
      <c r="AI56" s="905"/>
      <c r="AJ56" s="905"/>
      <c r="AK56" s="905"/>
      <c r="AL56" s="905"/>
      <c r="AM56" s="905"/>
      <c r="AN56" s="905"/>
      <c r="AO56" s="905"/>
      <c r="AP56" s="905"/>
      <c r="AQ56" s="905"/>
      <c r="AR56" s="905"/>
      <c r="AS56" s="905"/>
      <c r="AT56" s="905"/>
      <c r="AU56" s="905"/>
      <c r="AV56" s="905"/>
      <c r="AW56" s="905"/>
      <c r="AX56" s="905"/>
      <c r="AY56" s="905"/>
      <c r="AZ56" s="905"/>
      <c r="BA56" s="905"/>
      <c r="BB56" s="905"/>
      <c r="BC56" s="905"/>
      <c r="BD56" s="905"/>
      <c r="BE56" s="905"/>
      <c r="BF56" s="905"/>
      <c r="BG56" s="905"/>
      <c r="BH56" s="905"/>
      <c r="BI56" s="905"/>
      <c r="BJ56" s="905"/>
      <c r="BK56" s="905"/>
      <c r="BL56" s="905"/>
      <c r="BM56" s="905"/>
      <c r="BN56" s="905"/>
      <c r="BO56" s="905"/>
      <c r="BP56" s="905"/>
      <c r="BQ56" s="905"/>
      <c r="BR56" s="905"/>
      <c r="BS56" s="905"/>
      <c r="BT56" s="905"/>
      <c r="BU56" s="905"/>
      <c r="BV56" s="905"/>
      <c r="BW56" s="905"/>
      <c r="BX56" s="905"/>
      <c r="BY56" s="905"/>
      <c r="BZ56" s="905"/>
      <c r="CA56" s="905"/>
      <c r="CB56" s="905"/>
      <c r="CC56" s="905"/>
      <c r="CD56" s="905"/>
      <c r="CE56" s="905"/>
      <c r="CF56" s="905"/>
      <c r="CG56" s="905"/>
      <c r="CH56" s="905"/>
      <c r="CI56" s="905"/>
      <c r="CJ56" s="905"/>
      <c r="CK56" s="905"/>
      <c r="CL56" s="905"/>
      <c r="CM56" s="905"/>
      <c r="CN56" s="905"/>
      <c r="CO56" s="905"/>
      <c r="CP56" s="905"/>
      <c r="CQ56" s="905"/>
      <c r="CR56" s="905"/>
      <c r="CS56" s="905"/>
      <c r="CT56" s="905"/>
      <c r="CU56" s="905"/>
      <c r="CV56" s="905"/>
      <c r="CW56" s="905"/>
      <c r="CX56" s="905"/>
      <c r="CY56" s="905"/>
      <c r="CZ56" s="905"/>
      <c r="DA56" s="905"/>
      <c r="DB56" s="905"/>
      <c r="DC56" s="905"/>
      <c r="DD56" s="905"/>
      <c r="DE56" s="905"/>
      <c r="DF56" s="905"/>
      <c r="DG56" s="905"/>
      <c r="DH56" s="905"/>
      <c r="DI56" s="905"/>
      <c r="DJ56" s="905"/>
      <c r="DK56" s="905"/>
      <c r="DL56" s="905"/>
      <c r="DM56" s="905"/>
      <c r="DN56" s="905"/>
      <c r="DO56" s="905"/>
      <c r="DP56" s="905"/>
      <c r="DQ56" s="905"/>
      <c r="DR56" s="905"/>
      <c r="DS56" s="905"/>
      <c r="DT56" s="905"/>
      <c r="DU56" s="905"/>
      <c r="DV56" s="905"/>
      <c r="DW56" s="905"/>
      <c r="DX56" s="905"/>
      <c r="DY56" s="905"/>
      <c r="DZ56" s="905"/>
      <c r="EA56" s="905"/>
      <c r="EB56" s="905"/>
      <c r="EC56" s="905"/>
      <c r="ED56" s="905"/>
      <c r="EE56" s="905"/>
      <c r="EF56" s="905"/>
      <c r="EG56" s="905"/>
      <c r="EH56" s="905"/>
      <c r="EI56" s="905"/>
      <c r="EJ56" s="905"/>
      <c r="EK56" s="905"/>
      <c r="EL56" s="905"/>
      <c r="EM56" s="905"/>
      <c r="EN56" s="905"/>
      <c r="EO56" s="905"/>
      <c r="EP56" s="905"/>
      <c r="EQ56" s="905"/>
      <c r="ER56" s="905"/>
      <c r="ES56" s="905"/>
      <c r="ET56" s="905"/>
      <c r="EU56" s="905"/>
      <c r="EV56" s="905"/>
      <c r="EW56" s="905"/>
      <c r="EX56" s="905"/>
      <c r="EY56" s="905"/>
      <c r="EZ56" s="905"/>
      <c r="FA56" s="905"/>
      <c r="FB56" s="905"/>
      <c r="FC56" s="905"/>
      <c r="FD56" s="905"/>
    </row>
    <row r="57" spans="1:160" ht="30" customHeight="1" x14ac:dyDescent="0.25">
      <c r="V57" s="675"/>
      <c r="W57" s="675"/>
      <c r="X57" s="675"/>
      <c r="Y57" s="675"/>
      <c r="Z57" s="675"/>
      <c r="AA57" s="675"/>
      <c r="AB57" s="675"/>
      <c r="AC57" s="675"/>
      <c r="AD57" s="675"/>
      <c r="AE57" s="675"/>
      <c r="AF57" s="905"/>
      <c r="AG57" s="905"/>
      <c r="AH57" s="905"/>
      <c r="AI57" s="905"/>
      <c r="AJ57" s="905"/>
      <c r="AK57" s="905"/>
      <c r="AL57" s="905"/>
      <c r="AM57" s="905"/>
      <c r="AN57" s="905"/>
      <c r="AO57" s="905"/>
      <c r="AP57" s="905"/>
      <c r="AQ57" s="905"/>
      <c r="AR57" s="905"/>
      <c r="AS57" s="905"/>
      <c r="AT57" s="905"/>
      <c r="AU57" s="905"/>
      <c r="AV57" s="905"/>
      <c r="AW57" s="905"/>
      <c r="AX57" s="905"/>
      <c r="AY57" s="905"/>
      <c r="AZ57" s="905"/>
      <c r="BA57" s="905"/>
      <c r="BB57" s="905"/>
      <c r="BC57" s="905"/>
      <c r="BD57" s="905"/>
      <c r="BE57" s="905"/>
      <c r="BF57" s="905"/>
      <c r="BG57" s="905"/>
      <c r="BH57" s="905"/>
      <c r="BI57" s="905"/>
      <c r="BJ57" s="905"/>
      <c r="BK57" s="905"/>
      <c r="BL57" s="905"/>
      <c r="BM57" s="905"/>
      <c r="BN57" s="905"/>
      <c r="BO57" s="905"/>
      <c r="BP57" s="905"/>
      <c r="BQ57" s="905"/>
      <c r="BR57" s="905"/>
      <c r="BS57" s="905"/>
      <c r="BT57" s="905"/>
      <c r="BU57" s="905"/>
      <c r="BV57" s="905"/>
      <c r="BW57" s="905"/>
      <c r="BX57" s="905"/>
      <c r="BY57" s="905"/>
      <c r="BZ57" s="905"/>
      <c r="CA57" s="905"/>
      <c r="CB57" s="905"/>
      <c r="CC57" s="905"/>
      <c r="CD57" s="905"/>
      <c r="CE57" s="905"/>
      <c r="CF57" s="905"/>
      <c r="CG57" s="905"/>
      <c r="CH57" s="905"/>
      <c r="CI57" s="905"/>
      <c r="CJ57" s="905"/>
      <c r="CK57" s="905"/>
      <c r="CL57" s="905"/>
      <c r="CM57" s="905"/>
      <c r="CN57" s="905"/>
      <c r="CO57" s="905"/>
      <c r="CP57" s="905"/>
      <c r="CQ57" s="905"/>
      <c r="CR57" s="905"/>
      <c r="CS57" s="905"/>
      <c r="CT57" s="905"/>
      <c r="CU57" s="905"/>
      <c r="CV57" s="905"/>
      <c r="CW57" s="905"/>
      <c r="CX57" s="905"/>
      <c r="CY57" s="905"/>
      <c r="CZ57" s="905"/>
      <c r="DA57" s="905"/>
      <c r="DB57" s="905"/>
      <c r="DC57" s="905"/>
      <c r="DD57" s="905"/>
      <c r="DE57" s="905"/>
      <c r="DF57" s="905"/>
      <c r="DG57" s="905"/>
      <c r="DH57" s="905"/>
      <c r="DI57" s="905"/>
      <c r="DJ57" s="905"/>
      <c r="DK57" s="905"/>
      <c r="DL57" s="905"/>
      <c r="DM57" s="905"/>
      <c r="DN57" s="905"/>
      <c r="DO57" s="905"/>
      <c r="DP57" s="905"/>
      <c r="DQ57" s="905"/>
      <c r="DR57" s="905"/>
      <c r="DS57" s="905"/>
      <c r="DT57" s="905"/>
      <c r="DU57" s="905"/>
      <c r="DV57" s="905"/>
      <c r="DW57" s="905"/>
      <c r="DX57" s="905"/>
      <c r="DY57" s="905"/>
      <c r="DZ57" s="905"/>
      <c r="EA57" s="905"/>
      <c r="EB57" s="905"/>
      <c r="EC57" s="905"/>
      <c r="ED57" s="905"/>
      <c r="EE57" s="905"/>
      <c r="EF57" s="905"/>
      <c r="EG57" s="905"/>
      <c r="EH57" s="905"/>
      <c r="EI57" s="905"/>
      <c r="EJ57" s="905"/>
      <c r="EK57" s="905"/>
      <c r="EL57" s="905"/>
      <c r="EM57" s="905"/>
      <c r="EN57" s="905"/>
      <c r="EO57" s="905"/>
      <c r="EP57" s="905"/>
      <c r="EQ57" s="905"/>
      <c r="ER57" s="905"/>
      <c r="ES57" s="905"/>
      <c r="ET57" s="905"/>
      <c r="EU57" s="905"/>
      <c r="EV57" s="905"/>
      <c r="EW57" s="905"/>
      <c r="EX57" s="905"/>
      <c r="EY57" s="905"/>
      <c r="EZ57" s="905"/>
      <c r="FA57" s="905"/>
      <c r="FB57" s="905"/>
      <c r="FC57" s="905"/>
      <c r="FD57" s="905"/>
    </row>
    <row r="58" spans="1:160" ht="30" customHeight="1" x14ac:dyDescent="0.25">
      <c r="V58" s="675"/>
      <c r="W58" s="675"/>
      <c r="X58" s="675"/>
      <c r="Y58" s="675"/>
      <c r="Z58" s="675"/>
      <c r="AA58" s="675"/>
      <c r="AB58" s="675"/>
      <c r="AC58" s="675"/>
      <c r="AD58" s="675"/>
      <c r="AE58" s="675"/>
      <c r="AF58" s="905"/>
      <c r="AG58" s="905"/>
      <c r="AH58" s="905"/>
      <c r="AI58" s="905"/>
      <c r="AJ58" s="905"/>
      <c r="AK58" s="905"/>
      <c r="AL58" s="905"/>
      <c r="AM58" s="905"/>
      <c r="AN58" s="905"/>
      <c r="AO58" s="905"/>
      <c r="AP58" s="905"/>
      <c r="AQ58" s="905"/>
      <c r="AR58" s="905"/>
      <c r="AS58" s="905"/>
      <c r="AT58" s="905"/>
      <c r="AU58" s="905"/>
      <c r="AV58" s="905"/>
      <c r="AW58" s="905"/>
      <c r="AX58" s="905"/>
      <c r="AY58" s="905"/>
      <c r="AZ58" s="905"/>
      <c r="BA58" s="905"/>
      <c r="BB58" s="905"/>
      <c r="BC58" s="905"/>
      <c r="BD58" s="905"/>
      <c r="BE58" s="905"/>
      <c r="BF58" s="905"/>
      <c r="BG58" s="905"/>
      <c r="BH58" s="905"/>
      <c r="BI58" s="905"/>
      <c r="BJ58" s="905"/>
      <c r="BK58" s="905"/>
      <c r="BL58" s="905"/>
      <c r="BM58" s="905"/>
      <c r="BN58" s="905"/>
      <c r="BO58" s="905"/>
      <c r="BP58" s="905"/>
      <c r="BQ58" s="905"/>
      <c r="BR58" s="905"/>
      <c r="BS58" s="905"/>
      <c r="BT58" s="905"/>
      <c r="BU58" s="905"/>
      <c r="BV58" s="905"/>
      <c r="BW58" s="905"/>
      <c r="BX58" s="905"/>
      <c r="BY58" s="905"/>
      <c r="BZ58" s="905"/>
      <c r="CA58" s="905"/>
      <c r="CB58" s="905"/>
      <c r="CC58" s="905"/>
      <c r="CD58" s="905"/>
      <c r="CE58" s="905"/>
      <c r="CF58" s="905"/>
      <c r="CG58" s="905"/>
      <c r="CH58" s="905"/>
      <c r="CI58" s="905"/>
      <c r="CJ58" s="905"/>
      <c r="CK58" s="905"/>
      <c r="CL58" s="905"/>
      <c r="CM58" s="905"/>
      <c r="CN58" s="905"/>
      <c r="CO58" s="905"/>
      <c r="CP58" s="905"/>
      <c r="CQ58" s="905"/>
      <c r="CR58" s="905"/>
      <c r="CS58" s="905"/>
      <c r="CT58" s="905"/>
      <c r="CU58" s="905"/>
      <c r="CV58" s="905"/>
      <c r="CW58" s="905"/>
      <c r="CX58" s="905"/>
      <c r="CY58" s="905"/>
      <c r="CZ58" s="905"/>
      <c r="DA58" s="905"/>
      <c r="DB58" s="905"/>
      <c r="DC58" s="905"/>
      <c r="DD58" s="905"/>
      <c r="DE58" s="905"/>
      <c r="DF58" s="905"/>
      <c r="DG58" s="905"/>
      <c r="DH58" s="905"/>
      <c r="DI58" s="905"/>
      <c r="DJ58" s="905"/>
      <c r="DK58" s="905"/>
      <c r="DL58" s="905"/>
      <c r="DM58" s="905"/>
      <c r="DN58" s="905"/>
      <c r="DO58" s="905"/>
      <c r="DP58" s="905"/>
      <c r="DQ58" s="905"/>
      <c r="DR58" s="905"/>
      <c r="DS58" s="905"/>
      <c r="DT58" s="905"/>
      <c r="DU58" s="905"/>
      <c r="DV58" s="905"/>
      <c r="DW58" s="905"/>
      <c r="DX58" s="905"/>
      <c r="DY58" s="905"/>
      <c r="DZ58" s="905"/>
      <c r="EA58" s="905"/>
      <c r="EB58" s="905"/>
      <c r="EC58" s="905"/>
      <c r="ED58" s="905"/>
      <c r="EE58" s="905"/>
      <c r="EF58" s="905"/>
      <c r="EG58" s="905"/>
      <c r="EH58" s="905"/>
      <c r="EI58" s="905"/>
      <c r="EJ58" s="905"/>
      <c r="EK58" s="905"/>
      <c r="EL58" s="905"/>
      <c r="EM58" s="905"/>
      <c r="EN58" s="905"/>
      <c r="EO58" s="905"/>
      <c r="EP58" s="905"/>
      <c r="EQ58" s="905"/>
      <c r="ER58" s="905"/>
      <c r="ES58" s="905"/>
      <c r="ET58" s="905"/>
      <c r="EU58" s="905"/>
      <c r="EV58" s="905"/>
      <c r="EW58" s="905"/>
      <c r="EX58" s="905"/>
      <c r="EY58" s="905"/>
      <c r="EZ58" s="905"/>
      <c r="FA58" s="905"/>
      <c r="FB58" s="905"/>
      <c r="FC58" s="905"/>
      <c r="FD58" s="905"/>
    </row>
    <row r="59" spans="1:160" ht="30" customHeight="1" x14ac:dyDescent="0.25">
      <c r="V59" s="675"/>
      <c r="W59" s="675"/>
      <c r="X59" s="675"/>
      <c r="Y59" s="675"/>
      <c r="Z59" s="675"/>
      <c r="AA59" s="675"/>
      <c r="AB59" s="675"/>
      <c r="AC59" s="675"/>
      <c r="AD59" s="675"/>
      <c r="AE59" s="675"/>
      <c r="AF59" s="905"/>
      <c r="AG59" s="905"/>
      <c r="AH59" s="905"/>
      <c r="AI59" s="905"/>
      <c r="AJ59" s="905"/>
      <c r="AK59" s="905"/>
      <c r="AL59" s="905"/>
      <c r="AM59" s="905"/>
      <c r="AN59" s="905"/>
      <c r="AO59" s="905"/>
      <c r="AP59" s="905"/>
      <c r="AQ59" s="905"/>
      <c r="AR59" s="905"/>
      <c r="AS59" s="905"/>
      <c r="AT59" s="905"/>
      <c r="AU59" s="905"/>
      <c r="AV59" s="905"/>
      <c r="AW59" s="905"/>
      <c r="AX59" s="905"/>
      <c r="AY59" s="905"/>
      <c r="AZ59" s="905"/>
      <c r="BA59" s="905"/>
      <c r="BB59" s="905"/>
      <c r="BC59" s="905"/>
      <c r="BD59" s="905"/>
      <c r="BE59" s="905"/>
      <c r="BF59" s="905"/>
      <c r="BG59" s="905"/>
      <c r="BH59" s="905"/>
      <c r="BI59" s="905"/>
      <c r="BJ59" s="905"/>
      <c r="BK59" s="905"/>
      <c r="BL59" s="905"/>
      <c r="BM59" s="905"/>
      <c r="BN59" s="905"/>
      <c r="BO59" s="905"/>
      <c r="BP59" s="905"/>
      <c r="BQ59" s="905"/>
      <c r="BR59" s="905"/>
      <c r="BS59" s="905"/>
      <c r="BT59" s="905"/>
      <c r="BU59" s="905"/>
      <c r="BV59" s="905"/>
      <c r="BW59" s="905"/>
      <c r="BX59" s="905"/>
      <c r="BY59" s="905"/>
      <c r="BZ59" s="905"/>
      <c r="CA59" s="905"/>
      <c r="CB59" s="905"/>
      <c r="CC59" s="905"/>
      <c r="CD59" s="905"/>
      <c r="CE59" s="905"/>
      <c r="CF59" s="905"/>
      <c r="CG59" s="905"/>
      <c r="CH59" s="905"/>
      <c r="CI59" s="905"/>
      <c r="CJ59" s="905"/>
      <c r="CK59" s="905"/>
      <c r="CL59" s="905"/>
      <c r="CM59" s="905"/>
      <c r="CN59" s="905"/>
      <c r="CO59" s="905"/>
      <c r="CP59" s="905"/>
      <c r="CQ59" s="905"/>
      <c r="CR59" s="905"/>
      <c r="CS59" s="905"/>
      <c r="CT59" s="905"/>
      <c r="CU59" s="905"/>
      <c r="CV59" s="905"/>
      <c r="CW59" s="905"/>
      <c r="CX59" s="905"/>
      <c r="CY59" s="905"/>
      <c r="CZ59" s="905"/>
      <c r="DA59" s="905"/>
      <c r="DB59" s="905"/>
      <c r="DC59" s="905"/>
      <c r="DD59" s="905"/>
      <c r="DE59" s="905"/>
      <c r="DF59" s="905"/>
      <c r="DG59" s="905"/>
      <c r="DH59" s="905"/>
      <c r="DI59" s="905"/>
      <c r="DJ59" s="905"/>
      <c r="DK59" s="905"/>
      <c r="DL59" s="905"/>
      <c r="DM59" s="905"/>
      <c r="DN59" s="905"/>
      <c r="DO59" s="905"/>
      <c r="DP59" s="905"/>
      <c r="DQ59" s="905"/>
      <c r="DR59" s="905"/>
      <c r="DS59" s="905"/>
      <c r="DT59" s="905"/>
      <c r="DU59" s="905"/>
      <c r="DV59" s="905"/>
      <c r="DW59" s="905"/>
      <c r="DX59" s="905"/>
      <c r="DY59" s="905"/>
      <c r="DZ59" s="905"/>
      <c r="EA59" s="905"/>
      <c r="EB59" s="905"/>
      <c r="EC59" s="905"/>
      <c r="ED59" s="905"/>
      <c r="EE59" s="905"/>
      <c r="EF59" s="905"/>
      <c r="EG59" s="905"/>
      <c r="EH59" s="905"/>
      <c r="EI59" s="905"/>
      <c r="EJ59" s="905"/>
      <c r="EK59" s="905"/>
      <c r="EL59" s="905"/>
      <c r="EM59" s="905"/>
      <c r="EN59" s="905"/>
      <c r="EO59" s="905"/>
      <c r="EP59" s="905"/>
      <c r="EQ59" s="905"/>
      <c r="ER59" s="905"/>
      <c r="ES59" s="905"/>
      <c r="ET59" s="905"/>
      <c r="EU59" s="905"/>
      <c r="EV59" s="905"/>
      <c r="EW59" s="905"/>
      <c r="EX59" s="905"/>
      <c r="EY59" s="905"/>
      <c r="EZ59" s="905"/>
      <c r="FA59" s="905"/>
      <c r="FB59" s="905"/>
      <c r="FC59" s="905"/>
      <c r="FD59" s="905"/>
    </row>
    <row r="60" spans="1:160" ht="30" customHeight="1" x14ac:dyDescent="0.25">
      <c r="V60" s="675"/>
      <c r="W60" s="675"/>
      <c r="X60" s="675"/>
      <c r="Y60" s="675"/>
      <c r="Z60" s="675"/>
      <c r="AA60" s="675"/>
      <c r="AB60" s="675"/>
      <c r="AC60" s="675"/>
      <c r="AD60" s="675"/>
      <c r="AE60" s="675"/>
      <c r="AF60" s="905"/>
      <c r="AG60" s="905"/>
      <c r="AH60" s="905"/>
      <c r="AI60" s="905"/>
      <c r="AJ60" s="905"/>
      <c r="AK60" s="905"/>
      <c r="AL60" s="905"/>
      <c r="AM60" s="905"/>
      <c r="AN60" s="905"/>
      <c r="AO60" s="905"/>
      <c r="AP60" s="905"/>
      <c r="AQ60" s="905"/>
      <c r="AR60" s="905"/>
      <c r="AS60" s="905"/>
      <c r="AT60" s="905"/>
      <c r="AU60" s="905"/>
      <c r="AV60" s="905"/>
      <c r="AW60" s="905"/>
      <c r="AX60" s="905"/>
      <c r="AY60" s="905"/>
      <c r="AZ60" s="905"/>
      <c r="BA60" s="905"/>
      <c r="BB60" s="905"/>
      <c r="BC60" s="905"/>
      <c r="BD60" s="905"/>
      <c r="BE60" s="905"/>
      <c r="BF60" s="905"/>
      <c r="BG60" s="905"/>
      <c r="BH60" s="905"/>
      <c r="BI60" s="905"/>
      <c r="BJ60" s="905"/>
      <c r="BK60" s="905"/>
      <c r="BL60" s="905"/>
      <c r="BM60" s="905"/>
      <c r="BN60" s="905"/>
      <c r="BO60" s="905"/>
      <c r="BP60" s="905"/>
      <c r="BQ60" s="905"/>
      <c r="BR60" s="905"/>
      <c r="BS60" s="905"/>
      <c r="BT60" s="905"/>
      <c r="BU60" s="905"/>
      <c r="BV60" s="905"/>
      <c r="BW60" s="905"/>
      <c r="BX60" s="905"/>
      <c r="BY60" s="905"/>
      <c r="BZ60" s="905"/>
      <c r="CA60" s="905"/>
      <c r="CB60" s="905"/>
      <c r="CC60" s="905"/>
      <c r="CD60" s="905"/>
      <c r="CE60" s="905"/>
      <c r="CF60" s="905"/>
      <c r="CG60" s="905"/>
      <c r="CH60" s="905"/>
      <c r="CI60" s="905"/>
      <c r="CJ60" s="905"/>
      <c r="CK60" s="905"/>
      <c r="CL60" s="905"/>
      <c r="CM60" s="905"/>
      <c r="CN60" s="905"/>
      <c r="CO60" s="905"/>
      <c r="CP60" s="905"/>
      <c r="CQ60" s="905"/>
      <c r="CR60" s="905"/>
      <c r="CS60" s="905"/>
      <c r="CT60" s="905"/>
      <c r="CU60" s="905"/>
      <c r="CV60" s="905"/>
      <c r="CW60" s="905"/>
      <c r="CX60" s="905"/>
      <c r="CY60" s="905"/>
      <c r="CZ60" s="905"/>
      <c r="DA60" s="905"/>
      <c r="DB60" s="905"/>
      <c r="DC60" s="905"/>
      <c r="DD60" s="905"/>
      <c r="DE60" s="905"/>
      <c r="DF60" s="905"/>
      <c r="DG60" s="905"/>
      <c r="DH60" s="905"/>
      <c r="DI60" s="905"/>
      <c r="DJ60" s="905"/>
      <c r="DK60" s="905"/>
      <c r="DL60" s="905"/>
      <c r="DM60" s="905"/>
      <c r="DN60" s="905"/>
      <c r="DO60" s="905"/>
      <c r="DP60" s="905"/>
      <c r="DQ60" s="905"/>
      <c r="DR60" s="905"/>
      <c r="DS60" s="905"/>
      <c r="DT60" s="905"/>
      <c r="DU60" s="905"/>
      <c r="DV60" s="905"/>
      <c r="DW60" s="905"/>
      <c r="DX60" s="905"/>
      <c r="DY60" s="905"/>
      <c r="DZ60" s="905"/>
      <c r="EA60" s="905"/>
      <c r="EB60" s="905"/>
      <c r="EC60" s="905"/>
      <c r="ED60" s="905"/>
      <c r="EE60" s="905"/>
      <c r="EF60" s="905"/>
      <c r="EG60" s="905"/>
      <c r="EH60" s="905"/>
      <c r="EI60" s="905"/>
      <c r="EJ60" s="905"/>
      <c r="EK60" s="905"/>
      <c r="EL60" s="905"/>
      <c r="EM60" s="905"/>
      <c r="EN60" s="905"/>
      <c r="EO60" s="905"/>
      <c r="EP60" s="905"/>
      <c r="EQ60" s="905"/>
      <c r="ER60" s="905"/>
      <c r="ES60" s="905"/>
      <c r="ET60" s="905"/>
      <c r="EU60" s="905"/>
      <c r="EV60" s="905"/>
      <c r="EW60" s="905"/>
      <c r="EX60" s="905"/>
      <c r="EY60" s="905"/>
      <c r="EZ60" s="905"/>
      <c r="FA60" s="905"/>
      <c r="FB60" s="905"/>
      <c r="FC60" s="905"/>
      <c r="FD60" s="905"/>
    </row>
    <row r="61" spans="1:160" ht="30" customHeight="1" x14ac:dyDescent="0.25">
      <c r="V61" s="675"/>
      <c r="W61" s="675"/>
      <c r="X61" s="675"/>
      <c r="Y61" s="675"/>
      <c r="Z61" s="675"/>
      <c r="AA61" s="675"/>
      <c r="AB61" s="675"/>
      <c r="AC61" s="675"/>
      <c r="AD61" s="675"/>
      <c r="AE61" s="675"/>
      <c r="AF61" s="905"/>
      <c r="AG61" s="905"/>
      <c r="AH61" s="905"/>
      <c r="AI61" s="905"/>
      <c r="AJ61" s="905"/>
      <c r="AK61" s="905"/>
      <c r="AL61" s="905"/>
      <c r="AM61" s="905"/>
      <c r="AN61" s="905"/>
      <c r="AO61" s="905"/>
      <c r="AP61" s="905"/>
      <c r="AQ61" s="905"/>
      <c r="AR61" s="905"/>
      <c r="AS61" s="905"/>
      <c r="AT61" s="905"/>
      <c r="AU61" s="905"/>
      <c r="AV61" s="905"/>
      <c r="AW61" s="905"/>
      <c r="AX61" s="905"/>
      <c r="AY61" s="905"/>
      <c r="AZ61" s="905"/>
      <c r="BA61" s="905"/>
      <c r="BB61" s="905"/>
      <c r="BC61" s="905"/>
      <c r="BD61" s="905"/>
      <c r="BE61" s="905"/>
      <c r="BF61" s="905"/>
      <c r="BG61" s="905"/>
      <c r="BH61" s="905"/>
      <c r="BI61" s="905"/>
      <c r="BJ61" s="905"/>
      <c r="BK61" s="905"/>
      <c r="BL61" s="905"/>
      <c r="BM61" s="905"/>
      <c r="BN61" s="905"/>
      <c r="BO61" s="905"/>
      <c r="BP61" s="905"/>
      <c r="BQ61" s="905"/>
      <c r="BR61" s="905"/>
      <c r="BS61" s="905"/>
      <c r="BT61" s="905"/>
      <c r="BU61" s="905"/>
      <c r="BV61" s="905"/>
      <c r="BW61" s="905"/>
      <c r="BX61" s="905"/>
      <c r="BY61" s="905"/>
      <c r="BZ61" s="905"/>
      <c r="CA61" s="905"/>
      <c r="CB61" s="905"/>
      <c r="CC61" s="905"/>
      <c r="CD61" s="905"/>
      <c r="CE61" s="905"/>
      <c r="CF61" s="905"/>
      <c r="CG61" s="905"/>
      <c r="CH61" s="905"/>
      <c r="CI61" s="905"/>
      <c r="CJ61" s="905"/>
      <c r="CK61" s="905"/>
      <c r="CL61" s="905"/>
      <c r="CM61" s="905"/>
      <c r="CN61" s="905"/>
      <c r="CO61" s="905"/>
      <c r="CP61" s="905"/>
      <c r="CQ61" s="905"/>
      <c r="CR61" s="905"/>
      <c r="CS61" s="905"/>
      <c r="CT61" s="905"/>
      <c r="CU61" s="905"/>
      <c r="CV61" s="905"/>
      <c r="CW61" s="905"/>
      <c r="CX61" s="905"/>
      <c r="CY61" s="905"/>
      <c r="CZ61" s="905"/>
      <c r="DA61" s="905"/>
      <c r="DB61" s="905"/>
      <c r="DC61" s="905"/>
      <c r="DD61" s="905"/>
      <c r="DE61" s="905"/>
      <c r="DF61" s="905"/>
      <c r="DG61" s="905"/>
      <c r="DH61" s="905"/>
      <c r="DI61" s="905"/>
      <c r="DJ61" s="905"/>
      <c r="DK61" s="905"/>
      <c r="DL61" s="905"/>
      <c r="DM61" s="905"/>
      <c r="DN61" s="905"/>
      <c r="DO61" s="905"/>
      <c r="DP61" s="905"/>
      <c r="DQ61" s="905"/>
      <c r="DR61" s="905"/>
      <c r="DS61" s="905"/>
      <c r="DT61" s="905"/>
      <c r="DU61" s="905"/>
      <c r="DV61" s="905"/>
      <c r="DW61" s="905"/>
      <c r="DX61" s="905"/>
      <c r="DY61" s="905"/>
      <c r="DZ61" s="905"/>
      <c r="EA61" s="905"/>
      <c r="EB61" s="905"/>
      <c r="EC61" s="905"/>
      <c r="ED61" s="905"/>
      <c r="EE61" s="905"/>
      <c r="EF61" s="905"/>
      <c r="EG61" s="905"/>
      <c r="EH61" s="905"/>
      <c r="EI61" s="905"/>
      <c r="EJ61" s="905"/>
      <c r="EK61" s="905"/>
      <c r="EL61" s="905"/>
      <c r="EM61" s="905"/>
      <c r="EN61" s="905"/>
      <c r="EO61" s="905"/>
      <c r="EP61" s="905"/>
      <c r="EQ61" s="905"/>
      <c r="ER61" s="905"/>
      <c r="ES61" s="905"/>
      <c r="ET61" s="905"/>
      <c r="EU61" s="905"/>
      <c r="EV61" s="905"/>
      <c r="EW61" s="905"/>
      <c r="EX61" s="905"/>
      <c r="EY61" s="905"/>
      <c r="EZ61" s="905"/>
      <c r="FA61" s="905"/>
      <c r="FB61" s="905"/>
      <c r="FC61" s="905"/>
      <c r="FD61" s="905"/>
    </row>
    <row r="62" spans="1:160" ht="30" customHeight="1" x14ac:dyDescent="0.25">
      <c r="V62" s="675"/>
      <c r="W62" s="675"/>
      <c r="X62" s="675"/>
      <c r="Y62" s="675"/>
      <c r="Z62" s="675"/>
      <c r="AA62" s="675"/>
      <c r="AB62" s="675"/>
      <c r="AC62" s="675"/>
      <c r="AD62" s="675"/>
      <c r="AE62" s="675"/>
      <c r="AF62" s="905"/>
      <c r="AG62" s="905"/>
      <c r="AH62" s="905"/>
      <c r="AI62" s="905"/>
      <c r="AJ62" s="905"/>
      <c r="AK62" s="905"/>
      <c r="AL62" s="905"/>
      <c r="AM62" s="905"/>
      <c r="AN62" s="905"/>
      <c r="AO62" s="905"/>
      <c r="AP62" s="905"/>
      <c r="AQ62" s="905"/>
      <c r="AR62" s="905"/>
      <c r="AS62" s="905"/>
      <c r="AT62" s="905"/>
      <c r="AU62" s="905"/>
      <c r="AV62" s="905"/>
      <c r="AW62" s="905"/>
      <c r="AX62" s="905"/>
      <c r="AY62" s="905"/>
      <c r="AZ62" s="905"/>
      <c r="BA62" s="905"/>
      <c r="BB62" s="905"/>
      <c r="BC62" s="905"/>
      <c r="BD62" s="905"/>
      <c r="BE62" s="905"/>
      <c r="BF62" s="905"/>
      <c r="BG62" s="905"/>
      <c r="BH62" s="905"/>
      <c r="BI62" s="905"/>
      <c r="BJ62" s="905"/>
      <c r="BK62" s="905"/>
      <c r="BL62" s="905"/>
      <c r="BM62" s="905"/>
      <c r="BN62" s="905"/>
      <c r="BO62" s="905"/>
      <c r="BP62" s="905"/>
      <c r="BQ62" s="905"/>
      <c r="BR62" s="905"/>
      <c r="BS62" s="905"/>
      <c r="BT62" s="905"/>
      <c r="BU62" s="905"/>
      <c r="BV62" s="905"/>
      <c r="BW62" s="905"/>
      <c r="BX62" s="905"/>
      <c r="BY62" s="905"/>
      <c r="BZ62" s="905"/>
      <c r="CA62" s="905"/>
      <c r="CB62" s="905"/>
      <c r="CC62" s="905"/>
      <c r="CD62" s="905"/>
      <c r="CE62" s="905"/>
      <c r="CF62" s="905"/>
      <c r="CG62" s="905"/>
      <c r="CH62" s="905"/>
      <c r="CI62" s="905"/>
      <c r="CJ62" s="905"/>
      <c r="CK62" s="905"/>
      <c r="CL62" s="905"/>
      <c r="CM62" s="905"/>
      <c r="CN62" s="905"/>
      <c r="CO62" s="905"/>
      <c r="CP62" s="905"/>
      <c r="CQ62" s="905"/>
      <c r="CR62" s="905"/>
      <c r="CS62" s="905"/>
      <c r="CT62" s="905"/>
      <c r="CU62" s="905"/>
      <c r="CV62" s="905"/>
      <c r="CW62" s="905"/>
      <c r="CX62" s="905"/>
      <c r="CY62" s="905"/>
      <c r="CZ62" s="905"/>
      <c r="DA62" s="905"/>
      <c r="DB62" s="905"/>
      <c r="DC62" s="905"/>
      <c r="DD62" s="905"/>
      <c r="DE62" s="905"/>
      <c r="DF62" s="905"/>
      <c r="DG62" s="905"/>
      <c r="DH62" s="905"/>
      <c r="DI62" s="905"/>
      <c r="DJ62" s="905"/>
      <c r="DK62" s="905"/>
      <c r="DL62" s="905"/>
      <c r="DM62" s="905"/>
      <c r="DN62" s="905"/>
      <c r="DO62" s="905"/>
      <c r="DP62" s="905"/>
      <c r="DQ62" s="905"/>
      <c r="DR62" s="905"/>
      <c r="DS62" s="905"/>
      <c r="DT62" s="905"/>
      <c r="DU62" s="905"/>
      <c r="DV62" s="905"/>
      <c r="DW62" s="905"/>
      <c r="DX62" s="905"/>
      <c r="DY62" s="905"/>
      <c r="DZ62" s="905"/>
      <c r="EA62" s="905"/>
      <c r="EB62" s="905"/>
      <c r="EC62" s="905"/>
      <c r="ED62" s="905"/>
      <c r="EE62" s="905"/>
      <c r="EF62" s="905"/>
      <c r="EG62" s="905"/>
      <c r="EH62" s="905"/>
      <c r="EI62" s="905"/>
      <c r="EJ62" s="905"/>
      <c r="EK62" s="905"/>
      <c r="EL62" s="905"/>
      <c r="EM62" s="905"/>
      <c r="EN62" s="905"/>
      <c r="EO62" s="905"/>
      <c r="EP62" s="905"/>
      <c r="EQ62" s="905"/>
      <c r="ER62" s="905"/>
      <c r="ES62" s="905"/>
      <c r="ET62" s="905"/>
      <c r="EU62" s="905"/>
      <c r="EV62" s="905"/>
      <c r="EW62" s="905"/>
      <c r="EX62" s="905"/>
      <c r="EY62" s="905"/>
      <c r="EZ62" s="905"/>
      <c r="FA62" s="905"/>
      <c r="FB62" s="905"/>
      <c r="FC62" s="905"/>
      <c r="FD62" s="905"/>
    </row>
    <row r="63" spans="1:160" ht="30" customHeight="1" x14ac:dyDescent="0.25">
      <c r="V63" s="675"/>
      <c r="W63" s="675"/>
      <c r="X63" s="675"/>
      <c r="Y63" s="675"/>
      <c r="Z63" s="675"/>
      <c r="AA63" s="675"/>
      <c r="AB63" s="675"/>
      <c r="AC63" s="675"/>
      <c r="AD63" s="675"/>
      <c r="AE63" s="675"/>
      <c r="AF63" s="905"/>
      <c r="AG63" s="905"/>
      <c r="AH63" s="905"/>
      <c r="AI63" s="905"/>
      <c r="AJ63" s="905"/>
      <c r="AK63" s="905"/>
      <c r="AL63" s="905"/>
      <c r="AM63" s="905"/>
      <c r="AN63" s="905"/>
      <c r="AO63" s="905"/>
      <c r="AP63" s="905"/>
      <c r="AQ63" s="905"/>
      <c r="AR63" s="905"/>
      <c r="AS63" s="905"/>
      <c r="AT63" s="905"/>
      <c r="AU63" s="905"/>
      <c r="AV63" s="905"/>
      <c r="AW63" s="905"/>
      <c r="AX63" s="905"/>
      <c r="AY63" s="905"/>
      <c r="AZ63" s="905"/>
      <c r="BA63" s="905"/>
      <c r="BB63" s="905"/>
      <c r="BC63" s="905"/>
      <c r="BD63" s="905"/>
      <c r="BE63" s="905"/>
      <c r="BF63" s="905"/>
      <c r="BG63" s="905"/>
      <c r="BH63" s="905"/>
      <c r="BI63" s="905"/>
      <c r="BJ63" s="905"/>
      <c r="BK63" s="905"/>
      <c r="BL63" s="905"/>
      <c r="BM63" s="905"/>
      <c r="BN63" s="905"/>
      <c r="BO63" s="905"/>
      <c r="BP63" s="905"/>
      <c r="BQ63" s="905"/>
      <c r="BR63" s="905"/>
      <c r="BS63" s="905"/>
      <c r="BT63" s="905"/>
      <c r="BU63" s="905"/>
      <c r="BV63" s="905"/>
      <c r="BW63" s="905"/>
      <c r="BX63" s="905"/>
      <c r="BY63" s="905"/>
      <c r="BZ63" s="905"/>
      <c r="CA63" s="905"/>
      <c r="CB63" s="905"/>
      <c r="CC63" s="905"/>
      <c r="CD63" s="905"/>
      <c r="CE63" s="905"/>
      <c r="CF63" s="905"/>
      <c r="CG63" s="905"/>
      <c r="CH63" s="905"/>
      <c r="CI63" s="905"/>
      <c r="CJ63" s="905"/>
      <c r="CK63" s="905"/>
      <c r="CL63" s="905"/>
      <c r="CM63" s="905"/>
      <c r="CN63" s="905"/>
      <c r="CO63" s="905"/>
      <c r="CP63" s="905"/>
      <c r="CQ63" s="905"/>
      <c r="CR63" s="905"/>
      <c r="CS63" s="905"/>
      <c r="CT63" s="905"/>
      <c r="CU63" s="905"/>
      <c r="CV63" s="905"/>
      <c r="CW63" s="905"/>
      <c r="CX63" s="905"/>
      <c r="CY63" s="905"/>
      <c r="CZ63" s="905"/>
      <c r="DA63" s="905"/>
      <c r="DB63" s="905"/>
      <c r="DC63" s="905"/>
      <c r="DD63" s="905"/>
      <c r="DE63" s="905"/>
      <c r="DF63" s="905"/>
      <c r="DG63" s="905"/>
      <c r="DH63" s="905"/>
      <c r="DI63" s="905"/>
      <c r="DJ63" s="905"/>
      <c r="DK63" s="905"/>
      <c r="DL63" s="905"/>
      <c r="DM63" s="905"/>
      <c r="DN63" s="905"/>
      <c r="DO63" s="905"/>
      <c r="DP63" s="905"/>
      <c r="DQ63" s="905"/>
      <c r="DR63" s="905"/>
      <c r="DS63" s="905"/>
      <c r="DT63" s="905"/>
      <c r="DU63" s="905"/>
      <c r="DV63" s="905"/>
      <c r="DW63" s="905"/>
      <c r="DX63" s="905"/>
      <c r="DY63" s="905"/>
      <c r="DZ63" s="905"/>
      <c r="EA63" s="905"/>
      <c r="EB63" s="905"/>
      <c r="EC63" s="905"/>
      <c r="ED63" s="905"/>
      <c r="EE63" s="905"/>
      <c r="EF63" s="905"/>
      <c r="EG63" s="905"/>
      <c r="EH63" s="905"/>
      <c r="EI63" s="905"/>
      <c r="EJ63" s="905"/>
      <c r="EK63" s="905"/>
      <c r="EL63" s="905"/>
      <c r="EM63" s="905"/>
      <c r="EN63" s="905"/>
      <c r="EO63" s="905"/>
      <c r="EP63" s="905"/>
      <c r="EQ63" s="905"/>
      <c r="ER63" s="905"/>
      <c r="ES63" s="905"/>
      <c r="ET63" s="905"/>
      <c r="EU63" s="905"/>
      <c r="EV63" s="905"/>
      <c r="EW63" s="905"/>
      <c r="EX63" s="905"/>
      <c r="EY63" s="905"/>
      <c r="EZ63" s="905"/>
      <c r="FA63" s="905"/>
      <c r="FB63" s="905"/>
      <c r="FC63" s="905"/>
      <c r="FD63" s="905"/>
    </row>
    <row r="64" spans="1:160" ht="30" customHeight="1" x14ac:dyDescent="0.25">
      <c r="V64" s="675"/>
      <c r="W64" s="675"/>
      <c r="X64" s="675"/>
      <c r="Y64" s="675"/>
      <c r="Z64" s="675"/>
      <c r="AA64" s="675"/>
      <c r="AB64" s="675"/>
      <c r="AC64" s="675"/>
      <c r="AD64" s="675"/>
      <c r="AE64" s="675"/>
      <c r="AF64" s="905"/>
      <c r="AG64" s="905"/>
      <c r="AH64" s="905"/>
      <c r="AI64" s="905"/>
      <c r="AJ64" s="905"/>
      <c r="AK64" s="905"/>
      <c r="AL64" s="905"/>
      <c r="AM64" s="905"/>
      <c r="AN64" s="905"/>
      <c r="AO64" s="905"/>
      <c r="AP64" s="905"/>
      <c r="AQ64" s="905"/>
      <c r="AR64" s="905"/>
      <c r="AS64" s="905"/>
      <c r="AT64" s="905"/>
      <c r="AU64" s="905"/>
      <c r="AV64" s="905"/>
      <c r="AW64" s="905"/>
      <c r="AX64" s="905"/>
      <c r="AY64" s="905"/>
      <c r="AZ64" s="905"/>
      <c r="BA64" s="905"/>
      <c r="BB64" s="905"/>
      <c r="BC64" s="905"/>
      <c r="BD64" s="905"/>
      <c r="BE64" s="905"/>
      <c r="BF64" s="905"/>
      <c r="BG64" s="905"/>
      <c r="BH64" s="905"/>
      <c r="BI64" s="905"/>
      <c r="BJ64" s="905"/>
      <c r="BK64" s="905"/>
      <c r="BL64" s="905"/>
      <c r="BM64" s="905"/>
      <c r="BN64" s="905"/>
      <c r="BO64" s="905"/>
      <c r="BP64" s="905"/>
      <c r="BQ64" s="905"/>
      <c r="BR64" s="905"/>
      <c r="BS64" s="905"/>
      <c r="BT64" s="905"/>
      <c r="BU64" s="905"/>
      <c r="BV64" s="905"/>
      <c r="BW64" s="905"/>
      <c r="BX64" s="905"/>
      <c r="BY64" s="905"/>
      <c r="BZ64" s="905"/>
      <c r="CA64" s="905"/>
      <c r="CB64" s="905"/>
      <c r="CC64" s="905"/>
      <c r="CD64" s="905"/>
      <c r="CE64" s="905"/>
      <c r="CF64" s="905"/>
      <c r="CG64" s="905"/>
      <c r="CH64" s="905"/>
      <c r="CI64" s="905"/>
      <c r="CJ64" s="905"/>
      <c r="CK64" s="905"/>
      <c r="CL64" s="905"/>
      <c r="CM64" s="905"/>
      <c r="CN64" s="905"/>
      <c r="CO64" s="905"/>
      <c r="CP64" s="905"/>
      <c r="CQ64" s="905"/>
      <c r="CR64" s="905"/>
      <c r="CS64" s="905"/>
      <c r="CT64" s="905"/>
      <c r="CU64" s="905"/>
      <c r="CV64" s="905"/>
      <c r="CW64" s="905"/>
      <c r="CX64" s="905"/>
      <c r="CY64" s="905"/>
      <c r="CZ64" s="905"/>
      <c r="DA64" s="905"/>
      <c r="DB64" s="905"/>
      <c r="DC64" s="905"/>
      <c r="DD64" s="905"/>
      <c r="DE64" s="905"/>
      <c r="DF64" s="905"/>
      <c r="DG64" s="905"/>
      <c r="DH64" s="905"/>
      <c r="DI64" s="905"/>
      <c r="DJ64" s="905"/>
      <c r="DK64" s="905"/>
      <c r="DL64" s="905"/>
      <c r="DM64" s="905"/>
      <c r="DN64" s="905"/>
      <c r="DO64" s="905"/>
      <c r="DP64" s="905"/>
      <c r="DQ64" s="905"/>
      <c r="DR64" s="905"/>
      <c r="DS64" s="905"/>
      <c r="DT64" s="905"/>
      <c r="DU64" s="905"/>
      <c r="DV64" s="905"/>
      <c r="DW64" s="905"/>
      <c r="DX64" s="905"/>
      <c r="DY64" s="905"/>
      <c r="DZ64" s="905"/>
      <c r="EA64" s="905"/>
      <c r="EB64" s="905"/>
      <c r="EC64" s="905"/>
      <c r="ED64" s="905"/>
      <c r="EE64" s="905"/>
      <c r="EF64" s="905"/>
      <c r="EG64" s="905"/>
      <c r="EH64" s="905"/>
      <c r="EI64" s="905"/>
      <c r="EJ64" s="905"/>
      <c r="EK64" s="905"/>
      <c r="EL64" s="905"/>
      <c r="EM64" s="905"/>
      <c r="EN64" s="905"/>
      <c r="EO64" s="905"/>
      <c r="EP64" s="905"/>
      <c r="EQ64" s="905"/>
      <c r="ER64" s="905"/>
      <c r="ES64" s="905"/>
      <c r="ET64" s="905"/>
      <c r="EU64" s="905"/>
      <c r="EV64" s="905"/>
      <c r="EW64" s="905"/>
      <c r="EX64" s="905"/>
      <c r="EY64" s="905"/>
      <c r="EZ64" s="905"/>
      <c r="FA64" s="905"/>
      <c r="FB64" s="905"/>
      <c r="FC64" s="905"/>
      <c r="FD64" s="905"/>
    </row>
    <row r="65" spans="22:160" ht="30" customHeight="1" x14ac:dyDescent="0.25">
      <c r="V65" s="675"/>
      <c r="W65" s="675"/>
      <c r="X65" s="675"/>
      <c r="Y65" s="675"/>
      <c r="Z65" s="675"/>
      <c r="AA65" s="675"/>
      <c r="AB65" s="675"/>
      <c r="AC65" s="675"/>
      <c r="AD65" s="675"/>
      <c r="AE65" s="675"/>
      <c r="AF65" s="905"/>
      <c r="AG65" s="905"/>
      <c r="AH65" s="905"/>
      <c r="AI65" s="905"/>
      <c r="AJ65" s="905"/>
      <c r="AK65" s="905"/>
      <c r="AL65" s="905"/>
      <c r="AM65" s="905"/>
      <c r="AN65" s="905"/>
      <c r="AO65" s="905"/>
      <c r="AP65" s="905"/>
      <c r="AQ65" s="905"/>
      <c r="AR65" s="905"/>
      <c r="AS65" s="905"/>
      <c r="AT65" s="905"/>
      <c r="AU65" s="905"/>
      <c r="AV65" s="905"/>
      <c r="AW65" s="905"/>
      <c r="AX65" s="905"/>
      <c r="AY65" s="905"/>
      <c r="AZ65" s="905"/>
      <c r="BA65" s="905"/>
      <c r="BB65" s="905"/>
      <c r="BC65" s="905"/>
      <c r="BD65" s="905"/>
      <c r="BE65" s="905"/>
      <c r="BF65" s="905"/>
      <c r="BG65" s="905"/>
      <c r="BH65" s="905"/>
      <c r="BI65" s="905"/>
      <c r="BJ65" s="905"/>
      <c r="BK65" s="905"/>
      <c r="BL65" s="905"/>
      <c r="BM65" s="905"/>
      <c r="BN65" s="905"/>
      <c r="BO65" s="905"/>
      <c r="BP65" s="905"/>
      <c r="BQ65" s="905"/>
      <c r="BR65" s="905"/>
      <c r="BS65" s="905"/>
      <c r="BT65" s="905"/>
      <c r="BU65" s="905"/>
      <c r="BV65" s="905"/>
      <c r="BW65" s="905"/>
      <c r="BX65" s="905"/>
      <c r="BY65" s="905"/>
      <c r="BZ65" s="905"/>
      <c r="CA65" s="905"/>
      <c r="CB65" s="905"/>
      <c r="CC65" s="905"/>
      <c r="CD65" s="905"/>
      <c r="CE65" s="905"/>
      <c r="CF65" s="905"/>
      <c r="CG65" s="905"/>
      <c r="CH65" s="905"/>
      <c r="CI65" s="905"/>
      <c r="CJ65" s="905"/>
      <c r="CK65" s="905"/>
      <c r="CL65" s="905"/>
      <c r="CM65" s="905"/>
      <c r="CN65" s="905"/>
      <c r="CO65" s="905"/>
      <c r="CP65" s="905"/>
      <c r="CQ65" s="905"/>
      <c r="CR65" s="905"/>
      <c r="CS65" s="905"/>
      <c r="CT65" s="905"/>
      <c r="CU65" s="905"/>
      <c r="CV65" s="905"/>
      <c r="CW65" s="905"/>
      <c r="CX65" s="905"/>
      <c r="CY65" s="905"/>
      <c r="CZ65" s="905"/>
      <c r="DA65" s="905"/>
      <c r="DB65" s="905"/>
      <c r="DC65" s="905"/>
      <c r="DD65" s="905"/>
      <c r="DE65" s="905"/>
      <c r="DF65" s="905"/>
      <c r="DG65" s="905"/>
      <c r="DH65" s="905"/>
      <c r="DI65" s="905"/>
      <c r="DJ65" s="905"/>
      <c r="DK65" s="905"/>
      <c r="DL65" s="905"/>
      <c r="DM65" s="905"/>
      <c r="DN65" s="905"/>
      <c r="DO65" s="905"/>
      <c r="DP65" s="905"/>
      <c r="DQ65" s="905"/>
      <c r="DR65" s="905"/>
      <c r="DS65" s="905"/>
      <c r="DT65" s="905"/>
      <c r="DU65" s="905"/>
      <c r="DV65" s="905"/>
      <c r="DW65" s="905"/>
      <c r="DX65" s="905"/>
      <c r="DY65" s="905"/>
      <c r="DZ65" s="905"/>
      <c r="EA65" s="905"/>
      <c r="EB65" s="905"/>
      <c r="EC65" s="905"/>
      <c r="ED65" s="905"/>
      <c r="EE65" s="905"/>
      <c r="EF65" s="905"/>
      <c r="EG65" s="905"/>
      <c r="EH65" s="905"/>
      <c r="EI65" s="905"/>
      <c r="EJ65" s="905"/>
      <c r="EK65" s="905"/>
      <c r="EL65" s="905"/>
      <c r="EM65" s="905"/>
      <c r="EN65" s="905"/>
      <c r="EO65" s="905"/>
      <c r="EP65" s="905"/>
      <c r="EQ65" s="905"/>
      <c r="ER65" s="905"/>
      <c r="ES65" s="905"/>
      <c r="ET65" s="905"/>
      <c r="EU65" s="905"/>
      <c r="EV65" s="905"/>
      <c r="EW65" s="905"/>
      <c r="EX65" s="905"/>
      <c r="EY65" s="905"/>
      <c r="EZ65" s="905"/>
      <c r="FA65" s="905"/>
      <c r="FB65" s="905"/>
      <c r="FC65" s="905"/>
      <c r="FD65" s="905"/>
    </row>
    <row r="66" spans="22:160" ht="30" customHeight="1" x14ac:dyDescent="0.25">
      <c r="V66" s="675"/>
      <c r="W66" s="675"/>
      <c r="X66" s="675"/>
      <c r="Y66" s="675"/>
      <c r="Z66" s="675"/>
      <c r="AA66" s="675"/>
      <c r="AB66" s="675"/>
      <c r="AC66" s="675"/>
      <c r="AD66" s="675"/>
      <c r="AE66" s="675"/>
      <c r="AF66" s="905"/>
      <c r="AG66" s="905"/>
      <c r="AH66" s="905"/>
      <c r="AI66" s="905"/>
      <c r="AJ66" s="905"/>
      <c r="AK66" s="905"/>
      <c r="AL66" s="905"/>
      <c r="AM66" s="905"/>
      <c r="AN66" s="905"/>
      <c r="AO66" s="905"/>
      <c r="AP66" s="905"/>
      <c r="AQ66" s="905"/>
      <c r="AR66" s="905"/>
      <c r="AS66" s="905"/>
      <c r="AT66" s="905"/>
      <c r="AU66" s="905"/>
      <c r="AV66" s="905"/>
      <c r="AW66" s="905"/>
      <c r="AX66" s="905"/>
      <c r="AY66" s="905"/>
      <c r="AZ66" s="905"/>
      <c r="BA66" s="905"/>
      <c r="BB66" s="905"/>
      <c r="BC66" s="905"/>
      <c r="BD66" s="905"/>
      <c r="BE66" s="905"/>
      <c r="BF66" s="905"/>
      <c r="BG66" s="905"/>
      <c r="BH66" s="905"/>
      <c r="BI66" s="905"/>
      <c r="BJ66" s="905"/>
      <c r="BK66" s="905"/>
      <c r="BL66" s="905"/>
      <c r="BM66" s="905"/>
      <c r="BN66" s="905"/>
      <c r="BO66" s="905"/>
      <c r="BP66" s="905"/>
      <c r="BQ66" s="905"/>
      <c r="BR66" s="905"/>
      <c r="BS66" s="905"/>
      <c r="BT66" s="905"/>
      <c r="BU66" s="905"/>
      <c r="BV66" s="905"/>
      <c r="BW66" s="905"/>
      <c r="BX66" s="905"/>
      <c r="BY66" s="905"/>
      <c r="BZ66" s="905"/>
      <c r="CA66" s="905"/>
      <c r="CB66" s="905"/>
      <c r="CC66" s="905"/>
      <c r="CD66" s="905"/>
      <c r="CE66" s="905"/>
      <c r="CF66" s="905"/>
      <c r="CG66" s="905"/>
      <c r="CH66" s="905"/>
      <c r="CI66" s="905"/>
      <c r="CJ66" s="905"/>
      <c r="CK66" s="905"/>
      <c r="CL66" s="905"/>
      <c r="CM66" s="905"/>
      <c r="CN66" s="905"/>
      <c r="CO66" s="905"/>
      <c r="CP66" s="905"/>
      <c r="CQ66" s="905"/>
      <c r="CR66" s="905"/>
      <c r="CS66" s="905"/>
      <c r="CT66" s="905"/>
      <c r="CU66" s="905"/>
      <c r="CV66" s="905"/>
      <c r="CW66" s="905"/>
      <c r="CX66" s="905"/>
      <c r="CY66" s="905"/>
      <c r="CZ66" s="905"/>
      <c r="DA66" s="905"/>
      <c r="DB66" s="905"/>
      <c r="DC66" s="905"/>
      <c r="DD66" s="905"/>
      <c r="DE66" s="905"/>
      <c r="DF66" s="905"/>
      <c r="DG66" s="905"/>
      <c r="DH66" s="905"/>
      <c r="DI66" s="905"/>
      <c r="DJ66" s="905"/>
      <c r="DK66" s="905"/>
      <c r="DL66" s="905"/>
      <c r="DM66" s="905"/>
      <c r="DN66" s="905"/>
      <c r="DO66" s="905"/>
      <c r="DP66" s="905"/>
      <c r="DQ66" s="905"/>
      <c r="DR66" s="905"/>
      <c r="DS66" s="905"/>
      <c r="DT66" s="905"/>
      <c r="DU66" s="905"/>
      <c r="DV66" s="905"/>
      <c r="DW66" s="905"/>
      <c r="DX66" s="905"/>
      <c r="DY66" s="905"/>
      <c r="DZ66" s="905"/>
      <c r="EA66" s="905"/>
      <c r="EB66" s="905"/>
      <c r="EC66" s="905"/>
      <c r="ED66" s="905"/>
      <c r="EE66" s="905"/>
      <c r="EF66" s="905"/>
      <c r="EG66" s="905"/>
      <c r="EH66" s="905"/>
      <c r="EI66" s="905"/>
      <c r="EJ66" s="905"/>
      <c r="EK66" s="905"/>
      <c r="EL66" s="905"/>
      <c r="EM66" s="905"/>
      <c r="EN66" s="905"/>
      <c r="EO66" s="905"/>
      <c r="EP66" s="905"/>
      <c r="EQ66" s="905"/>
      <c r="ER66" s="905"/>
      <c r="ES66" s="905"/>
      <c r="ET66" s="905"/>
      <c r="EU66" s="905"/>
      <c r="EV66" s="905"/>
      <c r="EW66" s="905"/>
      <c r="EX66" s="905"/>
      <c r="EY66" s="905"/>
      <c r="EZ66" s="905"/>
      <c r="FA66" s="905"/>
      <c r="FB66" s="905"/>
      <c r="FC66" s="905"/>
      <c r="FD66" s="905"/>
    </row>
    <row r="67" spans="22:160" ht="30" customHeight="1" x14ac:dyDescent="0.25">
      <c r="V67" s="675"/>
      <c r="W67" s="675"/>
      <c r="X67" s="675"/>
      <c r="Y67" s="675"/>
      <c r="Z67" s="675"/>
      <c r="AA67" s="675"/>
      <c r="AB67" s="675"/>
      <c r="AC67" s="675"/>
      <c r="AD67" s="675"/>
      <c r="AE67" s="675"/>
      <c r="AF67" s="905"/>
      <c r="AG67" s="905"/>
      <c r="AH67" s="905"/>
      <c r="AI67" s="905"/>
      <c r="AJ67" s="905"/>
      <c r="AK67" s="905"/>
      <c r="AL67" s="905"/>
      <c r="AM67" s="905"/>
      <c r="AN67" s="905"/>
      <c r="AO67" s="905"/>
      <c r="AP67" s="905"/>
      <c r="AQ67" s="905"/>
      <c r="AR67" s="905"/>
      <c r="AS67" s="905"/>
      <c r="AT67" s="905"/>
      <c r="AU67" s="905"/>
      <c r="AV67" s="905"/>
      <c r="AW67" s="905"/>
      <c r="AX67" s="905"/>
      <c r="AY67" s="905"/>
      <c r="AZ67" s="905"/>
      <c r="BA67" s="905"/>
      <c r="BB67" s="905"/>
      <c r="BC67" s="905"/>
      <c r="BD67" s="905"/>
      <c r="BE67" s="905"/>
      <c r="BF67" s="905"/>
      <c r="BG67" s="905"/>
      <c r="BH67" s="905"/>
      <c r="BI67" s="905"/>
      <c r="BJ67" s="905"/>
      <c r="BK67" s="905"/>
      <c r="BL67" s="905"/>
      <c r="BM67" s="905"/>
      <c r="BN67" s="905"/>
      <c r="BO67" s="905"/>
      <c r="BP67" s="905"/>
      <c r="BQ67" s="905"/>
      <c r="BR67" s="905"/>
      <c r="BS67" s="905"/>
      <c r="BT67" s="905"/>
      <c r="BU67" s="905"/>
      <c r="BV67" s="905"/>
      <c r="BW67" s="905"/>
      <c r="BX67" s="905"/>
      <c r="BY67" s="905"/>
      <c r="BZ67" s="905"/>
      <c r="CA67" s="905"/>
      <c r="CB67" s="905"/>
      <c r="CC67" s="905"/>
      <c r="CD67" s="905"/>
      <c r="CE67" s="905"/>
      <c r="CF67" s="905"/>
      <c r="CG67" s="905"/>
      <c r="CH67" s="905"/>
      <c r="CI67" s="905"/>
      <c r="CJ67" s="905"/>
      <c r="CK67" s="905"/>
      <c r="CL67" s="905"/>
      <c r="CM67" s="905"/>
      <c r="CN67" s="905"/>
      <c r="CO67" s="905"/>
      <c r="CP67" s="905"/>
      <c r="CQ67" s="905"/>
      <c r="CR67" s="905"/>
      <c r="CS67" s="905"/>
      <c r="CT67" s="905"/>
      <c r="CU67" s="905"/>
      <c r="CV67" s="905"/>
      <c r="CW67" s="905"/>
      <c r="CX67" s="905"/>
      <c r="CY67" s="905"/>
      <c r="CZ67" s="905"/>
      <c r="DA67" s="905"/>
      <c r="DB67" s="905"/>
      <c r="DC67" s="905"/>
      <c r="DD67" s="905"/>
      <c r="DE67" s="905"/>
      <c r="DF67" s="905"/>
      <c r="DG67" s="905"/>
      <c r="DH67" s="905"/>
      <c r="DI67" s="905"/>
      <c r="DJ67" s="905"/>
      <c r="DK67" s="905"/>
      <c r="DL67" s="905"/>
      <c r="DM67" s="905"/>
      <c r="DN67" s="905"/>
      <c r="DO67" s="905"/>
      <c r="DP67" s="905"/>
      <c r="DQ67" s="905"/>
      <c r="DR67" s="905"/>
      <c r="DS67" s="905"/>
      <c r="DT67" s="905"/>
      <c r="DU67" s="905"/>
      <c r="DV67" s="905"/>
      <c r="DW67" s="905"/>
      <c r="DX67" s="905"/>
      <c r="DY67" s="905"/>
      <c r="DZ67" s="905"/>
      <c r="EA67" s="905"/>
      <c r="EB67" s="905"/>
      <c r="EC67" s="905"/>
      <c r="ED67" s="905"/>
      <c r="EE67" s="905"/>
      <c r="EF67" s="905"/>
      <c r="EG67" s="905"/>
      <c r="EH67" s="905"/>
      <c r="EI67" s="905"/>
      <c r="EJ67" s="905"/>
      <c r="EK67" s="905"/>
      <c r="EL67" s="905"/>
      <c r="EM67" s="905"/>
      <c r="EN67" s="905"/>
      <c r="EO67" s="905"/>
      <c r="EP67" s="905"/>
      <c r="EQ67" s="905"/>
      <c r="ER67" s="905"/>
      <c r="ES67" s="905"/>
      <c r="ET67" s="905"/>
      <c r="EU67" s="905"/>
      <c r="EV67" s="905"/>
      <c r="EW67" s="905"/>
      <c r="EX67" s="905"/>
      <c r="EY67" s="905"/>
      <c r="EZ67" s="905"/>
      <c r="FA67" s="905"/>
      <c r="FB67" s="905"/>
      <c r="FC67" s="905"/>
      <c r="FD67" s="905"/>
    </row>
    <row r="68" spans="22:160" ht="30" customHeight="1" x14ac:dyDescent="0.25">
      <c r="V68" s="675"/>
      <c r="W68" s="675"/>
      <c r="X68" s="675"/>
      <c r="Y68" s="675"/>
      <c r="Z68" s="675"/>
      <c r="AA68" s="675"/>
      <c r="AB68" s="675"/>
      <c r="AC68" s="675"/>
      <c r="AD68" s="675"/>
      <c r="AE68" s="675"/>
      <c r="AF68" s="905"/>
      <c r="AG68" s="905"/>
      <c r="AH68" s="905"/>
      <c r="AI68" s="905"/>
      <c r="AJ68" s="905"/>
      <c r="AK68" s="905"/>
      <c r="AL68" s="905"/>
      <c r="AM68" s="905"/>
      <c r="AN68" s="905"/>
      <c r="AO68" s="905"/>
      <c r="AP68" s="905"/>
      <c r="AQ68" s="905"/>
      <c r="AR68" s="905"/>
      <c r="AS68" s="905"/>
      <c r="AT68" s="905"/>
      <c r="AU68" s="905"/>
      <c r="AV68" s="905"/>
      <c r="AW68" s="905"/>
      <c r="AX68" s="905"/>
      <c r="AY68" s="905"/>
      <c r="AZ68" s="905"/>
      <c r="BA68" s="905"/>
      <c r="BB68" s="905"/>
      <c r="BC68" s="905"/>
      <c r="BD68" s="905"/>
      <c r="BE68" s="905"/>
      <c r="BF68" s="905"/>
      <c r="BG68" s="905"/>
      <c r="BH68" s="905"/>
      <c r="BI68" s="905"/>
      <c r="BJ68" s="905"/>
      <c r="BK68" s="905"/>
      <c r="BL68" s="905"/>
      <c r="BM68" s="905"/>
      <c r="BN68" s="905"/>
      <c r="BO68" s="905"/>
      <c r="BP68" s="905"/>
      <c r="BQ68" s="905"/>
      <c r="BR68" s="905"/>
      <c r="BS68" s="905"/>
      <c r="BT68" s="905"/>
      <c r="BU68" s="905"/>
      <c r="BV68" s="905"/>
      <c r="BW68" s="905"/>
      <c r="BX68" s="905"/>
      <c r="BY68" s="905"/>
      <c r="BZ68" s="905"/>
      <c r="CA68" s="905"/>
      <c r="CB68" s="905"/>
      <c r="CC68" s="905"/>
      <c r="CD68" s="905"/>
      <c r="CE68" s="905"/>
      <c r="CF68" s="905"/>
      <c r="CG68" s="905"/>
      <c r="CH68" s="905"/>
      <c r="CI68" s="905"/>
      <c r="CJ68" s="905"/>
      <c r="CK68" s="905"/>
      <c r="CL68" s="905"/>
      <c r="CM68" s="905"/>
      <c r="CN68" s="905"/>
      <c r="CO68" s="905"/>
      <c r="CP68" s="905"/>
      <c r="CQ68" s="905"/>
      <c r="CR68" s="905"/>
      <c r="CS68" s="905"/>
      <c r="CT68" s="905"/>
      <c r="CU68" s="905"/>
      <c r="CV68" s="905"/>
      <c r="CW68" s="905"/>
      <c r="CX68" s="905"/>
      <c r="CY68" s="905"/>
      <c r="CZ68" s="905"/>
      <c r="DA68" s="905"/>
      <c r="DB68" s="905"/>
      <c r="DC68" s="905"/>
      <c r="DD68" s="905"/>
      <c r="DE68" s="905"/>
      <c r="DF68" s="905"/>
      <c r="DG68" s="905"/>
      <c r="DH68" s="905"/>
      <c r="DI68" s="905"/>
      <c r="DJ68" s="905"/>
      <c r="DK68" s="905"/>
      <c r="DL68" s="905"/>
      <c r="DM68" s="905"/>
      <c r="DN68" s="905"/>
      <c r="DO68" s="905"/>
      <c r="DP68" s="905"/>
      <c r="DQ68" s="905"/>
      <c r="DR68" s="905"/>
      <c r="DS68" s="905"/>
      <c r="DT68" s="905"/>
      <c r="DU68" s="905"/>
      <c r="DV68" s="905"/>
      <c r="DW68" s="905"/>
      <c r="DX68" s="905"/>
      <c r="DY68" s="905"/>
      <c r="DZ68" s="905"/>
      <c r="EA68" s="905"/>
      <c r="EB68" s="905"/>
      <c r="EC68" s="905"/>
      <c r="ED68" s="905"/>
      <c r="EE68" s="905"/>
      <c r="EF68" s="905"/>
      <c r="EG68" s="905"/>
      <c r="EH68" s="905"/>
      <c r="EI68" s="905"/>
      <c r="EJ68" s="905"/>
      <c r="EK68" s="905"/>
      <c r="EL68" s="905"/>
      <c r="EM68" s="905"/>
      <c r="EN68" s="905"/>
      <c r="EO68" s="905"/>
      <c r="EP68" s="905"/>
      <c r="EQ68" s="905"/>
      <c r="ER68" s="905"/>
      <c r="ES68" s="905"/>
      <c r="ET68" s="905"/>
      <c r="EU68" s="905"/>
      <c r="EV68" s="905"/>
      <c r="EW68" s="905"/>
      <c r="EX68" s="905"/>
      <c r="EY68" s="905"/>
      <c r="EZ68" s="905"/>
      <c r="FA68" s="905"/>
      <c r="FB68" s="905"/>
      <c r="FC68" s="905"/>
      <c r="FD68" s="905"/>
    </row>
    <row r="69" spans="22:160" ht="30" customHeight="1" x14ac:dyDescent="0.25">
      <c r="V69" s="675"/>
      <c r="W69" s="675"/>
      <c r="X69" s="675"/>
      <c r="Y69" s="675"/>
      <c r="Z69" s="675"/>
      <c r="AA69" s="675"/>
      <c r="AB69" s="675"/>
      <c r="AC69" s="675"/>
      <c r="AD69" s="675"/>
      <c r="AE69" s="675"/>
      <c r="AF69" s="905"/>
      <c r="AG69" s="905"/>
      <c r="AH69" s="905"/>
      <c r="AI69" s="905"/>
      <c r="AJ69" s="905"/>
      <c r="AK69" s="905"/>
      <c r="AL69" s="905"/>
      <c r="AM69" s="905"/>
      <c r="AN69" s="905"/>
      <c r="AO69" s="905"/>
      <c r="AP69" s="905"/>
      <c r="AQ69" s="905"/>
      <c r="AR69" s="905"/>
      <c r="AS69" s="905"/>
      <c r="AT69" s="905"/>
      <c r="AU69" s="905"/>
      <c r="AV69" s="905"/>
      <c r="AW69" s="905"/>
      <c r="AX69" s="905"/>
      <c r="AY69" s="905"/>
      <c r="AZ69" s="905"/>
      <c r="BA69" s="905"/>
      <c r="BB69" s="905"/>
      <c r="BC69" s="905"/>
      <c r="BD69" s="905"/>
      <c r="BE69" s="905"/>
      <c r="BF69" s="905"/>
      <c r="BG69" s="905"/>
      <c r="BH69" s="905"/>
      <c r="BI69" s="905"/>
      <c r="BJ69" s="905"/>
      <c r="BK69" s="905"/>
      <c r="BL69" s="905"/>
      <c r="BM69" s="905"/>
      <c r="BN69" s="905"/>
      <c r="BO69" s="905"/>
      <c r="BP69" s="905"/>
      <c r="BQ69" s="905"/>
      <c r="BR69" s="905"/>
      <c r="BS69" s="905"/>
      <c r="BT69" s="905"/>
      <c r="BU69" s="905"/>
      <c r="BV69" s="905"/>
      <c r="BW69" s="905"/>
      <c r="BX69" s="905"/>
      <c r="BY69" s="905"/>
      <c r="BZ69" s="905"/>
      <c r="CA69" s="905"/>
      <c r="CB69" s="905"/>
      <c r="CC69" s="905"/>
      <c r="CD69" s="905"/>
      <c r="CE69" s="905"/>
      <c r="CF69" s="905"/>
      <c r="CG69" s="905"/>
      <c r="CH69" s="905"/>
      <c r="CI69" s="905"/>
      <c r="CJ69" s="905"/>
      <c r="CK69" s="905"/>
      <c r="CL69" s="905"/>
      <c r="CM69" s="905"/>
      <c r="CN69" s="905"/>
      <c r="CO69" s="905"/>
      <c r="CP69" s="905"/>
      <c r="CQ69" s="905"/>
      <c r="CR69" s="905"/>
      <c r="CS69" s="905"/>
      <c r="CT69" s="905"/>
      <c r="CU69" s="905"/>
      <c r="CV69" s="905"/>
      <c r="CW69" s="905"/>
      <c r="CX69" s="905"/>
      <c r="CY69" s="905"/>
      <c r="CZ69" s="905"/>
      <c r="DA69" s="905"/>
      <c r="DB69" s="905"/>
      <c r="DC69" s="905"/>
      <c r="DD69" s="905"/>
      <c r="DE69" s="905"/>
      <c r="DF69" s="905"/>
      <c r="DG69" s="905"/>
      <c r="DH69" s="905"/>
      <c r="DI69" s="905"/>
      <c r="DJ69" s="905"/>
      <c r="DK69" s="905"/>
      <c r="DL69" s="905"/>
      <c r="DM69" s="905"/>
      <c r="DN69" s="905"/>
      <c r="DO69" s="905"/>
      <c r="DP69" s="905"/>
      <c r="DQ69" s="905"/>
      <c r="DR69" s="905"/>
      <c r="DS69" s="905"/>
      <c r="DT69" s="905"/>
      <c r="DU69" s="905"/>
      <c r="DV69" s="905"/>
      <c r="DW69" s="905"/>
      <c r="DX69" s="905"/>
      <c r="DY69" s="905"/>
      <c r="DZ69" s="905"/>
      <c r="EA69" s="905"/>
      <c r="EB69" s="905"/>
      <c r="EC69" s="905"/>
      <c r="ED69" s="905"/>
      <c r="EE69" s="905"/>
      <c r="EF69" s="905"/>
      <c r="EG69" s="905"/>
      <c r="EH69" s="905"/>
      <c r="EI69" s="905"/>
      <c r="EJ69" s="905"/>
      <c r="EK69" s="905"/>
      <c r="EL69" s="905"/>
      <c r="EM69" s="905"/>
      <c r="EN69" s="905"/>
      <c r="EO69" s="905"/>
      <c r="EP69" s="905"/>
      <c r="EQ69" s="905"/>
      <c r="ER69" s="905"/>
      <c r="ES69" s="905"/>
      <c r="ET69" s="905"/>
      <c r="EU69" s="905"/>
      <c r="EV69" s="905"/>
      <c r="EW69" s="905"/>
      <c r="EX69" s="905"/>
      <c r="EY69" s="905"/>
      <c r="EZ69" s="905"/>
      <c r="FA69" s="905"/>
      <c r="FB69" s="905"/>
      <c r="FC69" s="905"/>
      <c r="FD69" s="905"/>
    </row>
    <row r="70" spans="22:160" ht="30" customHeight="1" x14ac:dyDescent="0.25">
      <c r="V70" s="675"/>
      <c r="W70" s="675"/>
      <c r="X70" s="675"/>
      <c r="Y70" s="675"/>
      <c r="Z70" s="675"/>
      <c r="AA70" s="675"/>
      <c r="AB70" s="675"/>
      <c r="AC70" s="675"/>
      <c r="AD70" s="675"/>
      <c r="AE70" s="675"/>
      <c r="AF70" s="905"/>
      <c r="AG70" s="905"/>
      <c r="AH70" s="905"/>
      <c r="AI70" s="905"/>
      <c r="AJ70" s="905"/>
      <c r="AK70" s="905"/>
      <c r="AL70" s="905"/>
      <c r="AM70" s="905"/>
      <c r="AN70" s="905"/>
      <c r="AO70" s="905"/>
      <c r="AP70" s="905"/>
      <c r="AQ70" s="905"/>
      <c r="AR70" s="905"/>
      <c r="AS70" s="905"/>
      <c r="AT70" s="905"/>
      <c r="AU70" s="905"/>
      <c r="AV70" s="905"/>
      <c r="AW70" s="905"/>
      <c r="AX70" s="905"/>
      <c r="AY70" s="905"/>
      <c r="AZ70" s="905"/>
      <c r="BA70" s="905"/>
      <c r="BB70" s="905"/>
      <c r="BC70" s="905"/>
      <c r="BD70" s="905"/>
      <c r="BE70" s="905"/>
      <c r="BF70" s="905"/>
      <c r="BG70" s="905"/>
      <c r="BH70" s="905"/>
      <c r="BI70" s="905"/>
      <c r="BJ70" s="905"/>
      <c r="BK70" s="905"/>
      <c r="BL70" s="905"/>
      <c r="BM70" s="905"/>
      <c r="BN70" s="905"/>
      <c r="BO70" s="905"/>
      <c r="BP70" s="905"/>
      <c r="BQ70" s="905"/>
      <c r="BR70" s="905"/>
      <c r="BS70" s="905"/>
      <c r="BT70" s="905"/>
      <c r="BU70" s="905"/>
      <c r="BV70" s="905"/>
      <c r="BW70" s="905"/>
      <c r="BX70" s="905"/>
      <c r="BY70" s="905"/>
      <c r="BZ70" s="905"/>
      <c r="CA70" s="905"/>
      <c r="CB70" s="905"/>
      <c r="CC70" s="905"/>
      <c r="CD70" s="905"/>
      <c r="CE70" s="905"/>
      <c r="CF70" s="905"/>
      <c r="CG70" s="905"/>
      <c r="CH70" s="905"/>
      <c r="CI70" s="905"/>
      <c r="CJ70" s="905"/>
      <c r="CK70" s="905"/>
      <c r="CL70" s="905"/>
      <c r="CM70" s="905"/>
      <c r="CN70" s="905"/>
      <c r="CO70" s="905"/>
      <c r="CP70" s="905"/>
      <c r="CQ70" s="905"/>
      <c r="CR70" s="905"/>
      <c r="CS70" s="905"/>
      <c r="CT70" s="905"/>
      <c r="CU70" s="905"/>
      <c r="CV70" s="905"/>
      <c r="CW70" s="905"/>
      <c r="CX70" s="905"/>
      <c r="CY70" s="905"/>
      <c r="CZ70" s="905"/>
      <c r="DA70" s="905"/>
      <c r="DB70" s="905"/>
      <c r="DC70" s="905"/>
      <c r="DD70" s="905"/>
      <c r="DE70" s="905"/>
      <c r="DF70" s="905"/>
      <c r="DG70" s="905"/>
      <c r="DH70" s="905"/>
      <c r="DI70" s="905"/>
      <c r="DJ70" s="905"/>
      <c r="DK70" s="905"/>
      <c r="DL70" s="905"/>
      <c r="DM70" s="905"/>
      <c r="DN70" s="905"/>
      <c r="DO70" s="905"/>
      <c r="DP70" s="905"/>
      <c r="DQ70" s="905"/>
      <c r="DR70" s="905"/>
      <c r="DS70" s="905"/>
      <c r="DT70" s="905"/>
      <c r="DU70" s="905"/>
      <c r="DV70" s="905"/>
      <c r="DW70" s="905"/>
      <c r="DX70" s="905"/>
      <c r="DY70" s="905"/>
      <c r="DZ70" s="905"/>
      <c r="EA70" s="905"/>
      <c r="EB70" s="905"/>
      <c r="EC70" s="905"/>
      <c r="ED70" s="905"/>
      <c r="EE70" s="905"/>
      <c r="EF70" s="905"/>
      <c r="EG70" s="905"/>
      <c r="EH70" s="905"/>
      <c r="EI70" s="905"/>
      <c r="EJ70" s="905"/>
      <c r="EK70" s="905"/>
      <c r="EL70" s="905"/>
      <c r="EM70" s="905"/>
      <c r="EN70" s="905"/>
      <c r="EO70" s="905"/>
      <c r="EP70" s="905"/>
      <c r="EQ70" s="905"/>
      <c r="ER70" s="905"/>
      <c r="ES70" s="905"/>
      <c r="ET70" s="905"/>
      <c r="EU70" s="905"/>
      <c r="EV70" s="905"/>
      <c r="EW70" s="905"/>
      <c r="EX70" s="905"/>
      <c r="EY70" s="905"/>
      <c r="EZ70" s="905"/>
      <c r="FA70" s="905"/>
      <c r="FB70" s="905"/>
      <c r="FC70" s="905"/>
      <c r="FD70" s="905"/>
    </row>
    <row r="71" spans="22:160" ht="30" customHeight="1" x14ac:dyDescent="0.25">
      <c r="V71" s="675"/>
      <c r="W71" s="675"/>
      <c r="X71" s="675"/>
      <c r="Y71" s="675"/>
      <c r="Z71" s="675"/>
      <c r="AA71" s="675"/>
      <c r="AB71" s="675"/>
      <c r="AC71" s="675"/>
      <c r="AD71" s="675"/>
      <c r="AE71" s="675"/>
      <c r="AF71" s="905"/>
      <c r="AG71" s="905"/>
      <c r="AH71" s="905"/>
      <c r="AI71" s="905"/>
      <c r="AJ71" s="905"/>
      <c r="AK71" s="905"/>
      <c r="AL71" s="905"/>
      <c r="AM71" s="905"/>
      <c r="AN71" s="905"/>
      <c r="AO71" s="905"/>
      <c r="AP71" s="905"/>
      <c r="AQ71" s="905"/>
      <c r="AR71" s="905"/>
      <c r="AS71" s="905"/>
      <c r="AT71" s="905"/>
      <c r="AU71" s="905"/>
      <c r="AV71" s="905"/>
      <c r="AW71" s="905"/>
      <c r="AX71" s="905"/>
      <c r="AY71" s="905"/>
      <c r="AZ71" s="905"/>
      <c r="BA71" s="905"/>
      <c r="BB71" s="905"/>
      <c r="BC71" s="905"/>
      <c r="BD71" s="905"/>
      <c r="BE71" s="905"/>
      <c r="BF71" s="905"/>
      <c r="BG71" s="905"/>
      <c r="BH71" s="905"/>
      <c r="BI71" s="905"/>
      <c r="BJ71" s="905"/>
      <c r="BK71" s="905"/>
      <c r="BL71" s="905"/>
      <c r="BM71" s="905"/>
      <c r="BN71" s="905"/>
      <c r="BO71" s="905"/>
      <c r="BP71" s="905"/>
      <c r="BQ71" s="905"/>
      <c r="BR71" s="905"/>
      <c r="BS71" s="905"/>
      <c r="BT71" s="905"/>
      <c r="BU71" s="905"/>
      <c r="BV71" s="905"/>
      <c r="BW71" s="905"/>
      <c r="BX71" s="905"/>
      <c r="BY71" s="905"/>
      <c r="BZ71" s="905"/>
      <c r="CA71" s="905"/>
      <c r="CB71" s="905"/>
      <c r="CC71" s="905"/>
      <c r="CD71" s="905"/>
      <c r="CE71" s="905"/>
      <c r="CF71" s="905"/>
      <c r="CG71" s="905"/>
      <c r="CH71" s="905"/>
      <c r="CI71" s="905"/>
      <c r="CJ71" s="905"/>
      <c r="CK71" s="905"/>
      <c r="CL71" s="905"/>
      <c r="CM71" s="905"/>
      <c r="CN71" s="905"/>
      <c r="CO71" s="905"/>
      <c r="CP71" s="905"/>
      <c r="CQ71" s="905"/>
      <c r="CR71" s="905"/>
      <c r="CS71" s="905"/>
      <c r="CT71" s="905"/>
      <c r="CU71" s="905"/>
      <c r="CV71" s="905"/>
      <c r="CW71" s="905"/>
      <c r="CX71" s="905"/>
      <c r="CY71" s="905"/>
      <c r="CZ71" s="905"/>
      <c r="DA71" s="905"/>
      <c r="DB71" s="905"/>
      <c r="DC71" s="905"/>
      <c r="DD71" s="905"/>
      <c r="DE71" s="905"/>
      <c r="DF71" s="905"/>
      <c r="DG71" s="905"/>
      <c r="DH71" s="905"/>
      <c r="DI71" s="905"/>
      <c r="DJ71" s="905"/>
      <c r="DK71" s="905"/>
      <c r="DL71" s="905"/>
      <c r="DM71" s="905"/>
      <c r="DN71" s="905"/>
      <c r="DO71" s="905"/>
      <c r="DP71" s="905"/>
      <c r="DQ71" s="905"/>
      <c r="DR71" s="905"/>
      <c r="DS71" s="905"/>
      <c r="DT71" s="905"/>
      <c r="DU71" s="905"/>
      <c r="DV71" s="905"/>
      <c r="DW71" s="905"/>
      <c r="DX71" s="905"/>
      <c r="DY71" s="905"/>
      <c r="DZ71" s="905"/>
      <c r="EA71" s="905"/>
      <c r="EB71" s="905"/>
      <c r="EC71" s="905"/>
      <c r="ED71" s="905"/>
      <c r="EE71" s="905"/>
      <c r="EF71" s="905"/>
      <c r="EG71" s="905"/>
      <c r="EH71" s="905"/>
      <c r="EI71" s="905"/>
      <c r="EJ71" s="905"/>
      <c r="EK71" s="905"/>
      <c r="EL71" s="905"/>
      <c r="EM71" s="905"/>
      <c r="EN71" s="905"/>
      <c r="EO71" s="905"/>
      <c r="EP71" s="905"/>
      <c r="EQ71" s="905"/>
      <c r="ER71" s="905"/>
      <c r="ES71" s="905"/>
      <c r="ET71" s="905"/>
      <c r="EU71" s="905"/>
      <c r="EV71" s="905"/>
      <c r="EW71" s="905"/>
      <c r="EX71" s="905"/>
      <c r="EY71" s="905"/>
      <c r="EZ71" s="905"/>
      <c r="FA71" s="905"/>
      <c r="FB71" s="905"/>
      <c r="FC71" s="905"/>
      <c r="FD71" s="905"/>
    </row>
    <row r="72" spans="22:160" ht="30" customHeight="1" x14ac:dyDescent="0.25">
      <c r="V72" s="675"/>
      <c r="W72" s="675"/>
      <c r="X72" s="675"/>
      <c r="Y72" s="675"/>
      <c r="Z72" s="675"/>
      <c r="AA72" s="675"/>
      <c r="AB72" s="675"/>
      <c r="AC72" s="675"/>
      <c r="AD72" s="675"/>
      <c r="AE72" s="675"/>
      <c r="AF72" s="905"/>
      <c r="AG72" s="905"/>
      <c r="AH72" s="905"/>
      <c r="AI72" s="905"/>
      <c r="AJ72" s="905"/>
      <c r="AK72" s="905"/>
      <c r="AL72" s="905"/>
      <c r="AM72" s="905"/>
      <c r="AN72" s="905"/>
      <c r="AO72" s="905"/>
      <c r="AP72" s="905"/>
      <c r="AQ72" s="905"/>
      <c r="AR72" s="905"/>
      <c r="AS72" s="905"/>
      <c r="AT72" s="905"/>
      <c r="AU72" s="905"/>
      <c r="AV72" s="905"/>
      <c r="AW72" s="905"/>
      <c r="AX72" s="905"/>
      <c r="AY72" s="905"/>
      <c r="AZ72" s="905"/>
      <c r="BA72" s="905"/>
      <c r="BB72" s="905"/>
      <c r="BC72" s="905"/>
      <c r="BD72" s="905"/>
      <c r="BE72" s="905"/>
      <c r="BF72" s="905"/>
      <c r="BG72" s="905"/>
      <c r="BH72" s="905"/>
      <c r="BI72" s="905"/>
      <c r="BJ72" s="905"/>
      <c r="BK72" s="905"/>
      <c r="BL72" s="905"/>
      <c r="BM72" s="905"/>
      <c r="BN72" s="905"/>
      <c r="BO72" s="905"/>
      <c r="BP72" s="905"/>
      <c r="BQ72" s="905"/>
      <c r="BR72" s="905"/>
      <c r="BS72" s="905"/>
      <c r="BT72" s="905"/>
      <c r="BU72" s="905"/>
      <c r="BV72" s="905"/>
      <c r="BW72" s="905"/>
      <c r="BX72" s="905"/>
      <c r="BY72" s="905"/>
      <c r="BZ72" s="905"/>
      <c r="CA72" s="905"/>
      <c r="CB72" s="905"/>
      <c r="CC72" s="905"/>
      <c r="CD72" s="905"/>
      <c r="CE72" s="905"/>
      <c r="CF72" s="905"/>
      <c r="CG72" s="905"/>
      <c r="CH72" s="905"/>
      <c r="CI72" s="905"/>
      <c r="CJ72" s="905"/>
      <c r="CK72" s="905"/>
      <c r="CL72" s="905"/>
      <c r="CM72" s="905"/>
      <c r="CN72" s="905"/>
      <c r="CO72" s="905"/>
      <c r="CP72" s="905"/>
      <c r="CQ72" s="905"/>
      <c r="CR72" s="905"/>
      <c r="CS72" s="905"/>
      <c r="CT72" s="905"/>
      <c r="CU72" s="905"/>
      <c r="CV72" s="905"/>
      <c r="CW72" s="905"/>
      <c r="CX72" s="905"/>
      <c r="CY72" s="905"/>
      <c r="CZ72" s="905"/>
      <c r="DA72" s="905"/>
      <c r="DB72" s="905"/>
      <c r="DC72" s="905"/>
      <c r="DD72" s="905"/>
      <c r="DE72" s="905"/>
      <c r="DF72" s="905"/>
      <c r="DG72" s="905"/>
      <c r="DH72" s="905"/>
      <c r="DI72" s="905"/>
      <c r="DJ72" s="905"/>
      <c r="DK72" s="905"/>
      <c r="DL72" s="905"/>
      <c r="DM72" s="905"/>
      <c r="DN72" s="905"/>
      <c r="DO72" s="905"/>
      <c r="DP72" s="905"/>
      <c r="DQ72" s="905"/>
      <c r="DR72" s="905"/>
      <c r="DS72" s="905"/>
      <c r="DT72" s="905"/>
      <c r="DU72" s="905"/>
      <c r="DV72" s="905"/>
      <c r="DW72" s="905"/>
      <c r="DX72" s="905"/>
      <c r="DY72" s="905"/>
      <c r="DZ72" s="905"/>
      <c r="EA72" s="905"/>
      <c r="EB72" s="905"/>
      <c r="EC72" s="905"/>
      <c r="ED72" s="905"/>
      <c r="EE72" s="905"/>
      <c r="EF72" s="905"/>
      <c r="EG72" s="905"/>
      <c r="EH72" s="905"/>
      <c r="EI72" s="905"/>
      <c r="EJ72" s="905"/>
      <c r="EK72" s="905"/>
      <c r="EL72" s="905"/>
      <c r="EM72" s="905"/>
      <c r="EN72" s="905"/>
      <c r="EO72" s="905"/>
      <c r="EP72" s="905"/>
      <c r="EQ72" s="905"/>
      <c r="ER72" s="905"/>
      <c r="ES72" s="905"/>
      <c r="ET72" s="905"/>
      <c r="EU72" s="905"/>
      <c r="EV72" s="905"/>
      <c r="EW72" s="905"/>
      <c r="EX72" s="905"/>
      <c r="EY72" s="905"/>
      <c r="EZ72" s="905"/>
      <c r="FA72" s="905"/>
      <c r="FB72" s="905"/>
      <c r="FC72" s="905"/>
      <c r="FD72" s="905"/>
    </row>
    <row r="73" spans="22:160" ht="30" customHeight="1" x14ac:dyDescent="0.25">
      <c r="V73" s="675"/>
      <c r="W73" s="675"/>
      <c r="X73" s="675"/>
      <c r="Y73" s="675"/>
      <c r="Z73" s="675"/>
      <c r="AA73" s="675"/>
      <c r="AB73" s="675"/>
      <c r="AC73" s="675"/>
      <c r="AD73" s="675"/>
      <c r="AE73" s="675"/>
      <c r="AF73" s="905"/>
      <c r="AG73" s="905"/>
      <c r="AH73" s="905"/>
      <c r="AI73" s="905"/>
      <c r="AJ73" s="905"/>
      <c r="AK73" s="905"/>
      <c r="AL73" s="905"/>
      <c r="AM73" s="905"/>
      <c r="AN73" s="905"/>
      <c r="AO73" s="905"/>
      <c r="AP73" s="905"/>
      <c r="AQ73" s="905"/>
      <c r="AR73" s="905"/>
      <c r="AS73" s="905"/>
      <c r="AT73" s="905"/>
      <c r="AU73" s="905"/>
      <c r="AV73" s="905"/>
      <c r="AW73" s="905"/>
      <c r="AX73" s="905"/>
      <c r="AY73" s="905"/>
      <c r="AZ73" s="905"/>
      <c r="BA73" s="905"/>
      <c r="BB73" s="905"/>
      <c r="BC73" s="905"/>
      <c r="BD73" s="905"/>
      <c r="BE73" s="905"/>
      <c r="BF73" s="905"/>
      <c r="BG73" s="905"/>
      <c r="BH73" s="905"/>
      <c r="BI73" s="905"/>
      <c r="BJ73" s="905"/>
      <c r="BK73" s="905"/>
      <c r="BL73" s="905"/>
      <c r="BM73" s="905"/>
      <c r="BN73" s="905"/>
      <c r="BO73" s="905"/>
      <c r="BP73" s="905"/>
      <c r="BQ73" s="905"/>
      <c r="BR73" s="905"/>
      <c r="BS73" s="905"/>
      <c r="BT73" s="905"/>
      <c r="BU73" s="905"/>
      <c r="BV73" s="905"/>
      <c r="BW73" s="905"/>
      <c r="BX73" s="905"/>
      <c r="BY73" s="905"/>
      <c r="BZ73" s="905"/>
      <c r="CA73" s="905"/>
      <c r="CB73" s="905"/>
      <c r="CC73" s="905"/>
      <c r="CD73" s="905"/>
      <c r="CE73" s="905"/>
      <c r="CF73" s="905"/>
      <c r="CG73" s="905"/>
      <c r="CH73" s="905"/>
      <c r="CI73" s="905"/>
      <c r="CJ73" s="905"/>
      <c r="CK73" s="905"/>
      <c r="CL73" s="905"/>
      <c r="CM73" s="905"/>
      <c r="CN73" s="905"/>
      <c r="CO73" s="905"/>
      <c r="CP73" s="905"/>
      <c r="CQ73" s="905"/>
      <c r="CR73" s="905"/>
      <c r="CS73" s="905"/>
      <c r="CT73" s="905"/>
      <c r="CU73" s="905"/>
      <c r="CV73" s="905"/>
      <c r="CW73" s="905"/>
      <c r="CX73" s="905"/>
      <c r="CY73" s="905"/>
      <c r="CZ73" s="905"/>
      <c r="DA73" s="905"/>
      <c r="DB73" s="905"/>
      <c r="DC73" s="905"/>
      <c r="DD73" s="905"/>
      <c r="DE73" s="905"/>
      <c r="DF73" s="905"/>
      <c r="DG73" s="905"/>
      <c r="DH73" s="905"/>
      <c r="DI73" s="905"/>
      <c r="DJ73" s="905"/>
      <c r="DK73" s="905"/>
      <c r="DL73" s="905"/>
      <c r="DM73" s="905"/>
      <c r="DN73" s="905"/>
      <c r="DO73" s="905"/>
      <c r="DP73" s="905"/>
      <c r="DQ73" s="905"/>
      <c r="DR73" s="905"/>
      <c r="DS73" s="905"/>
      <c r="DT73" s="905"/>
      <c r="DU73" s="905"/>
      <c r="DV73" s="905"/>
      <c r="DW73" s="905"/>
      <c r="DX73" s="905"/>
      <c r="DY73" s="905"/>
      <c r="DZ73" s="905"/>
      <c r="EA73" s="905"/>
      <c r="EB73" s="905"/>
      <c r="EC73" s="905"/>
      <c r="ED73" s="905"/>
      <c r="EE73" s="905"/>
      <c r="EF73" s="905"/>
      <c r="EG73" s="905"/>
      <c r="EH73" s="905"/>
      <c r="EI73" s="905"/>
      <c r="EJ73" s="905"/>
      <c r="EK73" s="905"/>
      <c r="EL73" s="905"/>
      <c r="EM73" s="905"/>
      <c r="EN73" s="905"/>
      <c r="EO73" s="905"/>
      <c r="EP73" s="905"/>
      <c r="EQ73" s="905"/>
      <c r="ER73" s="905"/>
      <c r="ES73" s="905"/>
      <c r="ET73" s="905"/>
      <c r="EU73" s="905"/>
      <c r="EV73" s="905"/>
      <c r="EW73" s="905"/>
      <c r="EX73" s="905"/>
      <c r="EY73" s="905"/>
      <c r="EZ73" s="905"/>
      <c r="FA73" s="905"/>
      <c r="FB73" s="905"/>
      <c r="FC73" s="905"/>
      <c r="FD73" s="905"/>
    </row>
    <row r="74" spans="22:160" ht="30" customHeight="1" x14ac:dyDescent="0.25">
      <c r="V74" s="675"/>
      <c r="W74" s="675"/>
      <c r="X74" s="675"/>
      <c r="Y74" s="675"/>
      <c r="Z74" s="675"/>
      <c r="AA74" s="675"/>
      <c r="AB74" s="675"/>
      <c r="AC74" s="675"/>
      <c r="AD74" s="675"/>
      <c r="AE74" s="675"/>
      <c r="AF74" s="905"/>
      <c r="AG74" s="905"/>
      <c r="AH74" s="905"/>
      <c r="AI74" s="905"/>
      <c r="AJ74" s="905"/>
      <c r="AK74" s="905"/>
      <c r="AL74" s="905"/>
      <c r="AM74" s="905"/>
      <c r="AN74" s="905"/>
      <c r="AO74" s="905"/>
      <c r="AP74" s="905"/>
      <c r="AQ74" s="905"/>
      <c r="AR74" s="905"/>
      <c r="AS74" s="905"/>
      <c r="AT74" s="905"/>
      <c r="AU74" s="905"/>
      <c r="AV74" s="905"/>
      <c r="AW74" s="905"/>
      <c r="AX74" s="905"/>
      <c r="AY74" s="905"/>
      <c r="AZ74" s="905"/>
      <c r="BA74" s="905"/>
      <c r="BB74" s="905"/>
      <c r="BC74" s="905"/>
      <c r="BD74" s="905"/>
      <c r="BE74" s="905"/>
      <c r="BF74" s="905"/>
      <c r="BG74" s="905"/>
      <c r="BH74" s="905"/>
      <c r="BI74" s="905"/>
      <c r="BJ74" s="905"/>
      <c r="BK74" s="905"/>
      <c r="BL74" s="905"/>
      <c r="BM74" s="905"/>
      <c r="BN74" s="905"/>
      <c r="BO74" s="905"/>
      <c r="BP74" s="905"/>
      <c r="BQ74" s="905"/>
      <c r="BR74" s="905"/>
      <c r="BS74" s="905"/>
      <c r="BT74" s="905"/>
      <c r="BU74" s="905"/>
      <c r="BV74" s="905"/>
      <c r="BW74" s="905"/>
      <c r="BX74" s="905"/>
      <c r="BY74" s="905"/>
      <c r="BZ74" s="905"/>
      <c r="CA74" s="905"/>
      <c r="CB74" s="905"/>
      <c r="CC74" s="905"/>
      <c r="CD74" s="905"/>
      <c r="CE74" s="905"/>
      <c r="CF74" s="905"/>
      <c r="CG74" s="905"/>
      <c r="CH74" s="905"/>
      <c r="CI74" s="905"/>
      <c r="CJ74" s="905"/>
      <c r="CK74" s="905"/>
      <c r="CL74" s="905"/>
      <c r="CM74" s="905"/>
      <c r="CN74" s="905"/>
      <c r="CO74" s="905"/>
      <c r="CP74" s="905"/>
      <c r="CQ74" s="905"/>
      <c r="CR74" s="905"/>
      <c r="CS74" s="905"/>
      <c r="CT74" s="905"/>
      <c r="CU74" s="905"/>
      <c r="CV74" s="905"/>
      <c r="CW74" s="905"/>
      <c r="CX74" s="905"/>
      <c r="CY74" s="905"/>
      <c r="CZ74" s="905"/>
      <c r="DA74" s="905"/>
      <c r="DB74" s="905"/>
      <c r="DC74" s="905"/>
      <c r="DD74" s="905"/>
      <c r="DE74" s="905"/>
      <c r="DF74" s="905"/>
      <c r="DG74" s="905"/>
      <c r="DH74" s="905"/>
      <c r="DI74" s="905"/>
      <c r="DJ74" s="905"/>
      <c r="DK74" s="905"/>
      <c r="DL74" s="905"/>
      <c r="DM74" s="905"/>
      <c r="DN74" s="905"/>
      <c r="DO74" s="905"/>
      <c r="DP74" s="905"/>
      <c r="DQ74" s="905"/>
      <c r="DR74" s="905"/>
      <c r="DS74" s="905"/>
      <c r="DT74" s="905"/>
      <c r="DU74" s="905"/>
      <c r="DV74" s="905"/>
      <c r="DW74" s="905"/>
      <c r="DX74" s="905"/>
      <c r="DY74" s="905"/>
      <c r="DZ74" s="905"/>
      <c r="EA74" s="905"/>
      <c r="EB74" s="905"/>
      <c r="EC74" s="905"/>
      <c r="ED74" s="905"/>
      <c r="EE74" s="905"/>
      <c r="EF74" s="905"/>
      <c r="EG74" s="905"/>
      <c r="EH74" s="905"/>
      <c r="EI74" s="905"/>
      <c r="EJ74" s="905"/>
      <c r="EK74" s="905"/>
      <c r="EL74" s="905"/>
      <c r="EM74" s="905"/>
      <c r="EN74" s="905"/>
      <c r="EO74" s="905"/>
      <c r="EP74" s="905"/>
      <c r="EQ74" s="905"/>
      <c r="ER74" s="905"/>
      <c r="ES74" s="905"/>
      <c r="ET74" s="905"/>
      <c r="EU74" s="905"/>
      <c r="EV74" s="905"/>
      <c r="EW74" s="905"/>
      <c r="EX74" s="905"/>
      <c r="EY74" s="905"/>
      <c r="EZ74" s="905"/>
      <c r="FA74" s="905"/>
      <c r="FB74" s="905"/>
      <c r="FC74" s="905"/>
      <c r="FD74" s="905"/>
    </row>
    <row r="75" spans="22:160" ht="30" customHeight="1" x14ac:dyDescent="0.25">
      <c r="V75" s="675"/>
      <c r="W75" s="675"/>
      <c r="X75" s="675"/>
      <c r="Y75" s="675"/>
      <c r="Z75" s="675"/>
      <c r="AA75" s="675"/>
      <c r="AB75" s="675"/>
      <c r="AC75" s="675"/>
      <c r="AD75" s="675"/>
      <c r="AE75" s="675"/>
      <c r="AF75" s="905"/>
      <c r="AG75" s="905"/>
      <c r="AH75" s="905"/>
      <c r="AI75" s="905"/>
      <c r="AJ75" s="905"/>
      <c r="AK75" s="905"/>
      <c r="AL75" s="905"/>
      <c r="AM75" s="905"/>
      <c r="AN75" s="905"/>
      <c r="AO75" s="905"/>
      <c r="AP75" s="905"/>
      <c r="AQ75" s="905"/>
      <c r="AR75" s="905"/>
      <c r="AS75" s="905"/>
      <c r="AT75" s="905"/>
      <c r="AU75" s="905"/>
      <c r="AV75" s="905"/>
      <c r="AW75" s="905"/>
      <c r="AX75" s="905"/>
      <c r="AY75" s="905"/>
      <c r="AZ75" s="905"/>
      <c r="BA75" s="905"/>
      <c r="BB75" s="905"/>
      <c r="BC75" s="905"/>
      <c r="BD75" s="905"/>
      <c r="BE75" s="905"/>
      <c r="BF75" s="905"/>
      <c r="BG75" s="905"/>
      <c r="BH75" s="905"/>
      <c r="BI75" s="905"/>
      <c r="BJ75" s="905"/>
      <c r="BK75" s="905"/>
      <c r="BL75" s="905"/>
      <c r="BM75" s="905"/>
      <c r="BN75" s="905"/>
      <c r="BO75" s="905"/>
      <c r="BP75" s="905"/>
      <c r="BQ75" s="905"/>
      <c r="BR75" s="905"/>
      <c r="BS75" s="905"/>
      <c r="BT75" s="905"/>
      <c r="BU75" s="905"/>
      <c r="BV75" s="905"/>
      <c r="BW75" s="905"/>
      <c r="BX75" s="905"/>
      <c r="BY75" s="905"/>
      <c r="BZ75" s="905"/>
      <c r="CA75" s="905"/>
      <c r="CB75" s="905"/>
      <c r="CC75" s="905"/>
      <c r="CD75" s="905"/>
      <c r="CE75" s="905"/>
      <c r="CF75" s="905"/>
      <c r="CG75" s="905"/>
      <c r="CH75" s="905"/>
      <c r="CI75" s="905"/>
      <c r="CJ75" s="905"/>
      <c r="CK75" s="905"/>
      <c r="CL75" s="905"/>
      <c r="CM75" s="905"/>
      <c r="CN75" s="905"/>
      <c r="CO75" s="905"/>
      <c r="CP75" s="905"/>
      <c r="CQ75" s="905"/>
      <c r="CR75" s="905"/>
      <c r="CS75" s="905"/>
      <c r="CT75" s="905"/>
      <c r="CU75" s="905"/>
      <c r="CV75" s="905"/>
      <c r="CW75" s="905"/>
      <c r="CX75" s="905"/>
      <c r="CY75" s="905"/>
      <c r="CZ75" s="905"/>
      <c r="DA75" s="905"/>
      <c r="DB75" s="905"/>
      <c r="DC75" s="905"/>
      <c r="DD75" s="905"/>
      <c r="DE75" s="905"/>
      <c r="DF75" s="905"/>
      <c r="DG75" s="905"/>
      <c r="DH75" s="905"/>
      <c r="DI75" s="905"/>
      <c r="DJ75" s="905"/>
      <c r="DK75" s="905"/>
      <c r="DL75" s="905"/>
      <c r="DM75" s="905"/>
      <c r="DN75" s="905"/>
      <c r="DO75" s="905"/>
      <c r="DP75" s="905"/>
      <c r="DQ75" s="905"/>
      <c r="DR75" s="905"/>
      <c r="DS75" s="905"/>
      <c r="DT75" s="905"/>
      <c r="DU75" s="905"/>
      <c r="DV75" s="905"/>
      <c r="DW75" s="905"/>
      <c r="DX75" s="905"/>
      <c r="DY75" s="905"/>
      <c r="DZ75" s="905"/>
      <c r="EA75" s="905"/>
      <c r="EB75" s="905"/>
      <c r="EC75" s="905"/>
      <c r="ED75" s="905"/>
      <c r="EE75" s="905"/>
      <c r="EF75" s="905"/>
      <c r="EG75" s="905"/>
      <c r="EH75" s="905"/>
      <c r="EI75" s="905"/>
      <c r="EJ75" s="905"/>
      <c r="EK75" s="905"/>
      <c r="EL75" s="905"/>
      <c r="EM75" s="905"/>
      <c r="EN75" s="905"/>
      <c r="EO75" s="905"/>
      <c r="EP75" s="905"/>
      <c r="EQ75" s="905"/>
      <c r="ER75" s="905"/>
      <c r="ES75" s="905"/>
      <c r="ET75" s="905"/>
      <c r="EU75" s="905"/>
      <c r="EV75" s="905"/>
      <c r="EW75" s="905"/>
      <c r="EX75" s="905"/>
      <c r="EY75" s="905"/>
      <c r="EZ75" s="905"/>
      <c r="FA75" s="905"/>
      <c r="FB75" s="905"/>
      <c r="FC75" s="905"/>
      <c r="FD75" s="905"/>
    </row>
    <row r="76" spans="22:160" ht="30" customHeight="1" x14ac:dyDescent="0.25">
      <c r="V76" s="675"/>
      <c r="W76" s="675"/>
      <c r="X76" s="675"/>
      <c r="Y76" s="675"/>
      <c r="Z76" s="675"/>
      <c r="AA76" s="675"/>
      <c r="AB76" s="675"/>
      <c r="AC76" s="675"/>
      <c r="AD76" s="675"/>
      <c r="AE76" s="675"/>
      <c r="AF76" s="905"/>
      <c r="AG76" s="905"/>
      <c r="AH76" s="905"/>
      <c r="AI76" s="905"/>
      <c r="AJ76" s="905"/>
      <c r="AK76" s="905"/>
      <c r="AL76" s="905"/>
      <c r="AM76" s="905"/>
      <c r="AN76" s="905"/>
      <c r="AO76" s="905"/>
      <c r="AP76" s="905"/>
      <c r="AQ76" s="905"/>
      <c r="AR76" s="905"/>
      <c r="AS76" s="905"/>
      <c r="AT76" s="905"/>
      <c r="AU76" s="905"/>
      <c r="AV76" s="905"/>
      <c r="AW76" s="905"/>
      <c r="AX76" s="905"/>
      <c r="AY76" s="905"/>
      <c r="AZ76" s="905"/>
      <c r="BA76" s="905"/>
      <c r="BB76" s="905"/>
      <c r="BC76" s="905"/>
      <c r="BD76" s="905"/>
      <c r="BE76" s="905"/>
      <c r="BF76" s="905"/>
      <c r="BG76" s="905"/>
      <c r="BH76" s="905"/>
      <c r="BI76" s="905"/>
      <c r="BJ76" s="905"/>
      <c r="BK76" s="905"/>
      <c r="BL76" s="905"/>
      <c r="BM76" s="905"/>
      <c r="BN76" s="905"/>
      <c r="BO76" s="905"/>
      <c r="BP76" s="905"/>
      <c r="BQ76" s="905"/>
      <c r="BR76" s="905"/>
      <c r="BS76" s="905"/>
      <c r="BT76" s="905"/>
      <c r="BU76" s="905"/>
      <c r="BV76" s="905"/>
      <c r="BW76" s="905"/>
      <c r="BX76" s="905"/>
      <c r="BY76" s="905"/>
      <c r="BZ76" s="905"/>
      <c r="CA76" s="905"/>
      <c r="CB76" s="905"/>
      <c r="CC76" s="905"/>
      <c r="CD76" s="905"/>
      <c r="CE76" s="905"/>
      <c r="CF76" s="905"/>
      <c r="CG76" s="905"/>
      <c r="CH76" s="905"/>
      <c r="CI76" s="905"/>
      <c r="CJ76" s="905"/>
      <c r="CK76" s="905"/>
      <c r="CL76" s="905"/>
      <c r="CM76" s="905"/>
      <c r="CN76" s="905"/>
      <c r="CO76" s="905"/>
      <c r="CP76" s="905"/>
      <c r="CQ76" s="905"/>
      <c r="CR76" s="905"/>
      <c r="CS76" s="905"/>
      <c r="CT76" s="905"/>
      <c r="CU76" s="905"/>
      <c r="CV76" s="905"/>
      <c r="CW76" s="905"/>
      <c r="CX76" s="905"/>
      <c r="CY76" s="905"/>
      <c r="CZ76" s="905"/>
      <c r="DA76" s="905"/>
      <c r="DB76" s="905"/>
      <c r="DC76" s="905"/>
      <c r="DD76" s="905"/>
      <c r="DE76" s="905"/>
      <c r="DF76" s="905"/>
      <c r="DG76" s="905"/>
      <c r="DH76" s="905"/>
      <c r="DI76" s="905"/>
      <c r="DJ76" s="905"/>
      <c r="DK76" s="905"/>
      <c r="DL76" s="905"/>
      <c r="DM76" s="905"/>
      <c r="DN76" s="905"/>
      <c r="DO76" s="905"/>
      <c r="DP76" s="905"/>
      <c r="DQ76" s="905"/>
      <c r="DR76" s="905"/>
      <c r="DS76" s="905"/>
      <c r="DT76" s="905"/>
      <c r="DU76" s="905"/>
      <c r="DV76" s="905"/>
      <c r="DW76" s="905"/>
      <c r="DX76" s="905"/>
      <c r="DY76" s="905"/>
      <c r="DZ76" s="905"/>
      <c r="EA76" s="905"/>
      <c r="EB76" s="905"/>
      <c r="EC76" s="905"/>
      <c r="ED76" s="905"/>
      <c r="EE76" s="905"/>
      <c r="EF76" s="905"/>
      <c r="EG76" s="905"/>
      <c r="EH76" s="905"/>
      <c r="EI76" s="905"/>
      <c r="EJ76" s="905"/>
      <c r="EK76" s="905"/>
      <c r="EL76" s="905"/>
      <c r="EM76" s="905"/>
      <c r="EN76" s="905"/>
      <c r="EO76" s="905"/>
      <c r="EP76" s="905"/>
      <c r="EQ76" s="905"/>
      <c r="ER76" s="905"/>
      <c r="ES76" s="905"/>
      <c r="ET76" s="905"/>
      <c r="EU76" s="905"/>
      <c r="EV76" s="905"/>
      <c r="EW76" s="905"/>
      <c r="EX76" s="905"/>
      <c r="EY76" s="905"/>
      <c r="EZ76" s="905"/>
      <c r="FA76" s="905"/>
      <c r="FB76" s="905"/>
      <c r="FC76" s="905"/>
      <c r="FD76" s="905"/>
    </row>
    <row r="77" spans="22:160" ht="30" customHeight="1" x14ac:dyDescent="0.25">
      <c r="V77" s="675"/>
      <c r="W77" s="675"/>
      <c r="X77" s="675"/>
      <c r="Y77" s="675"/>
      <c r="Z77" s="675"/>
      <c r="AA77" s="675"/>
      <c r="AB77" s="675"/>
      <c r="AC77" s="675"/>
      <c r="AD77" s="675"/>
      <c r="AE77" s="675"/>
      <c r="AF77" s="905"/>
      <c r="AG77" s="905"/>
      <c r="AH77" s="905"/>
      <c r="AI77" s="905"/>
      <c r="AJ77" s="905"/>
      <c r="AK77" s="905"/>
      <c r="AL77" s="905"/>
      <c r="AM77" s="905"/>
      <c r="AN77" s="905"/>
      <c r="AO77" s="905"/>
      <c r="AP77" s="905"/>
      <c r="AQ77" s="905"/>
      <c r="AR77" s="905"/>
      <c r="AS77" s="905"/>
      <c r="AT77" s="905"/>
      <c r="AU77" s="905"/>
      <c r="AV77" s="905"/>
      <c r="AW77" s="905"/>
      <c r="AX77" s="905"/>
      <c r="AY77" s="905"/>
      <c r="AZ77" s="905"/>
      <c r="BA77" s="905"/>
      <c r="BB77" s="905"/>
      <c r="BC77" s="905"/>
      <c r="BD77" s="905"/>
      <c r="BE77" s="905"/>
      <c r="BF77" s="905"/>
      <c r="BG77" s="905"/>
      <c r="BH77" s="905"/>
      <c r="BI77" s="905"/>
      <c r="BJ77" s="905"/>
      <c r="BK77" s="905"/>
      <c r="BL77" s="905"/>
      <c r="BM77" s="905"/>
      <c r="BN77" s="905"/>
      <c r="BO77" s="905"/>
      <c r="BP77" s="905"/>
      <c r="BQ77" s="905"/>
      <c r="BR77" s="905"/>
      <c r="BS77" s="905"/>
      <c r="BT77" s="905"/>
      <c r="BU77" s="905"/>
      <c r="BV77" s="905"/>
      <c r="BW77" s="905"/>
      <c r="BX77" s="905"/>
      <c r="BY77" s="905"/>
      <c r="BZ77" s="905"/>
      <c r="CA77" s="905"/>
      <c r="CB77" s="905"/>
      <c r="CC77" s="905"/>
      <c r="CD77" s="905"/>
      <c r="CE77" s="905"/>
      <c r="CF77" s="905"/>
      <c r="CG77" s="905"/>
      <c r="CH77" s="905"/>
      <c r="CI77" s="905"/>
      <c r="CJ77" s="905"/>
      <c r="CK77" s="905"/>
      <c r="CL77" s="905"/>
      <c r="CM77" s="905"/>
      <c r="CN77" s="905"/>
      <c r="CO77" s="905"/>
      <c r="CP77" s="905"/>
      <c r="CQ77" s="905"/>
      <c r="CR77" s="905"/>
      <c r="CS77" s="905"/>
      <c r="CT77" s="905"/>
      <c r="CU77" s="905"/>
      <c r="CV77" s="905"/>
      <c r="CW77" s="905"/>
      <c r="CX77" s="905"/>
      <c r="CY77" s="905"/>
      <c r="CZ77" s="905"/>
      <c r="DA77" s="905"/>
      <c r="DB77" s="905"/>
      <c r="DC77" s="905"/>
      <c r="DD77" s="905"/>
      <c r="DE77" s="905"/>
      <c r="DF77" s="905"/>
      <c r="DG77" s="905"/>
      <c r="DH77" s="905"/>
      <c r="DI77" s="905"/>
      <c r="DJ77" s="905"/>
      <c r="DK77" s="905"/>
      <c r="DL77" s="905"/>
      <c r="DM77" s="905"/>
      <c r="DN77" s="905"/>
      <c r="DO77" s="905"/>
      <c r="DP77" s="905"/>
      <c r="DQ77" s="905"/>
      <c r="DR77" s="905"/>
      <c r="DS77" s="905"/>
      <c r="DT77" s="905"/>
      <c r="DU77" s="905"/>
      <c r="DV77" s="905"/>
      <c r="DW77" s="905"/>
      <c r="DX77" s="905"/>
      <c r="DY77" s="905"/>
      <c r="DZ77" s="905"/>
      <c r="EA77" s="905"/>
      <c r="EB77" s="905"/>
      <c r="EC77" s="905"/>
      <c r="ED77" s="905"/>
      <c r="EE77" s="905"/>
      <c r="EF77" s="905"/>
      <c r="EG77" s="905"/>
      <c r="EH77" s="905"/>
      <c r="EI77" s="905"/>
      <c r="EJ77" s="905"/>
      <c r="EK77" s="905"/>
      <c r="EL77" s="905"/>
      <c r="EM77" s="905"/>
      <c r="EN77" s="905"/>
      <c r="EO77" s="905"/>
      <c r="EP77" s="905"/>
      <c r="EQ77" s="905"/>
      <c r="ER77" s="905"/>
      <c r="ES77" s="905"/>
      <c r="ET77" s="905"/>
      <c r="EU77" s="905"/>
      <c r="EV77" s="905"/>
      <c r="EW77" s="905"/>
      <c r="EX77" s="905"/>
      <c r="EY77" s="905"/>
      <c r="EZ77" s="905"/>
      <c r="FA77" s="905"/>
      <c r="FB77" s="905"/>
      <c r="FC77" s="905"/>
      <c r="FD77" s="905"/>
    </row>
    <row r="78" spans="22:160" ht="30" customHeight="1" x14ac:dyDescent="0.25">
      <c r="V78" s="675"/>
      <c r="W78" s="675"/>
      <c r="X78" s="675"/>
      <c r="Y78" s="675"/>
      <c r="Z78" s="675"/>
      <c r="AA78" s="675"/>
      <c r="AB78" s="675"/>
      <c r="AC78" s="675"/>
      <c r="AD78" s="675"/>
      <c r="AE78" s="675"/>
      <c r="AF78" s="905"/>
      <c r="AG78" s="905"/>
      <c r="AH78" s="905"/>
      <c r="AI78" s="905"/>
      <c r="AJ78" s="905"/>
      <c r="AK78" s="905"/>
      <c r="AL78" s="905"/>
      <c r="AM78" s="905"/>
      <c r="AN78" s="905"/>
      <c r="AO78" s="905"/>
      <c r="AP78" s="905"/>
      <c r="AQ78" s="905"/>
      <c r="AR78" s="905"/>
      <c r="AS78" s="905"/>
      <c r="AT78" s="905"/>
      <c r="AU78" s="905"/>
      <c r="AV78" s="905"/>
      <c r="AW78" s="905"/>
      <c r="AX78" s="905"/>
      <c r="AY78" s="905"/>
      <c r="AZ78" s="905"/>
      <c r="BA78" s="905"/>
      <c r="BB78" s="905"/>
      <c r="BC78" s="905"/>
      <c r="BD78" s="905"/>
      <c r="BE78" s="905"/>
      <c r="BF78" s="905"/>
      <c r="BG78" s="905"/>
      <c r="BH78" s="905"/>
      <c r="BI78" s="905"/>
      <c r="BJ78" s="905"/>
      <c r="BK78" s="905"/>
      <c r="BL78" s="905"/>
      <c r="BM78" s="905"/>
      <c r="BN78" s="905"/>
      <c r="BO78" s="905"/>
      <c r="BP78" s="905"/>
      <c r="BQ78" s="905"/>
      <c r="BR78" s="905"/>
      <c r="BS78" s="905"/>
      <c r="BT78" s="905"/>
      <c r="BU78" s="905"/>
      <c r="BV78" s="905"/>
      <c r="BW78" s="905"/>
      <c r="BX78" s="905"/>
      <c r="BY78" s="905"/>
      <c r="BZ78" s="905"/>
      <c r="CA78" s="905"/>
      <c r="CB78" s="905"/>
      <c r="CC78" s="905"/>
      <c r="CD78" s="905"/>
      <c r="CE78" s="905"/>
      <c r="CF78" s="905"/>
      <c r="CG78" s="905"/>
      <c r="CH78" s="905"/>
      <c r="CI78" s="905"/>
      <c r="CJ78" s="905"/>
      <c r="CK78" s="905"/>
      <c r="CL78" s="905"/>
      <c r="CM78" s="905"/>
      <c r="CN78" s="905"/>
      <c r="CO78" s="905"/>
      <c r="CP78" s="905"/>
      <c r="CQ78" s="905"/>
      <c r="CR78" s="905"/>
      <c r="CS78" s="905"/>
      <c r="CT78" s="905"/>
      <c r="CU78" s="905"/>
      <c r="CV78" s="905"/>
      <c r="CW78" s="905"/>
      <c r="CX78" s="905"/>
      <c r="CY78" s="905"/>
      <c r="CZ78" s="905"/>
      <c r="DA78" s="905"/>
      <c r="DB78" s="905"/>
      <c r="DC78" s="905"/>
      <c r="DD78" s="905"/>
      <c r="DE78" s="905"/>
      <c r="DF78" s="905"/>
      <c r="DG78" s="905"/>
      <c r="DH78" s="905"/>
      <c r="DI78" s="905"/>
      <c r="DJ78" s="905"/>
      <c r="DK78" s="905"/>
      <c r="DL78" s="905"/>
      <c r="DM78" s="905"/>
      <c r="DN78" s="905"/>
      <c r="DO78" s="905"/>
      <c r="DP78" s="905"/>
      <c r="DQ78" s="905"/>
      <c r="DR78" s="905"/>
      <c r="DS78" s="905"/>
      <c r="DT78" s="905"/>
      <c r="DU78" s="905"/>
      <c r="DV78" s="905"/>
      <c r="DW78" s="905"/>
      <c r="DX78" s="905"/>
      <c r="DY78" s="905"/>
      <c r="DZ78" s="905"/>
      <c r="EA78" s="905"/>
      <c r="EB78" s="905"/>
      <c r="EC78" s="905"/>
      <c r="ED78" s="905"/>
      <c r="EE78" s="905"/>
      <c r="EF78" s="905"/>
      <c r="EG78" s="905"/>
      <c r="EH78" s="905"/>
      <c r="EI78" s="905"/>
      <c r="EJ78" s="905"/>
      <c r="EK78" s="905"/>
      <c r="EL78" s="905"/>
      <c r="EM78" s="905"/>
      <c r="EN78" s="905"/>
      <c r="EO78" s="905"/>
      <c r="EP78" s="905"/>
      <c r="EQ78" s="905"/>
      <c r="ER78" s="905"/>
      <c r="ES78" s="905"/>
      <c r="ET78" s="905"/>
      <c r="EU78" s="905"/>
      <c r="EV78" s="905"/>
      <c r="EW78" s="905"/>
      <c r="EX78" s="905"/>
      <c r="EY78" s="905"/>
      <c r="EZ78" s="905"/>
      <c r="FA78" s="905"/>
      <c r="FB78" s="905"/>
      <c r="FC78" s="905"/>
      <c r="FD78" s="905"/>
    </row>
    <row r="79" spans="22:160" ht="30" customHeight="1" x14ac:dyDescent="0.25">
      <c r="V79" s="675"/>
      <c r="W79" s="675"/>
      <c r="X79" s="675"/>
      <c r="Y79" s="675"/>
      <c r="Z79" s="675"/>
      <c r="AA79" s="675"/>
      <c r="AB79" s="675"/>
      <c r="AC79" s="675"/>
      <c r="AD79" s="675"/>
      <c r="AE79" s="675"/>
      <c r="AF79" s="905"/>
      <c r="AG79" s="905"/>
      <c r="AH79" s="905"/>
      <c r="AI79" s="905"/>
      <c r="AJ79" s="905"/>
      <c r="AK79" s="905"/>
      <c r="AL79" s="905"/>
      <c r="AM79" s="905"/>
      <c r="AN79" s="905"/>
      <c r="AO79" s="905"/>
      <c r="AP79" s="905"/>
      <c r="AQ79" s="905"/>
      <c r="AR79" s="905"/>
      <c r="AS79" s="905"/>
      <c r="AT79" s="905"/>
      <c r="AU79" s="905"/>
      <c r="AV79" s="905"/>
      <c r="AW79" s="905"/>
      <c r="AX79" s="905"/>
      <c r="AY79" s="905"/>
      <c r="AZ79" s="905"/>
      <c r="BA79" s="905"/>
      <c r="BB79" s="905"/>
      <c r="BC79" s="905"/>
      <c r="BD79" s="905"/>
      <c r="BE79" s="905"/>
      <c r="BF79" s="905"/>
      <c r="BG79" s="905"/>
      <c r="BH79" s="905"/>
      <c r="BI79" s="905"/>
      <c r="BJ79" s="905"/>
      <c r="BK79" s="905"/>
      <c r="BL79" s="905"/>
      <c r="BM79" s="905"/>
      <c r="BN79" s="905"/>
      <c r="BO79" s="905"/>
      <c r="BP79" s="905"/>
      <c r="BQ79" s="905"/>
      <c r="BR79" s="905"/>
      <c r="BS79" s="905"/>
      <c r="BT79" s="905"/>
      <c r="BU79" s="905"/>
      <c r="BV79" s="905"/>
      <c r="BW79" s="905"/>
      <c r="BX79" s="905"/>
      <c r="BY79" s="905"/>
      <c r="BZ79" s="905"/>
      <c r="CA79" s="905"/>
      <c r="CB79" s="905"/>
      <c r="CC79" s="905"/>
      <c r="CD79" s="905"/>
      <c r="CE79" s="905"/>
      <c r="CF79" s="905"/>
      <c r="CG79" s="905"/>
      <c r="CH79" s="905"/>
      <c r="CI79" s="905"/>
      <c r="CJ79" s="905"/>
      <c r="CK79" s="905"/>
      <c r="CL79" s="905"/>
      <c r="CM79" s="905"/>
      <c r="CN79" s="905"/>
      <c r="CO79" s="905"/>
      <c r="CP79" s="905"/>
      <c r="CQ79" s="905"/>
      <c r="CR79" s="905"/>
      <c r="CS79" s="905"/>
      <c r="CT79" s="905"/>
      <c r="CU79" s="905"/>
      <c r="CV79" s="905"/>
      <c r="CW79" s="905"/>
      <c r="CX79" s="905"/>
      <c r="CY79" s="905"/>
      <c r="CZ79" s="905"/>
      <c r="DA79" s="905"/>
      <c r="DB79" s="905"/>
      <c r="DC79" s="905"/>
      <c r="DD79" s="905"/>
      <c r="DE79" s="905"/>
      <c r="DF79" s="905"/>
      <c r="DG79" s="905"/>
      <c r="DH79" s="905"/>
      <c r="DI79" s="905"/>
      <c r="DJ79" s="905"/>
      <c r="DK79" s="905"/>
      <c r="DL79" s="905"/>
      <c r="DM79" s="905"/>
      <c r="DN79" s="905"/>
      <c r="DO79" s="905"/>
      <c r="DP79" s="905"/>
      <c r="DQ79" s="905"/>
      <c r="DR79" s="905"/>
      <c r="DS79" s="905"/>
      <c r="DT79" s="905"/>
      <c r="DU79" s="905"/>
      <c r="DV79" s="905"/>
      <c r="DW79" s="905"/>
      <c r="DX79" s="905"/>
      <c r="DY79" s="905"/>
      <c r="DZ79" s="905"/>
      <c r="EA79" s="905"/>
      <c r="EB79" s="905"/>
      <c r="EC79" s="905"/>
      <c r="ED79" s="905"/>
      <c r="EE79" s="905"/>
      <c r="EF79" s="905"/>
      <c r="EG79" s="905"/>
      <c r="EH79" s="905"/>
      <c r="EI79" s="905"/>
      <c r="EJ79" s="905"/>
      <c r="EK79" s="905"/>
      <c r="EL79" s="905"/>
      <c r="EM79" s="905"/>
      <c r="EN79" s="905"/>
      <c r="EO79" s="905"/>
      <c r="EP79" s="905"/>
      <c r="EQ79" s="905"/>
      <c r="ER79" s="905"/>
      <c r="ES79" s="905"/>
      <c r="ET79" s="905"/>
      <c r="EU79" s="905"/>
      <c r="EV79" s="905"/>
      <c r="EW79" s="905"/>
      <c r="EX79" s="905"/>
      <c r="EY79" s="905"/>
      <c r="EZ79" s="905"/>
      <c r="FA79" s="905"/>
      <c r="FB79" s="905"/>
      <c r="FC79" s="905"/>
      <c r="FD79" s="905"/>
    </row>
    <row r="80" spans="22:160" ht="30" customHeight="1" x14ac:dyDescent="0.25">
      <c r="V80" s="675"/>
      <c r="W80" s="675"/>
      <c r="X80" s="675"/>
      <c r="Y80" s="675"/>
      <c r="Z80" s="675"/>
      <c r="AA80" s="675"/>
      <c r="AB80" s="675"/>
      <c r="AC80" s="675"/>
      <c r="AD80" s="675"/>
      <c r="AE80" s="675"/>
      <c r="AF80" s="905"/>
      <c r="AG80" s="905"/>
      <c r="AH80" s="905"/>
      <c r="AI80" s="905"/>
      <c r="AJ80" s="905"/>
      <c r="AK80" s="905"/>
      <c r="AL80" s="905"/>
      <c r="AM80" s="905"/>
      <c r="AN80" s="905"/>
      <c r="AO80" s="905"/>
      <c r="AP80" s="905"/>
      <c r="AQ80" s="905"/>
      <c r="AR80" s="905"/>
      <c r="AS80" s="905"/>
      <c r="AT80" s="905"/>
      <c r="AU80" s="905"/>
      <c r="AV80" s="905"/>
      <c r="AW80" s="905"/>
      <c r="AX80" s="905"/>
      <c r="AY80" s="905"/>
      <c r="AZ80" s="905"/>
      <c r="BA80" s="905"/>
      <c r="BB80" s="905"/>
      <c r="BC80" s="905"/>
      <c r="BD80" s="905"/>
      <c r="BE80" s="905"/>
      <c r="BF80" s="905"/>
      <c r="BG80" s="905"/>
      <c r="BH80" s="905"/>
      <c r="BI80" s="905"/>
      <c r="BJ80" s="905"/>
      <c r="BK80" s="905"/>
      <c r="BL80" s="905"/>
      <c r="BM80" s="905"/>
      <c r="BN80" s="905"/>
      <c r="BO80" s="905"/>
      <c r="BP80" s="905"/>
      <c r="BQ80" s="905"/>
      <c r="BR80" s="905"/>
      <c r="BS80" s="905"/>
      <c r="BT80" s="905"/>
      <c r="BU80" s="905"/>
      <c r="BV80" s="905"/>
      <c r="BW80" s="905"/>
      <c r="BX80" s="905"/>
      <c r="BY80" s="905"/>
      <c r="BZ80" s="905"/>
      <c r="CA80" s="905"/>
      <c r="CB80" s="905"/>
      <c r="CC80" s="905"/>
      <c r="CD80" s="905"/>
      <c r="CE80" s="905"/>
      <c r="CF80" s="905"/>
      <c r="CG80" s="905"/>
      <c r="CH80" s="905"/>
      <c r="CI80" s="905"/>
      <c r="CJ80" s="905"/>
      <c r="CK80" s="905"/>
      <c r="CL80" s="905"/>
      <c r="CM80" s="905"/>
      <c r="CN80" s="905"/>
      <c r="CO80" s="905"/>
      <c r="CP80" s="905"/>
      <c r="CQ80" s="905"/>
      <c r="CR80" s="905"/>
      <c r="CS80" s="905"/>
      <c r="CT80" s="905"/>
      <c r="CU80" s="905"/>
      <c r="CV80" s="905"/>
      <c r="CW80" s="905"/>
      <c r="CX80" s="905"/>
      <c r="CY80" s="905"/>
      <c r="CZ80" s="905"/>
      <c r="DA80" s="905"/>
      <c r="DB80" s="905"/>
      <c r="DC80" s="905"/>
      <c r="DD80" s="905"/>
      <c r="DE80" s="905"/>
      <c r="DF80" s="905"/>
      <c r="DG80" s="905"/>
      <c r="DH80" s="905"/>
      <c r="DI80" s="905"/>
      <c r="DJ80" s="905"/>
      <c r="DK80" s="905"/>
      <c r="DL80" s="905"/>
      <c r="DM80" s="905"/>
      <c r="DN80" s="905"/>
      <c r="DO80" s="905"/>
      <c r="DP80" s="905"/>
      <c r="DQ80" s="905"/>
      <c r="DR80" s="905"/>
      <c r="DS80" s="905"/>
      <c r="DT80" s="905"/>
      <c r="DU80" s="905"/>
      <c r="DV80" s="905"/>
      <c r="DW80" s="905"/>
      <c r="DX80" s="905"/>
      <c r="DY80" s="905"/>
      <c r="DZ80" s="905"/>
      <c r="EA80" s="905"/>
      <c r="EB80" s="905"/>
      <c r="EC80" s="905"/>
      <c r="ED80" s="905"/>
      <c r="EE80" s="905"/>
      <c r="EF80" s="905"/>
      <c r="EG80" s="905"/>
      <c r="EH80" s="905"/>
      <c r="EI80" s="905"/>
      <c r="EJ80" s="905"/>
      <c r="EK80" s="905"/>
      <c r="EL80" s="905"/>
      <c r="EM80" s="905"/>
      <c r="EN80" s="905"/>
      <c r="EO80" s="905"/>
      <c r="EP80" s="905"/>
      <c r="EQ80" s="905"/>
      <c r="ER80" s="905"/>
      <c r="ES80" s="905"/>
      <c r="ET80" s="905"/>
      <c r="EU80" s="905"/>
      <c r="EV80" s="905"/>
      <c r="EW80" s="905"/>
      <c r="EX80" s="905"/>
      <c r="EY80" s="905"/>
      <c r="EZ80" s="905"/>
      <c r="FA80" s="905"/>
      <c r="FB80" s="905"/>
      <c r="FC80" s="905"/>
      <c r="FD80" s="905"/>
    </row>
    <row r="81" spans="22:160" ht="30" customHeight="1" x14ac:dyDescent="0.25">
      <c r="V81" s="675"/>
      <c r="W81" s="675"/>
      <c r="X81" s="675"/>
      <c r="Y81" s="675"/>
      <c r="Z81" s="675"/>
      <c r="AA81" s="675"/>
      <c r="AB81" s="675"/>
      <c r="AC81" s="675"/>
      <c r="AD81" s="675"/>
      <c r="AE81" s="675"/>
      <c r="AF81" s="905"/>
      <c r="AG81" s="905"/>
      <c r="AH81" s="905"/>
      <c r="AI81" s="905"/>
      <c r="AJ81" s="905"/>
      <c r="AK81" s="905"/>
      <c r="AL81" s="905"/>
      <c r="AM81" s="905"/>
      <c r="AN81" s="905"/>
      <c r="AO81" s="905"/>
      <c r="AP81" s="905"/>
      <c r="AQ81" s="905"/>
      <c r="AR81" s="905"/>
      <c r="AS81" s="905"/>
      <c r="AT81" s="905"/>
      <c r="AU81" s="905"/>
      <c r="AV81" s="905"/>
      <c r="AW81" s="905"/>
      <c r="AX81" s="905"/>
      <c r="AY81" s="905"/>
      <c r="AZ81" s="905"/>
      <c r="BA81" s="905"/>
      <c r="BB81" s="905"/>
      <c r="BC81" s="905"/>
      <c r="BD81" s="905"/>
      <c r="BE81" s="905"/>
      <c r="BF81" s="905"/>
      <c r="BG81" s="905"/>
      <c r="BH81" s="905"/>
      <c r="BI81" s="905"/>
      <c r="BJ81" s="905"/>
      <c r="BK81" s="905"/>
      <c r="BL81" s="905"/>
      <c r="BM81" s="905"/>
      <c r="BN81" s="905"/>
      <c r="BO81" s="905"/>
      <c r="BP81" s="905"/>
      <c r="BQ81" s="905"/>
      <c r="BR81" s="905"/>
      <c r="BS81" s="905"/>
      <c r="BT81" s="905"/>
      <c r="BU81" s="905"/>
      <c r="BV81" s="905"/>
      <c r="BW81" s="905"/>
      <c r="BX81" s="905"/>
      <c r="BY81" s="905"/>
      <c r="BZ81" s="905"/>
      <c r="CA81" s="905"/>
      <c r="CB81" s="905"/>
      <c r="CC81" s="905"/>
      <c r="CD81" s="905"/>
      <c r="CE81" s="905"/>
      <c r="CF81" s="905"/>
      <c r="CG81" s="905"/>
      <c r="CH81" s="905"/>
      <c r="CI81" s="905"/>
      <c r="CJ81" s="905"/>
      <c r="CK81" s="905"/>
      <c r="CL81" s="905"/>
      <c r="CM81" s="905"/>
      <c r="CN81" s="905"/>
      <c r="CO81" s="905"/>
      <c r="CP81" s="905"/>
      <c r="CQ81" s="905"/>
      <c r="CR81" s="905"/>
      <c r="CS81" s="905"/>
      <c r="CT81" s="905"/>
      <c r="CU81" s="905"/>
      <c r="CV81" s="905"/>
      <c r="CW81" s="905"/>
      <c r="CX81" s="905"/>
      <c r="CY81" s="905"/>
      <c r="CZ81" s="905"/>
      <c r="DA81" s="905"/>
      <c r="DB81" s="905"/>
      <c r="DC81" s="905"/>
      <c r="DD81" s="905"/>
      <c r="DE81" s="905"/>
      <c r="DF81" s="905"/>
      <c r="DG81" s="905"/>
      <c r="DH81" s="905"/>
      <c r="DI81" s="905"/>
      <c r="DJ81" s="905"/>
      <c r="DK81" s="905"/>
      <c r="DL81" s="905"/>
      <c r="DM81" s="905"/>
      <c r="DN81" s="905"/>
      <c r="DO81" s="905"/>
      <c r="DP81" s="905"/>
      <c r="DQ81" s="905"/>
      <c r="DR81" s="905"/>
      <c r="DS81" s="905"/>
      <c r="DT81" s="905"/>
      <c r="DU81" s="905"/>
      <c r="DV81" s="905"/>
      <c r="DW81" s="905"/>
      <c r="DX81" s="905"/>
      <c r="DY81" s="905"/>
      <c r="DZ81" s="905"/>
      <c r="EA81" s="905"/>
      <c r="EB81" s="905"/>
      <c r="EC81" s="905"/>
      <c r="ED81" s="905"/>
      <c r="EE81" s="905"/>
      <c r="EF81" s="905"/>
      <c r="EG81" s="905"/>
      <c r="EH81" s="905"/>
      <c r="EI81" s="905"/>
      <c r="EJ81" s="905"/>
      <c r="EK81" s="905"/>
      <c r="EL81" s="905"/>
      <c r="EM81" s="905"/>
      <c r="EN81" s="905"/>
      <c r="EO81" s="905"/>
      <c r="EP81" s="905"/>
      <c r="EQ81" s="905"/>
      <c r="ER81" s="905"/>
      <c r="ES81" s="905"/>
      <c r="ET81" s="905"/>
      <c r="EU81" s="905"/>
      <c r="EV81" s="905"/>
      <c r="EW81" s="905"/>
      <c r="EX81" s="905"/>
      <c r="EY81" s="905"/>
      <c r="EZ81" s="905"/>
      <c r="FA81" s="905"/>
      <c r="FB81" s="905"/>
      <c r="FC81" s="905"/>
      <c r="FD81" s="905"/>
    </row>
    <row r="82" spans="22:160" ht="30" customHeight="1" x14ac:dyDescent="0.25">
      <c r="V82" s="675"/>
      <c r="W82" s="675"/>
      <c r="X82" s="675"/>
      <c r="Y82" s="675"/>
      <c r="Z82" s="675"/>
      <c r="AA82" s="675"/>
      <c r="AB82" s="675"/>
      <c r="AC82" s="675"/>
      <c r="AD82" s="675"/>
      <c r="AE82" s="675"/>
      <c r="AF82" s="905"/>
      <c r="AG82" s="905"/>
      <c r="AH82" s="905"/>
      <c r="AI82" s="905"/>
      <c r="AJ82" s="905"/>
      <c r="AK82" s="905"/>
      <c r="AL82" s="905"/>
      <c r="AM82" s="905"/>
      <c r="AN82" s="905"/>
      <c r="AO82" s="905"/>
      <c r="AP82" s="905"/>
      <c r="AQ82" s="905"/>
      <c r="AR82" s="905"/>
      <c r="AS82" s="905"/>
      <c r="AT82" s="905"/>
      <c r="AU82" s="905"/>
      <c r="AV82" s="905"/>
      <c r="AW82" s="905"/>
      <c r="AX82" s="905"/>
      <c r="AY82" s="905"/>
      <c r="AZ82" s="905"/>
      <c r="BA82" s="905"/>
      <c r="BB82" s="905"/>
      <c r="BC82" s="905"/>
      <c r="BD82" s="905"/>
      <c r="BE82" s="905"/>
      <c r="BF82" s="905"/>
      <c r="BG82" s="905"/>
      <c r="BH82" s="905"/>
      <c r="BI82" s="905"/>
      <c r="BJ82" s="905"/>
      <c r="BK82" s="905"/>
      <c r="BL82" s="905"/>
      <c r="BM82" s="905"/>
      <c r="BN82" s="905"/>
      <c r="BO82" s="905"/>
      <c r="BP82" s="905"/>
      <c r="BQ82" s="905"/>
      <c r="BR82" s="905"/>
      <c r="BS82" s="905"/>
      <c r="BT82" s="905"/>
      <c r="BU82" s="905"/>
      <c r="BV82" s="905"/>
      <c r="BW82" s="905"/>
      <c r="BX82" s="905"/>
      <c r="BY82" s="905"/>
      <c r="BZ82" s="905"/>
      <c r="CA82" s="905"/>
      <c r="CB82" s="905"/>
      <c r="CC82" s="905"/>
      <c r="CD82" s="905"/>
      <c r="CE82" s="905"/>
      <c r="CF82" s="905"/>
      <c r="CG82" s="905"/>
      <c r="CH82" s="905"/>
      <c r="CI82" s="905"/>
      <c r="CJ82" s="905"/>
      <c r="CK82" s="905"/>
      <c r="CL82" s="905"/>
      <c r="CM82" s="905"/>
      <c r="CN82" s="905"/>
      <c r="CO82" s="905"/>
      <c r="CP82" s="905"/>
      <c r="CQ82" s="905"/>
      <c r="CR82" s="905"/>
      <c r="CS82" s="905"/>
      <c r="CT82" s="905"/>
      <c r="CU82" s="905"/>
      <c r="CV82" s="905"/>
      <c r="CW82" s="905"/>
      <c r="CX82" s="905"/>
      <c r="CY82" s="905"/>
      <c r="CZ82" s="905"/>
      <c r="DA82" s="905"/>
      <c r="DB82" s="905"/>
      <c r="DC82" s="905"/>
      <c r="DD82" s="905"/>
      <c r="DE82" s="905"/>
      <c r="DF82" s="905"/>
      <c r="DG82" s="905"/>
      <c r="DH82" s="905"/>
      <c r="DI82" s="905"/>
      <c r="DJ82" s="905"/>
      <c r="DK82" s="905"/>
      <c r="DL82" s="905"/>
      <c r="DM82" s="905"/>
      <c r="DN82" s="905"/>
      <c r="DO82" s="905"/>
      <c r="DP82" s="905"/>
      <c r="DQ82" s="905"/>
      <c r="DR82" s="905"/>
      <c r="DS82" s="905"/>
      <c r="DT82" s="905"/>
      <c r="DU82" s="905"/>
      <c r="DV82" s="905"/>
      <c r="DW82" s="905"/>
      <c r="DX82" s="905"/>
      <c r="DY82" s="905"/>
      <c r="DZ82" s="905"/>
      <c r="EA82" s="905"/>
      <c r="EB82" s="905"/>
      <c r="EC82" s="905"/>
      <c r="ED82" s="905"/>
      <c r="EE82" s="905"/>
      <c r="EF82" s="905"/>
      <c r="EG82" s="905"/>
      <c r="EH82" s="905"/>
      <c r="EI82" s="905"/>
      <c r="EJ82" s="905"/>
      <c r="EK82" s="905"/>
      <c r="EL82" s="905"/>
      <c r="EM82" s="905"/>
      <c r="EN82" s="905"/>
      <c r="EO82" s="905"/>
      <c r="EP82" s="905"/>
      <c r="EQ82" s="905"/>
      <c r="ER82" s="905"/>
      <c r="ES82" s="905"/>
      <c r="ET82" s="905"/>
      <c r="EU82" s="905"/>
      <c r="EV82" s="905"/>
      <c r="EW82" s="905"/>
      <c r="EX82" s="905"/>
      <c r="EY82" s="905"/>
      <c r="EZ82" s="905"/>
      <c r="FA82" s="905"/>
      <c r="FB82" s="905"/>
      <c r="FC82" s="905"/>
      <c r="FD82" s="905"/>
    </row>
    <row r="83" spans="22:160" ht="30" customHeight="1" x14ac:dyDescent="0.25">
      <c r="V83" s="675"/>
      <c r="W83" s="675"/>
      <c r="X83" s="675"/>
      <c r="Y83" s="675"/>
      <c r="Z83" s="675"/>
      <c r="AA83" s="675"/>
      <c r="AB83" s="675"/>
      <c r="AC83" s="675"/>
      <c r="AD83" s="675"/>
      <c r="AE83" s="675"/>
      <c r="AF83" s="905"/>
      <c r="AG83" s="905"/>
      <c r="AH83" s="905"/>
      <c r="AI83" s="905"/>
      <c r="AJ83" s="905"/>
      <c r="AK83" s="905"/>
      <c r="AL83" s="905"/>
      <c r="AM83" s="905"/>
      <c r="AN83" s="905"/>
      <c r="AO83" s="905"/>
      <c r="AP83" s="905"/>
      <c r="AQ83" s="905"/>
      <c r="AR83" s="905"/>
      <c r="AS83" s="905"/>
      <c r="AT83" s="905"/>
      <c r="AU83" s="905"/>
      <c r="AV83" s="905"/>
      <c r="AW83" s="905"/>
      <c r="AX83" s="905"/>
      <c r="AY83" s="905"/>
      <c r="AZ83" s="905"/>
      <c r="BA83" s="905"/>
      <c r="BB83" s="905"/>
      <c r="BC83" s="905"/>
      <c r="BD83" s="905"/>
      <c r="BE83" s="905"/>
      <c r="BF83" s="905"/>
      <c r="BG83" s="905"/>
      <c r="BH83" s="905"/>
      <c r="BI83" s="905"/>
      <c r="BJ83" s="905"/>
      <c r="BK83" s="905"/>
      <c r="BL83" s="905"/>
      <c r="BM83" s="905"/>
      <c r="BN83" s="905"/>
      <c r="BO83" s="905"/>
      <c r="BP83" s="905"/>
      <c r="BQ83" s="905"/>
      <c r="BR83" s="905"/>
      <c r="BS83" s="905"/>
      <c r="BT83" s="905"/>
      <c r="BU83" s="905"/>
      <c r="BV83" s="905"/>
      <c r="BW83" s="905"/>
      <c r="BX83" s="905"/>
      <c r="BY83" s="905"/>
      <c r="BZ83" s="905"/>
      <c r="CA83" s="905"/>
      <c r="CB83" s="905"/>
      <c r="CC83" s="905"/>
      <c r="CD83" s="905"/>
      <c r="CE83" s="905"/>
      <c r="CF83" s="905"/>
      <c r="CG83" s="905"/>
      <c r="CH83" s="905"/>
      <c r="CI83" s="905"/>
      <c r="CJ83" s="905"/>
      <c r="CK83" s="905"/>
      <c r="CL83" s="905"/>
      <c r="CM83" s="905"/>
      <c r="CN83" s="905"/>
      <c r="CO83" s="905"/>
      <c r="CP83" s="905"/>
      <c r="CQ83" s="905"/>
      <c r="CR83" s="905"/>
      <c r="CS83" s="905"/>
      <c r="CT83" s="905"/>
      <c r="CU83" s="905"/>
      <c r="CV83" s="905"/>
      <c r="CW83" s="905"/>
      <c r="CX83" s="905"/>
      <c r="CY83" s="905"/>
      <c r="CZ83" s="905"/>
      <c r="DA83" s="905"/>
      <c r="DB83" s="905"/>
      <c r="DC83" s="905"/>
      <c r="DD83" s="905"/>
      <c r="DE83" s="905"/>
      <c r="DF83" s="905"/>
      <c r="DG83" s="905"/>
      <c r="DH83" s="905"/>
      <c r="DI83" s="905"/>
      <c r="DJ83" s="905"/>
      <c r="DK83" s="905"/>
      <c r="DL83" s="905"/>
      <c r="DM83" s="905"/>
      <c r="DN83" s="905"/>
      <c r="DO83" s="905"/>
      <c r="DP83" s="905"/>
      <c r="DQ83" s="905"/>
      <c r="DR83" s="905"/>
      <c r="DS83" s="905"/>
      <c r="DT83" s="905"/>
      <c r="DU83" s="905"/>
      <c r="DV83" s="905"/>
      <c r="DW83" s="905"/>
      <c r="DX83" s="905"/>
      <c r="DY83" s="905"/>
      <c r="DZ83" s="905"/>
      <c r="EA83" s="905"/>
      <c r="EB83" s="905"/>
      <c r="EC83" s="905"/>
      <c r="ED83" s="905"/>
      <c r="EE83" s="905"/>
      <c r="EF83" s="905"/>
      <c r="EG83" s="905"/>
      <c r="EH83" s="905"/>
      <c r="EI83" s="905"/>
      <c r="EJ83" s="905"/>
      <c r="EK83" s="905"/>
      <c r="EL83" s="905"/>
      <c r="EM83" s="905"/>
      <c r="EN83" s="905"/>
      <c r="EO83" s="905"/>
      <c r="EP83" s="905"/>
      <c r="EQ83" s="905"/>
      <c r="ER83" s="905"/>
      <c r="ES83" s="905"/>
      <c r="ET83" s="905"/>
      <c r="EU83" s="905"/>
      <c r="EV83" s="905"/>
      <c r="EW83" s="905"/>
      <c r="EX83" s="905"/>
      <c r="EY83" s="905"/>
      <c r="EZ83" s="905"/>
      <c r="FA83" s="905"/>
      <c r="FB83" s="905"/>
      <c r="FC83" s="905"/>
      <c r="FD83" s="905"/>
    </row>
    <row r="84" spans="22:160" ht="30" customHeight="1" x14ac:dyDescent="0.25">
      <c r="V84" s="675"/>
      <c r="W84" s="675"/>
      <c r="X84" s="675"/>
      <c r="Y84" s="675"/>
      <c r="Z84" s="675"/>
      <c r="AA84" s="675"/>
      <c r="AB84" s="675"/>
      <c r="AC84" s="675"/>
      <c r="AD84" s="675"/>
      <c r="AE84" s="675"/>
      <c r="AF84" s="905"/>
      <c r="AG84" s="905"/>
      <c r="AH84" s="905"/>
      <c r="AI84" s="905"/>
      <c r="AJ84" s="905"/>
      <c r="AK84" s="905"/>
      <c r="AL84" s="905"/>
      <c r="AM84" s="905"/>
      <c r="AN84" s="905"/>
      <c r="AO84" s="905"/>
      <c r="AP84" s="905"/>
      <c r="AQ84" s="905"/>
      <c r="AR84" s="905"/>
      <c r="AS84" s="905"/>
      <c r="AT84" s="905"/>
      <c r="AU84" s="905"/>
      <c r="AV84" s="905"/>
      <c r="AW84" s="905"/>
      <c r="AX84" s="905"/>
      <c r="AY84" s="905"/>
      <c r="AZ84" s="905"/>
      <c r="BA84" s="905"/>
      <c r="BB84" s="905"/>
      <c r="BC84" s="905"/>
      <c r="BD84" s="905"/>
      <c r="BE84" s="905"/>
      <c r="BF84" s="905"/>
      <c r="BG84" s="905"/>
      <c r="BH84" s="905"/>
      <c r="BI84" s="905"/>
      <c r="BJ84" s="905"/>
      <c r="BK84" s="905"/>
      <c r="BL84" s="905"/>
      <c r="BM84" s="905"/>
      <c r="BN84" s="905"/>
      <c r="BO84" s="905"/>
      <c r="BP84" s="905"/>
      <c r="BQ84" s="905"/>
      <c r="BR84" s="905"/>
      <c r="BS84" s="905"/>
      <c r="BT84" s="905"/>
      <c r="BU84" s="905"/>
      <c r="BV84" s="905"/>
      <c r="BW84" s="905"/>
      <c r="BX84" s="905"/>
      <c r="BY84" s="905"/>
      <c r="BZ84" s="905"/>
      <c r="CA84" s="905"/>
      <c r="CB84" s="905"/>
      <c r="CC84" s="905"/>
      <c r="CD84" s="905"/>
      <c r="CE84" s="905"/>
      <c r="CF84" s="905"/>
      <c r="CG84" s="905"/>
      <c r="CH84" s="905"/>
      <c r="CI84" s="905"/>
      <c r="CJ84" s="905"/>
      <c r="CK84" s="905"/>
      <c r="CL84" s="905"/>
      <c r="CM84" s="905"/>
      <c r="CN84" s="905"/>
      <c r="CO84" s="905"/>
      <c r="CP84" s="905"/>
      <c r="CQ84" s="905"/>
      <c r="CR84" s="905"/>
      <c r="CS84" s="905"/>
      <c r="CT84" s="905"/>
      <c r="CU84" s="905"/>
      <c r="CV84" s="905"/>
      <c r="CW84" s="905"/>
      <c r="CX84" s="905"/>
      <c r="CY84" s="905"/>
      <c r="CZ84" s="905"/>
      <c r="DA84" s="905"/>
      <c r="DB84" s="905"/>
      <c r="DC84" s="905"/>
      <c r="DD84" s="905"/>
      <c r="DE84" s="905"/>
      <c r="DF84" s="905"/>
      <c r="DG84" s="905"/>
      <c r="DH84" s="905"/>
      <c r="DI84" s="905"/>
      <c r="DJ84" s="905"/>
      <c r="DK84" s="905"/>
      <c r="DL84" s="905"/>
      <c r="DM84" s="905"/>
      <c r="DN84" s="905"/>
      <c r="DO84" s="905"/>
      <c r="DP84" s="905"/>
      <c r="DQ84" s="905"/>
      <c r="DR84" s="905"/>
      <c r="DS84" s="905"/>
      <c r="DT84" s="905"/>
      <c r="DU84" s="905"/>
      <c r="DV84" s="905"/>
      <c r="DW84" s="905"/>
      <c r="DX84" s="905"/>
      <c r="DY84" s="905"/>
      <c r="DZ84" s="905"/>
      <c r="EA84" s="905"/>
      <c r="EB84" s="905"/>
      <c r="EC84" s="905"/>
      <c r="ED84" s="905"/>
      <c r="EE84" s="905"/>
      <c r="EF84" s="905"/>
      <c r="EG84" s="905"/>
      <c r="EH84" s="905"/>
      <c r="EI84" s="905"/>
      <c r="EJ84" s="905"/>
      <c r="EK84" s="905"/>
      <c r="EL84" s="905"/>
      <c r="EM84" s="905"/>
      <c r="EN84" s="905"/>
      <c r="EO84" s="905"/>
      <c r="EP84" s="905"/>
      <c r="EQ84" s="905"/>
      <c r="ER84" s="905"/>
      <c r="ES84" s="905"/>
      <c r="ET84" s="905"/>
      <c r="EU84" s="905"/>
      <c r="EV84" s="905"/>
      <c r="EW84" s="905"/>
      <c r="EX84" s="905"/>
      <c r="EY84" s="905"/>
      <c r="EZ84" s="905"/>
      <c r="FA84" s="905"/>
      <c r="FB84" s="905"/>
      <c r="FC84" s="905"/>
      <c r="FD84" s="905"/>
    </row>
  </sheetData>
  <mergeCells count="4">
    <mergeCell ref="A5:A7"/>
    <mergeCell ref="A8:A10"/>
    <mergeCell ref="A11:A17"/>
    <mergeCell ref="A18:A21"/>
  </mergeCells>
  <conditionalFormatting sqref="F7 F10 F22">
    <cfRule type="containsText" dxfId="386" priority="21" operator="containsText" text="medium">
      <formula>NOT(ISERROR(SEARCH("medium",F7)))</formula>
    </cfRule>
  </conditionalFormatting>
  <conditionalFormatting sqref="F7 F10 F22">
    <cfRule type="containsText" dxfId="385" priority="20" operator="containsText" text="high">
      <formula>NOT(ISERROR(SEARCH("high",F7)))</formula>
    </cfRule>
  </conditionalFormatting>
  <conditionalFormatting sqref="F7 F10 F22">
    <cfRule type="containsText" dxfId="384" priority="19" operator="containsText" text="low">
      <formula>NOT(ISERROR(SEARCH("low",F7)))</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I84"/>
  <sheetViews>
    <sheetView topLeftCell="A64" workbookViewId="0">
      <selection activeCell="H78" sqref="H78"/>
    </sheetView>
  </sheetViews>
  <sheetFormatPr defaultRowHeight="15" x14ac:dyDescent="0.25"/>
  <cols>
    <col min="1" max="1" width="9.140625" style="98"/>
    <col min="2" max="2" width="29.7109375" style="98" customWidth="1"/>
    <col min="3" max="5" width="9.140625" style="98"/>
    <col min="6" max="6" width="12" style="98" customWidth="1"/>
    <col min="7" max="16384" width="9.140625" style="98"/>
  </cols>
  <sheetData>
    <row r="6" spans="2:6" ht="15.75" thickBot="1" x14ac:dyDescent="0.3"/>
    <row r="7" spans="2:6" ht="18.75" x14ac:dyDescent="0.3">
      <c r="B7" s="682" t="s">
        <v>1708</v>
      </c>
      <c r="C7" s="703"/>
      <c r="D7" s="703"/>
      <c r="E7" s="703"/>
      <c r="F7" s="704"/>
    </row>
    <row r="8" spans="2:6" x14ac:dyDescent="0.25">
      <c r="B8" s="685" t="s">
        <v>1088</v>
      </c>
      <c r="C8" s="686" t="s">
        <v>1089</v>
      </c>
      <c r="D8" s="686" t="s">
        <v>1090</v>
      </c>
      <c r="E8" s="686" t="s">
        <v>1091</v>
      </c>
      <c r="F8" s="687" t="s">
        <v>1092</v>
      </c>
    </row>
    <row r="9" spans="2:6" x14ac:dyDescent="0.25">
      <c r="B9" s="688" t="s">
        <v>1709</v>
      </c>
      <c r="C9" s="680">
        <v>450</v>
      </c>
      <c r="D9" s="680" t="s">
        <v>1093</v>
      </c>
      <c r="E9" s="680">
        <v>20</v>
      </c>
      <c r="F9" s="689">
        <f t="shared" ref="F9:F12" si="0">E9*C9</f>
        <v>9000</v>
      </c>
    </row>
    <row r="10" spans="2:6" x14ac:dyDescent="0.25">
      <c r="B10" s="688" t="s">
        <v>1710</v>
      </c>
      <c r="C10" s="680">
        <v>1</v>
      </c>
      <c r="D10" s="680" t="s">
        <v>1104</v>
      </c>
      <c r="E10" s="680">
        <v>5000</v>
      </c>
      <c r="F10" s="689">
        <f t="shared" si="0"/>
        <v>5000</v>
      </c>
    </row>
    <row r="11" spans="2:6" ht="25.5" x14ac:dyDescent="0.25">
      <c r="B11" s="688" t="s">
        <v>1711</v>
      </c>
      <c r="C11" s="680">
        <v>450</v>
      </c>
      <c r="D11" s="680" t="s">
        <v>1093</v>
      </c>
      <c r="E11" s="680">
        <v>40</v>
      </c>
      <c r="F11" s="689">
        <f t="shared" si="0"/>
        <v>18000</v>
      </c>
    </row>
    <row r="12" spans="2:6" ht="25.5" x14ac:dyDescent="0.25">
      <c r="B12" s="688" t="s">
        <v>1110</v>
      </c>
      <c r="C12" s="680">
        <v>1</v>
      </c>
      <c r="D12" s="680" t="s">
        <v>1104</v>
      </c>
      <c r="E12" s="680">
        <v>2000</v>
      </c>
      <c r="F12" s="689">
        <f t="shared" si="0"/>
        <v>2000</v>
      </c>
    </row>
    <row r="13" spans="2:6" x14ac:dyDescent="0.25">
      <c r="B13" s="677" t="s">
        <v>1094</v>
      </c>
      <c r="C13" s="678"/>
      <c r="D13" s="678"/>
      <c r="E13" s="678"/>
      <c r="F13" s="690">
        <f>SUM(F9:F12)</f>
        <v>34000</v>
      </c>
    </row>
    <row r="14" spans="2:6" x14ac:dyDescent="0.25">
      <c r="B14" s="679" t="s">
        <v>1095</v>
      </c>
      <c r="C14" s="680">
        <v>15</v>
      </c>
      <c r="D14" s="680" t="s">
        <v>1096</v>
      </c>
      <c r="E14" s="106"/>
      <c r="F14" s="689">
        <f>F13*0.15</f>
        <v>5100</v>
      </c>
    </row>
    <row r="15" spans="2:6" ht="15.75" x14ac:dyDescent="0.25">
      <c r="B15" s="681" t="s">
        <v>1097</v>
      </c>
      <c r="C15" s="691"/>
      <c r="D15" s="691"/>
      <c r="E15" s="691"/>
      <c r="F15" s="692">
        <f>SUM(F13:F14)</f>
        <v>39100</v>
      </c>
    </row>
    <row r="16" spans="2:6" x14ac:dyDescent="0.25">
      <c r="B16" s="679" t="s">
        <v>1098</v>
      </c>
      <c r="C16" s="680">
        <v>10</v>
      </c>
      <c r="D16" s="106" t="s">
        <v>1096</v>
      </c>
      <c r="E16" s="106"/>
      <c r="F16" s="689">
        <f>F15*0.1</f>
        <v>3910</v>
      </c>
    </row>
    <row r="17" spans="2:6" x14ac:dyDescent="0.25">
      <c r="B17" s="679" t="s">
        <v>1099</v>
      </c>
      <c r="C17" s="680">
        <v>10</v>
      </c>
      <c r="D17" s="106" t="s">
        <v>1096</v>
      </c>
      <c r="E17" s="106"/>
      <c r="F17" s="689">
        <f>F15*0.1</f>
        <v>3910</v>
      </c>
    </row>
    <row r="18" spans="2:6" x14ac:dyDescent="0.25">
      <c r="B18" s="685" t="s">
        <v>1100</v>
      </c>
      <c r="C18" s="686"/>
      <c r="D18" s="686"/>
      <c r="E18" s="686"/>
      <c r="F18" s="687">
        <f>SUM(F15:F17)</f>
        <v>46920</v>
      </c>
    </row>
    <row r="20" spans="2:6" ht="15.75" thickBot="1" x14ac:dyDescent="0.3"/>
    <row r="21" spans="2:6" ht="18.75" x14ac:dyDescent="0.3">
      <c r="B21" s="682" t="s">
        <v>1315</v>
      </c>
      <c r="C21" s="703"/>
      <c r="D21" s="703"/>
      <c r="E21" s="703"/>
      <c r="F21" s="704"/>
    </row>
    <row r="22" spans="2:6" x14ac:dyDescent="0.25">
      <c r="B22" s="685" t="s">
        <v>1088</v>
      </c>
      <c r="C22" s="686" t="s">
        <v>1089</v>
      </c>
      <c r="D22" s="686" t="s">
        <v>1090</v>
      </c>
      <c r="E22" s="686" t="s">
        <v>1091</v>
      </c>
      <c r="F22" s="687" t="s">
        <v>1092</v>
      </c>
    </row>
    <row r="23" spans="2:6" x14ac:dyDescent="0.25">
      <c r="B23" s="688" t="s">
        <v>1107</v>
      </c>
      <c r="C23" s="680">
        <v>180</v>
      </c>
      <c r="D23" s="680" t="s">
        <v>1093</v>
      </c>
      <c r="E23" s="680">
        <v>10</v>
      </c>
      <c r="F23" s="689">
        <f t="shared" ref="F23:F24" si="1">E23*C23</f>
        <v>1800</v>
      </c>
    </row>
    <row r="24" spans="2:6" x14ac:dyDescent="0.25">
      <c r="B24" s="688" t="s">
        <v>569</v>
      </c>
      <c r="C24" s="680">
        <v>180</v>
      </c>
      <c r="D24" s="680" t="s">
        <v>1093</v>
      </c>
      <c r="E24" s="680">
        <v>20</v>
      </c>
      <c r="F24" s="689">
        <f t="shared" si="1"/>
        <v>3600</v>
      </c>
    </row>
    <row r="25" spans="2:6" x14ac:dyDescent="0.25">
      <c r="B25" s="677" t="s">
        <v>1094</v>
      </c>
      <c r="C25" s="678"/>
      <c r="D25" s="678"/>
      <c r="E25" s="678"/>
      <c r="F25" s="690">
        <f>SUM(F23:F24)</f>
        <v>5400</v>
      </c>
    </row>
    <row r="26" spans="2:6" x14ac:dyDescent="0.25">
      <c r="B26" s="679" t="s">
        <v>1095</v>
      </c>
      <c r="C26" s="680">
        <v>15</v>
      </c>
      <c r="D26" s="680" t="s">
        <v>1096</v>
      </c>
      <c r="E26" s="106"/>
      <c r="F26" s="689">
        <f>F25*0.15</f>
        <v>810</v>
      </c>
    </row>
    <row r="27" spans="2:6" ht="15.75" x14ac:dyDescent="0.25">
      <c r="B27" s="681" t="s">
        <v>1097</v>
      </c>
      <c r="C27" s="691"/>
      <c r="D27" s="691"/>
      <c r="E27" s="691"/>
      <c r="F27" s="692">
        <f>SUM(F25:F26)</f>
        <v>6210</v>
      </c>
    </row>
    <row r="28" spans="2:6" x14ac:dyDescent="0.25">
      <c r="B28" s="679" t="s">
        <v>1098</v>
      </c>
      <c r="C28" s="680">
        <v>10</v>
      </c>
      <c r="D28" s="106" t="s">
        <v>1096</v>
      </c>
      <c r="E28" s="106"/>
      <c r="F28" s="689">
        <f>F27*0.1</f>
        <v>621</v>
      </c>
    </row>
    <row r="29" spans="2:6" x14ac:dyDescent="0.25">
      <c r="B29" s="679" t="s">
        <v>1099</v>
      </c>
      <c r="C29" s="680">
        <v>10</v>
      </c>
      <c r="D29" s="106" t="s">
        <v>1096</v>
      </c>
      <c r="E29" s="106"/>
      <c r="F29" s="689">
        <f>F27*0.1</f>
        <v>621</v>
      </c>
    </row>
    <row r="30" spans="2:6" x14ac:dyDescent="0.25">
      <c r="B30" s="685" t="s">
        <v>1100</v>
      </c>
      <c r="C30" s="686"/>
      <c r="D30" s="686"/>
      <c r="E30" s="686"/>
      <c r="F30" s="687">
        <f>SUM(F27:F29)</f>
        <v>7452</v>
      </c>
    </row>
    <row r="31" spans="2:6" ht="15.75" thickBot="1" x14ac:dyDescent="0.3"/>
    <row r="32" spans="2:6" ht="18.75" x14ac:dyDescent="0.3">
      <c r="B32" s="682" t="s">
        <v>1325</v>
      </c>
      <c r="C32" s="683"/>
      <c r="D32" s="683"/>
      <c r="E32" s="683"/>
      <c r="F32" s="684"/>
    </row>
    <row r="33" spans="2:6" x14ac:dyDescent="0.25">
      <c r="B33" s="685" t="s">
        <v>1088</v>
      </c>
      <c r="C33" s="686" t="s">
        <v>1089</v>
      </c>
      <c r="D33" s="686" t="s">
        <v>1090</v>
      </c>
      <c r="E33" s="686" t="s">
        <v>1091</v>
      </c>
      <c r="F33" s="687" t="s">
        <v>1092</v>
      </c>
    </row>
    <row r="34" spans="2:6" ht="25.5" x14ac:dyDescent="0.25">
      <c r="B34" s="688" t="s">
        <v>1105</v>
      </c>
      <c r="C34" s="680">
        <v>1</v>
      </c>
      <c r="D34" s="680" t="s">
        <v>1104</v>
      </c>
      <c r="E34" s="680">
        <v>2000</v>
      </c>
      <c r="F34" s="689">
        <v>2000</v>
      </c>
    </row>
    <row r="35" spans="2:6" ht="25.5" x14ac:dyDescent="0.25">
      <c r="B35" s="688" t="s">
        <v>1327</v>
      </c>
      <c r="C35" s="680">
        <v>1</v>
      </c>
      <c r="D35" s="680" t="s">
        <v>1104</v>
      </c>
      <c r="E35" s="680">
        <v>500</v>
      </c>
      <c r="F35" s="689">
        <f>E35*C35</f>
        <v>500</v>
      </c>
    </row>
    <row r="36" spans="2:6" x14ac:dyDescent="0.25">
      <c r="B36" s="688" t="s">
        <v>1109</v>
      </c>
      <c r="C36" s="680">
        <f>5*24</f>
        <v>120</v>
      </c>
      <c r="D36" s="680" t="s">
        <v>1093</v>
      </c>
      <c r="E36" s="680">
        <v>10</v>
      </c>
      <c r="F36" s="689">
        <f>E36*C36</f>
        <v>1200</v>
      </c>
    </row>
    <row r="37" spans="2:6" x14ac:dyDescent="0.25">
      <c r="B37" s="688" t="s">
        <v>569</v>
      </c>
      <c r="C37" s="680">
        <v>120</v>
      </c>
      <c r="D37" s="680" t="s">
        <v>1093</v>
      </c>
      <c r="E37" s="680">
        <v>20</v>
      </c>
      <c r="F37" s="689">
        <f>E37*C37</f>
        <v>2400</v>
      </c>
    </row>
    <row r="38" spans="2:6" ht="25.5" x14ac:dyDescent="0.25">
      <c r="B38" s="688" t="s">
        <v>1328</v>
      </c>
      <c r="C38" s="680">
        <v>1</v>
      </c>
      <c r="D38" s="680" t="s">
        <v>1104</v>
      </c>
      <c r="E38" s="680">
        <v>1000</v>
      </c>
      <c r="F38" s="689">
        <f>E38*C38</f>
        <v>1000</v>
      </c>
    </row>
    <row r="39" spans="2:6" x14ac:dyDescent="0.25">
      <c r="B39" s="677" t="s">
        <v>1094</v>
      </c>
      <c r="C39" s="678"/>
      <c r="D39" s="678"/>
      <c r="E39" s="678"/>
      <c r="F39" s="690">
        <f>SUM(F34:F38)</f>
        <v>7100</v>
      </c>
    </row>
    <row r="40" spans="2:6" x14ac:dyDescent="0.25">
      <c r="B40" s="679" t="s">
        <v>1095</v>
      </c>
      <c r="C40" s="680">
        <v>15</v>
      </c>
      <c r="D40" s="680" t="s">
        <v>1096</v>
      </c>
      <c r="E40" s="106"/>
      <c r="F40" s="689">
        <f>F39*0.15</f>
        <v>1065</v>
      </c>
    </row>
    <row r="41" spans="2:6" ht="15.75" x14ac:dyDescent="0.25">
      <c r="B41" s="681" t="s">
        <v>1097</v>
      </c>
      <c r="C41" s="691"/>
      <c r="D41" s="691"/>
      <c r="E41" s="691"/>
      <c r="F41" s="692">
        <f>SUM(F39:F40)</f>
        <v>8165</v>
      </c>
    </row>
    <row r="42" spans="2:6" x14ac:dyDescent="0.25">
      <c r="B42" s="679" t="s">
        <v>1098</v>
      </c>
      <c r="C42" s="680">
        <v>10</v>
      </c>
      <c r="D42" s="106" t="s">
        <v>1096</v>
      </c>
      <c r="E42" s="106"/>
      <c r="F42" s="689">
        <f>F41*0.1</f>
        <v>816.5</v>
      </c>
    </row>
    <row r="43" spans="2:6" x14ac:dyDescent="0.25">
      <c r="B43" s="679" t="s">
        <v>1099</v>
      </c>
      <c r="C43" s="680">
        <v>10</v>
      </c>
      <c r="D43" s="106" t="s">
        <v>1096</v>
      </c>
      <c r="E43" s="106"/>
      <c r="F43" s="689">
        <f>F41*0.1</f>
        <v>816.5</v>
      </c>
    </row>
    <row r="44" spans="2:6" ht="15.75" x14ac:dyDescent="0.25">
      <c r="B44" s="693" t="s">
        <v>1100</v>
      </c>
      <c r="C44" s="694"/>
      <c r="D44" s="695"/>
      <c r="E44" s="695"/>
      <c r="F44" s="696">
        <f>SUM(F41:F43)</f>
        <v>9798</v>
      </c>
    </row>
    <row r="45" spans="2:6" x14ac:dyDescent="0.25">
      <c r="B45" s="677" t="s">
        <v>1101</v>
      </c>
      <c r="C45" s="680"/>
      <c r="D45" s="106"/>
      <c r="E45" s="106"/>
      <c r="F45" s="697"/>
    </row>
    <row r="46" spans="2:6" x14ac:dyDescent="0.25">
      <c r="B46" s="679" t="s">
        <v>1102</v>
      </c>
      <c r="C46" s="680">
        <v>0</v>
      </c>
      <c r="D46" s="106" t="s">
        <v>1096</v>
      </c>
      <c r="E46" s="106"/>
      <c r="F46" s="698">
        <v>0</v>
      </c>
    </row>
    <row r="47" spans="2:6" ht="16.5" thickBot="1" x14ac:dyDescent="0.3">
      <c r="B47" s="699" t="s">
        <v>1103</v>
      </c>
      <c r="C47" s="700"/>
      <c r="D47" s="701"/>
      <c r="E47" s="701"/>
      <c r="F47" s="702">
        <f>F46+F44</f>
        <v>9798</v>
      </c>
    </row>
    <row r="49" spans="2:9" ht="15.75" thickBot="1" x14ac:dyDescent="0.3"/>
    <row r="50" spans="2:9" ht="18.75" x14ac:dyDescent="0.3">
      <c r="B50" s="682" t="s">
        <v>1361</v>
      </c>
      <c r="C50" s="703"/>
      <c r="D50" s="703"/>
      <c r="E50" s="703"/>
      <c r="F50" s="704"/>
    </row>
    <row r="51" spans="2:9" x14ac:dyDescent="0.25">
      <c r="B51" s="685" t="s">
        <v>1088</v>
      </c>
      <c r="C51" s="686" t="s">
        <v>1089</v>
      </c>
      <c r="D51" s="686" t="s">
        <v>1090</v>
      </c>
      <c r="E51" s="686" t="s">
        <v>1091</v>
      </c>
      <c r="F51" s="687" t="s">
        <v>1092</v>
      </c>
      <c r="I51" s="98">
        <f>5*3.6*2</f>
        <v>36</v>
      </c>
    </row>
    <row r="52" spans="2:9" x14ac:dyDescent="0.25">
      <c r="B52" s="688" t="s">
        <v>1107</v>
      </c>
      <c r="C52" s="680">
        <v>210</v>
      </c>
      <c r="D52" s="680" t="s">
        <v>1093</v>
      </c>
      <c r="E52" s="680">
        <v>10</v>
      </c>
      <c r="F52" s="689">
        <f t="shared" ref="F52:F53" si="2">E52*C52</f>
        <v>2100</v>
      </c>
      <c r="I52" s="98">
        <f>4*24</f>
        <v>96</v>
      </c>
    </row>
    <row r="53" spans="2:9" x14ac:dyDescent="0.25">
      <c r="B53" s="688" t="s">
        <v>1108</v>
      </c>
      <c r="C53" s="680">
        <v>210</v>
      </c>
      <c r="D53" s="680" t="s">
        <v>1093</v>
      </c>
      <c r="E53" s="680">
        <v>25</v>
      </c>
      <c r="F53" s="689">
        <f t="shared" si="2"/>
        <v>5250</v>
      </c>
      <c r="I53" s="98">
        <f>3.2*24</f>
        <v>76.800000000000011</v>
      </c>
    </row>
    <row r="54" spans="2:9" x14ac:dyDescent="0.25">
      <c r="B54" s="677" t="s">
        <v>1094</v>
      </c>
      <c r="C54" s="678"/>
      <c r="D54" s="678"/>
      <c r="E54" s="678"/>
      <c r="F54" s="690">
        <f>SUM(F52:F53)</f>
        <v>7350</v>
      </c>
      <c r="I54" s="104">
        <f>SUM(I51:I53)</f>
        <v>208.8</v>
      </c>
    </row>
    <row r="55" spans="2:9" x14ac:dyDescent="0.25">
      <c r="B55" s="679" t="s">
        <v>1095</v>
      </c>
      <c r="C55" s="680">
        <v>15</v>
      </c>
      <c r="D55" s="680" t="s">
        <v>1096</v>
      </c>
      <c r="E55" s="106"/>
      <c r="F55" s="689">
        <f>F54*0.15</f>
        <v>1102.5</v>
      </c>
    </row>
    <row r="56" spans="2:9" ht="15.75" x14ac:dyDescent="0.25">
      <c r="B56" s="681" t="s">
        <v>1097</v>
      </c>
      <c r="C56" s="691"/>
      <c r="D56" s="691"/>
      <c r="E56" s="691"/>
      <c r="F56" s="692">
        <f>SUM(F54:F55)</f>
        <v>8452.5</v>
      </c>
    </row>
    <row r="57" spans="2:9" x14ac:dyDescent="0.25">
      <c r="B57" s="679" t="s">
        <v>1098</v>
      </c>
      <c r="C57" s="680">
        <v>10</v>
      </c>
      <c r="D57" s="106" t="s">
        <v>1096</v>
      </c>
      <c r="E57" s="106"/>
      <c r="F57" s="689">
        <f>F56*0.1</f>
        <v>845.25</v>
      </c>
    </row>
    <row r="58" spans="2:9" x14ac:dyDescent="0.25">
      <c r="B58" s="679" t="s">
        <v>1099</v>
      </c>
      <c r="C58" s="680">
        <v>10</v>
      </c>
      <c r="D58" s="106" t="s">
        <v>1096</v>
      </c>
      <c r="E58" s="106"/>
      <c r="F58" s="689">
        <f>F56*0.1</f>
        <v>845.25</v>
      </c>
    </row>
    <row r="59" spans="2:9" x14ac:dyDescent="0.25">
      <c r="B59" s="685" t="s">
        <v>1100</v>
      </c>
      <c r="C59" s="686"/>
      <c r="D59" s="686"/>
      <c r="E59" s="686"/>
      <c r="F59" s="687">
        <f>SUM(F56:F58)</f>
        <v>10143</v>
      </c>
    </row>
    <row r="60" spans="2:9" ht="15.75" thickBot="1" x14ac:dyDescent="0.3"/>
    <row r="61" spans="2:9" ht="18.75" x14ac:dyDescent="0.3">
      <c r="B61" s="682" t="s">
        <v>1362</v>
      </c>
      <c r="C61" s="703"/>
      <c r="D61" s="703"/>
      <c r="E61" s="703"/>
      <c r="F61" s="704"/>
    </row>
    <row r="62" spans="2:9" x14ac:dyDescent="0.25">
      <c r="B62" s="685" t="s">
        <v>1088</v>
      </c>
      <c r="C62" s="686" t="s">
        <v>1089</v>
      </c>
      <c r="D62" s="686" t="s">
        <v>1090</v>
      </c>
      <c r="E62" s="686" t="s">
        <v>1091</v>
      </c>
      <c r="F62" s="687" t="s">
        <v>1092</v>
      </c>
    </row>
    <row r="63" spans="2:9" x14ac:dyDescent="0.25">
      <c r="B63" s="688" t="s">
        <v>1107</v>
      </c>
      <c r="C63" s="680">
        <v>395</v>
      </c>
      <c r="D63" s="680" t="s">
        <v>1093</v>
      </c>
      <c r="E63" s="680">
        <v>7.5</v>
      </c>
      <c r="F63" s="689">
        <f t="shared" ref="F63:F64" si="3">E63*C63</f>
        <v>2962.5</v>
      </c>
    </row>
    <row r="64" spans="2:9" x14ac:dyDescent="0.25">
      <c r="B64" s="688" t="s">
        <v>1108</v>
      </c>
      <c r="C64" s="680">
        <v>395</v>
      </c>
      <c r="D64" s="680" t="s">
        <v>1093</v>
      </c>
      <c r="E64" s="680">
        <v>15</v>
      </c>
      <c r="F64" s="689">
        <f t="shared" si="3"/>
        <v>5925</v>
      </c>
    </row>
    <row r="65" spans="2:6" x14ac:dyDescent="0.25">
      <c r="B65" s="677" t="s">
        <v>1094</v>
      </c>
      <c r="C65" s="678"/>
      <c r="D65" s="678"/>
      <c r="E65" s="678"/>
      <c r="F65" s="690">
        <f>SUM(F63:F64)</f>
        <v>8887.5</v>
      </c>
    </row>
    <row r="66" spans="2:6" x14ac:dyDescent="0.25">
      <c r="B66" s="679" t="s">
        <v>1095</v>
      </c>
      <c r="C66" s="680">
        <v>15</v>
      </c>
      <c r="D66" s="680" t="s">
        <v>1096</v>
      </c>
      <c r="E66" s="106"/>
      <c r="F66" s="689">
        <f>F65*0.15</f>
        <v>1333.125</v>
      </c>
    </row>
    <row r="67" spans="2:6" ht="15.75" x14ac:dyDescent="0.25">
      <c r="B67" s="681" t="s">
        <v>1097</v>
      </c>
      <c r="C67" s="691"/>
      <c r="D67" s="691"/>
      <c r="E67" s="691"/>
      <c r="F67" s="692">
        <f>SUM(F65:F66)</f>
        <v>10220.625</v>
      </c>
    </row>
    <row r="68" spans="2:6" x14ac:dyDescent="0.25">
      <c r="B68" s="679" t="s">
        <v>1098</v>
      </c>
      <c r="C68" s="680">
        <v>10</v>
      </c>
      <c r="D68" s="106" t="s">
        <v>1096</v>
      </c>
      <c r="E68" s="106"/>
      <c r="F68" s="689">
        <f>F67*0.1</f>
        <v>1022.0625</v>
      </c>
    </row>
    <row r="69" spans="2:6" x14ac:dyDescent="0.25">
      <c r="B69" s="679" t="s">
        <v>1099</v>
      </c>
      <c r="C69" s="680">
        <v>10</v>
      </c>
      <c r="D69" s="106" t="s">
        <v>1096</v>
      </c>
      <c r="E69" s="106"/>
      <c r="F69" s="689">
        <f>F67*0.1</f>
        <v>1022.0625</v>
      </c>
    </row>
    <row r="70" spans="2:6" x14ac:dyDescent="0.25">
      <c r="B70" s="685" t="s">
        <v>1100</v>
      </c>
      <c r="C70" s="686"/>
      <c r="D70" s="686"/>
      <c r="E70" s="686"/>
      <c r="F70" s="687">
        <f>SUM(F67:F69)</f>
        <v>12264.75</v>
      </c>
    </row>
    <row r="72" spans="2:6" ht="15.75" thickBot="1" x14ac:dyDescent="0.3"/>
    <row r="73" spans="2:6" ht="18.75" x14ac:dyDescent="0.3">
      <c r="B73" s="682" t="s">
        <v>1712</v>
      </c>
      <c r="C73" s="703"/>
      <c r="D73" s="703"/>
      <c r="E73" s="703"/>
      <c r="F73" s="704"/>
    </row>
    <row r="74" spans="2:6" x14ac:dyDescent="0.25">
      <c r="B74" s="685" t="s">
        <v>1088</v>
      </c>
      <c r="C74" s="686" t="s">
        <v>1089</v>
      </c>
      <c r="D74" s="686" t="s">
        <v>1090</v>
      </c>
      <c r="E74" s="686" t="s">
        <v>1091</v>
      </c>
      <c r="F74" s="687" t="s">
        <v>1092</v>
      </c>
    </row>
    <row r="75" spans="2:6" x14ac:dyDescent="0.25">
      <c r="B75" s="688" t="s">
        <v>1709</v>
      </c>
      <c r="C75" s="680">
        <v>450</v>
      </c>
      <c r="D75" s="680" t="s">
        <v>1093</v>
      </c>
      <c r="E75" s="680">
        <v>20</v>
      </c>
      <c r="F75" s="689">
        <f t="shared" ref="F75:F78" si="4">E75*C75</f>
        <v>9000</v>
      </c>
    </row>
    <row r="76" spans="2:6" x14ac:dyDescent="0.25">
      <c r="B76" s="688" t="s">
        <v>1710</v>
      </c>
      <c r="C76" s="680">
        <v>1</v>
      </c>
      <c r="D76" s="680" t="s">
        <v>1104</v>
      </c>
      <c r="E76" s="680">
        <v>5000</v>
      </c>
      <c r="F76" s="689">
        <f t="shared" si="4"/>
        <v>5000</v>
      </c>
    </row>
    <row r="77" spans="2:6" ht="25.5" x14ac:dyDescent="0.25">
      <c r="B77" s="688" t="s">
        <v>1713</v>
      </c>
      <c r="C77" s="680">
        <v>450</v>
      </c>
      <c r="D77" s="680" t="s">
        <v>1093</v>
      </c>
      <c r="E77" s="680">
        <v>50</v>
      </c>
      <c r="F77" s="689">
        <f t="shared" si="4"/>
        <v>22500</v>
      </c>
    </row>
    <row r="78" spans="2:6" ht="25.5" x14ac:dyDescent="0.25">
      <c r="B78" s="688" t="s">
        <v>1110</v>
      </c>
      <c r="C78" s="680">
        <v>1</v>
      </c>
      <c r="D78" s="680" t="s">
        <v>1104</v>
      </c>
      <c r="E78" s="680">
        <v>5000</v>
      </c>
      <c r="F78" s="689">
        <f t="shared" si="4"/>
        <v>5000</v>
      </c>
    </row>
    <row r="79" spans="2:6" x14ac:dyDescent="0.25">
      <c r="B79" s="677" t="s">
        <v>1094</v>
      </c>
      <c r="C79" s="678"/>
      <c r="D79" s="678"/>
      <c r="E79" s="678"/>
      <c r="F79" s="690">
        <f>SUM(F75:F78)</f>
        <v>41500</v>
      </c>
    </row>
    <row r="80" spans="2:6" x14ac:dyDescent="0.25">
      <c r="B80" s="679" t="s">
        <v>1095</v>
      </c>
      <c r="C80" s="680">
        <v>15</v>
      </c>
      <c r="D80" s="680" t="s">
        <v>1096</v>
      </c>
      <c r="E80" s="106"/>
      <c r="F80" s="689">
        <f>F79*0.15</f>
        <v>6225</v>
      </c>
    </row>
    <row r="81" spans="2:6" ht="15.75" x14ac:dyDescent="0.25">
      <c r="B81" s="681" t="s">
        <v>1097</v>
      </c>
      <c r="C81" s="691"/>
      <c r="D81" s="691"/>
      <c r="E81" s="691"/>
      <c r="F81" s="692">
        <f>SUM(F79:F80)</f>
        <v>47725</v>
      </c>
    </row>
    <row r="82" spans="2:6" x14ac:dyDescent="0.25">
      <c r="B82" s="679" t="s">
        <v>1098</v>
      </c>
      <c r="C82" s="680">
        <v>10</v>
      </c>
      <c r="D82" s="106" t="s">
        <v>1096</v>
      </c>
      <c r="E82" s="106"/>
      <c r="F82" s="689">
        <f>F81*0.1</f>
        <v>4772.5</v>
      </c>
    </row>
    <row r="83" spans="2:6" x14ac:dyDescent="0.25">
      <c r="B83" s="679" t="s">
        <v>1099</v>
      </c>
      <c r="C83" s="680">
        <v>10</v>
      </c>
      <c r="D83" s="106" t="s">
        <v>1096</v>
      </c>
      <c r="E83" s="106"/>
      <c r="F83" s="689">
        <f>F81*0.1</f>
        <v>4772.5</v>
      </c>
    </row>
    <row r="84" spans="2:6" x14ac:dyDescent="0.25">
      <c r="B84" s="685" t="s">
        <v>1100</v>
      </c>
      <c r="C84" s="686"/>
      <c r="D84" s="686"/>
      <c r="E84" s="686"/>
      <c r="F84" s="687">
        <f>SUM(F81:F83)</f>
        <v>57270</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68"/>
  <sheetViews>
    <sheetView topLeftCell="A13" workbookViewId="0">
      <selection activeCell="S32" sqref="S32"/>
    </sheetView>
  </sheetViews>
  <sheetFormatPr defaultRowHeight="15" x14ac:dyDescent="0.25"/>
  <cols>
    <col min="1" max="1" width="10.7109375" style="316" customWidth="1"/>
    <col min="2" max="2" width="20.7109375" style="316" customWidth="1"/>
    <col min="3" max="3" width="19" style="316" customWidth="1"/>
    <col min="4" max="4" width="13.7109375" style="316" hidden="1" customWidth="1"/>
    <col min="5" max="5" width="9.7109375" style="316" hidden="1" customWidth="1"/>
    <col min="6" max="6" width="10.7109375" style="316" hidden="1" customWidth="1"/>
    <col min="7" max="7" width="12.7109375" style="316" customWidth="1"/>
    <col min="8" max="8" width="18.5703125" style="316" customWidth="1"/>
    <col min="9" max="9" width="30.5703125" style="316" customWidth="1"/>
    <col min="10" max="10" width="35.85546875" style="316" customWidth="1"/>
    <col min="11" max="11" width="16.85546875" style="316" customWidth="1"/>
    <col min="12" max="12" width="12.85546875" style="316" hidden="1" customWidth="1"/>
    <col min="13" max="14" width="14.28515625" style="316" customWidth="1"/>
    <col min="15" max="15" width="9.42578125" style="875" customWidth="1"/>
    <col min="16" max="16" width="11.140625" style="316" hidden="1" customWidth="1"/>
    <col min="17" max="17" width="17.140625" style="316" hidden="1" customWidth="1"/>
    <col min="18" max="18" width="13.5703125" style="316" hidden="1" customWidth="1"/>
    <col min="19" max="27" width="12.7109375" style="316" customWidth="1"/>
    <col min="28" max="28" width="12.5703125" style="316" customWidth="1"/>
    <col min="29" max="29" width="12.7109375" style="316" hidden="1" customWidth="1"/>
    <col min="30" max="32" width="13.42578125" style="316" hidden="1" customWidth="1"/>
    <col min="33" max="33" width="15.42578125" style="316" hidden="1" customWidth="1"/>
    <col min="34" max="34" width="15.28515625" style="316" customWidth="1"/>
    <col min="35" max="35" width="17.28515625" style="316" customWidth="1"/>
    <col min="36" max="36" width="9.140625" style="316"/>
    <col min="37" max="37" width="30.7109375" style="316" customWidth="1"/>
    <col min="38" max="16384" width="9.140625" style="316"/>
  </cols>
  <sheetData>
    <row r="1" spans="1:36" ht="23.25" x14ac:dyDescent="0.25">
      <c r="A1" s="706" t="s">
        <v>1055</v>
      </c>
      <c r="B1" s="707"/>
      <c r="C1" s="707"/>
      <c r="D1" s="707"/>
      <c r="E1" s="707"/>
      <c r="F1" s="707"/>
      <c r="G1" s="707"/>
      <c r="H1" s="707"/>
      <c r="I1" s="707"/>
      <c r="J1" s="707"/>
      <c r="K1" s="707"/>
      <c r="L1" s="707"/>
      <c r="M1" s="707"/>
      <c r="N1" s="707"/>
      <c r="O1" s="854"/>
      <c r="P1" s="707"/>
      <c r="Q1" s="707"/>
      <c r="R1" s="707"/>
      <c r="S1" s="707"/>
      <c r="T1" s="707"/>
      <c r="U1" s="707"/>
      <c r="V1" s="707"/>
      <c r="W1" s="707"/>
      <c r="X1" s="707"/>
      <c r="Y1" s="707"/>
      <c r="Z1" s="707"/>
      <c r="AA1" s="707"/>
      <c r="AB1" s="707"/>
      <c r="AC1" s="707"/>
      <c r="AD1" s="707"/>
      <c r="AE1" s="707"/>
      <c r="AF1" s="707"/>
      <c r="AG1" s="707"/>
      <c r="AH1" s="707"/>
      <c r="AI1" s="707"/>
    </row>
    <row r="2" spans="1:36" ht="51.75" customHeight="1" x14ac:dyDescent="0.25">
      <c r="A2" s="708" t="s">
        <v>1438</v>
      </c>
      <c r="B2" s="709"/>
      <c r="C2" s="709"/>
      <c r="D2" s="709"/>
      <c r="E2" s="709"/>
      <c r="F2" s="710"/>
      <c r="H2" s="709"/>
      <c r="I2" s="709"/>
      <c r="J2" s="711"/>
      <c r="K2" s="709"/>
      <c r="L2" s="709"/>
      <c r="M2" s="709"/>
      <c r="N2" s="855" t="s">
        <v>234</v>
      </c>
      <c r="O2" s="855">
        <v>2021</v>
      </c>
      <c r="P2" s="709"/>
      <c r="Q2" s="709"/>
      <c r="R2" s="709"/>
      <c r="S2" s="709"/>
      <c r="T2" s="709"/>
      <c r="U2" s="709"/>
      <c r="V2" s="709"/>
      <c r="W2" s="709"/>
      <c r="X2" s="709"/>
      <c r="Y2" s="709"/>
      <c r="Z2" s="709"/>
      <c r="AA2" s="709"/>
      <c r="AB2" s="709"/>
      <c r="AC2" s="709"/>
      <c r="AD2" s="709"/>
      <c r="AE2" s="709"/>
      <c r="AF2" s="709"/>
      <c r="AG2" s="709"/>
      <c r="AH2" s="709"/>
      <c r="AI2" s="709"/>
    </row>
    <row r="3" spans="1:36" ht="45" customHeight="1" thickBot="1" x14ac:dyDescent="0.3">
      <c r="A3" s="856" t="s">
        <v>1056</v>
      </c>
      <c r="B3" s="856" t="s">
        <v>4</v>
      </c>
      <c r="C3" s="856" t="s">
        <v>60</v>
      </c>
      <c r="D3" s="856" t="s">
        <v>1057</v>
      </c>
      <c r="E3" s="856" t="s">
        <v>97</v>
      </c>
      <c r="F3" s="856" t="s">
        <v>70</v>
      </c>
      <c r="G3" s="856" t="s">
        <v>3</v>
      </c>
      <c r="H3" s="856" t="s">
        <v>40</v>
      </c>
      <c r="I3" s="856" t="s">
        <v>32</v>
      </c>
      <c r="J3" s="856" t="s">
        <v>54</v>
      </c>
      <c r="K3" s="857" t="s">
        <v>41</v>
      </c>
      <c r="L3" s="858" t="s">
        <v>249</v>
      </c>
      <c r="M3" s="858" t="s">
        <v>47</v>
      </c>
      <c r="N3" s="858" t="s">
        <v>52</v>
      </c>
      <c r="O3" s="858" t="s">
        <v>1511</v>
      </c>
      <c r="P3" s="858" t="s">
        <v>236</v>
      </c>
      <c r="Q3" s="858" t="s">
        <v>237</v>
      </c>
      <c r="R3" s="858" t="s">
        <v>56</v>
      </c>
      <c r="S3" s="859" t="s">
        <v>57</v>
      </c>
      <c r="T3" s="858" t="s">
        <v>59</v>
      </c>
      <c r="U3" s="859" t="s">
        <v>58</v>
      </c>
      <c r="V3" s="859" t="s">
        <v>250</v>
      </c>
      <c r="W3" s="859" t="s">
        <v>251</v>
      </c>
      <c r="X3" s="859" t="s">
        <v>252</v>
      </c>
      <c r="Y3" s="859" t="s">
        <v>253</v>
      </c>
      <c r="Z3" s="859" t="s">
        <v>254</v>
      </c>
      <c r="AA3" s="859" t="s">
        <v>255</v>
      </c>
      <c r="AB3" s="859" t="s">
        <v>256</v>
      </c>
      <c r="AC3" s="859" t="s">
        <v>257</v>
      </c>
      <c r="AD3" s="859" t="s">
        <v>258</v>
      </c>
      <c r="AE3" s="859" t="s">
        <v>259</v>
      </c>
      <c r="AF3" s="859" t="s">
        <v>260</v>
      </c>
      <c r="AG3" s="859" t="s">
        <v>261</v>
      </c>
      <c r="AH3" s="860" t="s">
        <v>262</v>
      </c>
      <c r="AJ3" s="542"/>
    </row>
    <row r="4" spans="1:36" ht="60" hidden="1" customHeight="1" x14ac:dyDescent="0.25">
      <c r="A4" s="127"/>
      <c r="B4" s="719"/>
      <c r="C4" s="127"/>
      <c r="D4" s="127"/>
      <c r="E4" s="720"/>
      <c r="F4" s="127"/>
      <c r="G4" s="127"/>
      <c r="H4" s="861"/>
      <c r="I4" s="127"/>
      <c r="J4" s="656"/>
      <c r="K4" s="657"/>
      <c r="L4" s="127"/>
      <c r="M4" s="127"/>
      <c r="N4" s="722" t="s">
        <v>1054</v>
      </c>
      <c r="O4" s="722">
        <v>1</v>
      </c>
      <c r="P4" s="723"/>
      <c r="Q4" s="724"/>
      <c r="R4" s="723" t="str">
        <f>Table3567[[#Headers],[2020]]</f>
        <v>2020</v>
      </c>
      <c r="S4" s="723" t="str">
        <f>Table3567[[#Headers],[2021]]</f>
        <v>2021</v>
      </c>
      <c r="T4" s="723" t="str">
        <f>Table3567[[#Headers],[2022]]</f>
        <v>2022</v>
      </c>
      <c r="U4" s="723" t="str">
        <f>Table3567[[#Headers],[2023]]</f>
        <v>2023</v>
      </c>
      <c r="V4" s="723" t="str">
        <f>Table3567[[#Headers],[2024]]</f>
        <v>2024</v>
      </c>
      <c r="W4" s="723" t="str">
        <f>Table3567[[#Headers],[2025]]</f>
        <v>2025</v>
      </c>
      <c r="X4" s="723" t="str">
        <f>Table3567[[#Headers],[2026]]</f>
        <v>2026</v>
      </c>
      <c r="Y4" s="723" t="str">
        <f>Table3567[[#Headers],[2027]]</f>
        <v>2027</v>
      </c>
      <c r="Z4" s="723" t="str">
        <f>Table3567[[#Headers],[2028]]</f>
        <v>2028</v>
      </c>
      <c r="AA4" s="723" t="str">
        <f>Table3567[[#Headers],[2029]]</f>
        <v>2029</v>
      </c>
      <c r="AB4" s="723" t="str">
        <f>Table3567[[#Headers],[2030]]</f>
        <v>2030</v>
      </c>
      <c r="AC4" s="723" t="str">
        <f>Table3567[[#Headers],[2031]]</f>
        <v>2031</v>
      </c>
      <c r="AD4" s="723" t="str">
        <f>Table3567[[#Headers],[2032]]</f>
        <v>2032</v>
      </c>
      <c r="AE4" s="723" t="str">
        <f>Table3567[[#Headers],[2033]]</f>
        <v>2033</v>
      </c>
      <c r="AF4" s="723" t="str">
        <f>Table3567[[#Headers],[2034]]</f>
        <v>2034</v>
      </c>
      <c r="AG4" s="723" t="str">
        <f>Table3567[[#Headers],[2035]]</f>
        <v>2035</v>
      </c>
      <c r="AH4" s="725"/>
      <c r="AJ4" s="542"/>
    </row>
    <row r="5" spans="1:36" ht="15.75" hidden="1" thickBot="1" x14ac:dyDescent="0.3">
      <c r="A5" s="726"/>
      <c r="B5" s="156"/>
      <c r="C5" s="156"/>
      <c r="D5" s="156"/>
      <c r="E5" s="156"/>
      <c r="F5" s="156"/>
      <c r="G5" s="156"/>
      <c r="H5" s="156"/>
      <c r="I5" s="156"/>
      <c r="J5" s="156"/>
      <c r="K5" s="156"/>
      <c r="L5" s="156"/>
      <c r="M5" s="156"/>
      <c r="N5" s="156"/>
      <c r="O5" s="156"/>
      <c r="P5" s="156"/>
      <c r="Q5" s="156"/>
      <c r="R5" s="156">
        <f t="shared" ref="R5:AG5" si="0">IF($O$2=R$4,0,R$4-$O$2)</f>
        <v>-1</v>
      </c>
      <c r="S5" s="156">
        <f t="shared" si="0"/>
        <v>0</v>
      </c>
      <c r="T5" s="156">
        <f t="shared" si="0"/>
        <v>1</v>
      </c>
      <c r="U5" s="156">
        <f t="shared" si="0"/>
        <v>2</v>
      </c>
      <c r="V5" s="156">
        <f t="shared" si="0"/>
        <v>3</v>
      </c>
      <c r="W5" s="156">
        <f t="shared" si="0"/>
        <v>4</v>
      </c>
      <c r="X5" s="156">
        <f t="shared" si="0"/>
        <v>5</v>
      </c>
      <c r="Y5" s="156">
        <f t="shared" si="0"/>
        <v>6</v>
      </c>
      <c r="Z5" s="156">
        <f t="shared" si="0"/>
        <v>7</v>
      </c>
      <c r="AA5" s="156">
        <f t="shared" si="0"/>
        <v>8</v>
      </c>
      <c r="AB5" s="156">
        <f t="shared" si="0"/>
        <v>9</v>
      </c>
      <c r="AC5" s="156">
        <f t="shared" si="0"/>
        <v>10</v>
      </c>
      <c r="AD5" s="156">
        <f t="shared" si="0"/>
        <v>11</v>
      </c>
      <c r="AE5" s="156">
        <f t="shared" si="0"/>
        <v>12</v>
      </c>
      <c r="AF5" s="156">
        <f t="shared" si="0"/>
        <v>13</v>
      </c>
      <c r="AG5" s="156">
        <f t="shared" si="0"/>
        <v>14</v>
      </c>
      <c r="AH5" s="728"/>
    </row>
    <row r="6" spans="1:36" ht="15.75" thickBot="1" x14ac:dyDescent="0.3">
      <c r="A6" s="729" t="s">
        <v>1384</v>
      </c>
      <c r="B6" s="887" t="s">
        <v>1316</v>
      </c>
      <c r="C6" s="133"/>
      <c r="D6" s="133"/>
      <c r="E6" s="133"/>
      <c r="F6" s="731"/>
      <c r="G6" s="133"/>
      <c r="H6" s="732"/>
      <c r="I6" s="133"/>
      <c r="J6" s="133"/>
      <c r="K6" s="658"/>
      <c r="L6" s="133"/>
      <c r="M6" s="133"/>
      <c r="N6" s="133"/>
      <c r="O6" s="133"/>
      <c r="P6" s="133"/>
      <c r="Q6" s="733"/>
      <c r="R6" s="734"/>
      <c r="S6" s="734"/>
      <c r="T6" s="734"/>
      <c r="U6" s="734"/>
      <c r="V6" s="734"/>
      <c r="W6" s="734"/>
      <c r="X6" s="734"/>
      <c r="Y6" s="735"/>
      <c r="Z6" s="735"/>
      <c r="AA6" s="735"/>
      <c r="AB6" s="735"/>
      <c r="AC6" s="735"/>
      <c r="AD6" s="735"/>
      <c r="AE6" s="735"/>
      <c r="AF6" s="735"/>
      <c r="AG6" s="735"/>
      <c r="AH6" s="736"/>
    </row>
    <row r="7" spans="1:36" ht="120.75" hidden="1" customHeight="1" x14ac:dyDescent="0.25">
      <c r="A7" s="27"/>
      <c r="B7" s="110" t="s">
        <v>239</v>
      </c>
      <c r="C7" s="112"/>
      <c r="D7" s="110" t="s">
        <v>240</v>
      </c>
      <c r="E7" s="111"/>
      <c r="F7" s="110" t="s">
        <v>241</v>
      </c>
      <c r="G7" s="737"/>
      <c r="H7" s="114"/>
      <c r="I7" s="112"/>
      <c r="J7" s="115" t="s">
        <v>242</v>
      </c>
      <c r="K7" s="116"/>
      <c r="L7" s="117" t="s">
        <v>1644</v>
      </c>
      <c r="M7" s="738" t="s">
        <v>244</v>
      </c>
      <c r="N7" s="117" t="s">
        <v>1645</v>
      </c>
      <c r="O7" s="739" t="s">
        <v>246</v>
      </c>
      <c r="P7" s="739" t="s">
        <v>247</v>
      </c>
      <c r="Q7" s="740" t="s">
        <v>248</v>
      </c>
      <c r="R7" s="740" t="s">
        <v>248</v>
      </c>
      <c r="S7" s="740" t="s">
        <v>248</v>
      </c>
      <c r="T7" s="740" t="s">
        <v>248</v>
      </c>
      <c r="U7" s="740" t="s">
        <v>248</v>
      </c>
      <c r="V7" s="740" t="s">
        <v>248</v>
      </c>
      <c r="W7" s="740" t="s">
        <v>248</v>
      </c>
      <c r="X7" s="740" t="s">
        <v>248</v>
      </c>
      <c r="Y7" s="740" t="s">
        <v>248</v>
      </c>
      <c r="Z7" s="740" t="s">
        <v>248</v>
      </c>
      <c r="AA7" s="740" t="s">
        <v>248</v>
      </c>
      <c r="AB7" s="740" t="s">
        <v>248</v>
      </c>
      <c r="AC7" s="740" t="s">
        <v>248</v>
      </c>
      <c r="AD7" s="740" t="s">
        <v>248</v>
      </c>
      <c r="AE7" s="740" t="s">
        <v>248</v>
      </c>
      <c r="AF7" s="740" t="s">
        <v>248</v>
      </c>
      <c r="AG7" s="740" t="s">
        <v>248</v>
      </c>
      <c r="AH7" s="741" t="s">
        <v>248</v>
      </c>
    </row>
    <row r="8" spans="1:36" ht="76.5" x14ac:dyDescent="0.25">
      <c r="A8" s="326" t="s">
        <v>1391</v>
      </c>
      <c r="B8" s="742" t="s">
        <v>1072</v>
      </c>
      <c r="C8" s="326" t="s">
        <v>1058</v>
      </c>
      <c r="D8" s="326"/>
      <c r="E8" s="326"/>
      <c r="F8" s="326"/>
      <c r="G8" s="326" t="s">
        <v>1387</v>
      </c>
      <c r="H8" s="659" t="s">
        <v>1386</v>
      </c>
      <c r="I8" s="659" t="s">
        <v>1390</v>
      </c>
      <c r="J8" s="659" t="s">
        <v>1385</v>
      </c>
      <c r="K8" s="1037" t="s">
        <v>1534</v>
      </c>
      <c r="L8" s="326"/>
      <c r="M8" s="326">
        <v>3</v>
      </c>
      <c r="N8" s="326">
        <v>2022</v>
      </c>
      <c r="O8" s="1017">
        <f>'Mayfield Estimates'!F17</f>
        <v>12558</v>
      </c>
      <c r="P8" s="743"/>
      <c r="Q8" s="744">
        <f>IF(Table3567[[#This Row],[CAPITAL COST]]="","",MROUND((SUM(Table3567[[#This Row],[CAPITAL COST]]*(1.03^($O$2-(IF(Table3567[[#This Row],[Year of price quote]] ="",$O$2,Table3567[[#This Row],[Year of price quote]])))))),10))</f>
        <v>12560</v>
      </c>
      <c r="R8" s="745" t="str" cm="1">
        <f t="array" ref="R8">IF(MOD((R$4-(IF(Table3567[[#This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Price]]*($O$4^R$5)),10))),"")</f>
        <v/>
      </c>
      <c r="S8" s="745" t="str" cm="1">
        <f t="array" ref="S8">IF(MOD((S$4-(IF(Table3567[[#This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Price]]*($O$4^S$5)),10))),"")</f>
        <v/>
      </c>
      <c r="T8" s="745" cm="1">
        <f t="array" ref="T8">IF(MOD((T$4-(IF(Table3567[[#This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Price]]*($O$4^T$5)),10))),"")</f>
        <v>12560</v>
      </c>
      <c r="U8" s="745" t="str" cm="1">
        <f t="array" ref="U8">IF(MOD((U$4-(IF(Table3567[[#This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Price]]*($O$4^U$5)),10))),"")</f>
        <v/>
      </c>
      <c r="V8" s="745" t="str" cm="1">
        <f t="array" ref="V8">IF(MOD((V$4-(IF(Table3567[[#This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Price]]*($O$4^V$5)),10))),"")</f>
        <v/>
      </c>
      <c r="W8" s="745" cm="1">
        <f t="array" ref="W8">IF(MOD((W$4-(IF(Table3567[[#This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Price]]*($O$4^W$5)),10))),"")</f>
        <v>12560</v>
      </c>
      <c r="X8" s="745" t="str" cm="1">
        <f t="array" ref="X8">IF(MOD((X$4-(IF(Table3567[[#This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Price]]*($O$4^X$5)),10))),"")</f>
        <v/>
      </c>
      <c r="Y8" s="745" t="str" cm="1">
        <f t="array" ref="Y8">IF(MOD((Y$4-(IF(Table3567[[#This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Price]]*($O$4^Y$5)),10))),"")</f>
        <v/>
      </c>
      <c r="Z8" s="745" cm="1">
        <f t="array" ref="Z8">IF(MOD((Z$4-(IF(Table3567[[#This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Price]]*($O$4^Z$5)),10))),"")</f>
        <v>12560</v>
      </c>
      <c r="AA8" s="745" t="str" cm="1">
        <f t="array" ref="AA8">IF(MOD((AA$4-(IF(Table3567[[#This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Price]]*($O$4^AA$5)),10))),"")</f>
        <v/>
      </c>
      <c r="AB8" s="745" t="str" cm="1">
        <f t="array" ref="AB8">IF(MOD((AB$4-(IF(Table3567[[#This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Price]]*($O$4^AB$5)),10))),"")</f>
        <v/>
      </c>
      <c r="AC8" s="745" cm="1">
        <f t="array" ref="AC8">IF(MOD((AC$4-(IF(Table3567[[#This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Price]]*($O$4^AC$5)),10))),"")</f>
        <v>12560</v>
      </c>
      <c r="AD8" s="745" t="str" cm="1">
        <f t="array" ref="AD8">IF(MOD((AD$4-(IF(Table3567[[#This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Price]]*($O$4^AD$5)),10))),"")</f>
        <v/>
      </c>
      <c r="AE8" s="745" t="str" cm="1">
        <f t="array" ref="AE8">IF(MOD((AE$4-(IF(Table3567[[#This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Price]]*($O$4^AE$5)),10))),"")</f>
        <v/>
      </c>
      <c r="AF8" s="745" cm="1">
        <f t="array" ref="AF8">IF(MOD((AF$4-(IF(Table3567[[#This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Price]]*($O$4^AF$5)),10))),"")</f>
        <v>12560</v>
      </c>
      <c r="AG8" s="745" t="str" cm="1">
        <f t="array" ref="AG8">IF(MOD((AG$4-(IF(Table3567[[#This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Price]]*($O$4^AG$5)),10))),"")</f>
        <v/>
      </c>
      <c r="AH8" s="746">
        <f>SUM(AC8:AG8)</f>
        <v>25120</v>
      </c>
    </row>
    <row r="9" spans="1:36" ht="38.25" x14ac:dyDescent="0.25">
      <c r="A9" s="189" t="s">
        <v>1392</v>
      </c>
      <c r="B9" s="742"/>
      <c r="C9" s="326" t="s">
        <v>1061</v>
      </c>
      <c r="D9" s="326"/>
      <c r="E9" s="326"/>
      <c r="F9" s="326"/>
      <c r="G9" s="326" t="s">
        <v>1394</v>
      </c>
      <c r="H9" s="659" t="s">
        <v>1386</v>
      </c>
      <c r="I9" s="659" t="s">
        <v>1670</v>
      </c>
      <c r="J9" s="659" t="s">
        <v>1398</v>
      </c>
      <c r="K9" s="1037" t="s">
        <v>1534</v>
      </c>
      <c r="L9" s="326"/>
      <c r="M9" s="326">
        <v>6</v>
      </c>
      <c r="N9" s="326">
        <v>2022</v>
      </c>
      <c r="O9" s="1018">
        <f>'Mayfield Estimates'!F29</f>
        <v>15180</v>
      </c>
      <c r="P9" s="747"/>
      <c r="Q9" s="744">
        <f>IF(Table3567[[#This Row],[CAPITAL COST]]="","",MROUND((SUM(Table3567[[#This Row],[CAPITAL COST]]*(1.03^($O$2-(IF(Table3567[[#This Row],[Year of price quote]] ="",$O$2,Table3567[[#This Row],[Year of price quote]])))))),10))</f>
        <v>15180</v>
      </c>
      <c r="R9" s="745" t="str" cm="1">
        <f t="array" ref="R9">IF(MOD((R$4-(IF(Table3567[[#This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Price]]*($O$4^R$5)),10))),"")</f>
        <v/>
      </c>
      <c r="S9" s="745" t="str" cm="1">
        <f t="array" ref="S9">IF(MOD((S$4-(IF(Table3567[[#This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Price]]*($O$4^S$5)),10))),"")</f>
        <v/>
      </c>
      <c r="T9" s="745" cm="1">
        <f t="array" ref="T9">IF(MOD((T$4-(IF(Table3567[[#This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Price]]*($O$4^T$5)),10))),"")</f>
        <v>15180</v>
      </c>
      <c r="U9" s="745" t="str" cm="1">
        <f t="array" ref="U9">IF(MOD((U$4-(IF(Table3567[[#This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Price]]*($O$4^U$5)),10))),"")</f>
        <v/>
      </c>
      <c r="V9" s="745" t="str" cm="1">
        <f t="array" ref="V9">IF(MOD((V$4-(IF(Table3567[[#This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Price]]*($O$4^V$5)),10))),"")</f>
        <v/>
      </c>
      <c r="W9" s="745" t="str" cm="1">
        <f t="array" ref="W9">IF(MOD((W$4-(IF(Table3567[[#This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Price]]*($O$4^W$5)),10))),"")</f>
        <v/>
      </c>
      <c r="X9" s="745" t="str" cm="1">
        <f t="array" ref="X9">IF(MOD((X$4-(IF(Table3567[[#This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Price]]*($O$4^X$5)),10))),"")</f>
        <v/>
      </c>
      <c r="Y9" s="745" t="str" cm="1">
        <f t="array" ref="Y9">IF(MOD((Y$4-(IF(Table3567[[#This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Price]]*($O$4^Y$5)),10))),"")</f>
        <v/>
      </c>
      <c r="Z9" s="745" cm="1">
        <f t="array" ref="Z9">IF(MOD((Z$4-(IF(Table3567[[#This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Price]]*($O$4^Z$5)),10))),"")</f>
        <v>15180</v>
      </c>
      <c r="AA9" s="745" t="str" cm="1">
        <f t="array" ref="AA9">IF(MOD((AA$4-(IF(Table3567[[#This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Price]]*($O$4^AA$5)),10))),"")</f>
        <v/>
      </c>
      <c r="AB9" s="745" t="str" cm="1">
        <f t="array" ref="AB9">IF(MOD((AB$4-(IF(Table3567[[#This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Price]]*($O$4^AB$5)),10))),"")</f>
        <v/>
      </c>
      <c r="AC9" s="745" t="str" cm="1">
        <f t="array" ref="AC9">IF(MOD((AC$4-(IF(Table3567[[#This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Price]]*($O$4^AC$5)),10))),"")</f>
        <v/>
      </c>
      <c r="AD9" s="745" t="str" cm="1">
        <f t="array" ref="AD9">IF(MOD((AD$4-(IF(Table3567[[#This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Price]]*($O$4^AD$5)),10))),"")</f>
        <v/>
      </c>
      <c r="AE9" s="745" t="str" cm="1">
        <f t="array" ref="AE9">IF(MOD((AE$4-(IF(Table3567[[#This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Price]]*($O$4^AE$5)),10))),"")</f>
        <v/>
      </c>
      <c r="AF9" s="745" cm="1">
        <f t="array" ref="AF9">IF(MOD((AF$4-(IF(Table3567[[#This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Price]]*($O$4^AF$5)),10))),"")</f>
        <v>15180</v>
      </c>
      <c r="AG9" s="745" t="str" cm="1">
        <f t="array" ref="AG9">IF(MOD((AG$4-(IF(Table3567[[#This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Price]]*($O$4^AG$5)),10))),"")</f>
        <v/>
      </c>
      <c r="AH9" s="746">
        <f t="shared" ref="AH9:AH11" si="1">SUM(AC9:AG9)</f>
        <v>15180</v>
      </c>
    </row>
    <row r="10" spans="1:36" ht="38.25" x14ac:dyDescent="0.25">
      <c r="A10" s="189" t="s">
        <v>1393</v>
      </c>
      <c r="B10" s="742" t="s">
        <v>1062</v>
      </c>
      <c r="C10" s="326" t="s">
        <v>1060</v>
      </c>
      <c r="D10" s="326"/>
      <c r="E10" s="326"/>
      <c r="F10" s="326"/>
      <c r="G10" s="326" t="s">
        <v>1140</v>
      </c>
      <c r="H10" s="659" t="s">
        <v>1399</v>
      </c>
      <c r="I10" s="659" t="s">
        <v>1400</v>
      </c>
      <c r="J10" s="659" t="s">
        <v>1385</v>
      </c>
      <c r="K10" s="1037" t="s">
        <v>1534</v>
      </c>
      <c r="L10" s="326"/>
      <c r="M10" s="326">
        <v>3</v>
      </c>
      <c r="N10" s="326">
        <v>2022</v>
      </c>
      <c r="O10" s="1018">
        <f>'Mayfield Estimates'!F42</f>
        <v>4071</v>
      </c>
      <c r="P10" s="747"/>
      <c r="Q10" s="744">
        <f>IF(Table3567[[#This Row],[CAPITAL COST]]="","",MROUND((SUM(Table3567[[#This Row],[CAPITAL COST]]*(1.03^($O$2-(IF(Table3567[[#This Row],[Year of price quote]] ="",$O$2,Table3567[[#This Row],[Year of price quote]])))))),10))</f>
        <v>4070</v>
      </c>
      <c r="R10" s="745" t="str" cm="1">
        <f t="array" ref="R10">IF(MOD((R$4-(IF(Table3567[[#This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Price]]*($O$4^R$5)),10))),"")</f>
        <v/>
      </c>
      <c r="S10" s="745" t="str" cm="1">
        <f t="array" ref="S10">IF(MOD((S$4-(IF(Table3567[[#This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Price]]*($O$4^S$5)),10))),"")</f>
        <v/>
      </c>
      <c r="T10" s="745" cm="1">
        <f t="array" ref="T10">IF(MOD((T$4-(IF(Table3567[[#This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Price]]*($O$4^T$5)),10))),"")</f>
        <v>4070</v>
      </c>
      <c r="U10" s="745" t="str" cm="1">
        <f t="array" ref="U10">IF(MOD((U$4-(IF(Table3567[[#This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Price]]*($O$4^U$5)),10))),"")</f>
        <v/>
      </c>
      <c r="V10" s="745" t="str" cm="1">
        <f t="array" ref="V10">IF(MOD((V$4-(IF(Table3567[[#This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Price]]*($O$4^V$5)),10))),"")</f>
        <v/>
      </c>
      <c r="W10" s="745" cm="1">
        <f t="array" ref="W10">IF(MOD((W$4-(IF(Table3567[[#This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Price]]*($O$4^W$5)),10))),"")</f>
        <v>4070</v>
      </c>
      <c r="X10" s="745" t="str" cm="1">
        <f t="array" ref="X10">IF(MOD((X$4-(IF(Table3567[[#This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Price]]*($O$4^X$5)),10))),"")</f>
        <v/>
      </c>
      <c r="Y10" s="745" t="str" cm="1">
        <f t="array" ref="Y10">IF(MOD((Y$4-(IF(Table3567[[#This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Price]]*($O$4^Y$5)),10))),"")</f>
        <v/>
      </c>
      <c r="Z10" s="745" cm="1">
        <f t="array" ref="Z10">IF(MOD((Z$4-(IF(Table3567[[#This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Price]]*($O$4^Z$5)),10))),"")</f>
        <v>4070</v>
      </c>
      <c r="AA10" s="745" t="str" cm="1">
        <f t="array" ref="AA10">IF(MOD((AA$4-(IF(Table3567[[#This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Price]]*($O$4^AA$5)),10))),"")</f>
        <v/>
      </c>
      <c r="AB10" s="745" t="str" cm="1">
        <f t="array" ref="AB10">IF(MOD((AB$4-(IF(Table3567[[#This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Price]]*($O$4^AB$5)),10))),"")</f>
        <v/>
      </c>
      <c r="AC10" s="745" cm="1">
        <f t="array" ref="AC10">IF(MOD((AC$4-(IF(Table3567[[#This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Price]]*($O$4^AC$5)),10))),"")</f>
        <v>4070</v>
      </c>
      <c r="AD10" s="745" t="str" cm="1">
        <f t="array" ref="AD10">IF(MOD((AD$4-(IF(Table3567[[#This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Price]]*($O$4^AD$5)),10))),"")</f>
        <v/>
      </c>
      <c r="AE10" s="745" t="str" cm="1">
        <f t="array" ref="AE10">IF(MOD((AE$4-(IF(Table3567[[#This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Price]]*($O$4^AE$5)),10))),"")</f>
        <v/>
      </c>
      <c r="AF10" s="745" cm="1">
        <f t="array" ref="AF10">IF(MOD((AF$4-(IF(Table3567[[#This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Price]]*($O$4^AF$5)),10))),"")</f>
        <v>4070</v>
      </c>
      <c r="AG10" s="745" t="str" cm="1">
        <f t="array" ref="AG10">IF(MOD((AG$4-(IF(Table3567[[#This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Price]]*($O$4^AG$5)),10))),"")</f>
        <v/>
      </c>
      <c r="AH10" s="746">
        <f t="shared" si="1"/>
        <v>8140</v>
      </c>
    </row>
    <row r="11" spans="1:36" ht="38.25" x14ac:dyDescent="0.25">
      <c r="A11" s="189" t="s">
        <v>1401</v>
      </c>
      <c r="B11" s="742"/>
      <c r="C11" s="326" t="s">
        <v>1061</v>
      </c>
      <c r="D11" s="326"/>
      <c r="E11" s="326"/>
      <c r="F11" s="326"/>
      <c r="G11" s="326" t="s">
        <v>1141</v>
      </c>
      <c r="H11" s="659" t="s">
        <v>1399</v>
      </c>
      <c r="I11" s="659" t="s">
        <v>1670</v>
      </c>
      <c r="J11" s="659" t="s">
        <v>1398</v>
      </c>
      <c r="K11" s="1037" t="s">
        <v>1534</v>
      </c>
      <c r="L11" s="326"/>
      <c r="M11" s="326">
        <v>6</v>
      </c>
      <c r="N11" s="326">
        <v>2022</v>
      </c>
      <c r="O11" s="1018">
        <f>'Mayfield Estimates'!F54</f>
        <v>5244</v>
      </c>
      <c r="P11" s="747"/>
      <c r="Q11" s="744">
        <f>IF(Table3567[[#This Row],[CAPITAL COST]]="","",MROUND((SUM(Table3567[[#This Row],[CAPITAL COST]]*(1.03^($O$2-(IF(Table3567[[#This Row],[Year of price quote]] ="",$O$2,Table3567[[#This Row],[Year of price quote]])))))),10))</f>
        <v>5240</v>
      </c>
      <c r="R11" s="745" t="str" cm="1">
        <f t="array" ref="R11">IF(MOD((R$4-(IF(Table3567[[#This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Price]]*($O$4^R$5)),10))),"")</f>
        <v/>
      </c>
      <c r="S11" s="745" t="str" cm="1">
        <f t="array" ref="S11">IF(MOD((S$4-(IF(Table3567[[#This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Price]]*($O$4^S$5)),10))),"")</f>
        <v/>
      </c>
      <c r="T11" s="745" cm="1">
        <f t="array" ref="T11">IF(MOD((T$4-(IF(Table3567[[#This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Price]]*($O$4^T$5)),10))),"")</f>
        <v>5240</v>
      </c>
      <c r="U11" s="745" t="str" cm="1">
        <f t="array" ref="U11">IF(MOD((U$4-(IF(Table3567[[#This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Price]]*($O$4^U$5)),10))),"")</f>
        <v/>
      </c>
      <c r="V11" s="745" t="str" cm="1">
        <f t="array" ref="V11">IF(MOD((V$4-(IF(Table3567[[#This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Price]]*($O$4^V$5)),10))),"")</f>
        <v/>
      </c>
      <c r="W11" s="745" t="str" cm="1">
        <f t="array" ref="W11">IF(MOD((W$4-(IF(Table3567[[#This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Price]]*($O$4^W$5)),10))),"")</f>
        <v/>
      </c>
      <c r="X11" s="745" t="str" cm="1">
        <f t="array" ref="X11">IF(MOD((X$4-(IF(Table3567[[#This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Price]]*($O$4^X$5)),10))),"")</f>
        <v/>
      </c>
      <c r="Y11" s="745" t="str" cm="1">
        <f t="array" ref="Y11">IF(MOD((Y$4-(IF(Table3567[[#This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Price]]*($O$4^Y$5)),10))),"")</f>
        <v/>
      </c>
      <c r="Z11" s="745" cm="1">
        <f t="array" ref="Z11">IF(MOD((Z$4-(IF(Table3567[[#This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Price]]*($O$4^Z$5)),10))),"")</f>
        <v>5240</v>
      </c>
      <c r="AA11" s="745" t="str" cm="1">
        <f t="array" ref="AA11">IF(MOD((AA$4-(IF(Table3567[[#This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Price]]*($O$4^AA$5)),10))),"")</f>
        <v/>
      </c>
      <c r="AB11" s="745" t="str" cm="1">
        <f t="array" ref="AB11">IF(MOD((AB$4-(IF(Table3567[[#This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Price]]*($O$4^AB$5)),10))),"")</f>
        <v/>
      </c>
      <c r="AC11" s="745" t="str" cm="1">
        <f t="array" ref="AC11">IF(MOD((AC$4-(IF(Table3567[[#This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Price]]*($O$4^AC$5)),10))),"")</f>
        <v/>
      </c>
      <c r="AD11" s="745" t="str" cm="1">
        <f t="array" ref="AD11">IF(MOD((AD$4-(IF(Table3567[[#This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Price]]*($O$4^AD$5)),10))),"")</f>
        <v/>
      </c>
      <c r="AE11" s="745" t="str" cm="1">
        <f t="array" ref="AE11">IF(MOD((AE$4-(IF(Table3567[[#This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Price]]*($O$4^AE$5)),10))),"")</f>
        <v/>
      </c>
      <c r="AF11" s="745" cm="1">
        <f t="array" ref="AF11">IF(MOD((AF$4-(IF(Table3567[[#This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Price]]*($O$4^AF$5)),10))),"")</f>
        <v>5240</v>
      </c>
      <c r="AG11" s="745" t="str" cm="1">
        <f t="array" ref="AG11">IF(MOD((AG$4-(IF(Table3567[[#This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Price]]*($O$4^AG$5)),10))),"")</f>
        <v/>
      </c>
      <c r="AH11" s="746">
        <f t="shared" si="1"/>
        <v>5240</v>
      </c>
    </row>
    <row r="12" spans="1:36" ht="25.5" x14ac:dyDescent="0.25">
      <c r="A12" s="17" t="s">
        <v>1404</v>
      </c>
      <c r="B12" s="719" t="s">
        <v>1319</v>
      </c>
      <c r="C12" s="127"/>
      <c r="D12" s="750"/>
      <c r="E12" s="781"/>
      <c r="F12" s="750"/>
      <c r="G12" s="127"/>
      <c r="H12" s="861"/>
      <c r="I12" s="127" t="s">
        <v>1406</v>
      </c>
      <c r="J12" s="751" t="s">
        <v>1407</v>
      </c>
      <c r="K12" s="1032" t="s">
        <v>1542</v>
      </c>
      <c r="L12" s="127"/>
      <c r="M12" s="750">
        <v>5</v>
      </c>
      <c r="N12" s="127">
        <v>2022</v>
      </c>
      <c r="O12" s="1018">
        <v>500</v>
      </c>
      <c r="P12" s="747"/>
      <c r="Q12" s="744">
        <f>IF(Table3567[[#This Row],[CAPITAL COST]]="","",MROUND((SUM(Table3567[[#This Row],[CAPITAL COST]]*(1.03^($O$2-(IF(Table3567[[#This Row],[Year of price quote]] ="",$O$2,Table3567[[#This Row],[Year of price quote]])))))),10))</f>
        <v>500</v>
      </c>
      <c r="R12" s="745" t="str" cm="1">
        <f t="array" ref="R12">IF(MOD((R$4-(IF(Table3567[[#This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Price]]*($O$4^R$5)),10))),"")</f>
        <v/>
      </c>
      <c r="S12" s="745" t="str" cm="1">
        <f t="array" ref="S12">IF(MOD((S$4-(IF(Table3567[[#This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Price]]*($O$4^S$5)),10))),"")</f>
        <v/>
      </c>
      <c r="T12" s="745" cm="1">
        <f t="array" ref="T12">IF(MOD((T$4-(IF(Table3567[[#This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Price]]*($O$4^T$5)),10))),"")</f>
        <v>500</v>
      </c>
      <c r="U12" s="745" t="str" cm="1">
        <f t="array" ref="U12">IF(MOD((U$4-(IF(Table3567[[#This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Price]]*($O$4^U$5)),10))),"")</f>
        <v/>
      </c>
      <c r="V12" s="745" t="str" cm="1">
        <f t="array" ref="V12">IF(MOD((V$4-(IF(Table3567[[#This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Price]]*($O$4^V$5)),10))),"")</f>
        <v/>
      </c>
      <c r="W12" s="745" t="str" cm="1">
        <f t="array" ref="W12">IF(MOD((W$4-(IF(Table3567[[#This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Price]]*($O$4^W$5)),10))),"")</f>
        <v/>
      </c>
      <c r="X12" s="745" t="str" cm="1">
        <f t="array" ref="X12">IF(MOD((X$4-(IF(Table3567[[#This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Price]]*($O$4^X$5)),10))),"")</f>
        <v/>
      </c>
      <c r="Y12" s="745" cm="1">
        <f t="array" ref="Y12">IF(MOD((Y$4-(IF(Table3567[[#This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Price]]*($O$4^Y$5)),10))),"")</f>
        <v>500</v>
      </c>
      <c r="Z12" s="745" t="str" cm="1">
        <f t="array" ref="Z12">IF(MOD((Z$4-(IF(Table3567[[#This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Price]]*($O$4^Z$5)),10))),"")</f>
        <v/>
      </c>
      <c r="AA12" s="745" t="str" cm="1">
        <f t="array" ref="AA12">IF(MOD((AA$4-(IF(Table3567[[#This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Price]]*($O$4^AA$5)),10))),"")</f>
        <v/>
      </c>
      <c r="AB12" s="745" t="str" cm="1">
        <f t="array" ref="AB12">IF(MOD((AB$4-(IF(Table3567[[#This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Price]]*($O$4^AB$5)),10))),"")</f>
        <v/>
      </c>
      <c r="AC12" s="745" t="str" cm="1">
        <f t="array" ref="AC12">IF(MOD((AC$4-(IF(Table3567[[#This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Price]]*($O$4^AC$5)),10))),"")</f>
        <v/>
      </c>
      <c r="AD12" s="745" cm="1">
        <f t="array" ref="AD12">IF(MOD((AD$4-(IF(Table3567[[#This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Price]]*($O$4^AD$5)),10))),"")</f>
        <v>500</v>
      </c>
      <c r="AE12" s="745" t="str" cm="1">
        <f t="array" ref="AE12">IF(MOD((AE$4-(IF(Table3567[[#This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Price]]*($O$4^AE$5)),10))),"")</f>
        <v/>
      </c>
      <c r="AF12" s="745" t="str" cm="1">
        <f t="array" ref="AF12">IF(MOD((AF$4-(IF(Table3567[[#This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Price]]*($O$4^AF$5)),10))),"")</f>
        <v/>
      </c>
      <c r="AG12" s="745" t="str" cm="1">
        <f t="array" ref="AG12">IF(MOD((AG$4-(IF(Table3567[[#This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Price]]*($O$4^AG$5)),10))),"")</f>
        <v/>
      </c>
      <c r="AH12" s="746">
        <f t="shared" ref="AH12" si="2">SUM(AC12:AG12)</f>
        <v>500</v>
      </c>
    </row>
    <row r="13" spans="1:36" ht="38.25" x14ac:dyDescent="0.25">
      <c r="A13" s="326" t="s">
        <v>1405</v>
      </c>
      <c r="B13" s="742" t="s">
        <v>1065</v>
      </c>
      <c r="C13" s="326"/>
      <c r="D13" s="326"/>
      <c r="E13" s="326"/>
      <c r="F13" s="326"/>
      <c r="G13" s="326"/>
      <c r="H13" s="659"/>
      <c r="I13" s="659" t="s">
        <v>1408</v>
      </c>
      <c r="J13" s="659" t="s">
        <v>1409</v>
      </c>
      <c r="K13" s="1037" t="s">
        <v>1534</v>
      </c>
      <c r="L13" s="326"/>
      <c r="M13" s="326">
        <v>5</v>
      </c>
      <c r="N13" s="326">
        <v>2021</v>
      </c>
      <c r="O13" s="1018">
        <v>500</v>
      </c>
      <c r="P13" s="743"/>
      <c r="Q13" s="744">
        <f>IF(Table3567[[#This Row],[CAPITAL COST]]="","",MROUND((SUM(Table3567[[#This Row],[CAPITAL COST]]*(1.03^($O$2-(IF(Table3567[[#This Row],[Year of price quote]] ="",$O$2,Table3567[[#This Row],[Year of price quote]])))))),10))</f>
        <v>500</v>
      </c>
      <c r="R13" s="745" t="str" cm="1">
        <f t="array" ref="R13">IF(MOD((R$4-(IF(Table3567[[#This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Price]]*($O$4^R$5)),10))),"")</f>
        <v/>
      </c>
      <c r="S13" s="745" cm="1">
        <f t="array" ref="S13">IF(MOD((S$4-(IF(Table3567[[#This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Price]]*($O$4^S$5)),10))),"")</f>
        <v>500</v>
      </c>
      <c r="T13" s="745" t="str" cm="1">
        <f t="array" ref="T13">IF(MOD((T$4-(IF(Table3567[[#This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Price]]*($O$4^T$5)),10))),"")</f>
        <v/>
      </c>
      <c r="U13" s="745" t="str" cm="1">
        <f t="array" ref="U13">IF(MOD((U$4-(IF(Table3567[[#This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Price]]*($O$4^U$5)),10))),"")</f>
        <v/>
      </c>
      <c r="V13" s="745" t="str" cm="1">
        <f t="array" ref="V13">IF(MOD((V$4-(IF(Table3567[[#This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Price]]*($O$4^V$5)),10))),"")</f>
        <v/>
      </c>
      <c r="W13" s="745" t="str" cm="1">
        <f t="array" ref="W13">IF(MOD((W$4-(IF(Table3567[[#This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Price]]*($O$4^W$5)),10))),"")</f>
        <v/>
      </c>
      <c r="X13" s="745" cm="1">
        <f t="array" ref="X13">IF(MOD((X$4-(IF(Table3567[[#This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Price]]*($O$4^X$5)),10))),"")</f>
        <v>500</v>
      </c>
      <c r="Y13" s="745" t="str" cm="1">
        <f t="array" ref="Y13">IF(MOD((Y$4-(IF(Table3567[[#This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Price]]*($O$4^Y$5)),10))),"")</f>
        <v/>
      </c>
      <c r="Z13" s="745" t="str" cm="1">
        <f t="array" ref="Z13">IF(MOD((Z$4-(IF(Table3567[[#This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Price]]*($O$4^Z$5)),10))),"")</f>
        <v/>
      </c>
      <c r="AA13" s="745" t="str" cm="1">
        <f t="array" ref="AA13">IF(MOD((AA$4-(IF(Table3567[[#This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Price]]*($O$4^AA$5)),10))),"")</f>
        <v/>
      </c>
      <c r="AB13" s="745" t="str" cm="1">
        <f t="array" ref="AB13">IF(MOD((AB$4-(IF(Table3567[[#This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Price]]*($O$4^AB$5)),10))),"")</f>
        <v/>
      </c>
      <c r="AC13" s="745" cm="1">
        <f t="array" ref="AC13">IF(MOD((AC$4-(IF(Table3567[[#This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Price]]*($O$4^AC$5)),10))),"")</f>
        <v>500</v>
      </c>
      <c r="AD13" s="745" t="str" cm="1">
        <f t="array" ref="AD13">IF(MOD((AD$4-(IF(Table3567[[#This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Price]]*($O$4^AD$5)),10))),"")</f>
        <v/>
      </c>
      <c r="AE13" s="745" t="str" cm="1">
        <f t="array" ref="AE13">IF(MOD((AE$4-(IF(Table3567[[#This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Price]]*($O$4^AE$5)),10))),"")</f>
        <v/>
      </c>
      <c r="AF13" s="745" t="str" cm="1">
        <f t="array" ref="AF13">IF(MOD((AF$4-(IF(Table3567[[#This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Price]]*($O$4^AF$5)),10))),"")</f>
        <v/>
      </c>
      <c r="AG13" s="745" t="str" cm="1">
        <f t="array" ref="AG13">IF(MOD((AG$4-(IF(Table3567[[#This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Price]]*($O$4^AG$5)),10))),"")</f>
        <v/>
      </c>
      <c r="AH13" s="746">
        <f t="shared" ref="AH13" si="3">SUM(AC13:AG13)</f>
        <v>500</v>
      </c>
    </row>
    <row r="14" spans="1:36" s="5" customFormat="1" ht="84.75" customHeight="1" thickBot="1" x14ac:dyDescent="0.3">
      <c r="A14" s="326" t="s">
        <v>1691</v>
      </c>
      <c r="B14" s="742" t="s">
        <v>1687</v>
      </c>
      <c r="C14" s="326"/>
      <c r="D14" s="326"/>
      <c r="E14" s="326"/>
      <c r="F14" s="326"/>
      <c r="G14" s="326"/>
      <c r="H14" s="748"/>
      <c r="I14" s="659" t="s">
        <v>1688</v>
      </c>
      <c r="J14" s="749"/>
      <c r="K14" s="1037" t="s">
        <v>1534</v>
      </c>
      <c r="L14" s="326"/>
      <c r="M14" s="326">
        <v>1</v>
      </c>
      <c r="N14" s="326">
        <v>2022</v>
      </c>
      <c r="O14" s="1018">
        <v>500</v>
      </c>
      <c r="P14" s="743"/>
      <c r="Q14" s="744">
        <f>IF(Table355[[#This Row],[CAPITAL COST]]="","",MROUND((SUM(Table355[[#This Row],[CAPITAL COST]]*(1.03^($P$2-(IF(Table355[[#This Row],[Year of price quote]] ="",$P$2,Table355[[#This Row],[Year of price quote]])))))),10))</f>
        <v>5000</v>
      </c>
      <c r="R14" s="745" t="str" cm="1">
        <f t="array" ref="R14">IF(MOD((R$4-(IF(Table355[[#This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Price]]*($O$4^R$5)),10))),"")</f>
        <v/>
      </c>
      <c r="S14" s="745">
        <v>500</v>
      </c>
      <c r="T14" s="745">
        <v>500</v>
      </c>
      <c r="U14" s="745">
        <v>500</v>
      </c>
      <c r="V14" s="745">
        <v>500</v>
      </c>
      <c r="W14" s="745">
        <v>500</v>
      </c>
      <c r="X14" s="745">
        <v>500</v>
      </c>
      <c r="Y14" s="745">
        <v>500</v>
      </c>
      <c r="Z14" s="745">
        <v>500</v>
      </c>
      <c r="AA14" s="745">
        <v>500</v>
      </c>
      <c r="AB14" s="745">
        <v>500</v>
      </c>
      <c r="AC14" s="745" t="str" cm="1">
        <f t="array" ref="AC14">IF(MOD((AC$4-(IF(Table355[[#This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Price]]*($O$4^AC$5)),10))),"")</f>
        <v/>
      </c>
      <c r="AD14" s="745" t="str" cm="1">
        <f t="array" ref="AD14">IF(MOD((AD$4-(IF(Table355[[#This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Price]]*($O$4^AD$5)),10))),"")</f>
        <v/>
      </c>
      <c r="AE14" s="745" t="str" cm="1">
        <f t="array" ref="AE14">IF(MOD((AE$4-(IF(Table355[[#This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Price]]*($O$4^AE$5)),10))),"")</f>
        <v/>
      </c>
      <c r="AF14" s="745" t="str" cm="1">
        <f t="array" ref="AF14">IF(MOD((AF$4-(IF(Table355[[#This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Price]]*($O$4^AF$5)),10))),"")</f>
        <v/>
      </c>
      <c r="AG14" s="745" t="str" cm="1">
        <f t="array" ref="AG14">IF(MOD((AG$4-(IF(Table355[[#This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Price]]*($O$4^AG$5)),10))),"")</f>
        <v/>
      </c>
      <c r="AH14" s="746">
        <v>2500</v>
      </c>
    </row>
    <row r="15" spans="1:36" ht="15.75" thickBot="1" x14ac:dyDescent="0.3">
      <c r="A15" s="194"/>
      <c r="B15" s="753"/>
      <c r="C15" s="661"/>
      <c r="D15" s="661"/>
      <c r="E15" s="661"/>
      <c r="F15" s="661"/>
      <c r="G15" s="661"/>
      <c r="H15" s="661"/>
      <c r="I15" s="661"/>
      <c r="J15" s="661"/>
      <c r="K15" s="661"/>
      <c r="L15" s="661"/>
      <c r="M15" s="661"/>
      <c r="N15" s="661"/>
      <c r="O15" s="661"/>
      <c r="P15" s="755"/>
      <c r="Q15" s="756"/>
      <c r="R15" s="757">
        <f t="shared" ref="R15" si="4">SUBTOTAL(109,R8:R13)</f>
        <v>0</v>
      </c>
      <c r="S15" s="758">
        <f>SUBTOTAL(109,S8:S14)</f>
        <v>1000</v>
      </c>
      <c r="T15" s="758">
        <f t="shared" ref="T15:AH15" si="5">SUBTOTAL(109,T8:T14)</f>
        <v>38050</v>
      </c>
      <c r="U15" s="758">
        <f t="shared" si="5"/>
        <v>500</v>
      </c>
      <c r="V15" s="758">
        <f t="shared" si="5"/>
        <v>500</v>
      </c>
      <c r="W15" s="758">
        <f t="shared" si="5"/>
        <v>17130</v>
      </c>
      <c r="X15" s="758">
        <f t="shared" si="5"/>
        <v>1000</v>
      </c>
      <c r="Y15" s="758">
        <f t="shared" si="5"/>
        <v>1000</v>
      </c>
      <c r="Z15" s="758">
        <f t="shared" si="5"/>
        <v>37550</v>
      </c>
      <c r="AA15" s="758">
        <f t="shared" si="5"/>
        <v>500</v>
      </c>
      <c r="AB15" s="758">
        <f t="shared" si="5"/>
        <v>500</v>
      </c>
      <c r="AC15" s="758">
        <f t="shared" si="5"/>
        <v>17130</v>
      </c>
      <c r="AD15" s="758">
        <f t="shared" si="5"/>
        <v>500</v>
      </c>
      <c r="AE15" s="758">
        <f t="shared" si="5"/>
        <v>0</v>
      </c>
      <c r="AF15" s="758">
        <f t="shared" si="5"/>
        <v>37050</v>
      </c>
      <c r="AG15" s="758">
        <f t="shared" si="5"/>
        <v>0</v>
      </c>
      <c r="AH15" s="758">
        <f t="shared" si="5"/>
        <v>57180</v>
      </c>
    </row>
    <row r="16" spans="1:36" ht="15.75" thickBot="1" x14ac:dyDescent="0.3">
      <c r="A16" s="205"/>
      <c r="B16" s="662"/>
      <c r="C16" s="655"/>
      <c r="D16" s="655"/>
      <c r="E16" s="655"/>
      <c r="F16" s="655"/>
      <c r="G16" s="655"/>
      <c r="H16" s="655"/>
      <c r="I16" s="655"/>
      <c r="J16" s="662"/>
      <c r="K16" s="663"/>
      <c r="L16" s="655"/>
      <c r="M16" s="655"/>
      <c r="N16" s="655"/>
      <c r="O16" s="760"/>
      <c r="P16" s="761"/>
      <c r="Q16" s="762"/>
      <c r="R16" s="763"/>
      <c r="S16" s="764"/>
      <c r="T16" s="764"/>
      <c r="U16" s="764"/>
      <c r="V16" s="763"/>
      <c r="W16" s="764"/>
      <c r="X16" s="764"/>
      <c r="Y16" s="764"/>
      <c r="Z16" s="764"/>
      <c r="AA16" s="765"/>
      <c r="AB16" s="764"/>
      <c r="AC16" s="764"/>
      <c r="AD16" s="764"/>
      <c r="AE16" s="764"/>
      <c r="AF16" s="766"/>
      <c r="AG16" s="764"/>
      <c r="AH16" s="764"/>
    </row>
    <row r="17" spans="1:34" ht="15.75" thickBot="1" x14ac:dyDescent="0.3">
      <c r="A17" s="664" t="s">
        <v>1428</v>
      </c>
      <c r="B17" s="730" t="s">
        <v>1063</v>
      </c>
      <c r="C17" s="133"/>
      <c r="D17" s="133"/>
      <c r="E17" s="133"/>
      <c r="F17" s="133"/>
      <c r="G17" s="133"/>
      <c r="H17" s="732"/>
      <c r="I17" s="133"/>
      <c r="J17" s="133"/>
      <c r="K17" s="665"/>
      <c r="L17" s="133"/>
      <c r="M17" s="133"/>
      <c r="N17" s="133"/>
      <c r="O17" s="133"/>
      <c r="P17" s="133"/>
      <c r="Q17" s="767"/>
      <c r="R17" s="768"/>
      <c r="S17" s="768"/>
      <c r="T17" s="768"/>
      <c r="U17" s="768"/>
      <c r="V17" s="768"/>
      <c r="W17" s="768"/>
      <c r="X17" s="768"/>
      <c r="Y17" s="768"/>
      <c r="Z17" s="768"/>
      <c r="AA17" s="768"/>
      <c r="AB17" s="768"/>
      <c r="AC17" s="768"/>
      <c r="AD17" s="768"/>
      <c r="AE17" s="768"/>
      <c r="AF17" s="768"/>
      <c r="AG17" s="769"/>
      <c r="AH17" s="770"/>
    </row>
    <row r="18" spans="1:34" x14ac:dyDescent="0.25">
      <c r="A18" s="17" t="s">
        <v>1429</v>
      </c>
      <c r="B18" s="719" t="s">
        <v>1410</v>
      </c>
      <c r="C18" s="773" t="s">
        <v>79</v>
      </c>
      <c r="D18" s="750"/>
      <c r="E18" s="326"/>
      <c r="F18" s="750"/>
      <c r="G18" s="127"/>
      <c r="H18" s="861" t="s">
        <v>1423</v>
      </c>
      <c r="I18" s="127" t="s">
        <v>1411</v>
      </c>
      <c r="J18" s="751" t="s">
        <v>1412</v>
      </c>
      <c r="K18" s="752"/>
      <c r="L18" s="127"/>
      <c r="M18" s="782"/>
      <c r="N18" s="127"/>
      <c r="O18" s="1018"/>
      <c r="P18" s="747"/>
      <c r="Q18" s="744" t="str">
        <f>IF(Table3567[[#This Row],[CAPITAL COST]]="","",MROUND((SUM(Table3567[[#This Row],[CAPITAL COST]]*(1.03^($O$2-(IF(Table3567[[#This Row],[Year of price quote]] ="",$O$2,Table3567[[#This Row],[Year of price quote]])))))),10))</f>
        <v/>
      </c>
      <c r="R18" s="745" t="str" cm="1">
        <f t="array" ref="R18">IF(MOD((R$4-(IF(Table3567[[#This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Price]]*($O$4^R$5)),10))),"")</f>
        <v/>
      </c>
      <c r="S18" s="745" t="str" cm="1">
        <f t="array" ref="S18">IF(MOD((S$4-(IF(Table3567[[#This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Price]]*($O$4^S$5)),10))),"")</f>
        <v/>
      </c>
      <c r="T18" s="745" t="str" cm="1">
        <f t="array" ref="T18">IF(MOD((T$4-(IF(Table3567[[#This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Price]]*($O$4^T$5)),10))),"")</f>
        <v/>
      </c>
      <c r="U18" s="745" t="str" cm="1">
        <f t="array" ref="U18">IF(MOD((U$4-(IF(Table3567[[#This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Price]]*($O$4^U$5)),10))),"")</f>
        <v/>
      </c>
      <c r="V18" s="745" t="str" cm="1">
        <f t="array" ref="V18">IF(MOD((V$4-(IF(Table3567[[#This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Price]]*($O$4^V$5)),10))),"")</f>
        <v/>
      </c>
      <c r="W18" s="745" t="str" cm="1">
        <f t="array" ref="W18">IF(MOD((W$4-(IF(Table3567[[#This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Price]]*($O$4^W$5)),10))),"")</f>
        <v/>
      </c>
      <c r="X18" s="745" t="str" cm="1">
        <f t="array" ref="X18">IF(MOD((X$4-(IF(Table3567[[#This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Price]]*($O$4^X$5)),10))),"")</f>
        <v/>
      </c>
      <c r="Y18" s="745" t="str" cm="1">
        <f t="array" ref="Y18">IF(MOD((Y$4-(IF(Table3567[[#This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Price]]*($O$4^Y$5)),10))),"")</f>
        <v/>
      </c>
      <c r="Z18" s="745" t="str" cm="1">
        <f t="array" ref="Z18">IF(MOD((Z$4-(IF(Table3567[[#This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Price]]*($O$4^Z$5)),10))),"")</f>
        <v/>
      </c>
      <c r="AA18" s="745" t="str" cm="1">
        <f t="array" ref="AA18">IF(MOD((AA$4-(IF(Table3567[[#This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Price]]*($O$4^AA$5)),10))),"")</f>
        <v/>
      </c>
      <c r="AB18" s="745" t="str" cm="1">
        <f t="array" ref="AB18">IF(MOD((AB$4-(IF(Table3567[[#This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Price]]*($O$4^AB$5)),10))),"")</f>
        <v/>
      </c>
      <c r="AC18" s="745" t="str" cm="1">
        <f t="array" ref="AC18">IF(MOD((AC$4-(IF(Table3567[[#This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Price]]*($O$4^AC$5)),10))),"")</f>
        <v/>
      </c>
      <c r="AD18" s="745" t="str" cm="1">
        <f t="array" ref="AD18">IF(MOD((AD$4-(IF(Table3567[[#This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Price]]*($O$4^AD$5)),10))),"")</f>
        <v/>
      </c>
      <c r="AE18" s="745" t="str" cm="1">
        <f t="array" ref="AE18">IF(MOD((AE$4-(IF(Table3567[[#This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Price]]*($O$4^AE$5)),10))),"")</f>
        <v/>
      </c>
      <c r="AF18" s="745" t="str" cm="1">
        <f t="array" ref="AF18">IF(MOD((AF$4-(IF(Table3567[[#This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Price]]*($O$4^AF$5)),10))),"")</f>
        <v/>
      </c>
      <c r="AG18" s="745" t="str" cm="1">
        <f t="array" ref="AG18">IF(MOD((AG$4-(IF(Table3567[[#This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Price]]*($O$4^AG$5)),10))),"")</f>
        <v/>
      </c>
      <c r="AH18" s="746">
        <f t="shared" ref="AH18:AH23" si="6">SUM(AC18:AG18)</f>
        <v>0</v>
      </c>
    </row>
    <row r="19" spans="1:34" ht="51" x14ac:dyDescent="0.25">
      <c r="A19" s="17" t="s">
        <v>1430</v>
      </c>
      <c r="B19" s="719"/>
      <c r="C19" s="127" t="s">
        <v>1067</v>
      </c>
      <c r="D19" s="750"/>
      <c r="E19" s="326"/>
      <c r="F19" s="750"/>
      <c r="G19" s="127"/>
      <c r="H19" s="861" t="s">
        <v>1423</v>
      </c>
      <c r="I19" s="127" t="s">
        <v>1413</v>
      </c>
      <c r="J19" s="888" t="s">
        <v>1414</v>
      </c>
      <c r="K19" s="1032" t="s">
        <v>1542</v>
      </c>
      <c r="L19" s="127"/>
      <c r="M19" s="782">
        <v>5</v>
      </c>
      <c r="N19" s="127">
        <v>2025</v>
      </c>
      <c r="O19" s="1018">
        <v>1500</v>
      </c>
      <c r="P19" s="747"/>
      <c r="Q19" s="744">
        <f>IF(Table3567[[#This Row],[CAPITAL COST]]="","",MROUND((SUM(Table3567[[#This Row],[CAPITAL COST]]*(1.03^($O$2-(IF(Table3567[[#This Row],[Year of price quote]] ="",$O$2,Table3567[[#This Row],[Year of price quote]])))))),10))</f>
        <v>1500</v>
      </c>
      <c r="R19" s="745" cm="1">
        <f t="array" ref="R19">IF(MOD((R$4-(IF(Table3567[[#This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Price]]*($O$4^R$5)),10))),"")</f>
        <v>1500</v>
      </c>
      <c r="S19" s="745" t="str" cm="1">
        <f t="array" ref="S19">IF(MOD((S$4-(IF(Table3567[[#This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Price]]*($O$4^S$5)),10))),"")</f>
        <v/>
      </c>
      <c r="T19" s="745" t="str" cm="1">
        <f t="array" ref="T19">IF(MOD((T$4-(IF(Table3567[[#This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Price]]*($O$4^T$5)),10))),"")</f>
        <v/>
      </c>
      <c r="U19" s="745" t="str" cm="1">
        <f t="array" ref="U19">IF(MOD((U$4-(IF(Table3567[[#This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Price]]*($O$4^U$5)),10))),"")</f>
        <v/>
      </c>
      <c r="V19" s="745" t="str" cm="1">
        <f t="array" ref="V19">IF(MOD((V$4-(IF(Table3567[[#This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Price]]*($O$4^V$5)),10))),"")</f>
        <v/>
      </c>
      <c r="W19" s="745" cm="1">
        <f t="array" ref="W19">IF(MOD((W$4-(IF(Table3567[[#This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Price]]*($O$4^W$5)),10))),"")</f>
        <v>1500</v>
      </c>
      <c r="X19" s="745" t="str" cm="1">
        <f t="array" ref="X19">IF(MOD((X$4-(IF(Table3567[[#This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Price]]*($O$4^X$5)),10))),"")</f>
        <v/>
      </c>
      <c r="Y19" s="745" t="str" cm="1">
        <f t="array" ref="Y19">IF(MOD((Y$4-(IF(Table3567[[#This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Price]]*($O$4^Y$5)),10))),"")</f>
        <v/>
      </c>
      <c r="Z19" s="745" t="str" cm="1">
        <f t="array" ref="Z19">IF(MOD((Z$4-(IF(Table3567[[#This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Price]]*($O$4^Z$5)),10))),"")</f>
        <v/>
      </c>
      <c r="AA19" s="745" t="str" cm="1">
        <f t="array" ref="AA19">IF(MOD((AA$4-(IF(Table3567[[#This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Price]]*($O$4^AA$5)),10))),"")</f>
        <v/>
      </c>
      <c r="AB19" s="745" cm="1">
        <f t="array" ref="AB19">IF(MOD((AB$4-(IF(Table3567[[#This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Price]]*($O$4^AB$5)),10))),"")</f>
        <v>1500</v>
      </c>
      <c r="AC19" s="745" t="str" cm="1">
        <f t="array" ref="AC19">IF(MOD((AC$4-(IF(Table3567[[#This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Price]]*($O$4^AC$5)),10))),"")</f>
        <v/>
      </c>
      <c r="AD19" s="745" t="str" cm="1">
        <f t="array" ref="AD19">IF(MOD((AD$4-(IF(Table3567[[#This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Price]]*($O$4^AD$5)),10))),"")</f>
        <v/>
      </c>
      <c r="AE19" s="745" t="str" cm="1">
        <f t="array" ref="AE19">IF(MOD((AE$4-(IF(Table3567[[#This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Price]]*($O$4^AE$5)),10))),"")</f>
        <v/>
      </c>
      <c r="AF19" s="745" t="str" cm="1">
        <f t="array" ref="AF19">IF(MOD((AF$4-(IF(Table3567[[#This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Price]]*($O$4^AF$5)),10))),"")</f>
        <v/>
      </c>
      <c r="AG19" s="745" cm="1">
        <f t="array" ref="AG19">IF(MOD((AG$4-(IF(Table3567[[#This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Price]]*($O$4^AG$5)),10))),"")</f>
        <v>1500</v>
      </c>
      <c r="AH19" s="746">
        <f t="shared" si="6"/>
        <v>1500</v>
      </c>
    </row>
    <row r="20" spans="1:34" x14ac:dyDescent="0.25">
      <c r="A20" s="17" t="s">
        <v>1431</v>
      </c>
      <c r="B20" s="719"/>
      <c r="C20" s="127"/>
      <c r="D20" s="750"/>
      <c r="E20" s="326"/>
      <c r="F20" s="750"/>
      <c r="G20" s="127"/>
      <c r="H20" s="861" t="s">
        <v>1423</v>
      </c>
      <c r="I20" s="127"/>
      <c r="J20" s="751" t="s">
        <v>1415</v>
      </c>
      <c r="K20" s="1032" t="s">
        <v>1542</v>
      </c>
      <c r="L20" s="127"/>
      <c r="M20" s="782">
        <v>5</v>
      </c>
      <c r="N20" s="127">
        <v>2022</v>
      </c>
      <c r="O20" s="1018">
        <v>500</v>
      </c>
      <c r="P20" s="747"/>
      <c r="Q20" s="744">
        <f>IF(Table3567[[#This Row],[CAPITAL COST]]="","",MROUND((SUM(Table3567[[#This Row],[CAPITAL COST]]*(1.03^($O$2-(IF(Table3567[[#This Row],[Year of price quote]] ="",$O$2,Table3567[[#This Row],[Year of price quote]])))))),10))</f>
        <v>500</v>
      </c>
      <c r="R20" s="745" t="str" cm="1">
        <f t="array" ref="R20">IF(MOD((R$4-(IF(Table3567[[#This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Price]]*($O$4^R$5)),10))),"")</f>
        <v/>
      </c>
      <c r="S20" s="745" t="str" cm="1">
        <f t="array" ref="S20">IF(MOD((S$4-(IF(Table3567[[#This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Price]]*($O$4^S$5)),10))),"")</f>
        <v/>
      </c>
      <c r="T20" s="745" cm="1">
        <f t="array" ref="T20">IF(MOD((T$4-(IF(Table3567[[#This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Price]]*($O$4^T$5)),10))),"")</f>
        <v>500</v>
      </c>
      <c r="U20" s="745" t="str" cm="1">
        <f t="array" ref="U20">IF(MOD((U$4-(IF(Table3567[[#This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Price]]*($O$4^U$5)),10))),"")</f>
        <v/>
      </c>
      <c r="V20" s="745" t="str" cm="1">
        <f t="array" ref="V20">IF(MOD((V$4-(IF(Table3567[[#This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Price]]*($O$4^V$5)),10))),"")</f>
        <v/>
      </c>
      <c r="W20" s="745" t="str" cm="1">
        <f t="array" ref="W20">IF(MOD((W$4-(IF(Table3567[[#This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Price]]*($O$4^W$5)),10))),"")</f>
        <v/>
      </c>
      <c r="X20" s="745" t="str" cm="1">
        <f t="array" ref="X20">IF(MOD((X$4-(IF(Table3567[[#This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Price]]*($O$4^X$5)),10))),"")</f>
        <v/>
      </c>
      <c r="Y20" s="745" cm="1">
        <f t="array" ref="Y20">IF(MOD((Y$4-(IF(Table3567[[#This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Price]]*($O$4^Y$5)),10))),"")</f>
        <v>500</v>
      </c>
      <c r="Z20" s="745" t="str" cm="1">
        <f t="array" ref="Z20">IF(MOD((Z$4-(IF(Table3567[[#This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Price]]*($O$4^Z$5)),10))),"")</f>
        <v/>
      </c>
      <c r="AA20" s="745" t="str" cm="1">
        <f t="array" ref="AA20">IF(MOD((AA$4-(IF(Table3567[[#This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Price]]*($O$4^AA$5)),10))),"")</f>
        <v/>
      </c>
      <c r="AB20" s="745" t="str" cm="1">
        <f t="array" ref="AB20">IF(MOD((AB$4-(IF(Table3567[[#This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Price]]*($O$4^AB$5)),10))),"")</f>
        <v/>
      </c>
      <c r="AC20" s="745" t="str" cm="1">
        <f t="array" ref="AC20">IF(MOD((AC$4-(IF(Table3567[[#This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Price]]*($O$4^AC$5)),10))),"")</f>
        <v/>
      </c>
      <c r="AD20" s="745" cm="1">
        <f t="array" ref="AD20">IF(MOD((AD$4-(IF(Table3567[[#This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Price]]*($O$4^AD$5)),10))),"")</f>
        <v>500</v>
      </c>
      <c r="AE20" s="745" t="str" cm="1">
        <f t="array" ref="AE20">IF(MOD((AE$4-(IF(Table3567[[#This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Price]]*($O$4^AE$5)),10))),"")</f>
        <v/>
      </c>
      <c r="AF20" s="745" t="str" cm="1">
        <f t="array" ref="AF20">IF(MOD((AF$4-(IF(Table3567[[#This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Price]]*($O$4^AF$5)),10))),"")</f>
        <v/>
      </c>
      <c r="AG20" s="745" t="str" cm="1">
        <f t="array" ref="AG20">IF(MOD((AG$4-(IF(Table3567[[#This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Price]]*($O$4^AG$5)),10))),"")</f>
        <v/>
      </c>
      <c r="AH20" s="746">
        <f t="shared" si="6"/>
        <v>500</v>
      </c>
    </row>
    <row r="21" spans="1:34" ht="25.5" x14ac:dyDescent="0.25">
      <c r="A21" s="17" t="s">
        <v>1432</v>
      </c>
      <c r="B21" s="719"/>
      <c r="C21" s="127" t="s">
        <v>1068</v>
      </c>
      <c r="D21" s="750"/>
      <c r="E21" s="326"/>
      <c r="F21" s="750"/>
      <c r="G21" s="127"/>
      <c r="H21" s="861" t="s">
        <v>1423</v>
      </c>
      <c r="I21" s="127" t="s">
        <v>1416</v>
      </c>
      <c r="J21" s="751" t="s">
        <v>1149</v>
      </c>
      <c r="K21" s="889" t="s">
        <v>191</v>
      </c>
      <c r="L21" s="127"/>
      <c r="M21" s="782"/>
      <c r="N21" s="127"/>
      <c r="O21" s="1018"/>
      <c r="P21" s="747"/>
      <c r="Q21" s="744" t="str">
        <f>IF(Table3567[[#This Row],[CAPITAL COST]]="","",MROUND((SUM(Table3567[[#This Row],[CAPITAL COST]]*(1.03^($O$2-(IF(Table3567[[#This Row],[Year of price quote]] ="",$O$2,Table3567[[#This Row],[Year of price quote]])))))),10))</f>
        <v/>
      </c>
      <c r="R21" s="745" t="str" cm="1">
        <f t="array" ref="R21">IF(MOD((R$4-(IF(Table3567[[#This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Price]]*($O$4^R$5)),10))),"")</f>
        <v/>
      </c>
      <c r="S21" s="745" t="str" cm="1">
        <f t="array" ref="S21">IF(MOD((S$4-(IF(Table3567[[#This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Price]]*($O$4^S$5)),10))),"")</f>
        <v/>
      </c>
      <c r="T21" s="745" t="str" cm="1">
        <f t="array" ref="T21">IF(MOD((T$4-(IF(Table3567[[#This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Price]]*($O$4^T$5)),10))),"")</f>
        <v/>
      </c>
      <c r="U21" s="745" t="str" cm="1">
        <f t="array" ref="U21">IF(MOD((U$4-(IF(Table3567[[#This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Price]]*($O$4^U$5)),10))),"")</f>
        <v/>
      </c>
      <c r="V21" s="745" t="str" cm="1">
        <f t="array" ref="V21">IF(MOD((V$4-(IF(Table3567[[#This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Price]]*($O$4^V$5)),10))),"")</f>
        <v/>
      </c>
      <c r="W21" s="745" t="str" cm="1">
        <f t="array" ref="W21">IF(MOD((W$4-(IF(Table3567[[#This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Price]]*($O$4^W$5)),10))),"")</f>
        <v/>
      </c>
      <c r="X21" s="745" t="str" cm="1">
        <f t="array" ref="X21">IF(MOD((X$4-(IF(Table3567[[#This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Price]]*($O$4^X$5)),10))),"")</f>
        <v/>
      </c>
      <c r="Y21" s="745" t="str" cm="1">
        <f t="array" ref="Y21">IF(MOD((Y$4-(IF(Table3567[[#This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Price]]*($O$4^Y$5)),10))),"")</f>
        <v/>
      </c>
      <c r="Z21" s="745" t="str" cm="1">
        <f t="array" ref="Z21">IF(MOD((Z$4-(IF(Table3567[[#This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Price]]*($O$4^Z$5)),10))),"")</f>
        <v/>
      </c>
      <c r="AA21" s="745" t="str" cm="1">
        <f t="array" ref="AA21">IF(MOD((AA$4-(IF(Table3567[[#This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Price]]*($O$4^AA$5)),10))),"")</f>
        <v/>
      </c>
      <c r="AB21" s="745" t="str" cm="1">
        <f t="array" ref="AB21">IF(MOD((AB$4-(IF(Table3567[[#This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Price]]*($O$4^AB$5)),10))),"")</f>
        <v/>
      </c>
      <c r="AC21" s="745" t="str" cm="1">
        <f t="array" ref="AC21">IF(MOD((AC$4-(IF(Table3567[[#This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Price]]*($O$4^AC$5)),10))),"")</f>
        <v/>
      </c>
      <c r="AD21" s="745" t="str" cm="1">
        <f t="array" ref="AD21">IF(MOD((AD$4-(IF(Table3567[[#This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Price]]*($O$4^AD$5)),10))),"")</f>
        <v/>
      </c>
      <c r="AE21" s="745" t="str" cm="1">
        <f t="array" ref="AE21">IF(MOD((AE$4-(IF(Table3567[[#This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Price]]*($O$4^AE$5)),10))),"")</f>
        <v/>
      </c>
      <c r="AF21" s="745" t="str" cm="1">
        <f t="array" ref="AF21">IF(MOD((AF$4-(IF(Table3567[[#This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Price]]*($O$4^AF$5)),10))),"")</f>
        <v/>
      </c>
      <c r="AG21" s="745" t="str" cm="1">
        <f t="array" ref="AG21">IF(MOD((AG$4-(IF(Table3567[[#This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Price]]*($O$4^AG$5)),10))),"")</f>
        <v/>
      </c>
      <c r="AH21" s="746">
        <f t="shared" si="6"/>
        <v>0</v>
      </c>
    </row>
    <row r="22" spans="1:34" ht="51" x14ac:dyDescent="0.25">
      <c r="A22" s="17" t="s">
        <v>1433</v>
      </c>
      <c r="B22" s="719"/>
      <c r="C22" s="127" t="s">
        <v>1070</v>
      </c>
      <c r="D22" s="750"/>
      <c r="E22" s="326"/>
      <c r="F22" s="750"/>
      <c r="G22" s="127"/>
      <c r="H22" s="861"/>
      <c r="I22" s="890" t="s">
        <v>1417</v>
      </c>
      <c r="J22" s="891" t="s">
        <v>1418</v>
      </c>
      <c r="K22" s="892"/>
      <c r="L22" s="127"/>
      <c r="M22" s="782"/>
      <c r="N22" s="127"/>
      <c r="O22" s="1018"/>
      <c r="P22" s="747"/>
      <c r="Q22" s="744" t="str">
        <f>IF(Table3567[[#This Row],[CAPITAL COST]]="","",MROUND((SUM(Table3567[[#This Row],[CAPITAL COST]]*(1.03^($O$2-(IF(Table3567[[#This Row],[Year of price quote]] ="",$O$2,Table3567[[#This Row],[Year of price quote]])))))),10))</f>
        <v/>
      </c>
      <c r="R22" s="745" t="str" cm="1">
        <f t="array" ref="R22">IF(MOD((R$4-(IF(Table3567[[#This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Price]]*($O$4^R$5)),10))),"")</f>
        <v/>
      </c>
      <c r="S22" s="745" t="str" cm="1">
        <f t="array" ref="S22">IF(MOD((S$4-(IF(Table3567[[#This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Price]]*($O$4^S$5)),10))),"")</f>
        <v/>
      </c>
      <c r="T22" s="745" t="str" cm="1">
        <f t="array" ref="T22">IF(MOD((T$4-(IF(Table3567[[#This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Price]]*($O$4^T$5)),10))),"")</f>
        <v/>
      </c>
      <c r="U22" s="745" t="str" cm="1">
        <f t="array" ref="U22">IF(MOD((U$4-(IF(Table3567[[#This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Price]]*($O$4^U$5)),10))),"")</f>
        <v/>
      </c>
      <c r="V22" s="745" t="str" cm="1">
        <f t="array" ref="V22">IF(MOD((V$4-(IF(Table3567[[#This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Price]]*($O$4^V$5)),10))),"")</f>
        <v/>
      </c>
      <c r="W22" s="745" t="str" cm="1">
        <f t="array" ref="W22">IF(MOD((W$4-(IF(Table3567[[#This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Price]]*($O$4^W$5)),10))),"")</f>
        <v/>
      </c>
      <c r="X22" s="745" t="str" cm="1">
        <f t="array" ref="X22">IF(MOD((X$4-(IF(Table3567[[#This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Price]]*($O$4^X$5)),10))),"")</f>
        <v/>
      </c>
      <c r="Y22" s="745" t="str" cm="1">
        <f t="array" ref="Y22">IF(MOD((Y$4-(IF(Table3567[[#This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Price]]*($O$4^Y$5)),10))),"")</f>
        <v/>
      </c>
      <c r="Z22" s="745" t="str" cm="1">
        <f t="array" ref="Z22">IF(MOD((Z$4-(IF(Table3567[[#This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Price]]*($O$4^Z$5)),10))),"")</f>
        <v/>
      </c>
      <c r="AA22" s="745" t="str" cm="1">
        <f t="array" ref="AA22">IF(MOD((AA$4-(IF(Table3567[[#This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Price]]*($O$4^AA$5)),10))),"")</f>
        <v/>
      </c>
      <c r="AB22" s="745" t="str" cm="1">
        <f t="array" ref="AB22">IF(MOD((AB$4-(IF(Table3567[[#This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Price]]*($O$4^AB$5)),10))),"")</f>
        <v/>
      </c>
      <c r="AC22" s="745" t="str" cm="1">
        <f t="array" ref="AC22">IF(MOD((AC$4-(IF(Table3567[[#This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Price]]*($O$4^AC$5)),10))),"")</f>
        <v/>
      </c>
      <c r="AD22" s="745" t="str" cm="1">
        <f t="array" ref="AD22">IF(MOD((AD$4-(IF(Table3567[[#This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Price]]*($O$4^AD$5)),10))),"")</f>
        <v/>
      </c>
      <c r="AE22" s="745" t="str" cm="1">
        <f t="array" ref="AE22">IF(MOD((AE$4-(IF(Table3567[[#This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Price]]*($O$4^AE$5)),10))),"")</f>
        <v/>
      </c>
      <c r="AF22" s="745" t="str" cm="1">
        <f t="array" ref="AF22">IF(MOD((AF$4-(IF(Table3567[[#This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Price]]*($O$4^AF$5)),10))),"")</f>
        <v/>
      </c>
      <c r="AG22" s="745" t="str" cm="1">
        <f t="array" ref="AG22">IF(MOD((AG$4-(IF(Table3567[[#This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Price]]*($O$4^AG$5)),10))),"")</f>
        <v/>
      </c>
      <c r="AH22" s="746">
        <f t="shared" si="6"/>
        <v>0</v>
      </c>
    </row>
    <row r="23" spans="1:34" ht="15.75" thickBot="1" x14ac:dyDescent="0.3">
      <c r="A23" s="17" t="s">
        <v>1434</v>
      </c>
      <c r="B23" s="719"/>
      <c r="C23" s="127" t="s">
        <v>1419</v>
      </c>
      <c r="D23" s="750">
        <v>30</v>
      </c>
      <c r="E23" s="326" t="s">
        <v>1106</v>
      </c>
      <c r="F23" s="750">
        <v>50</v>
      </c>
      <c r="G23" s="127"/>
      <c r="H23" s="861" t="s">
        <v>1423</v>
      </c>
      <c r="I23" s="127" t="s">
        <v>1420</v>
      </c>
      <c r="J23" s="751" t="s">
        <v>1421</v>
      </c>
      <c r="K23" s="1037" t="s">
        <v>1534</v>
      </c>
      <c r="L23" s="127"/>
      <c r="M23" s="782">
        <v>5</v>
      </c>
      <c r="N23" s="127">
        <v>2022</v>
      </c>
      <c r="O23" s="1018">
        <f>Table3567[[#This Row],[RATE]]*Table3567[[#This Row],[APPROXIMATE QUANTITY /AREA]]</f>
        <v>1500</v>
      </c>
      <c r="P23" s="747"/>
      <c r="Q23" s="744">
        <f>IF(Table3567[[#This Row],[CAPITAL COST]]="","",MROUND((SUM(Table3567[[#This Row],[CAPITAL COST]]*(1.03^($O$2-(IF(Table3567[[#This Row],[Year of price quote]] ="",$O$2,Table3567[[#This Row],[Year of price quote]])))))),10))</f>
        <v>1500</v>
      </c>
      <c r="R23" s="745" t="str" cm="1">
        <f t="array" ref="R23">IF(MOD((R$4-(IF(Table3567[[#This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Price]]*($O$4^R$5)),10))),"")</f>
        <v/>
      </c>
      <c r="S23" s="745" t="str" cm="1">
        <f t="array" ref="S23">IF(MOD((S$4-(IF(Table3567[[#This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Price]]*($O$4^S$5)),10))),"")</f>
        <v/>
      </c>
      <c r="T23" s="745" cm="1">
        <f t="array" ref="T23">IF(MOD((T$4-(IF(Table3567[[#This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Price]]*($O$4^T$5)),10))),"")</f>
        <v>1500</v>
      </c>
      <c r="U23" s="745" t="str" cm="1">
        <f t="array" ref="U23">IF(MOD((U$4-(IF(Table3567[[#This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Price]]*($O$4^U$5)),10))),"")</f>
        <v/>
      </c>
      <c r="V23" s="745" t="str" cm="1">
        <f t="array" ref="V23">IF(MOD((V$4-(IF(Table3567[[#This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Price]]*($O$4^V$5)),10))),"")</f>
        <v/>
      </c>
      <c r="W23" s="745" t="str" cm="1">
        <f t="array" ref="W23">IF(MOD((W$4-(IF(Table3567[[#This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Price]]*($O$4^W$5)),10))),"")</f>
        <v/>
      </c>
      <c r="X23" s="745" t="str" cm="1">
        <f t="array" ref="X23">IF(MOD((X$4-(IF(Table3567[[#This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Price]]*($O$4^X$5)),10))),"")</f>
        <v/>
      </c>
      <c r="Y23" s="745" cm="1">
        <f t="array" ref="Y23">IF(MOD((Y$4-(IF(Table3567[[#This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Price]]*($O$4^Y$5)),10))),"")</f>
        <v>1500</v>
      </c>
      <c r="Z23" s="745" t="str" cm="1">
        <f t="array" ref="Z23">IF(MOD((Z$4-(IF(Table3567[[#This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Price]]*($O$4^Z$5)),10))),"")</f>
        <v/>
      </c>
      <c r="AA23" s="745" t="str" cm="1">
        <f t="array" ref="AA23">IF(MOD((AA$4-(IF(Table3567[[#This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Price]]*($O$4^AA$5)),10))),"")</f>
        <v/>
      </c>
      <c r="AB23" s="745" t="str" cm="1">
        <f t="array" ref="AB23">IF(MOD((AB$4-(IF(Table3567[[#This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Price]]*($O$4^AB$5)),10))),"")</f>
        <v/>
      </c>
      <c r="AC23" s="745" t="str" cm="1">
        <f t="array" ref="AC23">IF(MOD((AC$4-(IF(Table3567[[#This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Price]]*($O$4^AC$5)),10))),"")</f>
        <v/>
      </c>
      <c r="AD23" s="745" cm="1">
        <f t="array" ref="AD23">IF(MOD((AD$4-(IF(Table3567[[#This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Price]]*($O$4^AD$5)),10))),"")</f>
        <v>1500</v>
      </c>
      <c r="AE23" s="745" t="str" cm="1">
        <f t="array" ref="AE23">IF(MOD((AE$4-(IF(Table3567[[#This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Price]]*($O$4^AE$5)),10))),"")</f>
        <v/>
      </c>
      <c r="AF23" s="745" t="str" cm="1">
        <f t="array" ref="AF23">IF(MOD((AF$4-(IF(Table3567[[#This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Price]]*($O$4^AF$5)),10))),"")</f>
        <v/>
      </c>
      <c r="AG23" s="745" t="str" cm="1">
        <f t="array" ref="AG23">IF(MOD((AG$4-(IF(Table3567[[#This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Price]]*($O$4^AG$5)),10))),"")</f>
        <v/>
      </c>
      <c r="AH23" s="746">
        <f t="shared" si="6"/>
        <v>1500</v>
      </c>
    </row>
    <row r="24" spans="1:34" ht="15.75" thickBot="1" x14ac:dyDescent="0.3">
      <c r="A24" s="787"/>
      <c r="B24" s="788"/>
      <c r="C24" s="667"/>
      <c r="D24" s="667"/>
      <c r="E24" s="667"/>
      <c r="F24" s="667"/>
      <c r="G24" s="667"/>
      <c r="H24" s="667"/>
      <c r="I24" s="667"/>
      <c r="J24" s="667"/>
      <c r="K24" s="667"/>
      <c r="L24" s="789"/>
      <c r="M24" s="789"/>
      <c r="N24" s="789"/>
      <c r="O24" s="790"/>
      <c r="P24" s="791"/>
      <c r="Q24" s="790"/>
      <c r="R24" s="757">
        <f t="shared" ref="R24" si="7">SUBTOTAL(109,R18:R23)</f>
        <v>1500</v>
      </c>
      <c r="S24" s="757">
        <f t="shared" ref="S24" si="8">SUBTOTAL(109,S18:S23)</f>
        <v>0</v>
      </c>
      <c r="T24" s="757">
        <f t="shared" ref="T24" si="9">SUBTOTAL(109,T18:T23)</f>
        <v>2000</v>
      </c>
      <c r="U24" s="757">
        <f t="shared" ref="U24" si="10">SUBTOTAL(109,U18:U23)</f>
        <v>0</v>
      </c>
      <c r="V24" s="757">
        <f t="shared" ref="V24" si="11">SUBTOTAL(109,V18:V23)</f>
        <v>0</v>
      </c>
      <c r="W24" s="757">
        <f t="shared" ref="W24" si="12">SUBTOTAL(109,W18:W23)</f>
        <v>1500</v>
      </c>
      <c r="X24" s="757">
        <f t="shared" ref="X24" si="13">SUBTOTAL(109,X18:X23)</f>
        <v>0</v>
      </c>
      <c r="Y24" s="757">
        <f t="shared" ref="Y24" si="14">SUBTOTAL(109,Y18:Y23)</f>
        <v>2000</v>
      </c>
      <c r="Z24" s="757">
        <f t="shared" ref="Z24" si="15">SUBTOTAL(109,Z18:Z23)</f>
        <v>0</v>
      </c>
      <c r="AA24" s="757">
        <f t="shared" ref="AA24" si="16">SUBTOTAL(109,AA18:AA23)</f>
        <v>0</v>
      </c>
      <c r="AB24" s="757">
        <f t="shared" ref="AB24" si="17">SUBTOTAL(109,AB18:AB23)</f>
        <v>1500</v>
      </c>
      <c r="AC24" s="757">
        <f t="shared" ref="AC24" si="18">SUBTOTAL(109,AC18:AC23)</f>
        <v>0</v>
      </c>
      <c r="AD24" s="757">
        <f t="shared" ref="AD24" si="19">SUBTOTAL(109,AD18:AD23)</f>
        <v>2000</v>
      </c>
      <c r="AE24" s="757">
        <f t="shared" ref="AE24" si="20">SUBTOTAL(109,AE18:AE23)</f>
        <v>0</v>
      </c>
      <c r="AF24" s="757">
        <f t="shared" ref="AF24" si="21">SUBTOTAL(109,AF18:AF23)</f>
        <v>0</v>
      </c>
      <c r="AG24" s="757">
        <f t="shared" ref="AG24" si="22">SUBTOTAL(109,AG18:AG23)</f>
        <v>1500</v>
      </c>
      <c r="AH24" s="757">
        <f t="shared" ref="AH24" si="23">SUBTOTAL(109,AH18:AH23)</f>
        <v>3500</v>
      </c>
    </row>
    <row r="25" spans="1:34" ht="15.75" thickBot="1" x14ac:dyDescent="0.3">
      <c r="A25" s="75"/>
      <c r="B25" s="669"/>
      <c r="C25" s="668"/>
      <c r="D25" s="668"/>
      <c r="E25" s="667"/>
      <c r="F25" s="668"/>
      <c r="G25" s="668"/>
      <c r="H25" s="668"/>
      <c r="I25" s="668"/>
      <c r="J25" s="669"/>
      <c r="K25" s="670"/>
      <c r="L25" s="793"/>
      <c r="M25" s="793"/>
      <c r="N25" s="793"/>
      <c r="O25" s="794"/>
      <c r="P25" s="795"/>
      <c r="Q25" s="796"/>
      <c r="R25" s="797"/>
      <c r="S25" s="798"/>
      <c r="T25" s="798"/>
      <c r="U25" s="798"/>
      <c r="V25" s="797"/>
      <c r="W25" s="798"/>
      <c r="X25" s="798"/>
      <c r="Y25" s="798"/>
      <c r="Z25" s="798"/>
      <c r="AA25" s="799"/>
      <c r="AB25" s="798"/>
      <c r="AC25" s="798"/>
      <c r="AD25" s="798"/>
      <c r="AE25" s="798"/>
      <c r="AF25" s="797"/>
      <c r="AG25" s="798"/>
      <c r="AH25" s="800"/>
    </row>
    <row r="26" spans="1:34" ht="15.75" thickBot="1" x14ac:dyDescent="0.3">
      <c r="A26" s="801" t="s">
        <v>1435</v>
      </c>
      <c r="B26" s="802" t="s">
        <v>1543</v>
      </c>
      <c r="C26" s="802"/>
      <c r="D26" s="802"/>
      <c r="E26" s="802"/>
      <c r="F26" s="802"/>
      <c r="G26" s="802"/>
      <c r="H26" s="732"/>
      <c r="I26" s="803"/>
      <c r="J26" s="803"/>
      <c r="K26" s="802"/>
      <c r="L26" s="802"/>
      <c r="M26" s="802"/>
      <c r="N26" s="802"/>
      <c r="O26" s="802"/>
      <c r="P26" s="802"/>
      <c r="Q26" s="804"/>
      <c r="R26" s="805"/>
      <c r="S26" s="806"/>
      <c r="T26" s="806"/>
      <c r="U26" s="806"/>
      <c r="V26" s="805"/>
      <c r="W26" s="806"/>
      <c r="X26" s="806"/>
      <c r="Y26" s="806"/>
      <c r="Z26" s="806"/>
      <c r="AA26" s="806"/>
      <c r="AB26" s="806"/>
      <c r="AC26" s="806"/>
      <c r="AD26" s="806"/>
      <c r="AE26" s="806"/>
      <c r="AF26" s="807"/>
      <c r="AG26" s="806"/>
      <c r="AH26" s="808"/>
    </row>
    <row r="27" spans="1:34" ht="25.5" x14ac:dyDescent="0.25">
      <c r="A27" s="17" t="s">
        <v>1436</v>
      </c>
      <c r="B27" s="719" t="s">
        <v>1298</v>
      </c>
      <c r="C27" s="127"/>
      <c r="D27" s="750"/>
      <c r="E27" s="781"/>
      <c r="F27" s="750"/>
      <c r="G27" s="127"/>
      <c r="H27" s="861" t="s">
        <v>1425</v>
      </c>
      <c r="I27" s="127" t="s">
        <v>1426</v>
      </c>
      <c r="J27" s="751" t="s">
        <v>1427</v>
      </c>
      <c r="K27" s="1037" t="s">
        <v>1534</v>
      </c>
      <c r="L27" s="127"/>
      <c r="M27" s="750">
        <v>5</v>
      </c>
      <c r="N27" s="127">
        <v>2023</v>
      </c>
      <c r="O27" s="1018">
        <v>500</v>
      </c>
      <c r="P27" s="747"/>
      <c r="Q27" s="744">
        <f>IF(Table3567[[#This Row],[CAPITAL COST]]="","",MROUND((SUM(Table3567[[#This Row],[CAPITAL COST]]*(1.03^($O$2-(IF(Table3567[[#This Row],[Year of price quote]] ="",$O$2,Table3567[[#This Row],[Year of price quote]])))))),10))</f>
        <v>500</v>
      </c>
      <c r="R27" s="745" t="str" cm="1">
        <f t="array" ref="R27">IF(MOD((R$4-(IF(Table3567[[#This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Price]]*($O$4^R$5)),10))),"")</f>
        <v/>
      </c>
      <c r="S27" s="745" t="str" cm="1">
        <f t="array" ref="S27">IF(MOD((S$4-(IF(Table3567[[#This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Price]]*($O$4^S$5)),10))),"")</f>
        <v/>
      </c>
      <c r="T27" s="745" t="str" cm="1">
        <f t="array" ref="T27">IF(MOD((T$4-(IF(Table3567[[#This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Price]]*($O$4^T$5)),10))),"")</f>
        <v/>
      </c>
      <c r="U27" s="745" cm="1">
        <f t="array" ref="U27">IF(MOD((U$4-(IF(Table3567[[#This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Price]]*($O$4^U$5)),10))),"")</f>
        <v>500</v>
      </c>
      <c r="V27" s="745" t="str" cm="1">
        <f t="array" ref="V27">IF(MOD((V$4-(IF(Table3567[[#This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Price]]*($O$4^V$5)),10))),"")</f>
        <v/>
      </c>
      <c r="W27" s="745" t="str" cm="1">
        <f t="array" ref="W27">IF(MOD((W$4-(IF(Table3567[[#This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Price]]*($O$4^W$5)),10))),"")</f>
        <v/>
      </c>
      <c r="X27" s="745" t="str" cm="1">
        <f t="array" ref="X27">IF(MOD((X$4-(IF(Table3567[[#This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Price]]*($O$4^X$5)),10))),"")</f>
        <v/>
      </c>
      <c r="Y27" s="745" t="str" cm="1">
        <f t="array" ref="Y27">IF(MOD((Y$4-(IF(Table3567[[#This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Price]]*($O$4^Y$5)),10))),"")</f>
        <v/>
      </c>
      <c r="Z27" s="745" cm="1">
        <f t="array" ref="Z27">IF(MOD((Z$4-(IF(Table3567[[#This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Price]]*($O$4^Z$5)),10))),"")</f>
        <v>500</v>
      </c>
      <c r="AA27" s="745" t="str" cm="1">
        <f t="array" ref="AA27">IF(MOD((AA$4-(IF(Table3567[[#This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Price]]*($O$4^AA$5)),10))),"")</f>
        <v/>
      </c>
      <c r="AB27" s="745" t="str" cm="1">
        <f t="array" ref="AB27">IF(MOD((AB$4-(IF(Table3567[[#This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Price]]*($O$4^AB$5)),10))),"")</f>
        <v/>
      </c>
      <c r="AC27" s="745" t="str" cm="1">
        <f t="array" ref="AC27">IF(MOD((AC$4-(IF(Table3567[[#This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Price]]*($O$4^AC$5)),10))),"")</f>
        <v/>
      </c>
      <c r="AD27" s="745" t="str" cm="1">
        <f t="array" ref="AD27">IF(MOD((AD$4-(IF(Table3567[[#This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Price]]*($O$4^AD$5)),10))),"")</f>
        <v/>
      </c>
      <c r="AE27" s="745" cm="1">
        <f t="array" ref="AE27">IF(MOD((AE$4-(IF(Table3567[[#This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Price]]*($O$4^AE$5)),10))),"")</f>
        <v>500</v>
      </c>
      <c r="AF27" s="745" t="str" cm="1">
        <f t="array" ref="AF27">IF(MOD((AF$4-(IF(Table3567[[#This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Price]]*($O$4^AF$5)),10))),"")</f>
        <v/>
      </c>
      <c r="AG27" s="745" t="str" cm="1">
        <f t="array" ref="AG27">IF(MOD((AG$4-(IF(Table3567[[#This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Price]]*($O$4^AG$5)),10))),"")</f>
        <v/>
      </c>
      <c r="AH27" s="746">
        <f t="shared" ref="AH27" si="24">SUM(AC27:AG27)</f>
        <v>500</v>
      </c>
    </row>
    <row r="28" spans="1:34" ht="26.25" thickBot="1" x14ac:dyDescent="0.3">
      <c r="A28" s="326" t="s">
        <v>1437</v>
      </c>
      <c r="B28" s="742" t="s">
        <v>1076</v>
      </c>
      <c r="C28" s="326"/>
      <c r="D28" s="326"/>
      <c r="E28" s="326"/>
      <c r="F28" s="326"/>
      <c r="G28" s="326"/>
      <c r="H28" s="326" t="s">
        <v>1424</v>
      </c>
      <c r="I28" s="659" t="s">
        <v>1422</v>
      </c>
      <c r="J28" s="659" t="s">
        <v>1669</v>
      </c>
      <c r="K28" s="1031" t="s">
        <v>1542</v>
      </c>
      <c r="L28" s="326"/>
      <c r="M28" s="775">
        <v>5</v>
      </c>
      <c r="N28" s="326">
        <v>2023</v>
      </c>
      <c r="O28" s="1018">
        <v>500</v>
      </c>
      <c r="P28" s="747"/>
      <c r="Q28" s="744">
        <f>IF(Table3567[[#This Row],[CAPITAL COST]]="","",MROUND((SUM(Table3567[[#This Row],[CAPITAL COST]]*(1.03^($O$2-(IF(Table3567[[#This Row],[Year of price quote]] ="",$O$2,Table3567[[#This Row],[Year of price quote]])))))),10))</f>
        <v>500</v>
      </c>
      <c r="R28" s="745" t="str" cm="1">
        <f t="array" ref="R28">IF(MOD((R$4-(IF(Table3567[[#This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Price]]*($O$4^R$5)),10))),"")</f>
        <v/>
      </c>
      <c r="S28" s="745" t="str" cm="1">
        <f t="array" ref="S28">IF(MOD((S$4-(IF(Table3567[[#This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Price]]*($O$4^S$5)),10))),"")</f>
        <v/>
      </c>
      <c r="T28" s="745" t="str" cm="1">
        <f t="array" ref="T28">IF(MOD((T$4-(IF(Table3567[[#This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Price]]*($O$4^T$5)),10))),"")</f>
        <v/>
      </c>
      <c r="U28" s="745" cm="1">
        <f t="array" ref="U28">IF(MOD((U$4-(IF(Table3567[[#This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Price]]*($O$4^U$5)),10))),"")</f>
        <v>500</v>
      </c>
      <c r="V28" s="745" t="str" cm="1">
        <f t="array" ref="V28">IF(MOD((V$4-(IF(Table3567[[#This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Price]]*($O$4^V$5)),10))),"")</f>
        <v/>
      </c>
      <c r="W28" s="745" t="str" cm="1">
        <f t="array" ref="W28">IF(MOD((W$4-(IF(Table3567[[#This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Price]]*($O$4^W$5)),10))),"")</f>
        <v/>
      </c>
      <c r="X28" s="745" t="str" cm="1">
        <f t="array" ref="X28">IF(MOD((X$4-(IF(Table3567[[#This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Price]]*($O$4^X$5)),10))),"")</f>
        <v/>
      </c>
      <c r="Y28" s="745" t="str" cm="1">
        <f t="array" ref="Y28">IF(MOD((Y$4-(IF(Table3567[[#This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Price]]*($O$4^Y$5)),10))),"")</f>
        <v/>
      </c>
      <c r="Z28" s="745" cm="1">
        <f t="array" ref="Z28">IF(MOD((Z$4-(IF(Table3567[[#This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Price]]*($O$4^Z$5)),10))),"")</f>
        <v>500</v>
      </c>
      <c r="AA28" s="745" t="str" cm="1">
        <f t="array" ref="AA28">IF(MOD((AA$4-(IF(Table3567[[#This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Price]]*($O$4^AA$5)),10))),"")</f>
        <v/>
      </c>
      <c r="AB28" s="745" t="str" cm="1">
        <f t="array" ref="AB28">IF(MOD((AB$4-(IF(Table3567[[#This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Price]]*($O$4^AB$5)),10))),"")</f>
        <v/>
      </c>
      <c r="AC28" s="745" t="str" cm="1">
        <f t="array" ref="AC28">IF(MOD((AC$4-(IF(Table3567[[#This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Price]]*($O$4^AC$5)),10))),"")</f>
        <v/>
      </c>
      <c r="AD28" s="745" t="str" cm="1">
        <f t="array" ref="AD28">IF(MOD((AD$4-(IF(Table3567[[#This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Price]]*($O$4^AD$5)),10))),"")</f>
        <v/>
      </c>
      <c r="AE28" s="745" cm="1">
        <f t="array" ref="AE28">IF(MOD((AE$4-(IF(Table3567[[#This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Price]]*($O$4^AE$5)),10))),"")</f>
        <v>500</v>
      </c>
      <c r="AF28" s="745" t="str" cm="1">
        <f t="array" ref="AF28">IF(MOD((AF$4-(IF(Table3567[[#This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Price]]*($O$4^AF$5)),10))),"")</f>
        <v/>
      </c>
      <c r="AG28" s="745" t="str" cm="1">
        <f t="array" ref="AG28">IF(MOD((AG$4-(IF(Table3567[[#This Row],[LAST MAINT'' (YR)]:[LAST MAINT'' (YR)]]="",Table3567[[#This Row],[NEXT MAINT'' (YR)]:[NEXT MAINT'' (YR)]],Table3567[[#This Row],[LAST MAINT'' (YR)]:[LAST MAINT'' (YR)]]))),(IF(Table3567[[#This Row],[ONGOING MAINT'' CYCLE]:[ONGOING MAINT'' CYCLE]]="",50,Table3567[[#This Row],[ONGOING MAINT'' CYCLE]:[ONGOING MAINT'' CYCLE]])))=0,(IF(Table3567[[#This Row],[Current Year Projection Price]:[Current Year Projection Price]]="","",MROUND((Table3567[[#This Row],[Current Year Projection Price]:[Current Year Projection Price]]*($O$4^AG$5)),10))),"")</f>
        <v/>
      </c>
      <c r="AH28" s="746">
        <f t="shared" ref="AH28" si="25">SUM(AC28:AG28)</f>
        <v>500</v>
      </c>
    </row>
    <row r="29" spans="1:34" ht="15.75" thickBot="1" x14ac:dyDescent="0.3">
      <c r="A29" s="823"/>
      <c r="B29" s="824"/>
      <c r="C29" s="825"/>
      <c r="D29" s="826"/>
      <c r="E29" s="825"/>
      <c r="F29" s="826"/>
      <c r="G29" s="825"/>
      <c r="H29" s="825"/>
      <c r="I29" s="825"/>
      <c r="J29" s="824"/>
      <c r="K29" s="827"/>
      <c r="L29" s="825"/>
      <c r="M29" s="826"/>
      <c r="N29" s="825"/>
      <c r="O29" s="828"/>
      <c r="P29" s="761"/>
      <c r="Q29" s="762"/>
      <c r="R29" s="757">
        <f>SUBTOTAL(109,R28)</f>
        <v>0</v>
      </c>
      <c r="S29" s="757">
        <f>SUBTOTAL(109,S27:S28)</f>
        <v>0</v>
      </c>
      <c r="T29" s="757">
        <f t="shared" ref="T29:AH29" si="26">SUBTOTAL(109,T27:T28)</f>
        <v>0</v>
      </c>
      <c r="U29" s="757">
        <f t="shared" si="26"/>
        <v>1000</v>
      </c>
      <c r="V29" s="757">
        <f t="shared" si="26"/>
        <v>0</v>
      </c>
      <c r="W29" s="757">
        <f t="shared" si="26"/>
        <v>0</v>
      </c>
      <c r="X29" s="757">
        <f t="shared" si="26"/>
        <v>0</v>
      </c>
      <c r="Y29" s="757">
        <f t="shared" si="26"/>
        <v>0</v>
      </c>
      <c r="Z29" s="757">
        <f t="shared" si="26"/>
        <v>1000</v>
      </c>
      <c r="AA29" s="757">
        <f t="shared" si="26"/>
        <v>0</v>
      </c>
      <c r="AB29" s="757">
        <f t="shared" si="26"/>
        <v>0</v>
      </c>
      <c r="AC29" s="757">
        <f t="shared" si="26"/>
        <v>0</v>
      </c>
      <c r="AD29" s="757">
        <f t="shared" si="26"/>
        <v>0</v>
      </c>
      <c r="AE29" s="757">
        <f t="shared" si="26"/>
        <v>1000</v>
      </c>
      <c r="AF29" s="757">
        <f t="shared" si="26"/>
        <v>0</v>
      </c>
      <c r="AG29" s="757">
        <f t="shared" si="26"/>
        <v>0</v>
      </c>
      <c r="AH29" s="757">
        <f t="shared" si="26"/>
        <v>1000</v>
      </c>
    </row>
    <row r="30" spans="1:34" ht="18.75" thickBot="1" x14ac:dyDescent="0.3">
      <c r="A30" s="862"/>
      <c r="B30" s="862"/>
      <c r="C30" s="862"/>
      <c r="D30" s="863"/>
      <c r="E30" s="862"/>
      <c r="F30" s="862"/>
      <c r="G30" s="862"/>
      <c r="H30" s="862"/>
      <c r="I30" s="862"/>
      <c r="J30" s="862"/>
      <c r="L30" s="831"/>
      <c r="M30" s="864"/>
      <c r="N30" s="864"/>
      <c r="O30" s="864"/>
      <c r="P30" s="864"/>
      <c r="Q30" s="865"/>
      <c r="R30" s="865"/>
      <c r="S30" s="865"/>
      <c r="T30" s="865"/>
      <c r="U30" s="865"/>
      <c r="V30" s="865"/>
      <c r="W30" s="865"/>
      <c r="X30" s="865"/>
      <c r="Y30" s="865"/>
      <c r="Z30" s="865"/>
      <c r="AA30" s="865"/>
      <c r="AB30" s="865"/>
      <c r="AC30" s="865"/>
      <c r="AD30" s="865"/>
      <c r="AE30" s="865"/>
      <c r="AF30" s="865"/>
      <c r="AG30" s="865"/>
    </row>
    <row r="31" spans="1:34" ht="36.75" thickBot="1" x14ac:dyDescent="0.3">
      <c r="A31" s="862"/>
      <c r="B31" s="862"/>
      <c r="C31" s="862"/>
      <c r="D31" s="863"/>
      <c r="E31" s="862"/>
      <c r="F31" s="862"/>
      <c r="G31" s="862"/>
      <c r="H31" s="862"/>
      <c r="I31" s="862"/>
      <c r="J31" s="862"/>
      <c r="L31" s="831"/>
      <c r="M31" s="866"/>
      <c r="N31" s="1008" t="s">
        <v>1641</v>
      </c>
      <c r="O31" s="1008"/>
      <c r="P31" s="1009"/>
      <c r="Q31" s="1010"/>
      <c r="R31" s="1010"/>
      <c r="S31" s="1008" t="s">
        <v>57</v>
      </c>
      <c r="T31" s="1011" t="s">
        <v>59</v>
      </c>
      <c r="U31" s="1008" t="s">
        <v>58</v>
      </c>
      <c r="V31" s="1008" t="s">
        <v>250</v>
      </c>
      <c r="W31" s="1008" t="s">
        <v>251</v>
      </c>
      <c r="X31" s="1008" t="s">
        <v>252</v>
      </c>
      <c r="Y31" s="1008" t="s">
        <v>253</v>
      </c>
      <c r="Z31" s="1008" t="s">
        <v>254</v>
      </c>
      <c r="AA31" s="1008" t="s">
        <v>255</v>
      </c>
      <c r="AB31" s="1008" t="s">
        <v>256</v>
      </c>
      <c r="AC31" s="1008" t="s">
        <v>257</v>
      </c>
      <c r="AD31" s="1008" t="s">
        <v>258</v>
      </c>
      <c r="AE31" s="1008" t="s">
        <v>259</v>
      </c>
      <c r="AF31" s="1008" t="s">
        <v>260</v>
      </c>
      <c r="AG31" s="1008" t="s">
        <v>261</v>
      </c>
      <c r="AH31" s="1011" t="s">
        <v>262</v>
      </c>
    </row>
    <row r="32" spans="1:34" ht="18.75" thickBot="1" x14ac:dyDescent="0.3">
      <c r="A32" s="862"/>
      <c r="B32" s="868"/>
      <c r="C32" s="862"/>
      <c r="D32" s="862"/>
      <c r="E32" s="862"/>
      <c r="F32" s="862"/>
      <c r="G32" s="862"/>
      <c r="H32" s="862"/>
      <c r="I32" s="862"/>
      <c r="J32" s="862"/>
      <c r="L32" s="869"/>
      <c r="M32" s="870"/>
      <c r="N32" s="1012" t="s">
        <v>1642</v>
      </c>
      <c r="O32" s="1013"/>
      <c r="P32" s="1013"/>
      <c r="Q32" s="1013"/>
      <c r="R32" s="1013"/>
      <c r="S32" s="1013">
        <f>S29+S24+S15</f>
        <v>1000</v>
      </c>
      <c r="T32" s="1013">
        <f t="shared" ref="T32:AH32" si="27">T29+T24+T15</f>
        <v>40050</v>
      </c>
      <c r="U32" s="1013">
        <f t="shared" si="27"/>
        <v>1500</v>
      </c>
      <c r="V32" s="1013">
        <f t="shared" si="27"/>
        <v>500</v>
      </c>
      <c r="W32" s="1013">
        <f t="shared" si="27"/>
        <v>18630</v>
      </c>
      <c r="X32" s="1013">
        <f t="shared" si="27"/>
        <v>1000</v>
      </c>
      <c r="Y32" s="1013">
        <f t="shared" si="27"/>
        <v>3000</v>
      </c>
      <c r="Z32" s="1013">
        <f t="shared" si="27"/>
        <v>38550</v>
      </c>
      <c r="AA32" s="1013">
        <f t="shared" si="27"/>
        <v>500</v>
      </c>
      <c r="AB32" s="1013">
        <f t="shared" si="27"/>
        <v>2000</v>
      </c>
      <c r="AC32" s="1013">
        <f t="shared" si="27"/>
        <v>17130</v>
      </c>
      <c r="AD32" s="1013">
        <f t="shared" si="27"/>
        <v>2500</v>
      </c>
      <c r="AE32" s="1013">
        <f t="shared" si="27"/>
        <v>1000</v>
      </c>
      <c r="AF32" s="1013">
        <f t="shared" si="27"/>
        <v>37050</v>
      </c>
      <c r="AG32" s="1013">
        <f t="shared" si="27"/>
        <v>1500</v>
      </c>
      <c r="AH32" s="1013">
        <f t="shared" si="27"/>
        <v>61680</v>
      </c>
    </row>
    <row r="33" spans="1:34" ht="18.75" thickBot="1" x14ac:dyDescent="0.3">
      <c r="A33" s="862"/>
      <c r="B33" s="862"/>
      <c r="C33" s="862"/>
      <c r="D33" s="862"/>
      <c r="E33" s="862"/>
      <c r="F33" s="862"/>
      <c r="G33" s="862"/>
      <c r="H33" s="862"/>
      <c r="I33" s="862"/>
      <c r="J33" s="862"/>
      <c r="L33" s="869"/>
      <c r="M33" s="870"/>
      <c r="N33" s="1012" t="s">
        <v>1643</v>
      </c>
      <c r="O33" s="1012"/>
      <c r="P33" s="1012"/>
      <c r="Q33" s="1012"/>
      <c r="R33" s="1012"/>
      <c r="S33" s="1013">
        <f>'Mayfield Services'!P17</f>
        <v>4650</v>
      </c>
      <c r="T33" s="1013">
        <f>'Mayfield Services'!Q17</f>
        <v>1650</v>
      </c>
      <c r="U33" s="1013">
        <f>'Mayfield Services'!R17</f>
        <v>1900</v>
      </c>
      <c r="V33" s="1013">
        <f>'Mayfield Services'!S17</f>
        <v>2600</v>
      </c>
      <c r="W33" s="1013">
        <f>'Mayfield Services'!T17</f>
        <v>1900</v>
      </c>
      <c r="X33" s="1013">
        <f>'Mayfield Services'!U17</f>
        <v>30650</v>
      </c>
      <c r="Y33" s="1013">
        <f>'Mayfield Services'!V17</f>
        <v>1900</v>
      </c>
      <c r="Z33" s="1013">
        <f>'Mayfield Services'!W17</f>
        <v>3000</v>
      </c>
      <c r="AA33" s="1013">
        <f>'Mayfield Services'!X17</f>
        <v>2850</v>
      </c>
      <c r="AB33" s="1013">
        <f>'Mayfield Services'!Y17</f>
        <v>1650</v>
      </c>
      <c r="AC33" s="1013">
        <f>'Mayfield Services'!Z17</f>
        <v>4900</v>
      </c>
      <c r="AD33" s="1013">
        <f>'Mayfield Services'!AA17</f>
        <v>0</v>
      </c>
      <c r="AE33" s="1013">
        <f>'Mayfield Services'!AB17</f>
        <v>0</v>
      </c>
      <c r="AF33" s="1013">
        <f>'Mayfield Services'!AC17</f>
        <v>0</v>
      </c>
      <c r="AG33" s="1013">
        <f>'Mayfield Services'!AD17</f>
        <v>0</v>
      </c>
      <c r="AH33" s="1013">
        <f>'Mayfield Services'!AF17</f>
        <v>11050</v>
      </c>
    </row>
    <row r="34" spans="1:34" ht="18.75" thickBot="1" x14ac:dyDescent="0.3">
      <c r="A34" s="862"/>
      <c r="B34" s="862"/>
      <c r="C34" s="862"/>
      <c r="D34" s="862"/>
      <c r="E34" s="862"/>
      <c r="F34" s="862"/>
      <c r="G34" s="862"/>
      <c r="H34" s="862"/>
      <c r="I34" s="862"/>
      <c r="J34" s="862"/>
      <c r="L34" s="869"/>
      <c r="M34" s="870"/>
      <c r="N34" s="1014" t="s">
        <v>1001</v>
      </c>
      <c r="O34" s="1015"/>
      <c r="P34" s="1015"/>
      <c r="Q34" s="1015"/>
      <c r="R34" s="1014"/>
      <c r="S34" s="1014">
        <f>SUM(S32:S33)</f>
        <v>5650</v>
      </c>
      <c r="T34" s="1014">
        <f t="shared" ref="T34:AH34" si="28">SUM(T32:T33)</f>
        <v>41700</v>
      </c>
      <c r="U34" s="1014">
        <f t="shared" si="28"/>
        <v>3400</v>
      </c>
      <c r="V34" s="1014">
        <f t="shared" si="28"/>
        <v>3100</v>
      </c>
      <c r="W34" s="1014">
        <f t="shared" si="28"/>
        <v>20530</v>
      </c>
      <c r="X34" s="1014">
        <f t="shared" si="28"/>
        <v>31650</v>
      </c>
      <c r="Y34" s="1014">
        <f t="shared" si="28"/>
        <v>4900</v>
      </c>
      <c r="Z34" s="1014">
        <f t="shared" si="28"/>
        <v>41550</v>
      </c>
      <c r="AA34" s="1014">
        <f t="shared" si="28"/>
        <v>3350</v>
      </c>
      <c r="AB34" s="1014">
        <f t="shared" si="28"/>
        <v>3650</v>
      </c>
      <c r="AC34" s="1014">
        <f t="shared" si="28"/>
        <v>22030</v>
      </c>
      <c r="AD34" s="1014">
        <f t="shared" si="28"/>
        <v>2500</v>
      </c>
      <c r="AE34" s="1014">
        <f t="shared" si="28"/>
        <v>1000</v>
      </c>
      <c r="AF34" s="1014">
        <f t="shared" si="28"/>
        <v>37050</v>
      </c>
      <c r="AG34" s="1014">
        <f t="shared" si="28"/>
        <v>1500</v>
      </c>
      <c r="AH34" s="1014">
        <f t="shared" si="28"/>
        <v>72730</v>
      </c>
    </row>
    <row r="35" spans="1:34" x14ac:dyDescent="0.25">
      <c r="A35" s="862"/>
      <c r="B35" s="862"/>
      <c r="C35" s="862"/>
      <c r="D35" s="862"/>
      <c r="E35" s="862"/>
      <c r="F35" s="862"/>
      <c r="G35" s="862"/>
      <c r="H35" s="862"/>
      <c r="I35" s="862"/>
      <c r="J35" s="862"/>
      <c r="L35" s="869"/>
      <c r="M35" s="870"/>
      <c r="N35" s="869"/>
      <c r="O35" s="869"/>
      <c r="P35" s="869"/>
      <c r="Q35" s="872"/>
      <c r="R35" s="872"/>
      <c r="S35" s="872"/>
      <c r="T35" s="872"/>
      <c r="U35" s="872"/>
      <c r="V35" s="872"/>
      <c r="W35" s="871"/>
      <c r="X35" s="871"/>
      <c r="Y35" s="871"/>
      <c r="Z35" s="871"/>
      <c r="AA35" s="871"/>
      <c r="AB35" s="871"/>
      <c r="AC35" s="871"/>
      <c r="AD35" s="871"/>
      <c r="AE35" s="871"/>
      <c r="AF35" s="871"/>
      <c r="AG35" s="871"/>
    </row>
    <row r="36" spans="1:34" x14ac:dyDescent="0.25">
      <c r="A36" s="862"/>
      <c r="B36" s="862"/>
      <c r="C36" s="862"/>
      <c r="D36" s="862"/>
      <c r="E36" s="862"/>
      <c r="F36" s="862"/>
      <c r="G36" s="862"/>
      <c r="H36" s="862"/>
      <c r="I36" s="862"/>
      <c r="J36" s="862"/>
      <c r="L36" s="869"/>
      <c r="M36" s="870"/>
      <c r="N36" s="869"/>
      <c r="O36" s="869"/>
      <c r="P36" s="869"/>
      <c r="Q36" s="873"/>
      <c r="R36" s="873"/>
      <c r="S36" s="873"/>
      <c r="T36" s="873"/>
      <c r="U36" s="873"/>
      <c r="V36" s="873"/>
      <c r="W36" s="874"/>
      <c r="X36" s="874"/>
      <c r="Y36" s="874"/>
      <c r="Z36" s="874"/>
      <c r="AA36" s="874"/>
      <c r="AB36" s="871"/>
      <c r="AC36" s="871"/>
      <c r="AD36" s="871"/>
      <c r="AE36" s="871"/>
      <c r="AF36" s="871"/>
      <c r="AG36" s="871"/>
    </row>
    <row r="37" spans="1:34" x14ac:dyDescent="0.25">
      <c r="A37" s="862"/>
      <c r="B37" s="862"/>
      <c r="C37" s="862"/>
      <c r="D37" s="862"/>
      <c r="E37" s="862"/>
      <c r="F37" s="862"/>
      <c r="G37" s="862"/>
      <c r="H37" s="862"/>
      <c r="I37" s="862"/>
      <c r="J37" s="862"/>
      <c r="Q37" s="862"/>
      <c r="R37" s="862"/>
      <c r="S37" s="876"/>
      <c r="T37" s="876"/>
      <c r="U37" s="876"/>
      <c r="V37" s="876"/>
      <c r="W37" s="877"/>
      <c r="X37" s="877"/>
      <c r="Y37" s="877"/>
      <c r="Z37" s="877"/>
      <c r="AA37" s="877"/>
      <c r="AB37" s="877"/>
      <c r="AC37" s="877"/>
      <c r="AD37" s="878"/>
      <c r="AE37" s="878"/>
      <c r="AF37" s="878"/>
      <c r="AG37" s="878"/>
      <c r="AH37" s="878"/>
    </row>
    <row r="38" spans="1:34" x14ac:dyDescent="0.25">
      <c r="A38" s="862"/>
      <c r="B38" s="862"/>
      <c r="C38" s="862"/>
      <c r="D38" s="862"/>
      <c r="E38" s="862"/>
      <c r="F38" s="862"/>
      <c r="G38" s="862"/>
      <c r="H38" s="862"/>
      <c r="I38" s="862"/>
      <c r="J38" s="862"/>
      <c r="Q38" s="862"/>
      <c r="R38" s="862"/>
      <c r="S38" s="547"/>
      <c r="T38" s="879"/>
      <c r="U38" s="876"/>
      <c r="V38" s="879"/>
      <c r="W38" s="877"/>
      <c r="X38" s="877"/>
      <c r="Y38" s="877"/>
      <c r="Z38" s="877"/>
      <c r="AA38" s="877"/>
      <c r="AB38" s="877"/>
      <c r="AC38" s="877"/>
      <c r="AD38" s="878"/>
      <c r="AE38" s="878"/>
      <c r="AF38" s="878"/>
      <c r="AG38" s="878"/>
      <c r="AH38" s="878"/>
    </row>
    <row r="39" spans="1:34" x14ac:dyDescent="0.25">
      <c r="A39" s="862"/>
      <c r="B39" s="862"/>
      <c r="C39" s="862"/>
      <c r="D39" s="862"/>
      <c r="E39" s="862"/>
      <c r="F39" s="862"/>
      <c r="G39" s="862"/>
      <c r="H39" s="862"/>
      <c r="I39" s="862"/>
      <c r="J39" s="862"/>
      <c r="Q39" s="862"/>
      <c r="R39" s="862"/>
      <c r="S39" s="547"/>
      <c r="T39" s="879"/>
      <c r="U39" s="876"/>
      <c r="V39" s="876"/>
      <c r="W39" s="877"/>
      <c r="X39" s="877"/>
      <c r="Y39" s="877"/>
      <c r="Z39" s="877"/>
      <c r="AA39" s="877"/>
      <c r="AB39" s="877"/>
      <c r="AC39" s="877"/>
      <c r="AD39" s="878"/>
      <c r="AE39" s="878"/>
      <c r="AF39" s="878"/>
      <c r="AG39" s="878"/>
      <c r="AH39" s="878"/>
    </row>
    <row r="40" spans="1:34" x14ac:dyDescent="0.25">
      <c r="A40" s="862"/>
      <c r="B40" s="547"/>
      <c r="C40" s="862"/>
      <c r="D40" s="862"/>
      <c r="E40" s="862"/>
      <c r="F40" s="862"/>
      <c r="G40" s="862"/>
      <c r="H40" s="862"/>
      <c r="I40" s="862"/>
      <c r="J40" s="862"/>
      <c r="Q40" s="862"/>
      <c r="R40" s="862"/>
      <c r="S40" s="547"/>
      <c r="T40" s="862"/>
      <c r="U40" s="862"/>
      <c r="V40" s="862"/>
      <c r="AD40" s="878"/>
    </row>
    <row r="41" spans="1:34" x14ac:dyDescent="0.25">
      <c r="A41" s="862"/>
      <c r="B41" s="862"/>
      <c r="C41" s="862"/>
      <c r="D41" s="862"/>
      <c r="E41" s="862"/>
      <c r="F41" s="862"/>
      <c r="G41" s="862"/>
      <c r="H41" s="862"/>
      <c r="I41" s="862"/>
      <c r="J41" s="862"/>
      <c r="K41" s="880"/>
      <c r="L41" s="880"/>
      <c r="M41" s="880"/>
      <c r="N41" s="881"/>
      <c r="O41" s="882"/>
      <c r="P41" s="880"/>
      <c r="Q41" s="880"/>
      <c r="R41" s="880"/>
      <c r="S41" s="880"/>
      <c r="T41" s="880"/>
      <c r="U41" s="880"/>
      <c r="V41" s="880"/>
      <c r="W41" s="880"/>
      <c r="X41" s="880"/>
      <c r="Y41" s="880"/>
      <c r="Z41" s="880"/>
      <c r="AA41" s="880"/>
      <c r="AB41" s="880"/>
      <c r="AC41" s="880"/>
      <c r="AD41" s="880"/>
      <c r="AE41" s="880"/>
    </row>
    <row r="42" spans="1:34" x14ac:dyDescent="0.25">
      <c r="A42" s="862"/>
      <c r="B42" s="862"/>
      <c r="C42" s="862"/>
      <c r="D42" s="862"/>
      <c r="E42" s="862"/>
      <c r="F42" s="862"/>
      <c r="G42" s="862"/>
      <c r="H42" s="862"/>
      <c r="I42" s="862"/>
      <c r="J42" s="862"/>
      <c r="K42" s="880"/>
      <c r="L42" s="880"/>
      <c r="M42" s="880"/>
      <c r="N42" s="672"/>
      <c r="O42" s="882"/>
      <c r="P42" s="880"/>
      <c r="Q42" s="880"/>
      <c r="R42" s="880"/>
      <c r="S42" s="872"/>
      <c r="T42" s="872"/>
      <c r="U42" s="872"/>
      <c r="V42" s="872"/>
      <c r="W42" s="872"/>
      <c r="X42" s="872"/>
      <c r="Y42" s="872"/>
      <c r="Z42" s="872"/>
      <c r="AA42" s="872"/>
      <c r="AB42" s="872"/>
      <c r="AC42" s="872"/>
      <c r="AD42" s="880"/>
      <c r="AE42" s="880"/>
    </row>
    <row r="43" spans="1:34" x14ac:dyDescent="0.25">
      <c r="A43" s="862"/>
      <c r="B43" s="862"/>
      <c r="C43" s="862"/>
      <c r="D43" s="862"/>
      <c r="E43" s="862"/>
      <c r="F43" s="862"/>
      <c r="G43" s="862"/>
      <c r="H43" s="862"/>
      <c r="I43" s="862"/>
      <c r="J43" s="862" t="s">
        <v>1014</v>
      </c>
      <c r="K43" s="880"/>
      <c r="L43" s="880"/>
      <c r="M43" s="880"/>
      <c r="N43" s="672"/>
      <c r="O43" s="882"/>
      <c r="P43" s="880"/>
      <c r="Q43" s="880"/>
      <c r="R43" s="880"/>
      <c r="S43" s="872"/>
      <c r="T43" s="872"/>
      <c r="U43" s="872"/>
      <c r="V43" s="872"/>
      <c r="W43" s="872"/>
      <c r="X43" s="872"/>
      <c r="Y43" s="872"/>
      <c r="Z43" s="872"/>
      <c r="AA43" s="872"/>
      <c r="AB43" s="872"/>
      <c r="AC43" s="872"/>
      <c r="AD43" s="880"/>
      <c r="AE43" s="880"/>
    </row>
    <row r="44" spans="1:34" x14ac:dyDescent="0.25">
      <c r="A44" s="862"/>
      <c r="B44" s="862"/>
      <c r="C44" s="862"/>
      <c r="D44" s="862"/>
      <c r="E44" s="862"/>
      <c r="F44" s="862"/>
      <c r="G44" s="862"/>
      <c r="H44" s="862"/>
      <c r="I44" s="862"/>
      <c r="J44" s="862"/>
      <c r="K44" s="880"/>
      <c r="L44" s="880"/>
      <c r="M44" s="880"/>
      <c r="N44" s="672"/>
      <c r="O44" s="882"/>
      <c r="P44" s="880"/>
      <c r="Q44" s="880"/>
      <c r="R44" s="880"/>
      <c r="S44" s="872"/>
      <c r="T44" s="872"/>
      <c r="U44" s="872"/>
      <c r="V44" s="872"/>
      <c r="W44" s="872"/>
      <c r="X44" s="872"/>
      <c r="Y44" s="872"/>
      <c r="Z44" s="872"/>
      <c r="AA44" s="872"/>
      <c r="AB44" s="872"/>
      <c r="AC44" s="872"/>
      <c r="AD44" s="880"/>
      <c r="AE44" s="880"/>
    </row>
    <row r="45" spans="1:34" x14ac:dyDescent="0.25">
      <c r="A45" s="862"/>
      <c r="B45" s="862"/>
      <c r="C45" s="862"/>
      <c r="D45" s="862"/>
      <c r="E45" s="862"/>
      <c r="F45" s="862"/>
      <c r="G45" s="862"/>
      <c r="H45" s="862"/>
      <c r="I45" s="862"/>
      <c r="J45" s="862"/>
      <c r="K45" s="880"/>
      <c r="L45" s="880"/>
      <c r="M45" s="880"/>
      <c r="N45" s="672"/>
      <c r="O45" s="882"/>
      <c r="P45" s="880"/>
      <c r="Q45" s="880"/>
      <c r="R45" s="880"/>
      <c r="S45" s="883"/>
      <c r="T45" s="883"/>
      <c r="U45" s="883"/>
      <c r="V45" s="883"/>
      <c r="W45" s="883"/>
      <c r="X45" s="883"/>
      <c r="Y45" s="883"/>
      <c r="Z45" s="883"/>
      <c r="AA45" s="883"/>
      <c r="AB45" s="883"/>
      <c r="AC45" s="883"/>
      <c r="AD45" s="880"/>
      <c r="AE45" s="880"/>
    </row>
    <row r="46" spans="1:34" x14ac:dyDescent="0.25">
      <c r="A46" s="862"/>
      <c r="B46" s="862"/>
      <c r="C46" s="862"/>
      <c r="D46" s="862"/>
      <c r="E46" s="862"/>
      <c r="F46" s="862"/>
      <c r="G46" s="862"/>
      <c r="H46" s="862"/>
      <c r="I46" s="862"/>
      <c r="J46" s="862"/>
      <c r="K46" s="880"/>
      <c r="L46" s="880"/>
      <c r="M46" s="880"/>
      <c r="N46" s="880"/>
      <c r="O46" s="882"/>
      <c r="P46" s="880"/>
      <c r="Q46" s="880"/>
      <c r="R46" s="880"/>
      <c r="S46" s="883"/>
      <c r="T46" s="883"/>
      <c r="U46" s="883"/>
      <c r="V46" s="883"/>
      <c r="W46" s="883"/>
      <c r="X46" s="883"/>
      <c r="Y46" s="883"/>
      <c r="Z46" s="883"/>
      <c r="AA46" s="883"/>
      <c r="AB46" s="883"/>
      <c r="AC46" s="883"/>
      <c r="AD46" s="880"/>
      <c r="AE46" s="880"/>
    </row>
    <row r="47" spans="1:34" x14ac:dyDescent="0.25">
      <c r="A47" s="862"/>
      <c r="B47" s="862"/>
      <c r="C47" s="862"/>
      <c r="D47" s="862"/>
      <c r="E47" s="862"/>
      <c r="F47" s="862"/>
      <c r="G47" s="862"/>
      <c r="H47" s="862"/>
      <c r="I47" s="862"/>
      <c r="J47" s="862"/>
      <c r="K47" s="880"/>
      <c r="L47" s="880"/>
      <c r="M47" s="880"/>
      <c r="N47" s="672"/>
      <c r="O47" s="882"/>
      <c r="P47" s="880"/>
      <c r="Q47" s="880"/>
      <c r="R47" s="880"/>
      <c r="S47" s="880"/>
      <c r="T47" s="880"/>
      <c r="U47" s="880"/>
      <c r="V47" s="880"/>
      <c r="W47" s="880"/>
      <c r="X47" s="880"/>
      <c r="Y47" s="880"/>
      <c r="Z47" s="880"/>
      <c r="AA47" s="880"/>
      <c r="AB47" s="880"/>
      <c r="AC47" s="880"/>
      <c r="AD47" s="880"/>
      <c r="AE47" s="880"/>
    </row>
    <row r="48" spans="1:34" x14ac:dyDescent="0.25">
      <c r="A48" s="862"/>
      <c r="B48" s="862"/>
      <c r="C48" s="862"/>
      <c r="D48" s="862"/>
      <c r="E48" s="862"/>
      <c r="F48" s="862"/>
      <c r="G48" s="862"/>
      <c r="H48" s="862"/>
      <c r="I48" s="862"/>
      <c r="J48" s="862"/>
      <c r="K48" s="880"/>
      <c r="L48" s="880"/>
      <c r="M48" s="880"/>
      <c r="N48" s="880"/>
      <c r="O48" s="882"/>
      <c r="P48" s="880"/>
      <c r="Q48" s="880"/>
      <c r="R48" s="880"/>
      <c r="S48" s="880"/>
      <c r="T48" s="880"/>
      <c r="U48" s="880"/>
      <c r="V48" s="880"/>
      <c r="W48" s="880"/>
      <c r="X48" s="880"/>
      <c r="Y48" s="880"/>
      <c r="Z48" s="880"/>
      <c r="AA48" s="880"/>
      <c r="AB48" s="880"/>
      <c r="AC48" s="880"/>
      <c r="AD48" s="880"/>
      <c r="AE48" s="880"/>
    </row>
    <row r="49" spans="1:34" x14ac:dyDescent="0.25">
      <c r="A49" s="862"/>
      <c r="B49" s="862"/>
      <c r="C49" s="862"/>
      <c r="D49" s="862"/>
      <c r="E49" s="862"/>
      <c r="F49" s="862"/>
      <c r="G49" s="862"/>
      <c r="H49" s="862"/>
      <c r="I49" s="862"/>
      <c r="J49" s="862"/>
      <c r="K49" s="674"/>
      <c r="L49" s="880"/>
      <c r="M49" s="880"/>
      <c r="N49" s="672"/>
      <c r="O49" s="882"/>
      <c r="P49" s="880"/>
      <c r="Q49" s="880"/>
      <c r="R49" s="880"/>
      <c r="S49" s="883"/>
      <c r="T49" s="883"/>
      <c r="U49" s="883"/>
      <c r="V49" s="883"/>
      <c r="W49" s="883"/>
      <c r="X49" s="883"/>
      <c r="Y49" s="883"/>
      <c r="Z49" s="883"/>
      <c r="AA49" s="883"/>
      <c r="AB49" s="883"/>
      <c r="AC49" s="883"/>
      <c r="AD49" s="883"/>
      <c r="AE49" s="880"/>
    </row>
    <row r="50" spans="1:34" x14ac:dyDescent="0.25">
      <c r="A50" s="862"/>
      <c r="B50" s="862"/>
      <c r="C50" s="862"/>
      <c r="D50" s="862"/>
      <c r="E50" s="862"/>
      <c r="F50" s="862"/>
      <c r="G50" s="862"/>
      <c r="H50" s="862"/>
      <c r="I50" s="862"/>
      <c r="J50" s="862"/>
      <c r="K50" s="671"/>
      <c r="L50" s="671"/>
      <c r="M50" s="671"/>
      <c r="N50" s="672"/>
      <c r="O50" s="671"/>
      <c r="P50" s="671"/>
      <c r="Q50" s="671"/>
      <c r="R50" s="671"/>
      <c r="S50" s="673"/>
      <c r="T50" s="673"/>
      <c r="U50" s="673"/>
      <c r="V50" s="673"/>
      <c r="W50" s="673"/>
      <c r="X50" s="673"/>
      <c r="Y50" s="673"/>
      <c r="Z50" s="673"/>
      <c r="AA50" s="673"/>
      <c r="AB50" s="673"/>
      <c r="AC50" s="673"/>
      <c r="AD50" s="883"/>
      <c r="AE50" s="880"/>
    </row>
    <row r="51" spans="1:34" x14ac:dyDescent="0.25">
      <c r="A51" s="862"/>
      <c r="B51" s="862"/>
      <c r="C51" s="862"/>
      <c r="D51" s="862"/>
      <c r="E51" s="862"/>
      <c r="F51" s="862"/>
      <c r="G51" s="862"/>
      <c r="H51" s="862"/>
      <c r="I51" s="862"/>
      <c r="J51" s="862"/>
      <c r="K51" s="671"/>
      <c r="L51" s="880"/>
      <c r="M51" s="880"/>
      <c r="N51" s="672"/>
      <c r="O51" s="882"/>
      <c r="P51" s="880"/>
      <c r="Q51" s="880"/>
      <c r="R51" s="880"/>
      <c r="S51" s="883"/>
      <c r="T51" s="883"/>
      <c r="U51" s="883"/>
      <c r="V51" s="883"/>
      <c r="W51" s="883"/>
      <c r="X51" s="883"/>
      <c r="Y51" s="883"/>
      <c r="Z51" s="883"/>
      <c r="AA51" s="883"/>
      <c r="AB51" s="883"/>
      <c r="AC51" s="883"/>
      <c r="AD51" s="883"/>
      <c r="AE51" s="880"/>
    </row>
    <row r="52" spans="1:34" x14ac:dyDescent="0.25">
      <c r="A52" s="862"/>
      <c r="B52" s="862"/>
      <c r="C52" s="862"/>
      <c r="D52" s="862"/>
      <c r="E52" s="862"/>
      <c r="F52" s="862"/>
      <c r="G52" s="862"/>
      <c r="H52" s="862"/>
      <c r="I52" s="862"/>
      <c r="J52" s="862"/>
      <c r="K52" s="671"/>
      <c r="L52" s="880"/>
      <c r="M52" s="880"/>
      <c r="N52" s="672"/>
      <c r="O52" s="882"/>
      <c r="P52" s="880"/>
      <c r="Q52" s="880"/>
      <c r="R52" s="880"/>
      <c r="S52" s="883"/>
      <c r="T52" s="883"/>
      <c r="U52" s="883"/>
      <c r="V52" s="883"/>
      <c r="W52" s="883"/>
      <c r="X52" s="883"/>
      <c r="Y52" s="883"/>
      <c r="Z52" s="883"/>
      <c r="AA52" s="883"/>
      <c r="AB52" s="883"/>
      <c r="AC52" s="883"/>
      <c r="AD52" s="883"/>
      <c r="AE52" s="880"/>
    </row>
    <row r="53" spans="1:34" x14ac:dyDescent="0.25">
      <c r="A53" s="862"/>
      <c r="B53" s="862"/>
      <c r="C53" s="862"/>
      <c r="D53" s="862"/>
      <c r="E53" s="862"/>
      <c r="F53" s="862"/>
      <c r="G53" s="862"/>
      <c r="H53" s="862"/>
      <c r="I53" s="862"/>
      <c r="J53" s="862"/>
      <c r="K53" s="671"/>
      <c r="L53" s="880"/>
      <c r="M53" s="880"/>
      <c r="N53" s="672"/>
      <c r="O53" s="882"/>
      <c r="P53" s="880"/>
      <c r="Q53" s="880"/>
      <c r="R53" s="880"/>
      <c r="S53" s="883"/>
      <c r="T53" s="883"/>
      <c r="U53" s="883"/>
      <c r="V53" s="883"/>
      <c r="W53" s="883"/>
      <c r="X53" s="883"/>
      <c r="Y53" s="883"/>
      <c r="Z53" s="883"/>
      <c r="AA53" s="883"/>
      <c r="AB53" s="883"/>
      <c r="AC53" s="883"/>
      <c r="AD53" s="883"/>
      <c r="AE53" s="880"/>
    </row>
    <row r="54" spans="1:34" x14ac:dyDescent="0.25">
      <c r="A54" s="862"/>
      <c r="B54" s="862"/>
      <c r="C54" s="862"/>
      <c r="D54" s="862"/>
      <c r="E54" s="862"/>
      <c r="F54" s="862"/>
      <c r="G54" s="862"/>
      <c r="H54" s="862"/>
      <c r="I54" s="862"/>
      <c r="J54" s="862"/>
      <c r="K54" s="671"/>
      <c r="L54" s="671"/>
      <c r="M54" s="671"/>
      <c r="N54" s="672"/>
      <c r="O54" s="671"/>
      <c r="P54" s="671"/>
      <c r="Q54" s="671"/>
      <c r="R54" s="671"/>
      <c r="S54" s="673"/>
      <c r="T54" s="673"/>
      <c r="U54" s="673"/>
      <c r="V54" s="673"/>
      <c r="W54" s="673"/>
      <c r="X54" s="673"/>
      <c r="Y54" s="673"/>
      <c r="Z54" s="673"/>
      <c r="AA54" s="673"/>
      <c r="AB54" s="673"/>
      <c r="AC54" s="673"/>
      <c r="AD54" s="883"/>
      <c r="AE54" s="880"/>
    </row>
    <row r="55" spans="1:34" x14ac:dyDescent="0.25">
      <c r="A55" s="862"/>
      <c r="B55" s="862"/>
      <c r="C55" s="862"/>
      <c r="D55" s="862"/>
      <c r="E55" s="862"/>
      <c r="F55" s="862"/>
      <c r="G55" s="862"/>
      <c r="H55" s="862"/>
      <c r="I55" s="862"/>
      <c r="J55" s="862"/>
      <c r="K55" s="671"/>
      <c r="L55" s="880"/>
      <c r="M55" s="880"/>
      <c r="N55" s="672"/>
      <c r="O55" s="882"/>
      <c r="P55" s="880"/>
      <c r="Q55" s="880"/>
      <c r="R55" s="880"/>
      <c r="S55" s="883"/>
      <c r="T55" s="883"/>
      <c r="U55" s="883"/>
      <c r="V55" s="883"/>
      <c r="W55" s="883"/>
      <c r="X55" s="883"/>
      <c r="Y55" s="883"/>
      <c r="Z55" s="883"/>
      <c r="AA55" s="883"/>
      <c r="AB55" s="883"/>
      <c r="AC55" s="883"/>
      <c r="AD55" s="883"/>
      <c r="AE55" s="880"/>
    </row>
    <row r="56" spans="1:34" x14ac:dyDescent="0.25">
      <c r="A56" s="862"/>
      <c r="B56" s="862"/>
      <c r="C56" s="862"/>
      <c r="D56" s="862"/>
      <c r="E56" s="862"/>
      <c r="F56" s="862"/>
      <c r="G56" s="862"/>
      <c r="H56" s="862"/>
      <c r="I56" s="862"/>
      <c r="J56" s="862"/>
      <c r="K56" s="880"/>
      <c r="L56" s="880"/>
      <c r="M56" s="880"/>
      <c r="N56" s="672"/>
      <c r="O56" s="882"/>
      <c r="P56" s="880"/>
      <c r="Q56" s="880"/>
      <c r="R56" s="880"/>
      <c r="S56" s="883"/>
      <c r="T56" s="883"/>
      <c r="U56" s="883"/>
      <c r="V56" s="883"/>
      <c r="W56" s="883"/>
      <c r="X56" s="883"/>
      <c r="Y56" s="883"/>
      <c r="Z56" s="883"/>
      <c r="AA56" s="883"/>
      <c r="AB56" s="883"/>
      <c r="AC56" s="883"/>
      <c r="AD56" s="880"/>
      <c r="AE56" s="880"/>
    </row>
    <row r="57" spans="1:34" x14ac:dyDescent="0.25">
      <c r="A57" s="885"/>
      <c r="B57" s="885"/>
      <c r="C57" s="885"/>
      <c r="D57" s="885"/>
      <c r="E57" s="885"/>
      <c r="F57" s="885"/>
      <c r="G57" s="885"/>
      <c r="H57" s="885"/>
      <c r="I57" s="885"/>
      <c r="J57" s="885"/>
      <c r="K57" s="880"/>
      <c r="L57" s="880"/>
      <c r="M57" s="880"/>
      <c r="N57" s="880"/>
      <c r="O57" s="882"/>
      <c r="P57" s="880"/>
      <c r="Q57" s="880"/>
      <c r="R57" s="880"/>
      <c r="S57" s="883"/>
      <c r="T57" s="883"/>
      <c r="U57" s="883"/>
      <c r="V57" s="883"/>
      <c r="W57" s="883"/>
      <c r="X57" s="883"/>
      <c r="Y57" s="883"/>
      <c r="Z57" s="883"/>
      <c r="AA57" s="883"/>
      <c r="AB57" s="883"/>
      <c r="AC57" s="883"/>
      <c r="AD57" s="880"/>
      <c r="AE57" s="880"/>
      <c r="AF57" s="886"/>
      <c r="AG57" s="886"/>
      <c r="AH57" s="886"/>
    </row>
    <row r="58" spans="1:34" x14ac:dyDescent="0.25">
      <c r="A58" s="862"/>
      <c r="B58" s="862"/>
      <c r="C58" s="862"/>
      <c r="D58" s="862"/>
      <c r="E58" s="862"/>
      <c r="F58" s="862"/>
      <c r="G58" s="862"/>
      <c r="H58" s="862"/>
      <c r="I58" s="862"/>
      <c r="J58" s="862"/>
      <c r="K58" s="880"/>
      <c r="L58" s="880"/>
      <c r="M58" s="880"/>
      <c r="N58" s="880"/>
      <c r="O58" s="882"/>
      <c r="P58" s="880"/>
      <c r="Q58" s="880"/>
      <c r="R58" s="880"/>
      <c r="S58" s="883"/>
      <c r="T58" s="883"/>
      <c r="U58" s="883"/>
      <c r="V58" s="883"/>
      <c r="W58" s="883"/>
      <c r="X58" s="883"/>
      <c r="Y58" s="883"/>
      <c r="Z58" s="883"/>
      <c r="AA58" s="883"/>
      <c r="AB58" s="883"/>
      <c r="AC58" s="883"/>
      <c r="AD58" s="880"/>
      <c r="AE58" s="880"/>
    </row>
    <row r="59" spans="1:34" x14ac:dyDescent="0.25">
      <c r="K59" s="880"/>
      <c r="L59" s="880"/>
      <c r="M59" s="880"/>
      <c r="N59" s="845"/>
      <c r="O59" s="882"/>
      <c r="P59" s="880"/>
      <c r="Q59" s="880"/>
      <c r="R59" s="880"/>
      <c r="S59" s="880"/>
      <c r="T59" s="880"/>
      <c r="U59" s="880"/>
      <c r="V59" s="880"/>
      <c r="W59" s="880"/>
      <c r="X59" s="880"/>
      <c r="Y59" s="880"/>
      <c r="Z59" s="880"/>
      <c r="AA59" s="880"/>
      <c r="AB59" s="880"/>
      <c r="AC59" s="880"/>
      <c r="AD59" s="880"/>
      <c r="AE59" s="880"/>
    </row>
    <row r="60" spans="1:34" x14ac:dyDescent="0.25">
      <c r="K60" s="880"/>
      <c r="L60" s="880"/>
      <c r="M60" s="880"/>
      <c r="N60" s="672"/>
      <c r="O60" s="882"/>
      <c r="P60" s="880"/>
      <c r="Q60" s="880"/>
      <c r="R60" s="880"/>
      <c r="S60" s="872"/>
      <c r="T60" s="872"/>
      <c r="U60" s="872"/>
      <c r="V60" s="872"/>
      <c r="W60" s="872"/>
      <c r="X60" s="872"/>
      <c r="Y60" s="872"/>
      <c r="Z60" s="872"/>
      <c r="AA60" s="872"/>
      <c r="AB60" s="872"/>
      <c r="AC60" s="872"/>
      <c r="AD60" s="880"/>
      <c r="AE60" s="880"/>
    </row>
    <row r="61" spans="1:34" s="884" customFormat="1" x14ac:dyDescent="0.25">
      <c r="A61" s="316"/>
      <c r="B61" s="316"/>
      <c r="C61" s="316"/>
      <c r="D61" s="316"/>
      <c r="E61" s="316"/>
      <c r="F61" s="316"/>
      <c r="G61" s="316"/>
      <c r="H61" s="316"/>
      <c r="I61" s="316"/>
      <c r="J61" s="316"/>
      <c r="K61" s="880"/>
      <c r="L61" s="880"/>
      <c r="M61" s="880"/>
      <c r="N61" s="672"/>
      <c r="O61" s="882"/>
      <c r="P61" s="880"/>
      <c r="Q61" s="880"/>
      <c r="R61" s="880"/>
      <c r="S61" s="872"/>
      <c r="T61" s="872"/>
      <c r="U61" s="872"/>
      <c r="V61" s="872"/>
      <c r="W61" s="872"/>
      <c r="X61" s="872"/>
      <c r="Y61" s="872"/>
      <c r="Z61" s="872"/>
      <c r="AA61" s="872"/>
      <c r="AB61" s="872"/>
      <c r="AC61" s="872"/>
      <c r="AD61" s="880"/>
      <c r="AE61" s="880"/>
      <c r="AF61" s="316"/>
      <c r="AG61" s="316"/>
      <c r="AH61" s="316"/>
    </row>
    <row r="62" spans="1:34" x14ac:dyDescent="0.25">
      <c r="K62" s="880"/>
      <c r="L62" s="880"/>
      <c r="M62" s="880"/>
      <c r="N62" s="672"/>
      <c r="O62" s="882"/>
      <c r="P62" s="880"/>
      <c r="Q62" s="880"/>
      <c r="R62" s="880"/>
      <c r="S62" s="872"/>
      <c r="T62" s="872"/>
      <c r="U62" s="872"/>
      <c r="V62" s="872"/>
      <c r="W62" s="872"/>
      <c r="X62" s="872"/>
      <c r="Y62" s="872"/>
      <c r="Z62" s="872"/>
      <c r="AA62" s="872"/>
      <c r="AB62" s="872"/>
      <c r="AC62" s="872"/>
      <c r="AD62" s="880"/>
      <c r="AE62" s="880"/>
    </row>
    <row r="63" spans="1:34" x14ac:dyDescent="0.25">
      <c r="K63" s="880"/>
      <c r="L63" s="880"/>
      <c r="M63" s="880"/>
      <c r="N63" s="672"/>
      <c r="O63" s="882"/>
      <c r="P63" s="880"/>
      <c r="Q63" s="880"/>
      <c r="R63" s="880"/>
      <c r="S63" s="872"/>
      <c r="T63" s="872"/>
      <c r="U63" s="872"/>
      <c r="V63" s="872"/>
      <c r="W63" s="872"/>
      <c r="X63" s="872"/>
      <c r="Y63" s="872"/>
      <c r="Z63" s="872"/>
      <c r="AA63" s="872"/>
      <c r="AB63" s="872"/>
      <c r="AC63" s="872"/>
      <c r="AD63" s="880"/>
      <c r="AE63" s="880"/>
    </row>
    <row r="64" spans="1:34" x14ac:dyDescent="0.25">
      <c r="K64" s="880"/>
      <c r="L64" s="880"/>
      <c r="M64" s="880"/>
      <c r="N64" s="880"/>
      <c r="O64" s="882"/>
      <c r="P64" s="880"/>
      <c r="Q64" s="880"/>
      <c r="R64" s="880"/>
      <c r="S64" s="883"/>
      <c r="T64" s="883"/>
      <c r="U64" s="883"/>
      <c r="V64" s="883"/>
      <c r="W64" s="883"/>
      <c r="X64" s="883"/>
      <c r="Y64" s="883"/>
      <c r="Z64" s="883"/>
      <c r="AA64" s="883"/>
      <c r="AB64" s="883"/>
      <c r="AC64" s="883"/>
      <c r="AD64" s="880"/>
      <c r="AE64" s="880"/>
    </row>
    <row r="65" spans="11:31" x14ac:dyDescent="0.25">
      <c r="K65" s="880"/>
      <c r="L65" s="880"/>
      <c r="M65" s="880"/>
      <c r="N65" s="880"/>
      <c r="O65" s="882"/>
      <c r="P65" s="880"/>
      <c r="Q65" s="880"/>
      <c r="R65" s="880"/>
      <c r="S65" s="880"/>
      <c r="T65" s="880"/>
      <c r="U65" s="880"/>
      <c r="V65" s="880"/>
      <c r="W65" s="880"/>
      <c r="X65" s="880"/>
      <c r="Y65" s="880"/>
      <c r="Z65" s="880"/>
      <c r="AA65" s="880"/>
      <c r="AB65" s="880"/>
      <c r="AC65" s="880"/>
      <c r="AD65" s="880"/>
      <c r="AE65" s="880"/>
    </row>
    <row r="66" spans="11:31" x14ac:dyDescent="0.25">
      <c r="K66" s="880"/>
      <c r="L66" s="880"/>
      <c r="M66" s="880"/>
      <c r="N66" s="672"/>
      <c r="O66" s="882"/>
      <c r="P66" s="880"/>
      <c r="Q66" s="880"/>
      <c r="R66" s="880"/>
      <c r="S66" s="883"/>
      <c r="T66" s="883"/>
      <c r="U66" s="883"/>
      <c r="V66" s="883"/>
      <c r="W66" s="883"/>
      <c r="X66" s="883"/>
      <c r="Y66" s="883"/>
      <c r="Z66" s="883"/>
      <c r="AA66" s="883"/>
      <c r="AB66" s="883"/>
      <c r="AC66" s="883"/>
      <c r="AD66" s="883"/>
      <c r="AE66" s="880"/>
    </row>
    <row r="67" spans="11:31" x14ac:dyDescent="0.25">
      <c r="K67" s="880"/>
      <c r="L67" s="880"/>
      <c r="M67" s="880"/>
      <c r="N67" s="880"/>
      <c r="O67" s="882"/>
      <c r="P67" s="880"/>
      <c r="Q67" s="880"/>
      <c r="R67" s="880"/>
      <c r="S67" s="880"/>
      <c r="T67" s="880"/>
      <c r="U67" s="880"/>
      <c r="V67" s="880"/>
      <c r="W67" s="880"/>
      <c r="X67" s="880"/>
      <c r="Y67" s="880"/>
      <c r="Z67" s="880"/>
      <c r="AA67" s="880"/>
      <c r="AB67" s="880"/>
      <c r="AC67" s="880"/>
      <c r="AD67" s="880"/>
      <c r="AE67" s="880"/>
    </row>
    <row r="68" spans="11:31" x14ac:dyDescent="0.25">
      <c r="S68" s="676" t="s">
        <v>1014</v>
      </c>
    </row>
  </sheetData>
  <conditionalFormatting sqref="O1 K4:L6 O59:O1048576 N42:N45 L3 O37:O40 M32:M36 K12 K15:K22 K24:K26 K28:K29">
    <cfRule type="cellIs" dxfId="383" priority="121" stopIfTrue="1" operator="equal">
      <formula>"could do"</formula>
    </cfRule>
    <cfRule type="cellIs" dxfId="382" priority="122" stopIfTrue="1" operator="equal">
      <formula>"should do"</formula>
    </cfRule>
    <cfRule type="cellIs" dxfId="381" priority="123" stopIfTrue="1" operator="equal">
      <formula>"must do"</formula>
    </cfRule>
  </conditionalFormatting>
  <conditionalFormatting sqref="L31">
    <cfRule type="cellIs" dxfId="380" priority="109" stopIfTrue="1" operator="equal">
      <formula>"could do"</formula>
    </cfRule>
    <cfRule type="cellIs" dxfId="379" priority="110" stopIfTrue="1" operator="equal">
      <formula>"should do"</formula>
    </cfRule>
    <cfRule type="cellIs" dxfId="378" priority="111" stopIfTrue="1" operator="equal">
      <formula>"must do"</formula>
    </cfRule>
  </conditionalFormatting>
  <conditionalFormatting sqref="L30">
    <cfRule type="cellIs" dxfId="377" priority="112" stopIfTrue="1" operator="equal">
      <formula>"could do"</formula>
    </cfRule>
    <cfRule type="cellIs" dxfId="376" priority="113" stopIfTrue="1" operator="equal">
      <formula>"should do"</formula>
    </cfRule>
    <cfRule type="cellIs" dxfId="375" priority="114" stopIfTrue="1" operator="equal">
      <formula>"must do"</formula>
    </cfRule>
  </conditionalFormatting>
  <conditionalFormatting sqref="N60:N63 N66">
    <cfRule type="cellIs" dxfId="374" priority="103" stopIfTrue="1" operator="equal">
      <formula>"could do"</formula>
    </cfRule>
    <cfRule type="cellIs" dxfId="373" priority="104" stopIfTrue="1" operator="equal">
      <formula>"should do"</formula>
    </cfRule>
    <cfRule type="cellIs" dxfId="372" priority="105" stopIfTrue="1" operator="equal">
      <formula>"must do"</formula>
    </cfRule>
  </conditionalFormatting>
  <conditionalFormatting sqref="N59 N47 N49 N55:N56 N51:N53">
    <cfRule type="cellIs" dxfId="371" priority="106" stopIfTrue="1" operator="equal">
      <formula>"could do"</formula>
    </cfRule>
    <cfRule type="cellIs" dxfId="370" priority="107" stopIfTrue="1" operator="equal">
      <formula>"should do"</formula>
    </cfRule>
    <cfRule type="cellIs" dxfId="369" priority="108" stopIfTrue="1" operator="equal">
      <formula>"must do"</formula>
    </cfRule>
  </conditionalFormatting>
  <conditionalFormatting sqref="K50:K52">
    <cfRule type="cellIs" dxfId="368" priority="100" stopIfTrue="1" operator="equal">
      <formula>"could do"</formula>
    </cfRule>
    <cfRule type="cellIs" dxfId="367" priority="101" stopIfTrue="1" operator="equal">
      <formula>"should do"</formula>
    </cfRule>
    <cfRule type="cellIs" dxfId="366" priority="102" stopIfTrue="1" operator="equal">
      <formula>"must do"</formula>
    </cfRule>
  </conditionalFormatting>
  <conditionalFormatting sqref="K54">
    <cfRule type="cellIs" dxfId="365" priority="97" stopIfTrue="1" operator="equal">
      <formula>"could do"</formula>
    </cfRule>
    <cfRule type="cellIs" dxfId="364" priority="98" stopIfTrue="1" operator="equal">
      <formula>"should do"</formula>
    </cfRule>
    <cfRule type="cellIs" dxfId="363" priority="99" stopIfTrue="1" operator="equal">
      <formula>"must do"</formula>
    </cfRule>
  </conditionalFormatting>
  <conditionalFormatting sqref="N50">
    <cfRule type="cellIs" dxfId="362" priority="85" stopIfTrue="1" operator="equal">
      <formula>"could do"</formula>
    </cfRule>
    <cfRule type="cellIs" dxfId="361" priority="86" stopIfTrue="1" operator="equal">
      <formula>"should do"</formula>
    </cfRule>
    <cfRule type="cellIs" dxfId="360" priority="87" stopIfTrue="1" operator="equal">
      <formula>"must do"</formula>
    </cfRule>
  </conditionalFormatting>
  <conditionalFormatting sqref="L54:AC54">
    <cfRule type="cellIs" dxfId="359" priority="94" stopIfTrue="1" operator="equal">
      <formula>"could do"</formula>
    </cfRule>
    <cfRule type="cellIs" dxfId="358" priority="95" stopIfTrue="1" operator="equal">
      <formula>"should do"</formula>
    </cfRule>
    <cfRule type="cellIs" dxfId="357" priority="96" stopIfTrue="1" operator="equal">
      <formula>"must do"</formula>
    </cfRule>
  </conditionalFormatting>
  <conditionalFormatting sqref="L50:M50 O50:R50">
    <cfRule type="cellIs" dxfId="356" priority="91" stopIfTrue="1" operator="equal">
      <formula>"could do"</formula>
    </cfRule>
    <cfRule type="cellIs" dxfId="355" priority="92" stopIfTrue="1" operator="equal">
      <formula>"should do"</formula>
    </cfRule>
    <cfRule type="cellIs" dxfId="354" priority="93" stopIfTrue="1" operator="equal">
      <formula>"must do"</formula>
    </cfRule>
  </conditionalFormatting>
  <conditionalFormatting sqref="S50:AC50">
    <cfRule type="cellIs" dxfId="353" priority="88" stopIfTrue="1" operator="equal">
      <formula>"could do"</formula>
    </cfRule>
    <cfRule type="cellIs" dxfId="352" priority="89" stopIfTrue="1" operator="equal">
      <formula>"should do"</formula>
    </cfRule>
    <cfRule type="cellIs" dxfId="351" priority="90" stopIfTrue="1" operator="equal">
      <formula>"must do"</formula>
    </cfRule>
  </conditionalFormatting>
  <conditionalFormatting sqref="N32 P31">
    <cfRule type="cellIs" dxfId="350" priority="4" stopIfTrue="1" operator="equal">
      <formula>"could do"</formula>
    </cfRule>
    <cfRule type="cellIs" dxfId="349" priority="5" stopIfTrue="1" operator="equal">
      <formula>"should do"</formula>
    </cfRule>
    <cfRule type="cellIs" dxfId="348" priority="6" stopIfTrue="1" operator="equal">
      <formula>"must do"</formula>
    </cfRule>
  </conditionalFormatting>
  <conditionalFormatting sqref="N33:R33">
    <cfRule type="cellIs" dxfId="347" priority="1" stopIfTrue="1" operator="equal">
      <formula>"could do"</formula>
    </cfRule>
    <cfRule type="cellIs" dxfId="346" priority="2" stopIfTrue="1" operator="equal">
      <formula>"should do"</formula>
    </cfRule>
    <cfRule type="cellIs" dxfId="345" priority="3" stopIfTrue="1" operator="equal">
      <formula>"must do"</formula>
    </cfRule>
  </conditionalFormatting>
  <dataValidations count="3">
    <dataValidation type="list" allowBlank="1" showInputMessage="1" showErrorMessage="1" sqref="N60:N62 N47 K49 N49:N56 N42:N45 K8:L13 K15:L29 L14">
      <formula1>Priorities</formula1>
    </dataValidation>
    <dataValidation type="list" allowBlank="1" showInputMessage="1" showErrorMessage="1" sqref="G8:G29">
      <formula1>CAC</formula1>
    </dataValidation>
    <dataValidation type="list" allowBlank="1" showInputMessage="1" showErrorMessage="1" sqref="E8:E29">
      <formula1>units</formula1>
    </dataValidation>
  </dataValidations>
  <pageMargins left="0.7" right="0.7" top="0.75" bottom="0.75" header="0.3" footer="0.3"/>
  <pageSetup paperSize="8" orientation="landscape" horizontalDpi="1200" verticalDpi="1200"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77"/>
  <sheetViews>
    <sheetView topLeftCell="D1" zoomScale="80" zoomScaleNormal="80" workbookViewId="0">
      <selection activeCell="O5" sqref="O5:AF6"/>
    </sheetView>
  </sheetViews>
  <sheetFormatPr defaultColWidth="8.85546875" defaultRowHeight="30" customHeight="1" x14ac:dyDescent="0.25"/>
  <cols>
    <col min="1" max="1" width="24.140625" style="987" customWidth="1"/>
    <col min="2" max="3" width="25.140625" style="904" customWidth="1"/>
    <col min="4" max="4" width="35.7109375" style="978" customWidth="1"/>
    <col min="5" max="5" width="35.7109375" style="904" customWidth="1"/>
    <col min="6" max="6" width="25.140625" style="904" customWidth="1"/>
    <col min="7" max="7" width="14.7109375" style="988" customWidth="1"/>
    <col min="8" max="8" width="14.7109375" style="975" customWidth="1"/>
    <col min="9" max="9" width="14.7109375" style="989" customWidth="1"/>
    <col min="10" max="10" width="14.7109375" style="989" hidden="1" customWidth="1"/>
    <col min="11" max="14" width="14.7109375" style="985" hidden="1" customWidth="1"/>
    <col min="15" max="17" width="14.7109375" style="985" customWidth="1"/>
    <col min="18" max="18" width="17.140625" style="985" bestFit="1" customWidth="1"/>
    <col min="19" max="21" width="14.7109375" style="985" customWidth="1"/>
    <col min="22" max="25" width="14.7109375" style="989" customWidth="1"/>
    <col min="26" max="31" width="14.7109375" style="989" hidden="1" customWidth="1"/>
    <col min="32" max="32" width="17.140625" style="989" bestFit="1" customWidth="1"/>
    <col min="33" max="16384" width="8.85546875" style="984"/>
  </cols>
  <sheetData>
    <row r="1" spans="1:161" s="905" customFormat="1" ht="30" customHeight="1" x14ac:dyDescent="0.25">
      <c r="A1" s="895" t="s">
        <v>1503</v>
      </c>
      <c r="B1" s="896"/>
      <c r="C1" s="896"/>
      <c r="D1" s="896"/>
      <c r="E1" s="897"/>
      <c r="F1" s="897"/>
      <c r="G1" s="898"/>
      <c r="H1" s="899"/>
      <c r="I1" s="900"/>
      <c r="J1" s="900"/>
      <c r="K1" s="901"/>
      <c r="L1" s="902"/>
      <c r="M1" s="902"/>
      <c r="N1" s="902"/>
      <c r="O1" s="902"/>
      <c r="P1" s="902"/>
      <c r="Q1" s="902"/>
      <c r="R1" s="902"/>
      <c r="S1" s="902"/>
      <c r="T1" s="902"/>
      <c r="U1" s="902"/>
      <c r="V1" s="896"/>
      <c r="W1" s="896"/>
      <c r="X1" s="896"/>
      <c r="Y1" s="896"/>
      <c r="Z1" s="896"/>
      <c r="AA1" s="896"/>
      <c r="AB1" s="896"/>
      <c r="AC1" s="896"/>
      <c r="AD1" s="896"/>
      <c r="AE1" s="896"/>
      <c r="AF1" s="903"/>
      <c r="AG1" s="904"/>
    </row>
    <row r="2" spans="1:161" s="905" customFormat="1" ht="30" customHeight="1" thickBot="1" x14ac:dyDescent="0.3">
      <c r="A2" s="895" t="s">
        <v>1668</v>
      </c>
      <c r="B2" s="895"/>
      <c r="C2" s="895"/>
      <c r="D2" s="906"/>
      <c r="E2" s="907"/>
      <c r="F2" s="907"/>
      <c r="G2" s="908"/>
      <c r="H2" s="909"/>
      <c r="I2" s="910"/>
      <c r="J2" s="910"/>
      <c r="K2" s="911"/>
      <c r="L2" s="912"/>
      <c r="M2" s="912"/>
      <c r="N2" s="912"/>
      <c r="O2" s="912"/>
      <c r="P2" s="912"/>
      <c r="Q2" s="912"/>
      <c r="R2" s="912"/>
      <c r="S2" s="912"/>
      <c r="T2" s="912"/>
      <c r="U2" s="912"/>
      <c r="V2" s="913"/>
      <c r="W2" s="913"/>
      <c r="X2" s="913"/>
      <c r="Y2" s="913"/>
      <c r="Z2" s="913"/>
      <c r="AA2" s="913"/>
      <c r="AB2" s="913"/>
      <c r="AC2" s="913"/>
      <c r="AD2" s="913"/>
      <c r="AE2" s="913"/>
      <c r="AF2" s="914"/>
    </row>
    <row r="3" spans="1:161" s="919" customFormat="1" ht="38.25" customHeight="1" thickBot="1" x14ac:dyDescent="0.3">
      <c r="A3" s="915" t="s">
        <v>1504</v>
      </c>
      <c r="B3" s="915" t="s">
        <v>39</v>
      </c>
      <c r="C3" s="915" t="s">
        <v>1505</v>
      </c>
      <c r="D3" s="915" t="s">
        <v>1506</v>
      </c>
      <c r="E3" s="915" t="s">
        <v>1507</v>
      </c>
      <c r="F3" s="915" t="s">
        <v>41</v>
      </c>
      <c r="G3" s="915" t="s">
        <v>1508</v>
      </c>
      <c r="H3" s="915" t="s">
        <v>1509</v>
      </c>
      <c r="I3" s="915" t="s">
        <v>47</v>
      </c>
      <c r="J3" s="915" t="s">
        <v>1510</v>
      </c>
      <c r="K3" s="916">
        <v>2014</v>
      </c>
      <c r="L3" s="915">
        <v>2015</v>
      </c>
      <c r="M3" s="915">
        <v>2016</v>
      </c>
      <c r="N3" s="915">
        <v>2017</v>
      </c>
      <c r="O3" s="915" t="s">
        <v>1511</v>
      </c>
      <c r="P3" s="915">
        <v>2021</v>
      </c>
      <c r="Q3" s="915">
        <v>2022</v>
      </c>
      <c r="R3" s="915">
        <v>2023</v>
      </c>
      <c r="S3" s="915">
        <v>2024</v>
      </c>
      <c r="T3" s="915">
        <v>2025</v>
      </c>
      <c r="U3" s="915">
        <v>2026</v>
      </c>
      <c r="V3" s="915">
        <v>2027</v>
      </c>
      <c r="W3" s="915">
        <v>2028</v>
      </c>
      <c r="X3" s="915">
        <v>2029</v>
      </c>
      <c r="Y3" s="915">
        <v>2030</v>
      </c>
      <c r="Z3" s="915">
        <v>2031</v>
      </c>
      <c r="AA3" s="917">
        <v>2032</v>
      </c>
      <c r="AB3" s="917">
        <v>2033</v>
      </c>
      <c r="AC3" s="917">
        <v>2034</v>
      </c>
      <c r="AD3" s="917">
        <v>2035</v>
      </c>
      <c r="AE3" s="917">
        <v>2036</v>
      </c>
      <c r="AF3" s="918" t="s">
        <v>1512</v>
      </c>
      <c r="AG3" s="905"/>
      <c r="AH3" s="905"/>
      <c r="AI3" s="905"/>
      <c r="AJ3" s="905"/>
      <c r="AK3" s="905"/>
      <c r="AL3" s="905"/>
      <c r="AM3" s="905"/>
      <c r="AN3" s="905"/>
      <c r="AO3" s="905"/>
      <c r="AP3" s="905"/>
      <c r="AQ3" s="905"/>
      <c r="AR3" s="905"/>
      <c r="AS3" s="905"/>
      <c r="AT3" s="905"/>
      <c r="AU3" s="905"/>
      <c r="AV3" s="905"/>
      <c r="AW3" s="905"/>
      <c r="AX3" s="905"/>
      <c r="AY3" s="905"/>
      <c r="AZ3" s="905"/>
      <c r="BA3" s="905"/>
      <c r="BB3" s="905"/>
      <c r="BC3" s="905"/>
      <c r="BD3" s="905"/>
      <c r="BE3" s="905"/>
      <c r="BF3" s="905"/>
      <c r="BG3" s="905"/>
      <c r="BH3" s="905"/>
      <c r="BI3" s="905"/>
      <c r="BJ3" s="905"/>
      <c r="BK3" s="905"/>
      <c r="BL3" s="905"/>
      <c r="BM3" s="905"/>
      <c r="BN3" s="905"/>
      <c r="BO3" s="905"/>
      <c r="BP3" s="905"/>
      <c r="BQ3" s="905"/>
      <c r="BR3" s="905"/>
      <c r="BS3" s="905"/>
      <c r="BT3" s="905"/>
      <c r="BU3" s="905"/>
      <c r="BV3" s="905"/>
      <c r="BW3" s="905"/>
      <c r="BX3" s="905"/>
      <c r="BY3" s="905"/>
      <c r="BZ3" s="905"/>
      <c r="CA3" s="905"/>
      <c r="CB3" s="905"/>
      <c r="CC3" s="905"/>
      <c r="CD3" s="905"/>
      <c r="CE3" s="905"/>
      <c r="CF3" s="905"/>
      <c r="CG3" s="905"/>
      <c r="CH3" s="905"/>
      <c r="CI3" s="905"/>
      <c r="CJ3" s="905"/>
      <c r="CK3" s="905"/>
      <c r="CL3" s="905"/>
      <c r="CM3" s="905"/>
      <c r="CN3" s="905"/>
      <c r="CO3" s="905"/>
      <c r="CP3" s="905"/>
      <c r="CQ3" s="905"/>
      <c r="CR3" s="905"/>
      <c r="CS3" s="905"/>
      <c r="CT3" s="905"/>
      <c r="CU3" s="905"/>
      <c r="CV3" s="905"/>
      <c r="CW3" s="905"/>
      <c r="CX3" s="905"/>
      <c r="CY3" s="905"/>
      <c r="CZ3" s="905"/>
      <c r="DA3" s="905"/>
      <c r="DB3" s="905"/>
      <c r="DC3" s="905"/>
      <c r="DD3" s="905"/>
      <c r="DE3" s="905"/>
      <c r="DF3" s="905"/>
      <c r="DG3" s="905"/>
      <c r="DH3" s="905"/>
      <c r="DI3" s="905"/>
      <c r="DJ3" s="905"/>
      <c r="DK3" s="905"/>
      <c r="DL3" s="905"/>
      <c r="DM3" s="905"/>
      <c r="DN3" s="905"/>
      <c r="DO3" s="905"/>
      <c r="DP3" s="905"/>
      <c r="DQ3" s="905"/>
      <c r="DR3" s="905"/>
      <c r="DS3" s="905"/>
      <c r="DT3" s="905"/>
      <c r="DU3" s="905"/>
      <c r="DV3" s="905"/>
      <c r="DW3" s="905"/>
      <c r="DX3" s="905"/>
      <c r="DY3" s="905"/>
      <c r="DZ3" s="905"/>
      <c r="EA3" s="905"/>
      <c r="EB3" s="905"/>
      <c r="EC3" s="905"/>
      <c r="ED3" s="905"/>
      <c r="EE3" s="905"/>
      <c r="EF3" s="905"/>
      <c r="EG3" s="905"/>
      <c r="EH3" s="905"/>
      <c r="EI3" s="905"/>
      <c r="EJ3" s="905"/>
      <c r="EK3" s="905"/>
      <c r="EL3" s="905"/>
      <c r="EM3" s="905"/>
      <c r="EN3" s="905"/>
      <c r="EO3" s="905"/>
      <c r="EP3" s="905"/>
      <c r="EQ3" s="905"/>
      <c r="ER3" s="905"/>
      <c r="ES3" s="905"/>
      <c r="ET3" s="905"/>
      <c r="EU3" s="905"/>
      <c r="EV3" s="905"/>
      <c r="EW3" s="905"/>
      <c r="EX3" s="905"/>
      <c r="EY3" s="905"/>
      <c r="EZ3" s="905"/>
      <c r="FA3" s="905"/>
      <c r="FB3" s="905"/>
      <c r="FC3" s="905"/>
      <c r="FD3" s="905"/>
      <c r="FE3" s="905"/>
    </row>
    <row r="4" spans="1:161" s="929" customFormat="1" ht="30" customHeight="1" x14ac:dyDescent="0.25">
      <c r="A4" s="920" t="s">
        <v>1513</v>
      </c>
      <c r="B4" s="920"/>
      <c r="C4" s="920"/>
      <c r="D4" s="920"/>
      <c r="E4" s="920"/>
      <c r="F4" s="921"/>
      <c r="G4" s="922"/>
      <c r="H4" s="921"/>
      <c r="I4" s="922"/>
      <c r="J4" s="921"/>
      <c r="K4" s="923"/>
      <c r="L4" s="924"/>
      <c r="M4" s="924"/>
      <c r="N4" s="924"/>
      <c r="O4" s="924"/>
      <c r="P4" s="924"/>
      <c r="Q4" s="924"/>
      <c r="R4" s="924"/>
      <c r="S4" s="924"/>
      <c r="T4" s="924"/>
      <c r="U4" s="925"/>
      <c r="V4" s="925"/>
      <c r="W4" s="925"/>
      <c r="X4" s="926"/>
      <c r="Y4" s="926"/>
      <c r="Z4" s="926"/>
      <c r="AA4" s="926"/>
      <c r="AB4" s="926"/>
      <c r="AC4" s="926"/>
      <c r="AD4" s="926"/>
      <c r="AE4" s="926"/>
      <c r="AF4" s="927"/>
      <c r="AG4" s="928"/>
      <c r="AH4" s="928"/>
      <c r="AI4" s="928"/>
      <c r="AJ4" s="928"/>
      <c r="AK4" s="928"/>
      <c r="AL4" s="928"/>
      <c r="AM4" s="928"/>
      <c r="AN4" s="928"/>
      <c r="AO4" s="928"/>
      <c r="AP4" s="928"/>
      <c r="AQ4" s="928"/>
      <c r="AR4" s="928"/>
      <c r="AS4" s="928"/>
      <c r="AT4" s="928"/>
      <c r="AU4" s="928"/>
      <c r="AV4" s="928"/>
      <c r="AW4" s="928"/>
      <c r="AX4" s="928"/>
      <c r="AY4" s="928"/>
      <c r="AZ4" s="928"/>
      <c r="BA4" s="928"/>
      <c r="BB4" s="928"/>
      <c r="BC4" s="928"/>
      <c r="BD4" s="928"/>
      <c r="BE4" s="928"/>
      <c r="BF4" s="928"/>
      <c r="BG4" s="928"/>
      <c r="BH4" s="928"/>
      <c r="BI4" s="928"/>
      <c r="BJ4" s="928"/>
      <c r="BK4" s="928"/>
      <c r="BL4" s="928"/>
      <c r="BM4" s="928"/>
      <c r="BN4" s="928"/>
      <c r="BO4" s="928"/>
      <c r="BP4" s="928"/>
      <c r="BQ4" s="928"/>
      <c r="BR4" s="928"/>
      <c r="BS4" s="928"/>
      <c r="BT4" s="928"/>
      <c r="BU4" s="928"/>
      <c r="BV4" s="928"/>
      <c r="BW4" s="928"/>
      <c r="BX4" s="928"/>
      <c r="BY4" s="928"/>
      <c r="BZ4" s="928"/>
      <c r="CA4" s="928"/>
      <c r="CB4" s="928"/>
      <c r="CC4" s="928"/>
      <c r="CD4" s="928"/>
      <c r="CE4" s="928"/>
      <c r="CF4" s="928"/>
      <c r="CG4" s="928"/>
      <c r="CH4" s="928"/>
      <c r="CI4" s="928"/>
      <c r="CJ4" s="928"/>
      <c r="CK4" s="928"/>
      <c r="CL4" s="928"/>
      <c r="CM4" s="928"/>
      <c r="CN4" s="928"/>
      <c r="CO4" s="928"/>
      <c r="CP4" s="928"/>
      <c r="CQ4" s="928"/>
      <c r="CR4" s="928"/>
      <c r="CS4" s="928"/>
      <c r="CT4" s="928"/>
      <c r="CU4" s="928"/>
      <c r="CV4" s="928"/>
      <c r="CW4" s="928"/>
      <c r="CX4" s="928"/>
      <c r="CY4" s="928"/>
      <c r="CZ4" s="928"/>
      <c r="DA4" s="928"/>
      <c r="DB4" s="928"/>
      <c r="DC4" s="928"/>
      <c r="DD4" s="928"/>
      <c r="DE4" s="928"/>
      <c r="DF4" s="928"/>
      <c r="DG4" s="928"/>
      <c r="DH4" s="928"/>
      <c r="DI4" s="928"/>
      <c r="DJ4" s="928"/>
      <c r="DK4" s="928"/>
      <c r="DL4" s="928"/>
      <c r="DM4" s="928"/>
      <c r="DN4" s="928"/>
      <c r="DO4" s="928"/>
      <c r="DP4" s="928"/>
      <c r="DQ4" s="928"/>
      <c r="DR4" s="928"/>
      <c r="DS4" s="928"/>
      <c r="DT4" s="928"/>
      <c r="DU4" s="928"/>
      <c r="DV4" s="928"/>
      <c r="DW4" s="928"/>
      <c r="DX4" s="928"/>
      <c r="DY4" s="928"/>
      <c r="DZ4" s="928"/>
      <c r="EA4" s="928"/>
      <c r="EB4" s="928"/>
      <c r="EC4" s="928"/>
      <c r="ED4" s="928"/>
      <c r="EE4" s="928"/>
      <c r="EF4" s="928"/>
      <c r="EG4" s="928"/>
      <c r="EH4" s="928"/>
      <c r="EI4" s="928"/>
      <c r="EJ4" s="928"/>
      <c r="EK4" s="928"/>
      <c r="EL4" s="928"/>
      <c r="EM4" s="928"/>
      <c r="EN4" s="928"/>
      <c r="EO4" s="928"/>
      <c r="EP4" s="928"/>
      <c r="EQ4" s="928"/>
      <c r="ER4" s="928"/>
      <c r="ES4" s="928"/>
      <c r="ET4" s="928"/>
      <c r="EU4" s="928"/>
      <c r="EV4" s="928"/>
      <c r="EW4" s="928"/>
      <c r="EX4" s="928"/>
      <c r="EY4" s="928"/>
      <c r="EZ4" s="928"/>
      <c r="FA4" s="928"/>
      <c r="FB4" s="928"/>
      <c r="FC4" s="928"/>
      <c r="FD4" s="928"/>
      <c r="FE4" s="928"/>
    </row>
    <row r="5" spans="1:161" s="938" customFormat="1" ht="155.25" customHeight="1" x14ac:dyDescent="0.25">
      <c r="A5" s="1156" t="s">
        <v>1569</v>
      </c>
      <c r="B5" s="930" t="s">
        <v>1607</v>
      </c>
      <c r="C5" s="992" t="s">
        <v>1608</v>
      </c>
      <c r="D5" s="930" t="s">
        <v>1550</v>
      </c>
      <c r="E5" s="1109" t="s">
        <v>1721</v>
      </c>
      <c r="F5" s="1016" t="s">
        <v>1518</v>
      </c>
      <c r="G5" s="931">
        <v>1</v>
      </c>
      <c r="H5" s="931">
        <v>5</v>
      </c>
      <c r="I5" s="931">
        <v>1</v>
      </c>
      <c r="J5" s="932"/>
      <c r="K5" s="933"/>
      <c r="L5" s="934"/>
      <c r="M5" s="934"/>
      <c r="N5" s="934"/>
      <c r="O5" s="1128">
        <v>15000</v>
      </c>
      <c r="P5" s="1129">
        <v>500</v>
      </c>
      <c r="Q5" s="1129">
        <v>500</v>
      </c>
      <c r="R5" s="1129">
        <v>500</v>
      </c>
      <c r="S5" s="1129">
        <v>500</v>
      </c>
      <c r="T5" s="1129">
        <v>500</v>
      </c>
      <c r="U5" s="1129">
        <v>15000</v>
      </c>
      <c r="V5" s="1129">
        <v>500</v>
      </c>
      <c r="W5" s="1129">
        <v>500</v>
      </c>
      <c r="X5" s="1129">
        <v>500</v>
      </c>
      <c r="Y5" s="1129">
        <v>500</v>
      </c>
      <c r="Z5" s="1129">
        <v>2000</v>
      </c>
      <c r="AA5" s="1129"/>
      <c r="AB5" s="1129"/>
      <c r="AC5" s="1129"/>
      <c r="AD5" s="1129"/>
      <c r="AE5" s="1129"/>
      <c r="AF5" s="1130">
        <v>2500</v>
      </c>
      <c r="AG5" s="905"/>
      <c r="AH5" s="905"/>
      <c r="AI5" s="905"/>
      <c r="AJ5" s="905"/>
      <c r="AK5" s="905"/>
      <c r="AL5" s="905"/>
      <c r="AM5" s="905"/>
      <c r="AN5" s="905"/>
      <c r="AO5" s="905"/>
      <c r="AP5" s="905"/>
      <c r="AQ5" s="905"/>
      <c r="AR5" s="905"/>
      <c r="AS5" s="905"/>
      <c r="AT5" s="905"/>
      <c r="AU5" s="905"/>
      <c r="AV5" s="905"/>
      <c r="AW5" s="905"/>
      <c r="AX5" s="905"/>
      <c r="AY5" s="905"/>
      <c r="AZ5" s="905"/>
      <c r="BA5" s="905"/>
      <c r="BB5" s="905"/>
      <c r="BC5" s="905"/>
      <c r="BD5" s="905"/>
      <c r="BE5" s="905"/>
      <c r="BF5" s="905"/>
      <c r="BG5" s="905"/>
      <c r="BH5" s="905"/>
      <c r="BI5" s="905"/>
      <c r="BJ5" s="905"/>
      <c r="BK5" s="905"/>
      <c r="BL5" s="905"/>
      <c r="BM5" s="905"/>
      <c r="BN5" s="905"/>
      <c r="BO5" s="905"/>
      <c r="BP5" s="905"/>
      <c r="BQ5" s="905"/>
      <c r="BR5" s="905"/>
      <c r="BS5" s="905"/>
      <c r="BT5" s="905"/>
      <c r="BU5" s="905"/>
      <c r="BV5" s="905"/>
      <c r="BW5" s="905"/>
      <c r="BX5" s="905"/>
      <c r="BY5" s="905"/>
      <c r="BZ5" s="905"/>
      <c r="CA5" s="905"/>
      <c r="CB5" s="905"/>
      <c r="CC5" s="905"/>
      <c r="CD5" s="905"/>
      <c r="CE5" s="905"/>
      <c r="CF5" s="905"/>
      <c r="CG5" s="905"/>
      <c r="CH5" s="905"/>
      <c r="CI5" s="905"/>
      <c r="CJ5" s="905"/>
      <c r="CK5" s="905"/>
      <c r="CL5" s="905"/>
      <c r="CM5" s="905"/>
      <c r="CN5" s="905"/>
      <c r="CO5" s="905"/>
      <c r="CP5" s="905"/>
      <c r="CQ5" s="905"/>
      <c r="CR5" s="905"/>
      <c r="CS5" s="905"/>
      <c r="CT5" s="905"/>
      <c r="CU5" s="905"/>
      <c r="CV5" s="905"/>
      <c r="CW5" s="905"/>
      <c r="CX5" s="905"/>
      <c r="CY5" s="905"/>
      <c r="CZ5" s="905"/>
      <c r="DA5" s="905"/>
      <c r="DB5" s="905"/>
      <c r="DC5" s="905"/>
      <c r="DD5" s="905"/>
      <c r="DE5" s="905"/>
      <c r="DF5" s="905"/>
      <c r="DG5" s="905"/>
      <c r="DH5" s="905"/>
      <c r="DI5" s="905"/>
      <c r="DJ5" s="905"/>
      <c r="DK5" s="905"/>
      <c r="DL5" s="905"/>
      <c r="DM5" s="905"/>
      <c r="DN5" s="905"/>
      <c r="DO5" s="905"/>
      <c r="DP5" s="905"/>
      <c r="DQ5" s="905"/>
      <c r="DR5" s="905"/>
      <c r="DS5" s="905"/>
      <c r="DT5" s="905"/>
      <c r="DU5" s="905"/>
      <c r="DV5" s="905"/>
      <c r="DW5" s="905"/>
      <c r="DX5" s="905"/>
      <c r="DY5" s="905"/>
      <c r="DZ5" s="905"/>
      <c r="EA5" s="905"/>
      <c r="EB5" s="905"/>
      <c r="EC5" s="905"/>
      <c r="ED5" s="905"/>
      <c r="EE5" s="905"/>
      <c r="EF5" s="905"/>
      <c r="EG5" s="905"/>
      <c r="EH5" s="905"/>
      <c r="EI5" s="905"/>
      <c r="EJ5" s="905"/>
      <c r="EK5" s="905"/>
      <c r="EL5" s="905"/>
      <c r="EM5" s="905"/>
      <c r="EN5" s="905"/>
      <c r="EO5" s="905"/>
      <c r="EP5" s="905"/>
      <c r="EQ5" s="905"/>
      <c r="ER5" s="905"/>
      <c r="ES5" s="905"/>
      <c r="ET5" s="905"/>
      <c r="EU5" s="905"/>
      <c r="EV5" s="905"/>
      <c r="EW5" s="905"/>
      <c r="EX5" s="905"/>
      <c r="EY5" s="905"/>
      <c r="EZ5" s="905"/>
      <c r="FA5" s="905"/>
      <c r="FB5" s="905"/>
      <c r="FC5" s="905"/>
      <c r="FD5" s="905"/>
      <c r="FE5" s="905"/>
    </row>
    <row r="6" spans="1:161" s="938" customFormat="1" ht="135.75" customHeight="1" x14ac:dyDescent="0.25">
      <c r="A6" s="1157"/>
      <c r="B6" s="930" t="s">
        <v>1609</v>
      </c>
      <c r="C6" s="993" t="s">
        <v>1610</v>
      </c>
      <c r="D6" s="930" t="s">
        <v>1550</v>
      </c>
      <c r="E6" s="930" t="s">
        <v>1671</v>
      </c>
      <c r="F6" s="1016" t="s">
        <v>1518</v>
      </c>
      <c r="G6" s="939">
        <v>1</v>
      </c>
      <c r="H6" s="939">
        <v>5</v>
      </c>
      <c r="I6" s="931">
        <v>1</v>
      </c>
      <c r="J6" s="932"/>
      <c r="K6" s="933"/>
      <c r="L6" s="934"/>
      <c r="M6" s="934"/>
      <c r="N6" s="934"/>
      <c r="O6" s="1128">
        <v>15000</v>
      </c>
      <c r="P6" s="1129">
        <v>500</v>
      </c>
      <c r="Q6" s="1129">
        <v>500</v>
      </c>
      <c r="R6" s="1129">
        <v>500</v>
      </c>
      <c r="S6" s="1129">
        <v>500</v>
      </c>
      <c r="T6" s="1129">
        <v>500</v>
      </c>
      <c r="U6" s="1129">
        <v>15000</v>
      </c>
      <c r="V6" s="1129">
        <v>500</v>
      </c>
      <c r="W6" s="1129">
        <v>500</v>
      </c>
      <c r="X6" s="1129">
        <v>500</v>
      </c>
      <c r="Y6" s="1129">
        <v>500</v>
      </c>
      <c r="Z6" s="1129">
        <v>2000</v>
      </c>
      <c r="AA6" s="1129"/>
      <c r="AB6" s="1129"/>
      <c r="AC6" s="1129"/>
      <c r="AD6" s="1129"/>
      <c r="AE6" s="1129"/>
      <c r="AF6" s="1130">
        <v>2500</v>
      </c>
      <c r="AG6" s="905"/>
      <c r="AH6" s="905"/>
      <c r="AI6" s="905"/>
      <c r="AJ6" s="905"/>
      <c r="AK6" s="905"/>
      <c r="AL6" s="905"/>
      <c r="AM6" s="905"/>
      <c r="AN6" s="905"/>
      <c r="AO6" s="905"/>
      <c r="AP6" s="905"/>
      <c r="AQ6" s="905"/>
      <c r="AR6" s="905"/>
      <c r="AS6" s="905"/>
      <c r="AT6" s="905"/>
      <c r="AU6" s="905"/>
      <c r="AV6" s="905"/>
      <c r="AW6" s="905"/>
      <c r="AX6" s="905"/>
      <c r="AY6" s="905"/>
      <c r="AZ6" s="905"/>
      <c r="BA6" s="905"/>
      <c r="BB6" s="905"/>
      <c r="BC6" s="905"/>
      <c r="BD6" s="905"/>
      <c r="BE6" s="905"/>
      <c r="BF6" s="905"/>
      <c r="BG6" s="905"/>
      <c r="BH6" s="905"/>
      <c r="BI6" s="905"/>
      <c r="BJ6" s="905"/>
      <c r="BK6" s="905"/>
      <c r="BL6" s="905"/>
      <c r="BM6" s="905"/>
      <c r="BN6" s="905"/>
      <c r="BO6" s="905"/>
      <c r="BP6" s="905"/>
      <c r="BQ6" s="905"/>
      <c r="BR6" s="905"/>
      <c r="BS6" s="905"/>
      <c r="BT6" s="905"/>
      <c r="BU6" s="905"/>
      <c r="BV6" s="905"/>
      <c r="BW6" s="905"/>
      <c r="BX6" s="905"/>
      <c r="BY6" s="905"/>
      <c r="BZ6" s="905"/>
      <c r="CA6" s="905"/>
      <c r="CB6" s="905"/>
      <c r="CC6" s="905"/>
      <c r="CD6" s="905"/>
      <c r="CE6" s="905"/>
      <c r="CF6" s="905"/>
      <c r="CG6" s="905"/>
      <c r="CH6" s="905"/>
      <c r="CI6" s="905"/>
      <c r="CJ6" s="905"/>
      <c r="CK6" s="905"/>
      <c r="CL6" s="905"/>
      <c r="CM6" s="905"/>
      <c r="CN6" s="905"/>
      <c r="CO6" s="905"/>
      <c r="CP6" s="905"/>
      <c r="CQ6" s="905"/>
      <c r="CR6" s="905"/>
      <c r="CS6" s="905"/>
      <c r="CT6" s="905"/>
      <c r="CU6" s="905"/>
      <c r="CV6" s="905"/>
      <c r="CW6" s="905"/>
      <c r="CX6" s="905"/>
      <c r="CY6" s="905"/>
      <c r="CZ6" s="905"/>
      <c r="DA6" s="905"/>
      <c r="DB6" s="905"/>
      <c r="DC6" s="905"/>
      <c r="DD6" s="905"/>
      <c r="DE6" s="905"/>
      <c r="DF6" s="905"/>
      <c r="DG6" s="905"/>
      <c r="DH6" s="905"/>
      <c r="DI6" s="905"/>
      <c r="DJ6" s="905"/>
      <c r="DK6" s="905"/>
      <c r="DL6" s="905"/>
      <c r="DM6" s="905"/>
      <c r="DN6" s="905"/>
      <c r="DO6" s="905"/>
      <c r="DP6" s="905"/>
      <c r="DQ6" s="905"/>
      <c r="DR6" s="905"/>
      <c r="DS6" s="905"/>
      <c r="DT6" s="905"/>
      <c r="DU6" s="905"/>
      <c r="DV6" s="905"/>
      <c r="DW6" s="905"/>
      <c r="DX6" s="905"/>
      <c r="DY6" s="905"/>
      <c r="DZ6" s="905"/>
      <c r="EA6" s="905"/>
      <c r="EB6" s="905"/>
      <c r="EC6" s="905"/>
      <c r="ED6" s="905"/>
      <c r="EE6" s="905"/>
      <c r="EF6" s="905"/>
      <c r="EG6" s="905"/>
      <c r="EH6" s="905"/>
      <c r="EI6" s="905"/>
      <c r="EJ6" s="905"/>
      <c r="EK6" s="905"/>
      <c r="EL6" s="905"/>
      <c r="EM6" s="905"/>
      <c r="EN6" s="905"/>
      <c r="EO6" s="905"/>
      <c r="EP6" s="905"/>
      <c r="EQ6" s="905"/>
      <c r="ER6" s="905"/>
      <c r="ES6" s="905"/>
      <c r="ET6" s="905"/>
      <c r="EU6" s="905"/>
      <c r="EV6" s="905"/>
      <c r="EW6" s="905"/>
      <c r="EX6" s="905"/>
      <c r="EY6" s="905"/>
      <c r="EZ6" s="905"/>
      <c r="FA6" s="905"/>
      <c r="FB6" s="905"/>
      <c r="FC6" s="905"/>
      <c r="FD6" s="905"/>
      <c r="FE6" s="905"/>
    </row>
    <row r="7" spans="1:161" s="938" customFormat="1" ht="79.5" customHeight="1" x14ac:dyDescent="0.25">
      <c r="A7" s="1157"/>
      <c r="B7" s="930" t="s">
        <v>1611</v>
      </c>
      <c r="C7" s="993" t="s">
        <v>1612</v>
      </c>
      <c r="D7" s="930" t="s">
        <v>1613</v>
      </c>
      <c r="E7" s="930" t="s">
        <v>1614</v>
      </c>
      <c r="F7" s="1033" t="s">
        <v>1542</v>
      </c>
      <c r="G7" s="931">
        <v>1</v>
      </c>
      <c r="H7" s="931">
        <v>13</v>
      </c>
      <c r="I7" s="931">
        <v>1</v>
      </c>
      <c r="J7" s="932"/>
      <c r="K7" s="940"/>
      <c r="L7" s="934"/>
      <c r="M7" s="934"/>
      <c r="N7" s="934"/>
      <c r="O7" s="935">
        <v>2000</v>
      </c>
      <c r="P7" s="936">
        <v>200</v>
      </c>
      <c r="Q7" s="936">
        <v>200</v>
      </c>
      <c r="R7" s="936">
        <v>200</v>
      </c>
      <c r="S7" s="936">
        <v>750</v>
      </c>
      <c r="T7" s="936">
        <v>200</v>
      </c>
      <c r="U7" s="936">
        <v>200</v>
      </c>
      <c r="V7" s="936">
        <v>200</v>
      </c>
      <c r="W7" s="936">
        <v>200</v>
      </c>
      <c r="X7" s="936">
        <v>750</v>
      </c>
      <c r="Y7" s="936">
        <v>200</v>
      </c>
      <c r="Z7" s="936">
        <v>200</v>
      </c>
      <c r="AA7" s="941"/>
      <c r="AB7" s="941"/>
      <c r="AC7" s="941"/>
      <c r="AD7" s="941"/>
      <c r="AE7" s="941"/>
      <c r="AF7" s="937">
        <v>1550</v>
      </c>
      <c r="AG7" s="905"/>
      <c r="AH7" s="905"/>
      <c r="AI7" s="905"/>
      <c r="AJ7" s="905"/>
      <c r="AK7" s="905"/>
      <c r="AL7" s="905"/>
      <c r="AM7" s="905"/>
      <c r="AN7" s="905"/>
      <c r="AO7" s="905"/>
      <c r="AP7" s="905"/>
      <c r="AQ7" s="905"/>
      <c r="AR7" s="905"/>
      <c r="AS7" s="905"/>
      <c r="AT7" s="905"/>
      <c r="AU7" s="905"/>
      <c r="AV7" s="905"/>
      <c r="AW7" s="905"/>
      <c r="AX7" s="905"/>
      <c r="AY7" s="905"/>
      <c r="AZ7" s="905"/>
      <c r="BA7" s="905"/>
      <c r="BB7" s="905"/>
      <c r="BC7" s="905"/>
      <c r="BD7" s="905"/>
      <c r="BE7" s="905"/>
      <c r="BF7" s="905"/>
      <c r="BG7" s="905"/>
      <c r="BH7" s="905"/>
      <c r="BI7" s="905"/>
      <c r="BJ7" s="905"/>
      <c r="BK7" s="905"/>
      <c r="BL7" s="905"/>
      <c r="BM7" s="905"/>
      <c r="BN7" s="905"/>
      <c r="BO7" s="905"/>
      <c r="BP7" s="905"/>
      <c r="BQ7" s="905"/>
      <c r="BR7" s="905"/>
      <c r="BS7" s="905"/>
      <c r="BT7" s="905"/>
      <c r="BU7" s="905"/>
      <c r="BV7" s="905"/>
      <c r="BW7" s="905"/>
      <c r="BX7" s="905"/>
      <c r="BY7" s="905"/>
      <c r="BZ7" s="905"/>
      <c r="CA7" s="905"/>
      <c r="CB7" s="905"/>
      <c r="CC7" s="905"/>
      <c r="CD7" s="905"/>
      <c r="CE7" s="905"/>
      <c r="CF7" s="905"/>
      <c r="CG7" s="905"/>
      <c r="CH7" s="905"/>
      <c r="CI7" s="905"/>
      <c r="CJ7" s="905"/>
      <c r="CK7" s="905"/>
      <c r="CL7" s="905"/>
      <c r="CM7" s="905"/>
      <c r="CN7" s="905"/>
      <c r="CO7" s="905"/>
      <c r="CP7" s="905"/>
      <c r="CQ7" s="905"/>
      <c r="CR7" s="905"/>
      <c r="CS7" s="905"/>
      <c r="CT7" s="905"/>
      <c r="CU7" s="905"/>
      <c r="CV7" s="905"/>
      <c r="CW7" s="905"/>
      <c r="CX7" s="905"/>
      <c r="CY7" s="905"/>
      <c r="CZ7" s="905"/>
      <c r="DA7" s="905"/>
      <c r="DB7" s="905"/>
      <c r="DC7" s="905"/>
      <c r="DD7" s="905"/>
      <c r="DE7" s="905"/>
      <c r="DF7" s="905"/>
      <c r="DG7" s="905"/>
      <c r="DH7" s="905"/>
      <c r="DI7" s="905"/>
      <c r="DJ7" s="905"/>
      <c r="DK7" s="905"/>
      <c r="DL7" s="905"/>
      <c r="DM7" s="905"/>
      <c r="DN7" s="905"/>
      <c r="DO7" s="905"/>
      <c r="DP7" s="905"/>
      <c r="DQ7" s="905"/>
      <c r="DR7" s="905"/>
      <c r="DS7" s="905"/>
      <c r="DT7" s="905"/>
      <c r="DU7" s="905"/>
      <c r="DV7" s="905"/>
      <c r="DW7" s="905"/>
      <c r="DX7" s="905"/>
      <c r="DY7" s="905"/>
      <c r="DZ7" s="905"/>
      <c r="EA7" s="905"/>
      <c r="EB7" s="905"/>
      <c r="EC7" s="905"/>
      <c r="ED7" s="905"/>
      <c r="EE7" s="905"/>
      <c r="EF7" s="905"/>
      <c r="EG7" s="905"/>
      <c r="EH7" s="905"/>
      <c r="EI7" s="905"/>
      <c r="EJ7" s="905"/>
      <c r="EK7" s="905"/>
      <c r="EL7" s="905"/>
      <c r="EM7" s="905"/>
      <c r="EN7" s="905"/>
      <c r="EO7" s="905"/>
      <c r="EP7" s="905"/>
      <c r="EQ7" s="905"/>
      <c r="ER7" s="905"/>
      <c r="ES7" s="905"/>
      <c r="ET7" s="905"/>
      <c r="EU7" s="905"/>
      <c r="EV7" s="905"/>
      <c r="EW7" s="905"/>
      <c r="EX7" s="905"/>
      <c r="EY7" s="905"/>
      <c r="EZ7" s="905"/>
      <c r="FA7" s="905"/>
      <c r="FB7" s="905"/>
      <c r="FC7" s="905"/>
      <c r="FD7" s="905"/>
      <c r="FE7" s="905"/>
    </row>
    <row r="8" spans="1:161" s="938" customFormat="1" ht="234.75" customHeight="1" x14ac:dyDescent="0.25">
      <c r="A8" s="1158"/>
      <c r="B8" s="930"/>
      <c r="C8" s="930"/>
      <c r="D8" s="930"/>
      <c r="E8" s="942" t="s">
        <v>1615</v>
      </c>
      <c r="F8" s="930"/>
      <c r="G8" s="931"/>
      <c r="H8" s="931"/>
      <c r="I8" s="931"/>
      <c r="J8" s="932"/>
      <c r="K8" s="940"/>
      <c r="L8" s="934"/>
      <c r="M8" s="934"/>
      <c r="N8" s="934"/>
      <c r="O8" s="935"/>
      <c r="P8" s="936"/>
      <c r="Q8" s="936"/>
      <c r="R8" s="936"/>
      <c r="S8" s="936"/>
      <c r="T8" s="936"/>
      <c r="U8" s="936"/>
      <c r="V8" s="936"/>
      <c r="W8" s="936"/>
      <c r="X8" s="936"/>
      <c r="Y8" s="936"/>
      <c r="Z8" s="936"/>
      <c r="AA8" s="941"/>
      <c r="AB8" s="941"/>
      <c r="AC8" s="941"/>
      <c r="AD8" s="941"/>
      <c r="AE8" s="941"/>
      <c r="AF8" s="937"/>
      <c r="AG8" s="905"/>
      <c r="AH8" s="905"/>
      <c r="AI8" s="905"/>
      <c r="AJ8" s="905"/>
      <c r="AK8" s="905"/>
      <c r="AL8" s="905"/>
      <c r="AM8" s="905"/>
      <c r="AN8" s="905"/>
      <c r="AO8" s="905"/>
      <c r="AP8" s="905"/>
      <c r="AQ8" s="905"/>
      <c r="AR8" s="905"/>
      <c r="AS8" s="905"/>
      <c r="AT8" s="905"/>
      <c r="AU8" s="905"/>
      <c r="AV8" s="905"/>
      <c r="AW8" s="905"/>
      <c r="AX8" s="905"/>
      <c r="AY8" s="905"/>
      <c r="AZ8" s="905"/>
      <c r="BA8" s="905"/>
      <c r="BB8" s="905"/>
      <c r="BC8" s="905"/>
      <c r="BD8" s="905"/>
      <c r="BE8" s="905"/>
      <c r="BF8" s="905"/>
      <c r="BG8" s="905"/>
      <c r="BH8" s="905"/>
      <c r="BI8" s="905"/>
      <c r="BJ8" s="905"/>
      <c r="BK8" s="905"/>
      <c r="BL8" s="905"/>
      <c r="BM8" s="905"/>
      <c r="BN8" s="905"/>
      <c r="BO8" s="905"/>
      <c r="BP8" s="905"/>
      <c r="BQ8" s="905"/>
      <c r="BR8" s="905"/>
      <c r="BS8" s="905"/>
      <c r="BT8" s="905"/>
      <c r="BU8" s="905"/>
      <c r="BV8" s="905"/>
      <c r="BW8" s="905"/>
      <c r="BX8" s="905"/>
      <c r="BY8" s="905"/>
      <c r="BZ8" s="905"/>
      <c r="CA8" s="905"/>
      <c r="CB8" s="905"/>
      <c r="CC8" s="905"/>
      <c r="CD8" s="905"/>
      <c r="CE8" s="905"/>
      <c r="CF8" s="905"/>
      <c r="CG8" s="905"/>
      <c r="CH8" s="905"/>
      <c r="CI8" s="905"/>
      <c r="CJ8" s="905"/>
      <c r="CK8" s="905"/>
      <c r="CL8" s="905"/>
      <c r="CM8" s="905"/>
      <c r="CN8" s="905"/>
      <c r="CO8" s="905"/>
      <c r="CP8" s="905"/>
      <c r="CQ8" s="905"/>
      <c r="CR8" s="905"/>
      <c r="CS8" s="905"/>
      <c r="CT8" s="905"/>
      <c r="CU8" s="905"/>
      <c r="CV8" s="905"/>
      <c r="CW8" s="905"/>
      <c r="CX8" s="905"/>
      <c r="CY8" s="905"/>
      <c r="CZ8" s="905"/>
      <c r="DA8" s="905"/>
      <c r="DB8" s="905"/>
      <c r="DC8" s="905"/>
      <c r="DD8" s="905"/>
      <c r="DE8" s="905"/>
      <c r="DF8" s="905"/>
      <c r="DG8" s="905"/>
      <c r="DH8" s="905"/>
      <c r="DI8" s="905"/>
      <c r="DJ8" s="905"/>
      <c r="DK8" s="905"/>
      <c r="DL8" s="905"/>
      <c r="DM8" s="905"/>
      <c r="DN8" s="905"/>
      <c r="DO8" s="905"/>
      <c r="DP8" s="905"/>
      <c r="DQ8" s="905"/>
      <c r="DR8" s="905"/>
      <c r="DS8" s="905"/>
      <c r="DT8" s="905"/>
      <c r="DU8" s="905"/>
      <c r="DV8" s="905"/>
      <c r="DW8" s="905"/>
      <c r="DX8" s="905"/>
      <c r="DY8" s="905"/>
      <c r="DZ8" s="905"/>
      <c r="EA8" s="905"/>
      <c r="EB8" s="905"/>
      <c r="EC8" s="905"/>
      <c r="ED8" s="905"/>
      <c r="EE8" s="905"/>
      <c r="EF8" s="905"/>
      <c r="EG8" s="905"/>
      <c r="EH8" s="905"/>
      <c r="EI8" s="905"/>
      <c r="EJ8" s="905"/>
      <c r="EK8" s="905"/>
      <c r="EL8" s="905"/>
      <c r="EM8" s="905"/>
      <c r="EN8" s="905"/>
      <c r="EO8" s="905"/>
      <c r="EP8" s="905"/>
      <c r="EQ8" s="905"/>
      <c r="ER8" s="905"/>
      <c r="ES8" s="905"/>
      <c r="ET8" s="905"/>
      <c r="EU8" s="905"/>
      <c r="EV8" s="905"/>
      <c r="EW8" s="905"/>
      <c r="EX8" s="905"/>
      <c r="EY8" s="905"/>
      <c r="EZ8" s="905"/>
      <c r="FA8" s="905"/>
      <c r="FB8" s="905"/>
      <c r="FC8" s="905"/>
      <c r="FD8" s="905"/>
      <c r="FE8" s="905"/>
    </row>
    <row r="9" spans="1:161" s="938" customFormat="1" ht="62.25" customHeight="1" x14ac:dyDescent="0.25">
      <c r="A9" s="1156" t="s">
        <v>1577</v>
      </c>
      <c r="B9" s="930" t="s">
        <v>1616</v>
      </c>
      <c r="C9" s="993" t="s">
        <v>1617</v>
      </c>
      <c r="D9" s="930" t="s">
        <v>1618</v>
      </c>
      <c r="E9" s="930" t="s">
        <v>1529</v>
      </c>
      <c r="F9" s="1016" t="s">
        <v>1518</v>
      </c>
      <c r="G9" s="931">
        <v>1</v>
      </c>
      <c r="H9" s="939">
        <v>3</v>
      </c>
      <c r="I9" s="931">
        <v>1</v>
      </c>
      <c r="J9" s="932"/>
      <c r="K9" s="940"/>
      <c r="L9" s="934"/>
      <c r="M9" s="934"/>
      <c r="N9" s="934"/>
      <c r="O9" s="935">
        <v>1500</v>
      </c>
      <c r="P9" s="936">
        <v>1500</v>
      </c>
      <c r="Q9" s="936">
        <v>150</v>
      </c>
      <c r="R9" s="936">
        <v>150</v>
      </c>
      <c r="S9" s="936">
        <v>150</v>
      </c>
      <c r="T9" s="936">
        <v>150</v>
      </c>
      <c r="U9" s="936">
        <v>150</v>
      </c>
      <c r="V9" s="936">
        <v>150</v>
      </c>
      <c r="W9" s="936">
        <v>1500</v>
      </c>
      <c r="X9" s="936">
        <v>150</v>
      </c>
      <c r="Y9" s="936">
        <v>150</v>
      </c>
      <c r="Z9" s="936">
        <v>150</v>
      </c>
      <c r="AA9" s="941"/>
      <c r="AB9" s="941"/>
      <c r="AC9" s="941"/>
      <c r="AD9" s="941"/>
      <c r="AE9" s="941"/>
      <c r="AF9" s="937">
        <v>2100</v>
      </c>
      <c r="AG9" s="905"/>
      <c r="AH9" s="905"/>
      <c r="AI9" s="905"/>
      <c r="AJ9" s="905"/>
      <c r="AK9" s="905"/>
      <c r="AL9" s="905"/>
      <c r="AM9" s="905"/>
      <c r="AN9" s="905"/>
      <c r="AO9" s="905"/>
      <c r="AP9" s="905"/>
      <c r="AQ9" s="905"/>
      <c r="AR9" s="905"/>
      <c r="AS9" s="905"/>
      <c r="AT9" s="905"/>
      <c r="AU9" s="905"/>
      <c r="AV9" s="905"/>
      <c r="AW9" s="905"/>
      <c r="AX9" s="905"/>
      <c r="AY9" s="905"/>
      <c r="AZ9" s="905"/>
      <c r="BA9" s="905"/>
      <c r="BB9" s="905"/>
      <c r="BC9" s="905"/>
      <c r="BD9" s="905"/>
      <c r="BE9" s="905"/>
      <c r="BF9" s="905"/>
      <c r="BG9" s="905"/>
      <c r="BH9" s="905"/>
      <c r="BI9" s="905"/>
      <c r="BJ9" s="905"/>
      <c r="BK9" s="905"/>
      <c r="BL9" s="905"/>
      <c r="BM9" s="905"/>
      <c r="BN9" s="905"/>
      <c r="BO9" s="905"/>
      <c r="BP9" s="905"/>
      <c r="BQ9" s="905"/>
      <c r="BR9" s="905"/>
      <c r="BS9" s="905"/>
      <c r="BT9" s="905"/>
      <c r="BU9" s="905"/>
      <c r="BV9" s="905"/>
      <c r="BW9" s="905"/>
      <c r="BX9" s="905"/>
      <c r="BY9" s="905"/>
      <c r="BZ9" s="905"/>
      <c r="CA9" s="905"/>
      <c r="CB9" s="905"/>
      <c r="CC9" s="905"/>
      <c r="CD9" s="905"/>
      <c r="CE9" s="905"/>
      <c r="CF9" s="905"/>
      <c r="CG9" s="905"/>
      <c r="CH9" s="905"/>
      <c r="CI9" s="905"/>
      <c r="CJ9" s="905"/>
      <c r="CK9" s="905"/>
      <c r="CL9" s="905"/>
      <c r="CM9" s="905"/>
      <c r="CN9" s="905"/>
      <c r="CO9" s="905"/>
      <c r="CP9" s="905"/>
      <c r="CQ9" s="905"/>
      <c r="CR9" s="905"/>
      <c r="CS9" s="905"/>
      <c r="CT9" s="905"/>
      <c r="CU9" s="905"/>
      <c r="CV9" s="905"/>
      <c r="CW9" s="905"/>
      <c r="CX9" s="905"/>
      <c r="CY9" s="905"/>
      <c r="CZ9" s="905"/>
      <c r="DA9" s="905"/>
      <c r="DB9" s="905"/>
      <c r="DC9" s="905"/>
      <c r="DD9" s="905"/>
      <c r="DE9" s="905"/>
      <c r="DF9" s="905"/>
      <c r="DG9" s="905"/>
      <c r="DH9" s="905"/>
      <c r="DI9" s="905"/>
      <c r="DJ9" s="905"/>
      <c r="DK9" s="905"/>
      <c r="DL9" s="905"/>
      <c r="DM9" s="905"/>
      <c r="DN9" s="905"/>
      <c r="DO9" s="905"/>
      <c r="DP9" s="905"/>
      <c r="DQ9" s="905"/>
      <c r="DR9" s="905"/>
      <c r="DS9" s="905"/>
      <c r="DT9" s="905"/>
      <c r="DU9" s="905"/>
      <c r="DV9" s="905"/>
      <c r="DW9" s="905"/>
      <c r="DX9" s="905"/>
      <c r="DY9" s="905"/>
      <c r="DZ9" s="905"/>
      <c r="EA9" s="905"/>
      <c r="EB9" s="905"/>
      <c r="EC9" s="905"/>
      <c r="ED9" s="905"/>
      <c r="EE9" s="905"/>
      <c r="EF9" s="905"/>
      <c r="EG9" s="905"/>
      <c r="EH9" s="905"/>
      <c r="EI9" s="905"/>
      <c r="EJ9" s="905"/>
      <c r="EK9" s="905"/>
      <c r="EL9" s="905"/>
      <c r="EM9" s="905"/>
      <c r="EN9" s="905"/>
      <c r="EO9" s="905"/>
      <c r="EP9" s="905"/>
      <c r="EQ9" s="905"/>
      <c r="ER9" s="905"/>
      <c r="ES9" s="905"/>
      <c r="ET9" s="905"/>
      <c r="EU9" s="905"/>
      <c r="EV9" s="905"/>
      <c r="EW9" s="905"/>
      <c r="EX9" s="905"/>
      <c r="EY9" s="905"/>
      <c r="EZ9" s="905"/>
      <c r="FA9" s="905"/>
      <c r="FB9" s="905"/>
      <c r="FC9" s="905"/>
      <c r="FD9" s="905"/>
      <c r="FE9" s="905"/>
    </row>
    <row r="10" spans="1:161" s="938" customFormat="1" ht="92.25" customHeight="1" x14ac:dyDescent="0.25">
      <c r="A10" s="1157"/>
      <c r="B10" s="930" t="s">
        <v>1619</v>
      </c>
      <c r="C10" s="930"/>
      <c r="D10" s="930" t="s">
        <v>1620</v>
      </c>
      <c r="E10" s="930" t="s">
        <v>1621</v>
      </c>
      <c r="F10" s="1033" t="s">
        <v>1542</v>
      </c>
      <c r="G10" s="931">
        <v>1</v>
      </c>
      <c r="H10" s="939">
        <v>3</v>
      </c>
      <c r="I10" s="931">
        <v>1</v>
      </c>
      <c r="J10" s="932"/>
      <c r="K10" s="940"/>
      <c r="L10" s="934"/>
      <c r="M10" s="934"/>
      <c r="N10" s="934"/>
      <c r="O10" s="935">
        <v>500</v>
      </c>
      <c r="P10" s="936">
        <v>100</v>
      </c>
      <c r="Q10" s="936">
        <v>100</v>
      </c>
      <c r="R10" s="936">
        <v>100</v>
      </c>
      <c r="S10" s="936">
        <v>500</v>
      </c>
      <c r="T10" s="936">
        <v>100</v>
      </c>
      <c r="U10" s="936">
        <v>100</v>
      </c>
      <c r="V10" s="936">
        <v>100</v>
      </c>
      <c r="W10" s="936">
        <v>100</v>
      </c>
      <c r="X10" s="936">
        <v>500</v>
      </c>
      <c r="Y10" s="936">
        <v>100</v>
      </c>
      <c r="Z10" s="936">
        <v>100</v>
      </c>
      <c r="AA10" s="941"/>
      <c r="AB10" s="941"/>
      <c r="AC10" s="941"/>
      <c r="AD10" s="941"/>
      <c r="AE10" s="941"/>
      <c r="AF10" s="937">
        <v>900</v>
      </c>
      <c r="AG10" s="905"/>
      <c r="AH10" s="905"/>
      <c r="AI10" s="905"/>
      <c r="AJ10" s="905"/>
      <c r="AK10" s="905"/>
      <c r="AL10" s="905"/>
      <c r="AM10" s="905"/>
      <c r="AN10" s="905"/>
      <c r="AO10" s="905"/>
      <c r="AP10" s="905"/>
      <c r="AQ10" s="905"/>
      <c r="AR10" s="905"/>
      <c r="AS10" s="905"/>
      <c r="AT10" s="905"/>
      <c r="AU10" s="905"/>
      <c r="AV10" s="905"/>
      <c r="AW10" s="905"/>
      <c r="AX10" s="905"/>
      <c r="AY10" s="905"/>
      <c r="AZ10" s="905"/>
      <c r="BA10" s="905"/>
      <c r="BB10" s="905"/>
      <c r="BC10" s="905"/>
      <c r="BD10" s="905"/>
      <c r="BE10" s="905"/>
      <c r="BF10" s="905"/>
      <c r="BG10" s="905"/>
      <c r="BH10" s="905"/>
      <c r="BI10" s="905"/>
      <c r="BJ10" s="905"/>
      <c r="BK10" s="905"/>
      <c r="BL10" s="905"/>
      <c r="BM10" s="905"/>
      <c r="BN10" s="905"/>
      <c r="BO10" s="905"/>
      <c r="BP10" s="905"/>
      <c r="BQ10" s="905"/>
      <c r="BR10" s="905"/>
      <c r="BS10" s="905"/>
      <c r="BT10" s="905"/>
      <c r="BU10" s="905"/>
      <c r="BV10" s="905"/>
      <c r="BW10" s="905"/>
      <c r="BX10" s="905"/>
      <c r="BY10" s="905"/>
      <c r="BZ10" s="905"/>
      <c r="CA10" s="905"/>
      <c r="CB10" s="905"/>
      <c r="CC10" s="905"/>
      <c r="CD10" s="905"/>
      <c r="CE10" s="905"/>
      <c r="CF10" s="905"/>
      <c r="CG10" s="905"/>
      <c r="CH10" s="905"/>
      <c r="CI10" s="905"/>
      <c r="CJ10" s="905"/>
      <c r="CK10" s="905"/>
      <c r="CL10" s="905"/>
      <c r="CM10" s="905"/>
      <c r="CN10" s="905"/>
      <c r="CO10" s="905"/>
      <c r="CP10" s="905"/>
      <c r="CQ10" s="905"/>
      <c r="CR10" s="905"/>
      <c r="CS10" s="905"/>
      <c r="CT10" s="905"/>
      <c r="CU10" s="905"/>
      <c r="CV10" s="905"/>
      <c r="CW10" s="905"/>
      <c r="CX10" s="905"/>
      <c r="CY10" s="905"/>
      <c r="CZ10" s="905"/>
      <c r="DA10" s="905"/>
      <c r="DB10" s="905"/>
      <c r="DC10" s="905"/>
      <c r="DD10" s="905"/>
      <c r="DE10" s="905"/>
      <c r="DF10" s="905"/>
      <c r="DG10" s="905"/>
      <c r="DH10" s="905"/>
      <c r="DI10" s="905"/>
      <c r="DJ10" s="905"/>
      <c r="DK10" s="905"/>
      <c r="DL10" s="905"/>
      <c r="DM10" s="905"/>
      <c r="DN10" s="905"/>
      <c r="DO10" s="905"/>
      <c r="DP10" s="905"/>
      <c r="DQ10" s="905"/>
      <c r="DR10" s="905"/>
      <c r="DS10" s="905"/>
      <c r="DT10" s="905"/>
      <c r="DU10" s="905"/>
      <c r="DV10" s="905"/>
      <c r="DW10" s="905"/>
      <c r="DX10" s="905"/>
      <c r="DY10" s="905"/>
      <c r="DZ10" s="905"/>
      <c r="EA10" s="905"/>
      <c r="EB10" s="905"/>
      <c r="EC10" s="905"/>
      <c r="ED10" s="905"/>
      <c r="EE10" s="905"/>
      <c r="EF10" s="905"/>
      <c r="EG10" s="905"/>
      <c r="EH10" s="905"/>
      <c r="EI10" s="905"/>
      <c r="EJ10" s="905"/>
      <c r="EK10" s="905"/>
      <c r="EL10" s="905"/>
      <c r="EM10" s="905"/>
      <c r="EN10" s="905"/>
      <c r="EO10" s="905"/>
      <c r="EP10" s="905"/>
      <c r="EQ10" s="905"/>
      <c r="ER10" s="905"/>
      <c r="ES10" s="905"/>
      <c r="ET10" s="905"/>
      <c r="EU10" s="905"/>
      <c r="EV10" s="905"/>
      <c r="EW10" s="905"/>
      <c r="EX10" s="905"/>
      <c r="EY10" s="905"/>
      <c r="EZ10" s="905"/>
      <c r="FA10" s="905"/>
      <c r="FB10" s="905"/>
      <c r="FC10" s="905"/>
      <c r="FD10" s="905"/>
      <c r="FE10" s="905"/>
    </row>
    <row r="11" spans="1:161" s="938" customFormat="1" ht="167.25" customHeight="1" x14ac:dyDescent="0.25">
      <c r="A11" s="1158"/>
      <c r="B11" s="930"/>
      <c r="C11" s="930"/>
      <c r="D11" s="930"/>
      <c r="E11" s="942" t="s">
        <v>1530</v>
      </c>
      <c r="F11" s="930"/>
      <c r="G11" s="931"/>
      <c r="H11" s="939"/>
      <c r="I11" s="931"/>
      <c r="J11" s="932"/>
      <c r="K11" s="940"/>
      <c r="L11" s="934"/>
      <c r="M11" s="934"/>
      <c r="N11" s="934"/>
      <c r="O11" s="935"/>
      <c r="P11" s="936"/>
      <c r="Q11" s="936"/>
      <c r="R11" s="936"/>
      <c r="S11" s="936"/>
      <c r="T11" s="936"/>
      <c r="U11" s="936"/>
      <c r="V11" s="936"/>
      <c r="W11" s="936"/>
      <c r="X11" s="936"/>
      <c r="Y11" s="936"/>
      <c r="Z11" s="936"/>
      <c r="AA11" s="941"/>
      <c r="AB11" s="941"/>
      <c r="AC11" s="941"/>
      <c r="AD11" s="941"/>
      <c r="AE11" s="941"/>
      <c r="AF11" s="937"/>
      <c r="AG11" s="905"/>
      <c r="AH11" s="905"/>
      <c r="AI11" s="905"/>
      <c r="AJ11" s="905"/>
      <c r="AK11" s="905"/>
      <c r="AL11" s="905"/>
      <c r="AM11" s="905"/>
      <c r="AN11" s="905"/>
      <c r="AO11" s="905"/>
      <c r="AP11" s="905"/>
      <c r="AQ11" s="905"/>
      <c r="AR11" s="905"/>
      <c r="AS11" s="905"/>
      <c r="AT11" s="905"/>
      <c r="AU11" s="905"/>
      <c r="AV11" s="905"/>
      <c r="AW11" s="905"/>
      <c r="AX11" s="905"/>
      <c r="AY11" s="905"/>
      <c r="AZ11" s="905"/>
      <c r="BA11" s="905"/>
      <c r="BB11" s="905"/>
      <c r="BC11" s="905"/>
      <c r="BD11" s="905"/>
      <c r="BE11" s="905"/>
      <c r="BF11" s="905"/>
      <c r="BG11" s="905"/>
      <c r="BH11" s="905"/>
      <c r="BI11" s="905"/>
      <c r="BJ11" s="905"/>
      <c r="BK11" s="905"/>
      <c r="BL11" s="905"/>
      <c r="BM11" s="905"/>
      <c r="BN11" s="905"/>
      <c r="BO11" s="905"/>
      <c r="BP11" s="905"/>
      <c r="BQ11" s="905"/>
      <c r="BR11" s="905"/>
      <c r="BS11" s="905"/>
      <c r="BT11" s="905"/>
      <c r="BU11" s="905"/>
      <c r="BV11" s="905"/>
      <c r="BW11" s="905"/>
      <c r="BX11" s="905"/>
      <c r="BY11" s="905"/>
      <c r="BZ11" s="905"/>
      <c r="CA11" s="905"/>
      <c r="CB11" s="905"/>
      <c r="CC11" s="905"/>
      <c r="CD11" s="905"/>
      <c r="CE11" s="905"/>
      <c r="CF11" s="905"/>
      <c r="CG11" s="905"/>
      <c r="CH11" s="905"/>
      <c r="CI11" s="905"/>
      <c r="CJ11" s="905"/>
      <c r="CK11" s="905"/>
      <c r="CL11" s="905"/>
      <c r="CM11" s="905"/>
      <c r="CN11" s="905"/>
      <c r="CO11" s="905"/>
      <c r="CP11" s="905"/>
      <c r="CQ11" s="905"/>
      <c r="CR11" s="905"/>
      <c r="CS11" s="905"/>
      <c r="CT11" s="905"/>
      <c r="CU11" s="905"/>
      <c r="CV11" s="905"/>
      <c r="CW11" s="905"/>
      <c r="CX11" s="905"/>
      <c r="CY11" s="905"/>
      <c r="CZ11" s="905"/>
      <c r="DA11" s="905"/>
      <c r="DB11" s="905"/>
      <c r="DC11" s="905"/>
      <c r="DD11" s="905"/>
      <c r="DE11" s="905"/>
      <c r="DF11" s="905"/>
      <c r="DG11" s="905"/>
      <c r="DH11" s="905"/>
      <c r="DI11" s="905"/>
      <c r="DJ11" s="905"/>
      <c r="DK11" s="905"/>
      <c r="DL11" s="905"/>
      <c r="DM11" s="905"/>
      <c r="DN11" s="905"/>
      <c r="DO11" s="905"/>
      <c r="DP11" s="905"/>
      <c r="DQ11" s="905"/>
      <c r="DR11" s="905"/>
      <c r="DS11" s="905"/>
      <c r="DT11" s="905"/>
      <c r="DU11" s="905"/>
      <c r="DV11" s="905"/>
      <c r="DW11" s="905"/>
      <c r="DX11" s="905"/>
      <c r="DY11" s="905"/>
      <c r="DZ11" s="905"/>
      <c r="EA11" s="905"/>
      <c r="EB11" s="905"/>
      <c r="EC11" s="905"/>
      <c r="ED11" s="905"/>
      <c r="EE11" s="905"/>
      <c r="EF11" s="905"/>
      <c r="EG11" s="905"/>
      <c r="EH11" s="905"/>
      <c r="EI11" s="905"/>
      <c r="EJ11" s="905"/>
      <c r="EK11" s="905"/>
      <c r="EL11" s="905"/>
      <c r="EM11" s="905"/>
      <c r="EN11" s="905"/>
      <c r="EO11" s="905"/>
      <c r="EP11" s="905"/>
      <c r="EQ11" s="905"/>
      <c r="ER11" s="905"/>
      <c r="ES11" s="905"/>
      <c r="ET11" s="905"/>
      <c r="EU11" s="905"/>
      <c r="EV11" s="905"/>
      <c r="EW11" s="905"/>
      <c r="EX11" s="905"/>
      <c r="EY11" s="905"/>
      <c r="EZ11" s="905"/>
      <c r="FA11" s="905"/>
      <c r="FB11" s="905"/>
      <c r="FC11" s="905"/>
      <c r="FD11" s="905"/>
      <c r="FE11" s="905"/>
    </row>
    <row r="12" spans="1:161" s="946" customFormat="1" ht="32.25" customHeight="1" x14ac:dyDescent="0.25">
      <c r="A12" s="1156" t="s">
        <v>1603</v>
      </c>
      <c r="B12" s="930" t="s">
        <v>1532</v>
      </c>
      <c r="C12" s="930"/>
      <c r="D12" s="930" t="s">
        <v>1604</v>
      </c>
      <c r="E12" s="930" t="s">
        <v>1664</v>
      </c>
      <c r="F12" s="1033" t="s">
        <v>1542</v>
      </c>
      <c r="G12" s="931">
        <v>1</v>
      </c>
      <c r="H12" s="931">
        <v>4</v>
      </c>
      <c r="I12" s="931">
        <v>1</v>
      </c>
      <c r="J12" s="943"/>
      <c r="K12" s="944"/>
      <c r="L12" s="941"/>
      <c r="M12" s="941"/>
      <c r="N12" s="941"/>
      <c r="O12" s="935">
        <v>10000</v>
      </c>
      <c r="P12" s="936">
        <v>1500</v>
      </c>
      <c r="Q12" s="936">
        <v>100</v>
      </c>
      <c r="R12" s="936">
        <v>100</v>
      </c>
      <c r="S12" s="936">
        <v>100</v>
      </c>
      <c r="T12" s="936">
        <v>100</v>
      </c>
      <c r="U12" s="936">
        <v>100</v>
      </c>
      <c r="V12" s="936">
        <v>100</v>
      </c>
      <c r="W12" s="936">
        <v>100</v>
      </c>
      <c r="X12" s="936">
        <v>100</v>
      </c>
      <c r="Y12" s="936">
        <v>100</v>
      </c>
      <c r="Z12" s="936">
        <v>100</v>
      </c>
      <c r="AA12" s="941"/>
      <c r="AB12" s="941"/>
      <c r="AC12" s="941"/>
      <c r="AD12" s="941"/>
      <c r="AE12" s="941"/>
      <c r="AF12" s="937">
        <v>500</v>
      </c>
      <c r="AG12" s="945"/>
      <c r="AH12" s="945"/>
      <c r="AI12" s="945"/>
      <c r="AJ12" s="945"/>
      <c r="AK12" s="945"/>
      <c r="AL12" s="945"/>
      <c r="AM12" s="945"/>
      <c r="AN12" s="945"/>
      <c r="AO12" s="945"/>
      <c r="AP12" s="945"/>
      <c r="AQ12" s="945"/>
      <c r="AR12" s="945"/>
      <c r="AS12" s="945"/>
      <c r="AT12" s="945"/>
      <c r="AU12" s="945"/>
      <c r="AV12" s="945"/>
      <c r="AW12" s="945"/>
      <c r="AX12" s="945"/>
      <c r="AY12" s="945"/>
      <c r="AZ12" s="945"/>
      <c r="BA12" s="945"/>
      <c r="BB12" s="945"/>
      <c r="BC12" s="945"/>
      <c r="BD12" s="945"/>
      <c r="BE12" s="945"/>
      <c r="BF12" s="945"/>
      <c r="BG12" s="945"/>
      <c r="BH12" s="945"/>
      <c r="BI12" s="945"/>
      <c r="BJ12" s="945"/>
      <c r="BK12" s="945"/>
      <c r="BL12" s="945"/>
      <c r="BM12" s="945"/>
      <c r="BN12" s="945"/>
      <c r="BO12" s="945"/>
      <c r="BP12" s="945"/>
      <c r="BQ12" s="945"/>
      <c r="BR12" s="945"/>
      <c r="BS12" s="945"/>
      <c r="BT12" s="945"/>
      <c r="BU12" s="945"/>
      <c r="BV12" s="945"/>
      <c r="BW12" s="945"/>
      <c r="BX12" s="945"/>
      <c r="BY12" s="945"/>
      <c r="BZ12" s="945"/>
      <c r="CA12" s="945"/>
      <c r="CB12" s="945"/>
      <c r="CC12" s="945"/>
      <c r="CD12" s="945"/>
      <c r="CE12" s="945"/>
      <c r="CF12" s="945"/>
      <c r="CG12" s="945"/>
      <c r="CH12" s="945"/>
      <c r="CI12" s="945"/>
      <c r="CJ12" s="945"/>
      <c r="CK12" s="945"/>
      <c r="CL12" s="945"/>
      <c r="CM12" s="945"/>
      <c r="CN12" s="945"/>
      <c r="CO12" s="945"/>
      <c r="CP12" s="945"/>
      <c r="CQ12" s="945"/>
      <c r="CR12" s="945"/>
      <c r="CS12" s="945"/>
      <c r="CT12" s="945"/>
      <c r="CU12" s="945"/>
      <c r="CV12" s="945"/>
      <c r="CW12" s="945"/>
      <c r="CX12" s="945"/>
      <c r="CY12" s="945"/>
      <c r="CZ12" s="945"/>
      <c r="DA12" s="945"/>
      <c r="DB12" s="945"/>
      <c r="DC12" s="945"/>
      <c r="DD12" s="945"/>
      <c r="DE12" s="945"/>
      <c r="DF12" s="945"/>
      <c r="DG12" s="945"/>
      <c r="DH12" s="945"/>
      <c r="DI12" s="945"/>
      <c r="DJ12" s="945"/>
      <c r="DK12" s="945"/>
      <c r="DL12" s="945"/>
      <c r="DM12" s="945"/>
      <c r="DN12" s="945"/>
      <c r="DO12" s="945"/>
      <c r="DP12" s="945"/>
      <c r="DQ12" s="945"/>
      <c r="DR12" s="945"/>
      <c r="DS12" s="945"/>
      <c r="DT12" s="945"/>
      <c r="DU12" s="945"/>
      <c r="DV12" s="945"/>
      <c r="DW12" s="945"/>
      <c r="DX12" s="945"/>
      <c r="DY12" s="945"/>
      <c r="DZ12" s="945"/>
      <c r="EA12" s="945"/>
      <c r="EB12" s="945"/>
      <c r="EC12" s="945"/>
      <c r="ED12" s="945"/>
      <c r="EE12" s="945"/>
      <c r="EF12" s="945"/>
      <c r="EG12" s="945"/>
      <c r="EH12" s="945"/>
      <c r="EI12" s="945"/>
      <c r="EJ12" s="945"/>
      <c r="EK12" s="945"/>
      <c r="EL12" s="945"/>
      <c r="EM12" s="945"/>
      <c r="EN12" s="945"/>
      <c r="EO12" s="945"/>
      <c r="EP12" s="945"/>
      <c r="EQ12" s="945"/>
      <c r="ER12" s="945"/>
      <c r="ES12" s="945"/>
      <c r="ET12" s="945"/>
      <c r="EU12" s="945"/>
      <c r="EV12" s="945"/>
      <c r="EW12" s="945"/>
      <c r="EX12" s="945"/>
      <c r="EY12" s="945"/>
      <c r="EZ12" s="945"/>
      <c r="FA12" s="945"/>
      <c r="FB12" s="945"/>
      <c r="FC12" s="945"/>
      <c r="FD12" s="945"/>
      <c r="FE12" s="945"/>
    </row>
    <row r="13" spans="1:161" s="946" customFormat="1" ht="44.25" customHeight="1" x14ac:dyDescent="0.25">
      <c r="A13" s="1157"/>
      <c r="B13" s="930" t="s">
        <v>1535</v>
      </c>
      <c r="C13" s="930"/>
      <c r="D13" s="930" t="s">
        <v>1605</v>
      </c>
      <c r="E13" s="930" t="s">
        <v>1665</v>
      </c>
      <c r="F13" s="1037" t="s">
        <v>1534</v>
      </c>
      <c r="G13" s="931">
        <v>1</v>
      </c>
      <c r="H13" s="939" t="s">
        <v>162</v>
      </c>
      <c r="I13" s="939">
        <v>2</v>
      </c>
      <c r="J13" s="943"/>
      <c r="K13" s="944"/>
      <c r="L13" s="941"/>
      <c r="M13" s="941"/>
      <c r="N13" s="941"/>
      <c r="O13" s="935">
        <v>5000</v>
      </c>
      <c r="P13" s="936">
        <v>250</v>
      </c>
      <c r="Q13" s="947" t="s">
        <v>162</v>
      </c>
      <c r="R13" s="936">
        <v>250</v>
      </c>
      <c r="S13" s="947" t="s">
        <v>162</v>
      </c>
      <c r="T13" s="936">
        <v>250</v>
      </c>
      <c r="U13" s="947" t="s">
        <v>162</v>
      </c>
      <c r="V13" s="936">
        <v>250</v>
      </c>
      <c r="W13" s="947" t="s">
        <v>162</v>
      </c>
      <c r="X13" s="936">
        <v>250</v>
      </c>
      <c r="Y13" s="947" t="s">
        <v>162</v>
      </c>
      <c r="Z13" s="936">
        <v>250</v>
      </c>
      <c r="AA13" s="941"/>
      <c r="AB13" s="941"/>
      <c r="AC13" s="941"/>
      <c r="AD13" s="941"/>
      <c r="AE13" s="941"/>
      <c r="AF13" s="937">
        <v>500</v>
      </c>
      <c r="AG13" s="945"/>
      <c r="AH13" s="945"/>
      <c r="AI13" s="945"/>
      <c r="AJ13" s="945"/>
      <c r="AK13" s="945"/>
      <c r="AL13" s="945"/>
      <c r="AM13" s="945"/>
      <c r="AN13" s="945"/>
      <c r="AO13" s="945"/>
      <c r="AP13" s="945"/>
      <c r="AQ13" s="945"/>
      <c r="AR13" s="945"/>
      <c r="AS13" s="945"/>
      <c r="AT13" s="945"/>
      <c r="AU13" s="945"/>
      <c r="AV13" s="945"/>
      <c r="AW13" s="945"/>
      <c r="AX13" s="945"/>
      <c r="AY13" s="945"/>
      <c r="AZ13" s="945"/>
      <c r="BA13" s="945"/>
      <c r="BB13" s="945"/>
      <c r="BC13" s="945"/>
      <c r="BD13" s="945"/>
      <c r="BE13" s="945"/>
      <c r="BF13" s="945"/>
      <c r="BG13" s="945"/>
      <c r="BH13" s="945"/>
      <c r="BI13" s="945"/>
      <c r="BJ13" s="945"/>
      <c r="BK13" s="945"/>
      <c r="BL13" s="945"/>
      <c r="BM13" s="945"/>
      <c r="BN13" s="945"/>
      <c r="BO13" s="945"/>
      <c r="BP13" s="945"/>
      <c r="BQ13" s="945"/>
      <c r="BR13" s="945"/>
      <c r="BS13" s="945"/>
      <c r="BT13" s="945"/>
      <c r="BU13" s="945"/>
      <c r="BV13" s="945"/>
      <c r="BW13" s="945"/>
      <c r="BX13" s="945"/>
      <c r="BY13" s="945"/>
      <c r="BZ13" s="945"/>
      <c r="CA13" s="945"/>
      <c r="CB13" s="945"/>
      <c r="CC13" s="945"/>
      <c r="CD13" s="945"/>
      <c r="CE13" s="945"/>
      <c r="CF13" s="945"/>
      <c r="CG13" s="945"/>
      <c r="CH13" s="945"/>
      <c r="CI13" s="945"/>
      <c r="CJ13" s="945"/>
      <c r="CK13" s="945"/>
      <c r="CL13" s="945"/>
      <c r="CM13" s="945"/>
      <c r="CN13" s="945"/>
      <c r="CO13" s="945"/>
      <c r="CP13" s="945"/>
      <c r="CQ13" s="945"/>
      <c r="CR13" s="945"/>
      <c r="CS13" s="945"/>
      <c r="CT13" s="945"/>
      <c r="CU13" s="945"/>
      <c r="CV13" s="945"/>
      <c r="CW13" s="945"/>
      <c r="CX13" s="945"/>
      <c r="CY13" s="945"/>
      <c r="CZ13" s="945"/>
      <c r="DA13" s="945"/>
      <c r="DB13" s="945"/>
      <c r="DC13" s="945"/>
      <c r="DD13" s="945"/>
      <c r="DE13" s="945"/>
      <c r="DF13" s="945"/>
      <c r="DG13" s="945"/>
      <c r="DH13" s="945"/>
      <c r="DI13" s="945"/>
      <c r="DJ13" s="945"/>
      <c r="DK13" s="945"/>
      <c r="DL13" s="945"/>
      <c r="DM13" s="945"/>
      <c r="DN13" s="945"/>
      <c r="DO13" s="945"/>
      <c r="DP13" s="945"/>
      <c r="DQ13" s="945"/>
      <c r="DR13" s="945"/>
      <c r="DS13" s="945"/>
      <c r="DT13" s="945"/>
      <c r="DU13" s="945"/>
      <c r="DV13" s="945"/>
      <c r="DW13" s="945"/>
      <c r="DX13" s="945"/>
      <c r="DY13" s="945"/>
      <c r="DZ13" s="945"/>
      <c r="EA13" s="945"/>
      <c r="EB13" s="945"/>
      <c r="EC13" s="945"/>
      <c r="ED13" s="945"/>
      <c r="EE13" s="945"/>
      <c r="EF13" s="945"/>
      <c r="EG13" s="945"/>
      <c r="EH13" s="945"/>
      <c r="EI13" s="945"/>
      <c r="EJ13" s="945"/>
      <c r="EK13" s="945"/>
      <c r="EL13" s="945"/>
      <c r="EM13" s="945"/>
      <c r="EN13" s="945"/>
      <c r="EO13" s="945"/>
      <c r="EP13" s="945"/>
      <c r="EQ13" s="945"/>
      <c r="ER13" s="945"/>
      <c r="ES13" s="945"/>
      <c r="ET13" s="945"/>
      <c r="EU13" s="945"/>
      <c r="EV13" s="945"/>
      <c r="EW13" s="945"/>
      <c r="EX13" s="945"/>
      <c r="EY13" s="945"/>
      <c r="EZ13" s="945"/>
      <c r="FA13" s="945"/>
      <c r="FB13" s="945"/>
      <c r="FC13" s="945"/>
      <c r="FD13" s="945"/>
      <c r="FE13" s="945"/>
    </row>
    <row r="14" spans="1:161" s="946" customFormat="1" ht="72" customHeight="1" x14ac:dyDescent="0.25">
      <c r="A14" s="1158"/>
      <c r="B14" s="930" t="s">
        <v>1539</v>
      </c>
      <c r="C14" s="930"/>
      <c r="D14" s="930" t="s">
        <v>1564</v>
      </c>
      <c r="E14" s="930" t="s">
        <v>1565</v>
      </c>
      <c r="F14" s="1037" t="s">
        <v>1534</v>
      </c>
      <c r="G14" s="931">
        <v>1</v>
      </c>
      <c r="H14" s="931">
        <v>20</v>
      </c>
      <c r="I14" s="931">
        <v>1</v>
      </c>
      <c r="J14" s="943"/>
      <c r="K14" s="944"/>
      <c r="L14" s="941"/>
      <c r="M14" s="941"/>
      <c r="N14" s="941"/>
      <c r="O14" s="935">
        <v>7500</v>
      </c>
      <c r="P14" s="936">
        <v>100</v>
      </c>
      <c r="Q14" s="936">
        <v>100</v>
      </c>
      <c r="R14" s="936">
        <v>100</v>
      </c>
      <c r="S14" s="936">
        <v>100</v>
      </c>
      <c r="T14" s="936">
        <v>100</v>
      </c>
      <c r="U14" s="936">
        <v>100</v>
      </c>
      <c r="V14" s="936">
        <v>100</v>
      </c>
      <c r="W14" s="936">
        <v>100</v>
      </c>
      <c r="X14" s="936">
        <v>100</v>
      </c>
      <c r="Y14" s="936">
        <v>100</v>
      </c>
      <c r="Z14" s="936">
        <v>100</v>
      </c>
      <c r="AA14" s="941"/>
      <c r="AB14" s="941"/>
      <c r="AC14" s="941"/>
      <c r="AD14" s="941"/>
      <c r="AE14" s="941"/>
      <c r="AF14" s="937">
        <v>500</v>
      </c>
      <c r="AG14" s="945"/>
      <c r="AH14" s="945"/>
      <c r="AI14" s="945"/>
      <c r="AJ14" s="945"/>
      <c r="AK14" s="945"/>
      <c r="AL14" s="945"/>
      <c r="AM14" s="945"/>
      <c r="AN14" s="945"/>
      <c r="AO14" s="945"/>
      <c r="AP14" s="945"/>
      <c r="AQ14" s="945"/>
      <c r="AR14" s="945"/>
      <c r="AS14" s="945"/>
      <c r="AT14" s="945"/>
      <c r="AU14" s="945"/>
      <c r="AV14" s="945"/>
      <c r="AW14" s="945"/>
      <c r="AX14" s="945"/>
      <c r="AY14" s="945"/>
      <c r="AZ14" s="945"/>
      <c r="BA14" s="945"/>
      <c r="BB14" s="945"/>
      <c r="BC14" s="945"/>
      <c r="BD14" s="945"/>
      <c r="BE14" s="945"/>
      <c r="BF14" s="945"/>
      <c r="BG14" s="945"/>
      <c r="BH14" s="945"/>
      <c r="BI14" s="945"/>
      <c r="BJ14" s="945"/>
      <c r="BK14" s="945"/>
      <c r="BL14" s="945"/>
      <c r="BM14" s="945"/>
      <c r="BN14" s="945"/>
      <c r="BO14" s="945"/>
      <c r="BP14" s="945"/>
      <c r="BQ14" s="945"/>
      <c r="BR14" s="945"/>
      <c r="BS14" s="945"/>
      <c r="BT14" s="945"/>
      <c r="BU14" s="945"/>
      <c r="BV14" s="945"/>
      <c r="BW14" s="945"/>
      <c r="BX14" s="945"/>
      <c r="BY14" s="945"/>
      <c r="BZ14" s="945"/>
      <c r="CA14" s="945"/>
      <c r="CB14" s="945"/>
      <c r="CC14" s="945"/>
      <c r="CD14" s="945"/>
      <c r="CE14" s="945"/>
      <c r="CF14" s="945"/>
      <c r="CG14" s="945"/>
      <c r="CH14" s="945"/>
      <c r="CI14" s="945"/>
      <c r="CJ14" s="945"/>
      <c r="CK14" s="945"/>
      <c r="CL14" s="945"/>
      <c r="CM14" s="945"/>
      <c r="CN14" s="945"/>
      <c r="CO14" s="945"/>
      <c r="CP14" s="945"/>
      <c r="CQ14" s="945"/>
      <c r="CR14" s="945"/>
      <c r="CS14" s="945"/>
      <c r="CT14" s="945"/>
      <c r="CU14" s="945"/>
      <c r="CV14" s="945"/>
      <c r="CW14" s="945"/>
      <c r="CX14" s="945"/>
      <c r="CY14" s="945"/>
      <c r="CZ14" s="945"/>
      <c r="DA14" s="945"/>
      <c r="DB14" s="945"/>
      <c r="DC14" s="945"/>
      <c r="DD14" s="945"/>
      <c r="DE14" s="945"/>
      <c r="DF14" s="945"/>
      <c r="DG14" s="945"/>
      <c r="DH14" s="945"/>
      <c r="DI14" s="945"/>
      <c r="DJ14" s="945"/>
      <c r="DK14" s="945"/>
      <c r="DL14" s="945"/>
      <c r="DM14" s="945"/>
      <c r="DN14" s="945"/>
      <c r="DO14" s="945"/>
      <c r="DP14" s="945"/>
      <c r="DQ14" s="945"/>
      <c r="DR14" s="945"/>
      <c r="DS14" s="945"/>
      <c r="DT14" s="945"/>
      <c r="DU14" s="945"/>
      <c r="DV14" s="945"/>
      <c r="DW14" s="945"/>
      <c r="DX14" s="945"/>
      <c r="DY14" s="945"/>
      <c r="DZ14" s="945"/>
      <c r="EA14" s="945"/>
      <c r="EB14" s="945"/>
      <c r="EC14" s="945"/>
      <c r="ED14" s="945"/>
      <c r="EE14" s="945"/>
      <c r="EF14" s="945"/>
      <c r="EG14" s="945"/>
      <c r="EH14" s="945"/>
      <c r="EI14" s="945"/>
      <c r="EJ14" s="945"/>
      <c r="EK14" s="945"/>
      <c r="EL14" s="945"/>
      <c r="EM14" s="945"/>
      <c r="EN14" s="945"/>
      <c r="EO14" s="945"/>
      <c r="EP14" s="945"/>
      <c r="EQ14" s="945"/>
      <c r="ER14" s="945"/>
      <c r="ES14" s="945"/>
      <c r="ET14" s="945"/>
      <c r="EU14" s="945"/>
      <c r="EV14" s="945"/>
      <c r="EW14" s="945"/>
      <c r="EX14" s="945"/>
      <c r="EY14" s="945"/>
      <c r="EZ14" s="945"/>
      <c r="FA14" s="945"/>
      <c r="FB14" s="945"/>
      <c r="FC14" s="945"/>
      <c r="FD14" s="945"/>
      <c r="FE14" s="945"/>
    </row>
    <row r="15" spans="1:161" s="938" customFormat="1" ht="34.5" customHeight="1" thickBot="1" x14ac:dyDescent="0.3">
      <c r="A15" s="954"/>
      <c r="B15" s="954"/>
      <c r="C15" s="954"/>
      <c r="D15" s="954"/>
      <c r="E15" s="954"/>
      <c r="F15" s="954"/>
      <c r="G15" s="954"/>
      <c r="H15" s="954"/>
      <c r="I15" s="954"/>
      <c r="J15" s="954"/>
      <c r="K15" s="954" t="e">
        <f>SUM(#REF!)</f>
        <v>#REF!</v>
      </c>
      <c r="L15" s="954" t="e">
        <f>SUM(#REF!)</f>
        <v>#REF!</v>
      </c>
      <c r="M15" s="954" t="e">
        <f>SUM(#REF!)</f>
        <v>#REF!</v>
      </c>
      <c r="N15" s="954" t="e">
        <f>SUM(#REF!)</f>
        <v>#REF!</v>
      </c>
      <c r="O15" s="955">
        <f t="shared" ref="O15:AF15" si="0">SUM(O5:O14)</f>
        <v>56500</v>
      </c>
      <c r="P15" s="955">
        <f t="shared" si="0"/>
        <v>4650</v>
      </c>
      <c r="Q15" s="955">
        <f t="shared" si="0"/>
        <v>1650</v>
      </c>
      <c r="R15" s="955">
        <f t="shared" si="0"/>
        <v>1900</v>
      </c>
      <c r="S15" s="955">
        <f t="shared" si="0"/>
        <v>2600</v>
      </c>
      <c r="T15" s="955">
        <f t="shared" si="0"/>
        <v>1900</v>
      </c>
      <c r="U15" s="955">
        <f t="shared" si="0"/>
        <v>30650</v>
      </c>
      <c r="V15" s="955">
        <f t="shared" si="0"/>
        <v>1900</v>
      </c>
      <c r="W15" s="955">
        <f t="shared" si="0"/>
        <v>3000</v>
      </c>
      <c r="X15" s="955">
        <f t="shared" si="0"/>
        <v>2850</v>
      </c>
      <c r="Y15" s="955">
        <f t="shared" si="0"/>
        <v>1650</v>
      </c>
      <c r="Z15" s="955">
        <f t="shared" si="0"/>
        <v>4900</v>
      </c>
      <c r="AA15" s="954">
        <f t="shared" si="0"/>
        <v>0</v>
      </c>
      <c r="AB15" s="954">
        <f t="shared" si="0"/>
        <v>0</v>
      </c>
      <c r="AC15" s="954">
        <f t="shared" si="0"/>
        <v>0</v>
      </c>
      <c r="AD15" s="954">
        <f t="shared" si="0"/>
        <v>0</v>
      </c>
      <c r="AE15" s="954">
        <f t="shared" si="0"/>
        <v>0</v>
      </c>
      <c r="AF15" s="956">
        <f t="shared" si="0"/>
        <v>11050</v>
      </c>
      <c r="AG15" s="905"/>
      <c r="AH15" s="905"/>
      <c r="AI15" s="905"/>
      <c r="AJ15" s="905"/>
      <c r="AK15" s="905"/>
      <c r="AL15" s="905"/>
      <c r="AM15" s="905"/>
      <c r="AN15" s="905"/>
      <c r="AO15" s="905"/>
      <c r="AP15" s="905"/>
      <c r="AQ15" s="905"/>
      <c r="AR15" s="905"/>
      <c r="AS15" s="905"/>
      <c r="AT15" s="905"/>
      <c r="AU15" s="905"/>
      <c r="AV15" s="905"/>
      <c r="AW15" s="905"/>
      <c r="AX15" s="905"/>
      <c r="AY15" s="905"/>
      <c r="AZ15" s="905"/>
      <c r="BA15" s="905"/>
      <c r="BB15" s="905"/>
      <c r="BC15" s="905"/>
      <c r="BD15" s="905"/>
      <c r="BE15" s="905"/>
      <c r="BF15" s="905"/>
      <c r="BG15" s="905"/>
      <c r="BH15" s="905"/>
      <c r="BI15" s="905"/>
      <c r="BJ15" s="905"/>
      <c r="BK15" s="905"/>
      <c r="BL15" s="905"/>
      <c r="BM15" s="905"/>
      <c r="BN15" s="905"/>
      <c r="BO15" s="905"/>
      <c r="BP15" s="905"/>
      <c r="BQ15" s="905"/>
      <c r="BR15" s="905"/>
      <c r="BS15" s="905"/>
      <c r="BT15" s="905"/>
      <c r="BU15" s="905"/>
      <c r="BV15" s="905"/>
      <c r="BW15" s="905"/>
      <c r="BX15" s="905"/>
      <c r="BY15" s="905"/>
      <c r="BZ15" s="905"/>
      <c r="CA15" s="905"/>
      <c r="CB15" s="905"/>
      <c r="CC15" s="905"/>
      <c r="CD15" s="905"/>
      <c r="CE15" s="905"/>
      <c r="CF15" s="905"/>
      <c r="CG15" s="905"/>
      <c r="CH15" s="905"/>
      <c r="CI15" s="905"/>
      <c r="CJ15" s="905"/>
      <c r="CK15" s="905"/>
      <c r="CL15" s="905"/>
      <c r="CM15" s="905"/>
      <c r="CN15" s="905"/>
      <c r="CO15" s="905"/>
      <c r="CP15" s="905"/>
      <c r="CQ15" s="905"/>
      <c r="CR15" s="905"/>
      <c r="CS15" s="905"/>
      <c r="CT15" s="905"/>
      <c r="CU15" s="905"/>
      <c r="CV15" s="905"/>
      <c r="CW15" s="905"/>
      <c r="CX15" s="905"/>
      <c r="CY15" s="905"/>
      <c r="CZ15" s="905"/>
      <c r="DA15" s="905"/>
      <c r="DB15" s="905"/>
      <c r="DC15" s="905"/>
      <c r="DD15" s="905"/>
      <c r="DE15" s="905"/>
      <c r="DF15" s="905"/>
      <c r="DG15" s="905"/>
      <c r="DH15" s="905"/>
      <c r="DI15" s="905"/>
      <c r="DJ15" s="905"/>
      <c r="DK15" s="905"/>
      <c r="DL15" s="905"/>
      <c r="DM15" s="905"/>
      <c r="DN15" s="905"/>
      <c r="DO15" s="905"/>
      <c r="DP15" s="905"/>
      <c r="DQ15" s="905"/>
      <c r="DR15" s="905"/>
      <c r="DS15" s="905"/>
      <c r="DT15" s="905"/>
      <c r="DU15" s="905"/>
      <c r="DV15" s="905"/>
      <c r="DW15" s="905"/>
      <c r="DX15" s="905"/>
      <c r="DY15" s="905"/>
      <c r="DZ15" s="905"/>
      <c r="EA15" s="905"/>
      <c r="EB15" s="905"/>
      <c r="EC15" s="905"/>
      <c r="ED15" s="905"/>
      <c r="EE15" s="905"/>
      <c r="EF15" s="905"/>
      <c r="EG15" s="905"/>
      <c r="EH15" s="905"/>
      <c r="EI15" s="905"/>
      <c r="EJ15" s="905"/>
      <c r="EK15" s="905"/>
      <c r="EL15" s="905"/>
      <c r="EM15" s="905"/>
      <c r="EN15" s="905"/>
      <c r="EO15" s="905"/>
      <c r="EP15" s="905"/>
      <c r="EQ15" s="905"/>
      <c r="ER15" s="905"/>
      <c r="ES15" s="905"/>
      <c r="ET15" s="905"/>
      <c r="EU15" s="905"/>
      <c r="EV15" s="905"/>
      <c r="EW15" s="905"/>
      <c r="EX15" s="905"/>
      <c r="EY15" s="905"/>
      <c r="EZ15" s="905"/>
      <c r="FA15" s="905"/>
      <c r="FB15" s="905"/>
      <c r="FC15" s="905"/>
      <c r="FD15" s="905"/>
      <c r="FE15" s="905"/>
    </row>
    <row r="16" spans="1:161" s="966" customFormat="1" ht="30" customHeight="1" thickBot="1" x14ac:dyDescent="0.3">
      <c r="A16" s="957" t="s">
        <v>234</v>
      </c>
      <c r="B16" s="957"/>
      <c r="C16" s="957"/>
      <c r="D16" s="957"/>
      <c r="E16" s="957"/>
      <c r="F16" s="957"/>
      <c r="G16" s="958"/>
      <c r="H16" s="959"/>
      <c r="I16" s="958"/>
      <c r="J16" s="960"/>
      <c r="K16" s="961">
        <v>2014</v>
      </c>
      <c r="L16" s="962">
        <v>2015</v>
      </c>
      <c r="M16" s="962">
        <v>2016</v>
      </c>
      <c r="N16" s="962">
        <v>2017</v>
      </c>
      <c r="O16" s="963" t="s">
        <v>1546</v>
      </c>
      <c r="P16" s="964">
        <v>2021</v>
      </c>
      <c r="Q16" s="964">
        <v>2022</v>
      </c>
      <c r="R16" s="964">
        <v>2023</v>
      </c>
      <c r="S16" s="964">
        <v>2024</v>
      </c>
      <c r="T16" s="964">
        <v>2025</v>
      </c>
      <c r="U16" s="964">
        <v>2026</v>
      </c>
      <c r="V16" s="964">
        <v>2027</v>
      </c>
      <c r="W16" s="964">
        <v>2028</v>
      </c>
      <c r="X16" s="964">
        <v>2029</v>
      </c>
      <c r="Y16" s="964">
        <v>2030</v>
      </c>
      <c r="AA16" s="964">
        <v>2032</v>
      </c>
      <c r="AB16" s="964">
        <v>2033</v>
      </c>
      <c r="AC16" s="964">
        <v>2034</v>
      </c>
      <c r="AD16" s="964">
        <v>2035</v>
      </c>
      <c r="AE16" s="964">
        <v>2036</v>
      </c>
      <c r="AF16" s="965" t="s">
        <v>262</v>
      </c>
    </row>
    <row r="17" spans="1:161" s="974" customFormat="1" ht="30" customHeight="1" thickBot="1" x14ac:dyDescent="0.3">
      <c r="A17" s="967" t="s">
        <v>1547</v>
      </c>
      <c r="B17" s="967"/>
      <c r="C17" s="967"/>
      <c r="D17" s="967"/>
      <c r="E17" s="967"/>
      <c r="F17" s="967"/>
      <c r="G17" s="968"/>
      <c r="H17" s="969"/>
      <c r="I17" s="968"/>
      <c r="J17" s="970"/>
      <c r="K17" s="971" t="e">
        <f>K15+#REF!+#REF!+#REF!</f>
        <v>#REF!</v>
      </c>
      <c r="L17" s="971" t="e">
        <f>L15+#REF!+#REF!+#REF!</f>
        <v>#REF!</v>
      </c>
      <c r="M17" s="971" t="e">
        <f>M15+#REF!+#REF!+#REF!</f>
        <v>#REF!</v>
      </c>
      <c r="N17" s="971" t="e">
        <f>N15+#REF!+#REF!+#REF!</f>
        <v>#REF!</v>
      </c>
      <c r="O17" s="972"/>
      <c r="P17" s="973">
        <f>P15</f>
        <v>4650</v>
      </c>
      <c r="Q17" s="973">
        <f t="shared" ref="Q17:AF17" si="1">Q15</f>
        <v>1650</v>
      </c>
      <c r="R17" s="973">
        <f t="shared" si="1"/>
        <v>1900</v>
      </c>
      <c r="S17" s="973">
        <f t="shared" si="1"/>
        <v>2600</v>
      </c>
      <c r="T17" s="973">
        <f t="shared" si="1"/>
        <v>1900</v>
      </c>
      <c r="U17" s="973">
        <f t="shared" si="1"/>
        <v>30650</v>
      </c>
      <c r="V17" s="973">
        <f t="shared" si="1"/>
        <v>1900</v>
      </c>
      <c r="W17" s="973">
        <f t="shared" si="1"/>
        <v>3000</v>
      </c>
      <c r="X17" s="973">
        <f t="shared" si="1"/>
        <v>2850</v>
      </c>
      <c r="Y17" s="973">
        <f t="shared" si="1"/>
        <v>1650</v>
      </c>
      <c r="Z17" s="973">
        <f t="shared" si="1"/>
        <v>4900</v>
      </c>
      <c r="AA17" s="973">
        <f t="shared" si="1"/>
        <v>0</v>
      </c>
      <c r="AB17" s="973">
        <f t="shared" si="1"/>
        <v>0</v>
      </c>
      <c r="AC17" s="973">
        <f t="shared" si="1"/>
        <v>0</v>
      </c>
      <c r="AD17" s="973">
        <f t="shared" si="1"/>
        <v>0</v>
      </c>
      <c r="AE17" s="973">
        <f t="shared" si="1"/>
        <v>0</v>
      </c>
      <c r="AF17" s="973">
        <f t="shared" si="1"/>
        <v>11050</v>
      </c>
    </row>
    <row r="18" spans="1:161" s="938" customFormat="1" ht="30" customHeight="1" x14ac:dyDescent="0.25">
      <c r="A18" s="904"/>
      <c r="B18" s="904"/>
      <c r="C18" s="904"/>
      <c r="D18" s="904"/>
      <c r="E18" s="904"/>
      <c r="F18" s="904"/>
      <c r="G18" s="975"/>
      <c r="H18" s="975"/>
      <c r="I18" s="904"/>
      <c r="J18" s="904"/>
      <c r="K18" s="976"/>
      <c r="L18" s="977"/>
      <c r="M18" s="977"/>
      <c r="N18" s="977"/>
      <c r="O18" s="977"/>
      <c r="P18" s="977"/>
      <c r="Q18" s="977"/>
      <c r="R18" s="977"/>
      <c r="S18" s="977"/>
      <c r="T18" s="977"/>
      <c r="U18" s="977"/>
      <c r="V18" s="675"/>
      <c r="W18" s="675"/>
      <c r="X18" s="675"/>
      <c r="Y18" s="675"/>
      <c r="Z18" s="675"/>
      <c r="AA18" s="675"/>
      <c r="AB18" s="675"/>
      <c r="AC18" s="675"/>
      <c r="AD18" s="675"/>
      <c r="AE18" s="675"/>
      <c r="AF18" s="675"/>
      <c r="AG18" s="905"/>
      <c r="AH18" s="905"/>
      <c r="AI18" s="905"/>
      <c r="AJ18" s="905"/>
      <c r="AK18" s="905"/>
      <c r="AL18" s="905"/>
      <c r="AM18" s="905"/>
      <c r="AN18" s="905"/>
      <c r="AO18" s="905"/>
      <c r="AP18" s="905"/>
      <c r="AQ18" s="905"/>
      <c r="AR18" s="905"/>
      <c r="AS18" s="905"/>
      <c r="AT18" s="905"/>
      <c r="AU18" s="905"/>
      <c r="AV18" s="905"/>
      <c r="AW18" s="905"/>
      <c r="AX18" s="905"/>
      <c r="AY18" s="905"/>
      <c r="AZ18" s="905"/>
      <c r="BA18" s="905"/>
      <c r="BB18" s="905"/>
      <c r="BC18" s="905"/>
      <c r="BD18" s="905"/>
      <c r="BE18" s="905"/>
      <c r="BF18" s="905"/>
      <c r="BG18" s="905"/>
      <c r="BH18" s="905"/>
      <c r="BI18" s="905"/>
      <c r="BJ18" s="905"/>
      <c r="BK18" s="905"/>
      <c r="BL18" s="905"/>
      <c r="BM18" s="905"/>
      <c r="BN18" s="905"/>
      <c r="BO18" s="905"/>
      <c r="BP18" s="905"/>
      <c r="BQ18" s="905"/>
      <c r="BR18" s="905"/>
      <c r="BS18" s="905"/>
      <c r="BT18" s="905"/>
      <c r="BU18" s="905"/>
      <c r="BV18" s="905"/>
      <c r="BW18" s="905"/>
      <c r="BX18" s="905"/>
      <c r="BY18" s="905"/>
      <c r="BZ18" s="905"/>
      <c r="CA18" s="905"/>
      <c r="CB18" s="905"/>
      <c r="CC18" s="905"/>
      <c r="CD18" s="905"/>
      <c r="CE18" s="905"/>
      <c r="CF18" s="905"/>
      <c r="CG18" s="905"/>
      <c r="CH18" s="905"/>
      <c r="CI18" s="905"/>
      <c r="CJ18" s="905"/>
      <c r="CK18" s="905"/>
      <c r="CL18" s="905"/>
      <c r="CM18" s="905"/>
      <c r="CN18" s="905"/>
      <c r="CO18" s="905"/>
      <c r="CP18" s="905"/>
      <c r="CQ18" s="905"/>
      <c r="CR18" s="905"/>
      <c r="CS18" s="905"/>
      <c r="CT18" s="905"/>
      <c r="CU18" s="905"/>
      <c r="CV18" s="905"/>
      <c r="CW18" s="905"/>
      <c r="CX18" s="905"/>
      <c r="CY18" s="905"/>
      <c r="CZ18" s="905"/>
      <c r="DA18" s="905"/>
      <c r="DB18" s="905"/>
      <c r="DC18" s="905"/>
      <c r="DD18" s="905"/>
      <c r="DE18" s="905"/>
      <c r="DF18" s="905"/>
      <c r="DG18" s="905"/>
      <c r="DH18" s="905"/>
      <c r="DI18" s="905"/>
      <c r="DJ18" s="905"/>
      <c r="DK18" s="905"/>
      <c r="DL18" s="905"/>
      <c r="DM18" s="905"/>
      <c r="DN18" s="905"/>
      <c r="DO18" s="905"/>
      <c r="DP18" s="905"/>
      <c r="DQ18" s="905"/>
      <c r="DR18" s="905"/>
      <c r="DS18" s="905"/>
      <c r="DT18" s="905"/>
      <c r="DU18" s="905"/>
      <c r="DV18" s="905"/>
      <c r="DW18" s="905"/>
      <c r="DX18" s="905"/>
      <c r="DY18" s="905"/>
      <c r="DZ18" s="905"/>
      <c r="EA18" s="905"/>
      <c r="EB18" s="905"/>
      <c r="EC18" s="905"/>
      <c r="ED18" s="905"/>
      <c r="EE18" s="905"/>
      <c r="EF18" s="905"/>
      <c r="EG18" s="905"/>
      <c r="EH18" s="905"/>
      <c r="EI18" s="905"/>
      <c r="EJ18" s="905"/>
      <c r="EK18" s="905"/>
      <c r="EL18" s="905"/>
      <c r="EM18" s="905"/>
      <c r="EN18" s="905"/>
      <c r="EO18" s="905"/>
      <c r="EP18" s="905"/>
      <c r="EQ18" s="905"/>
      <c r="ER18" s="905"/>
      <c r="ES18" s="905"/>
      <c r="ET18" s="905"/>
      <c r="EU18" s="905"/>
      <c r="EV18" s="905"/>
      <c r="EW18" s="905"/>
      <c r="EX18" s="905"/>
      <c r="EY18" s="905"/>
      <c r="EZ18" s="905"/>
      <c r="FA18" s="905"/>
      <c r="FB18" s="905"/>
      <c r="FC18" s="905"/>
      <c r="FD18" s="905"/>
      <c r="FE18" s="905"/>
    </row>
    <row r="19" spans="1:161" s="938" customFormat="1" ht="30" customHeight="1" x14ac:dyDescent="0.25">
      <c r="A19" s="904"/>
      <c r="B19" s="904"/>
      <c r="C19" s="904"/>
      <c r="D19" s="904"/>
      <c r="E19" s="904"/>
      <c r="F19" s="904"/>
      <c r="G19" s="975"/>
      <c r="H19" s="975"/>
      <c r="I19" s="904"/>
      <c r="J19" s="904"/>
      <c r="K19" s="976"/>
      <c r="L19" s="977"/>
      <c r="M19" s="977"/>
      <c r="N19" s="977"/>
      <c r="O19" s="977"/>
      <c r="P19" s="977"/>
      <c r="Q19" s="977"/>
      <c r="R19" s="977"/>
      <c r="S19" s="977"/>
      <c r="T19" s="977"/>
      <c r="U19" s="977"/>
      <c r="V19" s="675"/>
      <c r="W19" s="675"/>
      <c r="X19" s="675"/>
      <c r="Y19" s="675"/>
      <c r="Z19" s="675"/>
      <c r="AA19" s="675"/>
      <c r="AB19" s="675"/>
      <c r="AC19" s="675"/>
      <c r="AD19" s="675"/>
      <c r="AE19" s="675"/>
      <c r="AF19" s="675"/>
      <c r="AG19" s="905"/>
      <c r="AH19" s="905"/>
      <c r="AI19" s="905"/>
      <c r="AJ19" s="905"/>
      <c r="AK19" s="905"/>
      <c r="AL19" s="905"/>
      <c r="AM19" s="905"/>
      <c r="AN19" s="905"/>
      <c r="AO19" s="905"/>
      <c r="AP19" s="905"/>
      <c r="AQ19" s="905"/>
      <c r="AR19" s="905"/>
      <c r="AS19" s="905"/>
      <c r="AT19" s="905"/>
      <c r="AU19" s="905"/>
      <c r="AV19" s="905"/>
      <c r="AW19" s="905"/>
      <c r="AX19" s="905"/>
      <c r="AY19" s="905"/>
      <c r="AZ19" s="905"/>
      <c r="BA19" s="905"/>
      <c r="BB19" s="905"/>
      <c r="BC19" s="905"/>
      <c r="BD19" s="905"/>
      <c r="BE19" s="905"/>
      <c r="BF19" s="905"/>
      <c r="BG19" s="905"/>
      <c r="BH19" s="905"/>
      <c r="BI19" s="905"/>
      <c r="BJ19" s="905"/>
      <c r="BK19" s="905"/>
      <c r="BL19" s="905"/>
      <c r="BM19" s="905"/>
      <c r="BN19" s="905"/>
      <c r="BO19" s="905"/>
      <c r="BP19" s="905"/>
      <c r="BQ19" s="905"/>
      <c r="BR19" s="905"/>
      <c r="BS19" s="905"/>
      <c r="BT19" s="905"/>
      <c r="BU19" s="905"/>
      <c r="BV19" s="905"/>
      <c r="BW19" s="905"/>
      <c r="BX19" s="905"/>
      <c r="BY19" s="905"/>
      <c r="BZ19" s="905"/>
      <c r="CA19" s="905"/>
      <c r="CB19" s="905"/>
      <c r="CC19" s="905"/>
      <c r="CD19" s="905"/>
      <c r="CE19" s="905"/>
      <c r="CF19" s="905"/>
      <c r="CG19" s="905"/>
      <c r="CH19" s="905"/>
      <c r="CI19" s="905"/>
      <c r="CJ19" s="905"/>
      <c r="CK19" s="905"/>
      <c r="CL19" s="905"/>
      <c r="CM19" s="905"/>
      <c r="CN19" s="905"/>
      <c r="CO19" s="905"/>
      <c r="CP19" s="905"/>
      <c r="CQ19" s="905"/>
      <c r="CR19" s="905"/>
      <c r="CS19" s="905"/>
      <c r="CT19" s="905"/>
      <c r="CU19" s="905"/>
      <c r="CV19" s="905"/>
      <c r="CW19" s="905"/>
      <c r="CX19" s="905"/>
      <c r="CY19" s="905"/>
      <c r="CZ19" s="905"/>
      <c r="DA19" s="905"/>
      <c r="DB19" s="905"/>
      <c r="DC19" s="905"/>
      <c r="DD19" s="905"/>
      <c r="DE19" s="905"/>
      <c r="DF19" s="905"/>
      <c r="DG19" s="905"/>
      <c r="DH19" s="905"/>
      <c r="DI19" s="905"/>
      <c r="DJ19" s="905"/>
      <c r="DK19" s="905"/>
      <c r="DL19" s="905"/>
      <c r="DM19" s="905"/>
      <c r="DN19" s="905"/>
      <c r="DO19" s="905"/>
      <c r="DP19" s="905"/>
      <c r="DQ19" s="905"/>
      <c r="DR19" s="905"/>
      <c r="DS19" s="905"/>
      <c r="DT19" s="905"/>
      <c r="DU19" s="905"/>
      <c r="DV19" s="905"/>
      <c r="DW19" s="905"/>
      <c r="DX19" s="905"/>
      <c r="DY19" s="905"/>
      <c r="DZ19" s="905"/>
      <c r="EA19" s="905"/>
      <c r="EB19" s="905"/>
      <c r="EC19" s="905"/>
      <c r="ED19" s="905"/>
      <c r="EE19" s="905"/>
      <c r="EF19" s="905"/>
      <c r="EG19" s="905"/>
      <c r="EH19" s="905"/>
      <c r="EI19" s="905"/>
      <c r="EJ19" s="905"/>
      <c r="EK19" s="905"/>
      <c r="EL19" s="905"/>
      <c r="EM19" s="905"/>
      <c r="EN19" s="905"/>
      <c r="EO19" s="905"/>
      <c r="EP19" s="905"/>
      <c r="EQ19" s="905"/>
      <c r="ER19" s="905"/>
      <c r="ES19" s="905"/>
      <c r="ET19" s="905"/>
      <c r="EU19" s="905"/>
      <c r="EV19" s="905"/>
      <c r="EW19" s="905"/>
      <c r="EX19" s="905"/>
      <c r="EY19" s="905"/>
      <c r="EZ19" s="905"/>
      <c r="FA19" s="905"/>
      <c r="FB19" s="905"/>
      <c r="FC19" s="905"/>
      <c r="FD19" s="905"/>
      <c r="FE19" s="905"/>
    </row>
    <row r="20" spans="1:161" s="938" customFormat="1" ht="30" customHeight="1" x14ac:dyDescent="0.25">
      <c r="A20" s="904"/>
      <c r="B20" s="904"/>
      <c r="C20" s="904"/>
      <c r="D20" s="904"/>
      <c r="E20" s="904"/>
      <c r="F20" s="904"/>
      <c r="G20" s="975"/>
      <c r="H20" s="975"/>
      <c r="I20" s="904"/>
      <c r="J20" s="904"/>
      <c r="K20" s="976"/>
      <c r="L20" s="977"/>
      <c r="M20" s="977"/>
      <c r="N20" s="977"/>
      <c r="O20" s="977"/>
      <c r="P20" s="977"/>
      <c r="Q20" s="977"/>
      <c r="R20" s="977"/>
      <c r="S20" s="977"/>
      <c r="T20" s="977"/>
      <c r="U20" s="977"/>
      <c r="V20" s="675"/>
      <c r="W20" s="675"/>
      <c r="X20" s="675"/>
      <c r="Y20" s="675"/>
      <c r="Z20" s="675"/>
      <c r="AA20" s="675"/>
      <c r="AB20" s="675"/>
      <c r="AC20" s="675"/>
      <c r="AD20" s="675"/>
      <c r="AE20" s="675"/>
      <c r="AF20" s="675"/>
      <c r="AG20" s="905"/>
      <c r="AH20" s="905"/>
      <c r="AI20" s="905"/>
      <c r="AJ20" s="905"/>
      <c r="AK20" s="905"/>
      <c r="AL20" s="905"/>
      <c r="AM20" s="905"/>
      <c r="AN20" s="905"/>
      <c r="AO20" s="905"/>
      <c r="AP20" s="905"/>
      <c r="AQ20" s="905"/>
      <c r="AR20" s="905"/>
      <c r="AS20" s="905"/>
      <c r="AT20" s="905"/>
      <c r="AU20" s="905"/>
      <c r="AV20" s="905"/>
      <c r="AW20" s="905"/>
      <c r="AX20" s="905"/>
      <c r="AY20" s="905"/>
      <c r="AZ20" s="905"/>
      <c r="BA20" s="905"/>
      <c r="BB20" s="905"/>
      <c r="BC20" s="905"/>
      <c r="BD20" s="905"/>
      <c r="BE20" s="905"/>
      <c r="BF20" s="905"/>
      <c r="BG20" s="905"/>
      <c r="BH20" s="905"/>
      <c r="BI20" s="905"/>
      <c r="BJ20" s="905"/>
      <c r="BK20" s="905"/>
      <c r="BL20" s="905"/>
      <c r="BM20" s="905"/>
      <c r="BN20" s="905"/>
      <c r="BO20" s="905"/>
      <c r="BP20" s="905"/>
      <c r="BQ20" s="905"/>
      <c r="BR20" s="905"/>
      <c r="BS20" s="905"/>
      <c r="BT20" s="905"/>
      <c r="BU20" s="905"/>
      <c r="BV20" s="905"/>
      <c r="BW20" s="905"/>
      <c r="BX20" s="905"/>
      <c r="BY20" s="905"/>
      <c r="BZ20" s="905"/>
      <c r="CA20" s="905"/>
      <c r="CB20" s="905"/>
      <c r="CC20" s="905"/>
      <c r="CD20" s="905"/>
      <c r="CE20" s="905"/>
      <c r="CF20" s="905"/>
      <c r="CG20" s="905"/>
      <c r="CH20" s="905"/>
      <c r="CI20" s="905"/>
      <c r="CJ20" s="905"/>
      <c r="CK20" s="905"/>
      <c r="CL20" s="905"/>
      <c r="CM20" s="905"/>
      <c r="CN20" s="905"/>
      <c r="CO20" s="905"/>
      <c r="CP20" s="905"/>
      <c r="CQ20" s="905"/>
      <c r="CR20" s="905"/>
      <c r="CS20" s="905"/>
      <c r="CT20" s="905"/>
      <c r="CU20" s="905"/>
      <c r="CV20" s="905"/>
      <c r="CW20" s="905"/>
      <c r="CX20" s="905"/>
      <c r="CY20" s="905"/>
      <c r="CZ20" s="905"/>
      <c r="DA20" s="905"/>
      <c r="DB20" s="905"/>
      <c r="DC20" s="905"/>
      <c r="DD20" s="905"/>
      <c r="DE20" s="905"/>
      <c r="DF20" s="905"/>
      <c r="DG20" s="905"/>
      <c r="DH20" s="905"/>
      <c r="DI20" s="905"/>
      <c r="DJ20" s="905"/>
      <c r="DK20" s="905"/>
      <c r="DL20" s="905"/>
      <c r="DM20" s="905"/>
      <c r="DN20" s="905"/>
      <c r="DO20" s="905"/>
      <c r="DP20" s="905"/>
      <c r="DQ20" s="905"/>
      <c r="DR20" s="905"/>
      <c r="DS20" s="905"/>
      <c r="DT20" s="905"/>
      <c r="DU20" s="905"/>
      <c r="DV20" s="905"/>
      <c r="DW20" s="905"/>
      <c r="DX20" s="905"/>
      <c r="DY20" s="905"/>
      <c r="DZ20" s="905"/>
      <c r="EA20" s="905"/>
      <c r="EB20" s="905"/>
      <c r="EC20" s="905"/>
      <c r="ED20" s="905"/>
      <c r="EE20" s="905"/>
      <c r="EF20" s="905"/>
      <c r="EG20" s="905"/>
      <c r="EH20" s="905"/>
      <c r="EI20" s="905"/>
      <c r="EJ20" s="905"/>
      <c r="EK20" s="905"/>
      <c r="EL20" s="905"/>
      <c r="EM20" s="905"/>
      <c r="EN20" s="905"/>
      <c r="EO20" s="905"/>
      <c r="EP20" s="905"/>
      <c r="EQ20" s="905"/>
      <c r="ER20" s="905"/>
      <c r="ES20" s="905"/>
      <c r="ET20" s="905"/>
      <c r="EU20" s="905"/>
      <c r="EV20" s="905"/>
      <c r="EW20" s="905"/>
      <c r="EX20" s="905"/>
      <c r="EY20" s="905"/>
      <c r="EZ20" s="905"/>
      <c r="FA20" s="905"/>
      <c r="FB20" s="905"/>
      <c r="FC20" s="905"/>
      <c r="FD20" s="905"/>
      <c r="FE20" s="905"/>
    </row>
    <row r="21" spans="1:161" s="938" customFormat="1" ht="30" customHeight="1" x14ac:dyDescent="0.25">
      <c r="A21" s="904"/>
      <c r="B21" s="904"/>
      <c r="C21" s="904"/>
      <c r="D21" s="904"/>
      <c r="E21" s="904"/>
      <c r="F21" s="904"/>
      <c r="G21" s="975"/>
      <c r="H21" s="975"/>
      <c r="I21" s="904"/>
      <c r="J21" s="904"/>
      <c r="K21" s="976"/>
      <c r="L21" s="977"/>
      <c r="M21" s="977"/>
      <c r="N21" s="977"/>
      <c r="O21" s="977"/>
      <c r="P21" s="977"/>
      <c r="Q21" s="977"/>
      <c r="R21" s="977"/>
      <c r="S21" s="977"/>
      <c r="T21" s="977"/>
      <c r="U21" s="977"/>
      <c r="V21" s="675"/>
      <c r="W21" s="675"/>
      <c r="X21" s="675"/>
      <c r="Y21" s="675"/>
      <c r="Z21" s="675"/>
      <c r="AA21" s="675"/>
      <c r="AB21" s="675"/>
      <c r="AC21" s="675"/>
      <c r="AD21" s="675"/>
      <c r="AE21" s="675"/>
      <c r="AF21" s="675"/>
      <c r="AG21" s="905"/>
      <c r="AH21" s="905"/>
      <c r="AI21" s="905"/>
      <c r="AJ21" s="905"/>
      <c r="AK21" s="905"/>
      <c r="AL21" s="905"/>
      <c r="AM21" s="905"/>
      <c r="AN21" s="905"/>
      <c r="AO21" s="905"/>
      <c r="AP21" s="905"/>
      <c r="AQ21" s="905"/>
      <c r="AR21" s="905"/>
      <c r="AS21" s="905"/>
      <c r="AT21" s="905"/>
      <c r="AU21" s="905"/>
      <c r="AV21" s="905"/>
      <c r="AW21" s="905"/>
      <c r="AX21" s="905"/>
      <c r="AY21" s="905"/>
      <c r="AZ21" s="905"/>
      <c r="BA21" s="905"/>
      <c r="BB21" s="905"/>
      <c r="BC21" s="905"/>
      <c r="BD21" s="905"/>
      <c r="BE21" s="905"/>
      <c r="BF21" s="905"/>
      <c r="BG21" s="905"/>
      <c r="BH21" s="905"/>
      <c r="BI21" s="905"/>
      <c r="BJ21" s="905"/>
      <c r="BK21" s="905"/>
      <c r="BL21" s="905"/>
      <c r="BM21" s="905"/>
      <c r="BN21" s="905"/>
      <c r="BO21" s="905"/>
      <c r="BP21" s="905"/>
      <c r="BQ21" s="905"/>
      <c r="BR21" s="905"/>
      <c r="BS21" s="905"/>
      <c r="BT21" s="905"/>
      <c r="BU21" s="905"/>
      <c r="BV21" s="905"/>
      <c r="BW21" s="905"/>
      <c r="BX21" s="905"/>
      <c r="BY21" s="905"/>
      <c r="BZ21" s="905"/>
      <c r="CA21" s="905"/>
      <c r="CB21" s="905"/>
      <c r="CC21" s="905"/>
      <c r="CD21" s="905"/>
      <c r="CE21" s="905"/>
      <c r="CF21" s="905"/>
      <c r="CG21" s="905"/>
      <c r="CH21" s="905"/>
      <c r="CI21" s="905"/>
      <c r="CJ21" s="905"/>
      <c r="CK21" s="905"/>
      <c r="CL21" s="905"/>
      <c r="CM21" s="905"/>
      <c r="CN21" s="905"/>
      <c r="CO21" s="905"/>
      <c r="CP21" s="905"/>
      <c r="CQ21" s="905"/>
      <c r="CR21" s="905"/>
      <c r="CS21" s="905"/>
      <c r="CT21" s="905"/>
      <c r="CU21" s="905"/>
      <c r="CV21" s="905"/>
      <c r="CW21" s="905"/>
      <c r="CX21" s="905"/>
      <c r="CY21" s="905"/>
      <c r="CZ21" s="905"/>
      <c r="DA21" s="905"/>
      <c r="DB21" s="905"/>
      <c r="DC21" s="905"/>
      <c r="DD21" s="905"/>
      <c r="DE21" s="905"/>
      <c r="DF21" s="905"/>
      <c r="DG21" s="905"/>
      <c r="DH21" s="905"/>
      <c r="DI21" s="905"/>
      <c r="DJ21" s="905"/>
      <c r="DK21" s="905"/>
      <c r="DL21" s="905"/>
      <c r="DM21" s="905"/>
      <c r="DN21" s="905"/>
      <c r="DO21" s="905"/>
      <c r="DP21" s="905"/>
      <c r="DQ21" s="905"/>
      <c r="DR21" s="905"/>
      <c r="DS21" s="905"/>
      <c r="DT21" s="905"/>
      <c r="DU21" s="905"/>
      <c r="DV21" s="905"/>
      <c r="DW21" s="905"/>
      <c r="DX21" s="905"/>
      <c r="DY21" s="905"/>
      <c r="DZ21" s="905"/>
      <c r="EA21" s="905"/>
      <c r="EB21" s="905"/>
      <c r="EC21" s="905"/>
      <c r="ED21" s="905"/>
      <c r="EE21" s="905"/>
      <c r="EF21" s="905"/>
      <c r="EG21" s="905"/>
      <c r="EH21" s="905"/>
      <c r="EI21" s="905"/>
      <c r="EJ21" s="905"/>
      <c r="EK21" s="905"/>
      <c r="EL21" s="905"/>
      <c r="EM21" s="905"/>
      <c r="EN21" s="905"/>
      <c r="EO21" s="905"/>
      <c r="EP21" s="905"/>
      <c r="EQ21" s="905"/>
      <c r="ER21" s="905"/>
      <c r="ES21" s="905"/>
      <c r="ET21" s="905"/>
      <c r="EU21" s="905"/>
      <c r="EV21" s="905"/>
      <c r="EW21" s="905"/>
      <c r="EX21" s="905"/>
      <c r="EY21" s="905"/>
      <c r="EZ21" s="905"/>
      <c r="FA21" s="905"/>
      <c r="FB21" s="905"/>
      <c r="FC21" s="905"/>
      <c r="FD21" s="905"/>
      <c r="FE21" s="905"/>
    </row>
    <row r="22" spans="1:161" s="938" customFormat="1" ht="30" customHeight="1" x14ac:dyDescent="0.25">
      <c r="A22" s="904"/>
      <c r="B22" s="904"/>
      <c r="C22" s="904"/>
      <c r="D22" s="904"/>
      <c r="E22" s="904"/>
      <c r="F22" s="904"/>
      <c r="G22" s="975"/>
      <c r="H22" s="975"/>
      <c r="I22" s="904"/>
      <c r="J22" s="904"/>
      <c r="K22" s="976"/>
      <c r="L22" s="977"/>
      <c r="M22" s="977"/>
      <c r="N22" s="977"/>
      <c r="O22" s="977"/>
      <c r="P22" s="977"/>
      <c r="Q22" s="977"/>
      <c r="R22" s="977"/>
      <c r="S22" s="977"/>
      <c r="T22" s="977"/>
      <c r="U22" s="977"/>
      <c r="V22" s="675"/>
      <c r="W22" s="675"/>
      <c r="X22" s="675"/>
      <c r="Y22" s="675"/>
      <c r="Z22" s="675"/>
      <c r="AA22" s="675"/>
      <c r="AB22" s="675"/>
      <c r="AC22" s="675"/>
      <c r="AD22" s="675"/>
      <c r="AE22" s="675"/>
      <c r="AF22" s="675"/>
      <c r="AG22" s="905"/>
      <c r="AH22" s="905"/>
      <c r="AI22" s="905"/>
      <c r="AJ22" s="905"/>
      <c r="AK22" s="905"/>
      <c r="AL22" s="905"/>
      <c r="AM22" s="905"/>
      <c r="AN22" s="905"/>
      <c r="AO22" s="905"/>
      <c r="AP22" s="905"/>
      <c r="AQ22" s="905"/>
      <c r="AR22" s="905"/>
      <c r="AS22" s="905"/>
      <c r="AT22" s="905"/>
      <c r="AU22" s="905"/>
      <c r="AV22" s="905"/>
      <c r="AW22" s="905"/>
      <c r="AX22" s="905"/>
      <c r="AY22" s="905"/>
      <c r="AZ22" s="905"/>
      <c r="BA22" s="905"/>
      <c r="BB22" s="905"/>
      <c r="BC22" s="905"/>
      <c r="BD22" s="905"/>
      <c r="BE22" s="905"/>
      <c r="BF22" s="905"/>
      <c r="BG22" s="905"/>
      <c r="BH22" s="905"/>
      <c r="BI22" s="905"/>
      <c r="BJ22" s="905"/>
      <c r="BK22" s="905"/>
      <c r="BL22" s="905"/>
      <c r="BM22" s="905"/>
      <c r="BN22" s="905"/>
      <c r="BO22" s="905"/>
      <c r="BP22" s="905"/>
      <c r="BQ22" s="905"/>
      <c r="BR22" s="905"/>
      <c r="BS22" s="905"/>
      <c r="BT22" s="905"/>
      <c r="BU22" s="905"/>
      <c r="BV22" s="905"/>
      <c r="BW22" s="905"/>
      <c r="BX22" s="905"/>
      <c r="BY22" s="905"/>
      <c r="BZ22" s="905"/>
      <c r="CA22" s="905"/>
      <c r="CB22" s="905"/>
      <c r="CC22" s="905"/>
      <c r="CD22" s="905"/>
      <c r="CE22" s="905"/>
      <c r="CF22" s="905"/>
      <c r="CG22" s="905"/>
      <c r="CH22" s="905"/>
      <c r="CI22" s="905"/>
      <c r="CJ22" s="905"/>
      <c r="CK22" s="905"/>
      <c r="CL22" s="905"/>
      <c r="CM22" s="905"/>
      <c r="CN22" s="905"/>
      <c r="CO22" s="905"/>
      <c r="CP22" s="905"/>
      <c r="CQ22" s="905"/>
      <c r="CR22" s="905"/>
      <c r="CS22" s="905"/>
      <c r="CT22" s="905"/>
      <c r="CU22" s="905"/>
      <c r="CV22" s="905"/>
      <c r="CW22" s="905"/>
      <c r="CX22" s="905"/>
      <c r="CY22" s="905"/>
      <c r="CZ22" s="905"/>
      <c r="DA22" s="905"/>
      <c r="DB22" s="905"/>
      <c r="DC22" s="905"/>
      <c r="DD22" s="905"/>
      <c r="DE22" s="905"/>
      <c r="DF22" s="905"/>
      <c r="DG22" s="905"/>
      <c r="DH22" s="905"/>
      <c r="DI22" s="905"/>
      <c r="DJ22" s="905"/>
      <c r="DK22" s="905"/>
      <c r="DL22" s="905"/>
      <c r="DM22" s="905"/>
      <c r="DN22" s="905"/>
      <c r="DO22" s="905"/>
      <c r="DP22" s="905"/>
      <c r="DQ22" s="905"/>
      <c r="DR22" s="905"/>
      <c r="DS22" s="905"/>
      <c r="DT22" s="905"/>
      <c r="DU22" s="905"/>
      <c r="DV22" s="905"/>
      <c r="DW22" s="905"/>
      <c r="DX22" s="905"/>
      <c r="DY22" s="905"/>
      <c r="DZ22" s="905"/>
      <c r="EA22" s="905"/>
      <c r="EB22" s="905"/>
      <c r="EC22" s="905"/>
      <c r="ED22" s="905"/>
      <c r="EE22" s="905"/>
      <c r="EF22" s="905"/>
      <c r="EG22" s="905"/>
      <c r="EH22" s="905"/>
      <c r="EI22" s="905"/>
      <c r="EJ22" s="905"/>
      <c r="EK22" s="905"/>
      <c r="EL22" s="905"/>
      <c r="EM22" s="905"/>
      <c r="EN22" s="905"/>
      <c r="EO22" s="905"/>
      <c r="EP22" s="905"/>
      <c r="EQ22" s="905"/>
      <c r="ER22" s="905"/>
      <c r="ES22" s="905"/>
      <c r="ET22" s="905"/>
      <c r="EU22" s="905"/>
      <c r="EV22" s="905"/>
      <c r="EW22" s="905"/>
      <c r="EX22" s="905"/>
      <c r="EY22" s="905"/>
      <c r="EZ22" s="905"/>
      <c r="FA22" s="905"/>
      <c r="FB22" s="905"/>
      <c r="FC22" s="905"/>
      <c r="FD22" s="905"/>
      <c r="FE22" s="905"/>
    </row>
    <row r="23" spans="1:161" s="938" customFormat="1" ht="30" customHeight="1" x14ac:dyDescent="0.25">
      <c r="A23" s="904"/>
      <c r="B23" s="904"/>
      <c r="C23" s="904"/>
      <c r="D23" s="904"/>
      <c r="E23" s="904"/>
      <c r="F23" s="904"/>
      <c r="G23" s="975"/>
      <c r="H23" s="975"/>
      <c r="I23" s="904"/>
      <c r="J23" s="904"/>
      <c r="K23" s="976"/>
      <c r="L23" s="977"/>
      <c r="M23" s="977"/>
      <c r="N23" s="977"/>
      <c r="O23" s="977"/>
      <c r="P23" s="977"/>
      <c r="Q23" s="977"/>
      <c r="R23" s="977"/>
      <c r="S23" s="977"/>
      <c r="T23" s="977"/>
      <c r="U23" s="977"/>
      <c r="V23" s="675"/>
      <c r="W23" s="675"/>
      <c r="X23" s="675"/>
      <c r="Y23" s="675"/>
      <c r="Z23" s="675"/>
      <c r="AA23" s="675"/>
      <c r="AB23" s="675"/>
      <c r="AC23" s="675"/>
      <c r="AD23" s="675"/>
      <c r="AE23" s="675"/>
      <c r="AF23" s="675"/>
      <c r="AG23" s="905"/>
      <c r="AH23" s="905"/>
      <c r="AI23" s="905"/>
      <c r="AJ23" s="905"/>
      <c r="AK23" s="905"/>
      <c r="AL23" s="905"/>
      <c r="AM23" s="905"/>
      <c r="AN23" s="905"/>
      <c r="AO23" s="905"/>
      <c r="AP23" s="905"/>
      <c r="AQ23" s="905"/>
      <c r="AR23" s="905"/>
      <c r="AS23" s="905"/>
      <c r="AT23" s="905"/>
      <c r="AU23" s="905"/>
      <c r="AV23" s="905"/>
      <c r="AW23" s="905"/>
      <c r="AX23" s="905"/>
      <c r="AY23" s="905"/>
      <c r="AZ23" s="905"/>
      <c r="BA23" s="905"/>
      <c r="BB23" s="905"/>
      <c r="BC23" s="905"/>
      <c r="BD23" s="905"/>
      <c r="BE23" s="905"/>
      <c r="BF23" s="905"/>
      <c r="BG23" s="905"/>
      <c r="BH23" s="905"/>
      <c r="BI23" s="905"/>
      <c r="BJ23" s="905"/>
      <c r="BK23" s="905"/>
      <c r="BL23" s="905"/>
      <c r="BM23" s="905"/>
      <c r="BN23" s="905"/>
      <c r="BO23" s="905"/>
      <c r="BP23" s="905"/>
      <c r="BQ23" s="905"/>
      <c r="BR23" s="905"/>
      <c r="BS23" s="905"/>
      <c r="BT23" s="905"/>
      <c r="BU23" s="905"/>
      <c r="BV23" s="905"/>
      <c r="BW23" s="905"/>
      <c r="BX23" s="905"/>
      <c r="BY23" s="905"/>
      <c r="BZ23" s="905"/>
      <c r="CA23" s="905"/>
      <c r="CB23" s="905"/>
      <c r="CC23" s="905"/>
      <c r="CD23" s="905"/>
      <c r="CE23" s="905"/>
      <c r="CF23" s="905"/>
      <c r="CG23" s="905"/>
      <c r="CH23" s="905"/>
      <c r="CI23" s="905"/>
      <c r="CJ23" s="905"/>
      <c r="CK23" s="905"/>
      <c r="CL23" s="905"/>
      <c r="CM23" s="905"/>
      <c r="CN23" s="905"/>
      <c r="CO23" s="905"/>
      <c r="CP23" s="905"/>
      <c r="CQ23" s="905"/>
      <c r="CR23" s="905"/>
      <c r="CS23" s="905"/>
      <c r="CT23" s="905"/>
      <c r="CU23" s="905"/>
      <c r="CV23" s="905"/>
      <c r="CW23" s="905"/>
      <c r="CX23" s="905"/>
      <c r="CY23" s="905"/>
      <c r="CZ23" s="905"/>
      <c r="DA23" s="905"/>
      <c r="DB23" s="905"/>
      <c r="DC23" s="905"/>
      <c r="DD23" s="905"/>
      <c r="DE23" s="905"/>
      <c r="DF23" s="905"/>
      <c r="DG23" s="905"/>
      <c r="DH23" s="905"/>
      <c r="DI23" s="905"/>
      <c r="DJ23" s="905"/>
      <c r="DK23" s="905"/>
      <c r="DL23" s="905"/>
      <c r="DM23" s="905"/>
      <c r="DN23" s="905"/>
      <c r="DO23" s="905"/>
      <c r="DP23" s="905"/>
      <c r="DQ23" s="905"/>
      <c r="DR23" s="905"/>
      <c r="DS23" s="905"/>
      <c r="DT23" s="905"/>
      <c r="DU23" s="905"/>
      <c r="DV23" s="905"/>
      <c r="DW23" s="905"/>
      <c r="DX23" s="905"/>
      <c r="DY23" s="905"/>
      <c r="DZ23" s="905"/>
      <c r="EA23" s="905"/>
      <c r="EB23" s="905"/>
      <c r="EC23" s="905"/>
      <c r="ED23" s="905"/>
      <c r="EE23" s="905"/>
      <c r="EF23" s="905"/>
      <c r="EG23" s="905"/>
      <c r="EH23" s="905"/>
      <c r="EI23" s="905"/>
      <c r="EJ23" s="905"/>
      <c r="EK23" s="905"/>
      <c r="EL23" s="905"/>
      <c r="EM23" s="905"/>
      <c r="EN23" s="905"/>
      <c r="EO23" s="905"/>
      <c r="EP23" s="905"/>
      <c r="EQ23" s="905"/>
      <c r="ER23" s="905"/>
      <c r="ES23" s="905"/>
      <c r="ET23" s="905"/>
      <c r="EU23" s="905"/>
      <c r="EV23" s="905"/>
      <c r="EW23" s="905"/>
      <c r="EX23" s="905"/>
      <c r="EY23" s="905"/>
      <c r="EZ23" s="905"/>
      <c r="FA23" s="905"/>
      <c r="FB23" s="905"/>
      <c r="FC23" s="905"/>
      <c r="FD23" s="905"/>
      <c r="FE23" s="905"/>
    </row>
    <row r="24" spans="1:161" s="938" customFormat="1" ht="30" customHeight="1" x14ac:dyDescent="0.25">
      <c r="A24" s="904"/>
      <c r="B24" s="904"/>
      <c r="C24" s="904"/>
      <c r="D24" s="904"/>
      <c r="E24" s="904"/>
      <c r="F24" s="904"/>
      <c r="G24" s="975"/>
      <c r="H24" s="975"/>
      <c r="I24" s="904"/>
      <c r="J24" s="904"/>
      <c r="K24" s="976"/>
      <c r="L24" s="977"/>
      <c r="M24" s="977"/>
      <c r="N24" s="977"/>
      <c r="O24" s="977"/>
      <c r="P24" s="977"/>
      <c r="Q24" s="977"/>
      <c r="R24" s="977"/>
      <c r="S24" s="977"/>
      <c r="T24" s="977"/>
      <c r="U24" s="977"/>
      <c r="V24" s="675"/>
      <c r="W24" s="675"/>
      <c r="X24" s="675"/>
      <c r="Y24" s="675"/>
      <c r="Z24" s="675"/>
      <c r="AA24" s="675"/>
      <c r="AB24" s="675"/>
      <c r="AC24" s="675"/>
      <c r="AD24" s="675"/>
      <c r="AE24" s="675"/>
      <c r="AF24" s="675"/>
      <c r="AG24" s="905"/>
      <c r="AH24" s="905"/>
      <c r="AI24" s="905"/>
      <c r="AJ24" s="905"/>
      <c r="AK24" s="905"/>
      <c r="AL24" s="905"/>
      <c r="AM24" s="905"/>
      <c r="AN24" s="905"/>
      <c r="AO24" s="905"/>
      <c r="AP24" s="905"/>
      <c r="AQ24" s="905"/>
      <c r="AR24" s="905"/>
      <c r="AS24" s="905"/>
      <c r="AT24" s="905"/>
      <c r="AU24" s="905"/>
      <c r="AV24" s="905"/>
      <c r="AW24" s="905"/>
      <c r="AX24" s="905"/>
      <c r="AY24" s="905"/>
      <c r="AZ24" s="905"/>
      <c r="BA24" s="905"/>
      <c r="BB24" s="905"/>
      <c r="BC24" s="905"/>
      <c r="BD24" s="905"/>
      <c r="BE24" s="905"/>
      <c r="BF24" s="905"/>
      <c r="BG24" s="905"/>
      <c r="BH24" s="905"/>
      <c r="BI24" s="905"/>
      <c r="BJ24" s="905"/>
      <c r="BK24" s="905"/>
      <c r="BL24" s="905"/>
      <c r="BM24" s="905"/>
      <c r="BN24" s="905"/>
      <c r="BO24" s="905"/>
      <c r="BP24" s="905"/>
      <c r="BQ24" s="905"/>
      <c r="BR24" s="905"/>
      <c r="BS24" s="905"/>
      <c r="BT24" s="905"/>
      <c r="BU24" s="905"/>
      <c r="BV24" s="905"/>
      <c r="BW24" s="905"/>
      <c r="BX24" s="905"/>
      <c r="BY24" s="905"/>
      <c r="BZ24" s="905"/>
      <c r="CA24" s="905"/>
      <c r="CB24" s="905"/>
      <c r="CC24" s="905"/>
      <c r="CD24" s="905"/>
      <c r="CE24" s="905"/>
      <c r="CF24" s="905"/>
      <c r="CG24" s="905"/>
      <c r="CH24" s="905"/>
      <c r="CI24" s="905"/>
      <c r="CJ24" s="905"/>
      <c r="CK24" s="905"/>
      <c r="CL24" s="905"/>
      <c r="CM24" s="905"/>
      <c r="CN24" s="905"/>
      <c r="CO24" s="905"/>
      <c r="CP24" s="905"/>
      <c r="CQ24" s="905"/>
      <c r="CR24" s="905"/>
      <c r="CS24" s="905"/>
      <c r="CT24" s="905"/>
      <c r="CU24" s="905"/>
      <c r="CV24" s="905"/>
      <c r="CW24" s="905"/>
      <c r="CX24" s="905"/>
      <c r="CY24" s="905"/>
      <c r="CZ24" s="905"/>
      <c r="DA24" s="905"/>
      <c r="DB24" s="905"/>
      <c r="DC24" s="905"/>
      <c r="DD24" s="905"/>
      <c r="DE24" s="905"/>
      <c r="DF24" s="905"/>
      <c r="DG24" s="905"/>
      <c r="DH24" s="905"/>
      <c r="DI24" s="905"/>
      <c r="DJ24" s="905"/>
      <c r="DK24" s="905"/>
      <c r="DL24" s="905"/>
      <c r="DM24" s="905"/>
      <c r="DN24" s="905"/>
      <c r="DO24" s="905"/>
      <c r="DP24" s="905"/>
      <c r="DQ24" s="905"/>
      <c r="DR24" s="905"/>
      <c r="DS24" s="905"/>
      <c r="DT24" s="905"/>
      <c r="DU24" s="905"/>
      <c r="DV24" s="905"/>
      <c r="DW24" s="905"/>
      <c r="DX24" s="905"/>
      <c r="DY24" s="905"/>
      <c r="DZ24" s="905"/>
      <c r="EA24" s="905"/>
      <c r="EB24" s="905"/>
      <c r="EC24" s="905"/>
      <c r="ED24" s="905"/>
      <c r="EE24" s="905"/>
      <c r="EF24" s="905"/>
      <c r="EG24" s="905"/>
      <c r="EH24" s="905"/>
      <c r="EI24" s="905"/>
      <c r="EJ24" s="905"/>
      <c r="EK24" s="905"/>
      <c r="EL24" s="905"/>
      <c r="EM24" s="905"/>
      <c r="EN24" s="905"/>
      <c r="EO24" s="905"/>
      <c r="EP24" s="905"/>
      <c r="EQ24" s="905"/>
      <c r="ER24" s="905"/>
      <c r="ES24" s="905"/>
      <c r="ET24" s="905"/>
      <c r="EU24" s="905"/>
      <c r="EV24" s="905"/>
      <c r="EW24" s="905"/>
      <c r="EX24" s="905"/>
      <c r="EY24" s="905"/>
      <c r="EZ24" s="905"/>
      <c r="FA24" s="905"/>
      <c r="FB24" s="905"/>
      <c r="FC24" s="905"/>
      <c r="FD24" s="905"/>
      <c r="FE24" s="905"/>
    </row>
    <row r="25" spans="1:161" s="938" customFormat="1" ht="30" customHeight="1" x14ac:dyDescent="0.25">
      <c r="A25" s="904"/>
      <c r="B25" s="904"/>
      <c r="C25" s="904"/>
      <c r="D25" s="904"/>
      <c r="E25" s="904"/>
      <c r="F25" s="904"/>
      <c r="G25" s="975"/>
      <c r="H25" s="975"/>
      <c r="I25" s="904"/>
      <c r="J25" s="904"/>
      <c r="K25" s="976"/>
      <c r="L25" s="977"/>
      <c r="M25" s="977"/>
      <c r="N25" s="977"/>
      <c r="O25" s="977"/>
      <c r="P25" s="977"/>
      <c r="Q25" s="977"/>
      <c r="R25" s="977"/>
      <c r="S25" s="977"/>
      <c r="T25" s="977"/>
      <c r="U25" s="977"/>
      <c r="V25" s="675"/>
      <c r="W25" s="675"/>
      <c r="X25" s="675"/>
      <c r="Y25" s="675"/>
      <c r="Z25" s="675"/>
      <c r="AA25" s="675"/>
      <c r="AB25" s="675"/>
      <c r="AC25" s="675"/>
      <c r="AD25" s="675"/>
      <c r="AE25" s="675"/>
      <c r="AF25" s="675"/>
      <c r="AG25" s="905"/>
      <c r="AH25" s="905"/>
      <c r="AI25" s="905"/>
      <c r="AJ25" s="905"/>
      <c r="AK25" s="905"/>
      <c r="AL25" s="905"/>
      <c r="AM25" s="905"/>
      <c r="AN25" s="905"/>
      <c r="AO25" s="905"/>
      <c r="AP25" s="905"/>
      <c r="AQ25" s="905"/>
      <c r="AR25" s="905"/>
      <c r="AS25" s="905"/>
      <c r="AT25" s="905"/>
      <c r="AU25" s="905"/>
      <c r="AV25" s="905"/>
      <c r="AW25" s="905"/>
      <c r="AX25" s="905"/>
      <c r="AY25" s="905"/>
      <c r="AZ25" s="905"/>
      <c r="BA25" s="905"/>
      <c r="BB25" s="905"/>
      <c r="BC25" s="905"/>
      <c r="BD25" s="905"/>
      <c r="BE25" s="905"/>
      <c r="BF25" s="905"/>
      <c r="BG25" s="905"/>
      <c r="BH25" s="905"/>
      <c r="BI25" s="905"/>
      <c r="BJ25" s="905"/>
      <c r="BK25" s="905"/>
      <c r="BL25" s="905"/>
      <c r="BM25" s="905"/>
      <c r="BN25" s="905"/>
      <c r="BO25" s="905"/>
      <c r="BP25" s="905"/>
      <c r="BQ25" s="905"/>
      <c r="BR25" s="905"/>
      <c r="BS25" s="905"/>
      <c r="BT25" s="905"/>
      <c r="BU25" s="905"/>
      <c r="BV25" s="905"/>
      <c r="BW25" s="905"/>
      <c r="BX25" s="905"/>
      <c r="BY25" s="905"/>
      <c r="BZ25" s="905"/>
      <c r="CA25" s="905"/>
      <c r="CB25" s="905"/>
      <c r="CC25" s="905"/>
      <c r="CD25" s="905"/>
      <c r="CE25" s="905"/>
      <c r="CF25" s="905"/>
      <c r="CG25" s="905"/>
      <c r="CH25" s="905"/>
      <c r="CI25" s="905"/>
      <c r="CJ25" s="905"/>
      <c r="CK25" s="905"/>
      <c r="CL25" s="905"/>
      <c r="CM25" s="905"/>
      <c r="CN25" s="905"/>
      <c r="CO25" s="905"/>
      <c r="CP25" s="905"/>
      <c r="CQ25" s="905"/>
      <c r="CR25" s="905"/>
      <c r="CS25" s="905"/>
      <c r="CT25" s="905"/>
      <c r="CU25" s="905"/>
      <c r="CV25" s="905"/>
      <c r="CW25" s="905"/>
      <c r="CX25" s="905"/>
      <c r="CY25" s="905"/>
      <c r="CZ25" s="905"/>
      <c r="DA25" s="905"/>
      <c r="DB25" s="905"/>
      <c r="DC25" s="905"/>
      <c r="DD25" s="905"/>
      <c r="DE25" s="905"/>
      <c r="DF25" s="905"/>
      <c r="DG25" s="905"/>
      <c r="DH25" s="905"/>
      <c r="DI25" s="905"/>
      <c r="DJ25" s="905"/>
      <c r="DK25" s="905"/>
      <c r="DL25" s="905"/>
      <c r="DM25" s="905"/>
      <c r="DN25" s="905"/>
      <c r="DO25" s="905"/>
      <c r="DP25" s="905"/>
      <c r="DQ25" s="905"/>
      <c r="DR25" s="905"/>
      <c r="DS25" s="905"/>
      <c r="DT25" s="905"/>
      <c r="DU25" s="905"/>
      <c r="DV25" s="905"/>
      <c r="DW25" s="905"/>
      <c r="DX25" s="905"/>
      <c r="DY25" s="905"/>
      <c r="DZ25" s="905"/>
      <c r="EA25" s="905"/>
      <c r="EB25" s="905"/>
      <c r="EC25" s="905"/>
      <c r="ED25" s="905"/>
      <c r="EE25" s="905"/>
      <c r="EF25" s="905"/>
      <c r="EG25" s="905"/>
      <c r="EH25" s="905"/>
      <c r="EI25" s="905"/>
      <c r="EJ25" s="905"/>
      <c r="EK25" s="905"/>
      <c r="EL25" s="905"/>
      <c r="EM25" s="905"/>
      <c r="EN25" s="905"/>
      <c r="EO25" s="905"/>
      <c r="EP25" s="905"/>
      <c r="EQ25" s="905"/>
      <c r="ER25" s="905"/>
      <c r="ES25" s="905"/>
      <c r="ET25" s="905"/>
      <c r="EU25" s="905"/>
      <c r="EV25" s="905"/>
      <c r="EW25" s="905"/>
      <c r="EX25" s="905"/>
      <c r="EY25" s="905"/>
      <c r="EZ25" s="905"/>
      <c r="FA25" s="905"/>
      <c r="FB25" s="905"/>
      <c r="FC25" s="905"/>
      <c r="FD25" s="905"/>
      <c r="FE25" s="905"/>
    </row>
    <row r="26" spans="1:161" s="938" customFormat="1" ht="30" customHeight="1" x14ac:dyDescent="0.25">
      <c r="A26" s="904"/>
      <c r="B26" s="904"/>
      <c r="C26" s="904"/>
      <c r="D26" s="904"/>
      <c r="E26" s="904"/>
      <c r="F26" s="904"/>
      <c r="G26" s="975"/>
      <c r="H26" s="975"/>
      <c r="I26" s="904"/>
      <c r="J26" s="904"/>
      <c r="K26" s="976"/>
      <c r="L26" s="977"/>
      <c r="M26" s="977"/>
      <c r="N26" s="977"/>
      <c r="O26" s="977"/>
      <c r="P26" s="977"/>
      <c r="Q26" s="977"/>
      <c r="R26" s="977"/>
      <c r="S26" s="977"/>
      <c r="T26" s="977"/>
      <c r="U26" s="977"/>
      <c r="V26" s="675"/>
      <c r="W26" s="675"/>
      <c r="X26" s="675"/>
      <c r="Y26" s="675"/>
      <c r="Z26" s="675"/>
      <c r="AA26" s="675"/>
      <c r="AB26" s="675"/>
      <c r="AC26" s="675"/>
      <c r="AD26" s="675"/>
      <c r="AE26" s="675"/>
      <c r="AF26" s="675"/>
      <c r="AG26" s="905"/>
      <c r="AH26" s="905"/>
      <c r="AI26" s="905"/>
      <c r="AJ26" s="905"/>
      <c r="AK26" s="905"/>
      <c r="AL26" s="905"/>
      <c r="AM26" s="905"/>
      <c r="AN26" s="905"/>
      <c r="AO26" s="905"/>
      <c r="AP26" s="905"/>
      <c r="AQ26" s="905"/>
      <c r="AR26" s="905"/>
      <c r="AS26" s="905"/>
      <c r="AT26" s="905"/>
      <c r="AU26" s="905"/>
      <c r="AV26" s="905"/>
      <c r="AW26" s="905"/>
      <c r="AX26" s="905"/>
      <c r="AY26" s="905"/>
      <c r="AZ26" s="905"/>
      <c r="BA26" s="905"/>
      <c r="BB26" s="905"/>
      <c r="BC26" s="905"/>
      <c r="BD26" s="905"/>
      <c r="BE26" s="905"/>
      <c r="BF26" s="905"/>
      <c r="BG26" s="905"/>
      <c r="BH26" s="905"/>
      <c r="BI26" s="905"/>
      <c r="BJ26" s="905"/>
      <c r="BK26" s="905"/>
      <c r="BL26" s="905"/>
      <c r="BM26" s="905"/>
      <c r="BN26" s="905"/>
      <c r="BO26" s="905"/>
      <c r="BP26" s="905"/>
      <c r="BQ26" s="905"/>
      <c r="BR26" s="905"/>
      <c r="BS26" s="905"/>
      <c r="BT26" s="905"/>
      <c r="BU26" s="905"/>
      <c r="BV26" s="905"/>
      <c r="BW26" s="905"/>
      <c r="BX26" s="905"/>
      <c r="BY26" s="905"/>
      <c r="BZ26" s="905"/>
      <c r="CA26" s="905"/>
      <c r="CB26" s="905"/>
      <c r="CC26" s="905"/>
      <c r="CD26" s="905"/>
      <c r="CE26" s="905"/>
      <c r="CF26" s="905"/>
      <c r="CG26" s="905"/>
      <c r="CH26" s="905"/>
      <c r="CI26" s="905"/>
      <c r="CJ26" s="905"/>
      <c r="CK26" s="905"/>
      <c r="CL26" s="905"/>
      <c r="CM26" s="905"/>
      <c r="CN26" s="905"/>
      <c r="CO26" s="905"/>
      <c r="CP26" s="905"/>
      <c r="CQ26" s="905"/>
      <c r="CR26" s="905"/>
      <c r="CS26" s="905"/>
      <c r="CT26" s="905"/>
      <c r="CU26" s="905"/>
      <c r="CV26" s="905"/>
      <c r="CW26" s="905"/>
      <c r="CX26" s="905"/>
      <c r="CY26" s="905"/>
      <c r="CZ26" s="905"/>
      <c r="DA26" s="905"/>
      <c r="DB26" s="905"/>
      <c r="DC26" s="905"/>
      <c r="DD26" s="905"/>
      <c r="DE26" s="905"/>
      <c r="DF26" s="905"/>
      <c r="DG26" s="905"/>
      <c r="DH26" s="905"/>
      <c r="DI26" s="905"/>
      <c r="DJ26" s="905"/>
      <c r="DK26" s="905"/>
      <c r="DL26" s="905"/>
      <c r="DM26" s="905"/>
      <c r="DN26" s="905"/>
      <c r="DO26" s="905"/>
      <c r="DP26" s="905"/>
      <c r="DQ26" s="905"/>
      <c r="DR26" s="905"/>
      <c r="DS26" s="905"/>
      <c r="DT26" s="905"/>
      <c r="DU26" s="905"/>
      <c r="DV26" s="905"/>
      <c r="DW26" s="905"/>
      <c r="DX26" s="905"/>
      <c r="DY26" s="905"/>
      <c r="DZ26" s="905"/>
      <c r="EA26" s="905"/>
      <c r="EB26" s="905"/>
      <c r="EC26" s="905"/>
      <c r="ED26" s="905"/>
      <c r="EE26" s="905"/>
      <c r="EF26" s="905"/>
      <c r="EG26" s="905"/>
      <c r="EH26" s="905"/>
      <c r="EI26" s="905"/>
      <c r="EJ26" s="905"/>
      <c r="EK26" s="905"/>
      <c r="EL26" s="905"/>
      <c r="EM26" s="905"/>
      <c r="EN26" s="905"/>
      <c r="EO26" s="905"/>
      <c r="EP26" s="905"/>
      <c r="EQ26" s="905"/>
      <c r="ER26" s="905"/>
      <c r="ES26" s="905"/>
      <c r="ET26" s="905"/>
      <c r="EU26" s="905"/>
      <c r="EV26" s="905"/>
      <c r="EW26" s="905"/>
      <c r="EX26" s="905"/>
      <c r="EY26" s="905"/>
      <c r="EZ26" s="905"/>
      <c r="FA26" s="905"/>
      <c r="FB26" s="905"/>
      <c r="FC26" s="905"/>
      <c r="FD26" s="905"/>
      <c r="FE26" s="905"/>
    </row>
    <row r="27" spans="1:161" s="983" customFormat="1" ht="30" customHeight="1" x14ac:dyDescent="0.25">
      <c r="A27" s="978"/>
      <c r="B27" s="978"/>
      <c r="C27" s="978"/>
      <c r="D27" s="978"/>
      <c r="E27" s="978"/>
      <c r="F27" s="978"/>
      <c r="G27" s="979"/>
      <c r="H27" s="980"/>
      <c r="I27" s="981"/>
      <c r="J27" s="981"/>
      <c r="K27" s="976"/>
      <c r="L27" s="982"/>
      <c r="M27" s="982"/>
      <c r="N27" s="982"/>
      <c r="O27" s="982"/>
      <c r="P27" s="982"/>
      <c r="Q27" s="982"/>
      <c r="R27" s="982"/>
      <c r="S27" s="982"/>
      <c r="T27" s="982"/>
      <c r="U27" s="982"/>
      <c r="V27" s="675"/>
      <c r="W27" s="675"/>
      <c r="X27" s="675"/>
      <c r="Y27" s="675"/>
      <c r="Z27" s="675"/>
      <c r="AA27" s="675"/>
      <c r="AB27" s="675"/>
      <c r="AC27" s="675"/>
      <c r="AD27" s="675"/>
      <c r="AE27" s="675"/>
      <c r="AF27" s="675"/>
      <c r="AG27" s="905"/>
      <c r="AH27" s="905"/>
      <c r="AI27" s="905"/>
      <c r="AJ27" s="905"/>
      <c r="AK27" s="905"/>
      <c r="AL27" s="905"/>
      <c r="AM27" s="905"/>
      <c r="AN27" s="905"/>
      <c r="AO27" s="905"/>
      <c r="AP27" s="905"/>
      <c r="AQ27" s="905"/>
      <c r="AR27" s="905"/>
      <c r="AS27" s="905"/>
      <c r="AT27" s="905"/>
      <c r="AU27" s="905"/>
      <c r="AV27" s="905"/>
      <c r="AW27" s="905"/>
      <c r="AX27" s="905"/>
      <c r="AY27" s="905"/>
      <c r="AZ27" s="905"/>
      <c r="BA27" s="905"/>
      <c r="BB27" s="905"/>
      <c r="BC27" s="905"/>
      <c r="BD27" s="905"/>
      <c r="BE27" s="905"/>
      <c r="BF27" s="905"/>
      <c r="BG27" s="905"/>
      <c r="BH27" s="905"/>
      <c r="BI27" s="905"/>
      <c r="BJ27" s="905"/>
      <c r="BK27" s="905"/>
      <c r="BL27" s="905"/>
      <c r="BM27" s="905"/>
      <c r="BN27" s="905"/>
      <c r="BO27" s="905"/>
      <c r="BP27" s="905"/>
      <c r="BQ27" s="905"/>
      <c r="BR27" s="905"/>
      <c r="BS27" s="905"/>
      <c r="BT27" s="905"/>
      <c r="BU27" s="905"/>
      <c r="BV27" s="905"/>
      <c r="BW27" s="905"/>
      <c r="BX27" s="905"/>
      <c r="BY27" s="905"/>
      <c r="BZ27" s="905"/>
      <c r="CA27" s="905"/>
      <c r="CB27" s="905"/>
      <c r="CC27" s="905"/>
      <c r="CD27" s="905"/>
      <c r="CE27" s="905"/>
      <c r="CF27" s="905"/>
      <c r="CG27" s="905"/>
      <c r="CH27" s="905"/>
      <c r="CI27" s="905"/>
      <c r="CJ27" s="905"/>
      <c r="CK27" s="905"/>
      <c r="CL27" s="905"/>
      <c r="CM27" s="905"/>
      <c r="CN27" s="905"/>
      <c r="CO27" s="905"/>
      <c r="CP27" s="905"/>
      <c r="CQ27" s="905"/>
      <c r="CR27" s="905"/>
      <c r="CS27" s="905"/>
      <c r="CT27" s="905"/>
      <c r="CU27" s="905"/>
      <c r="CV27" s="905"/>
      <c r="CW27" s="905"/>
      <c r="CX27" s="905"/>
      <c r="CY27" s="905"/>
      <c r="CZ27" s="905"/>
      <c r="DA27" s="905"/>
      <c r="DB27" s="905"/>
      <c r="DC27" s="905"/>
      <c r="DD27" s="905"/>
      <c r="DE27" s="905"/>
      <c r="DF27" s="905"/>
      <c r="DG27" s="905"/>
      <c r="DH27" s="905"/>
      <c r="DI27" s="905"/>
      <c r="DJ27" s="905"/>
      <c r="DK27" s="905"/>
      <c r="DL27" s="905"/>
      <c r="DM27" s="905"/>
      <c r="DN27" s="905"/>
      <c r="DO27" s="905"/>
      <c r="DP27" s="905"/>
      <c r="DQ27" s="905"/>
      <c r="DR27" s="905"/>
      <c r="DS27" s="905"/>
      <c r="DT27" s="905"/>
      <c r="DU27" s="905"/>
      <c r="DV27" s="905"/>
      <c r="DW27" s="905"/>
      <c r="DX27" s="905"/>
      <c r="DY27" s="905"/>
      <c r="DZ27" s="905"/>
      <c r="EA27" s="905"/>
      <c r="EB27" s="905"/>
      <c r="EC27" s="905"/>
      <c r="ED27" s="905"/>
      <c r="EE27" s="905"/>
      <c r="EF27" s="905"/>
      <c r="EG27" s="905"/>
      <c r="EH27" s="905"/>
      <c r="EI27" s="905"/>
      <c r="EJ27" s="905"/>
      <c r="EK27" s="905"/>
      <c r="EL27" s="905"/>
      <c r="EM27" s="905"/>
      <c r="EN27" s="905"/>
      <c r="EO27" s="905"/>
      <c r="EP27" s="905"/>
      <c r="EQ27" s="905"/>
      <c r="ER27" s="905"/>
      <c r="ES27" s="905"/>
      <c r="ET27" s="905"/>
      <c r="EU27" s="905"/>
      <c r="EV27" s="905"/>
      <c r="EW27" s="905"/>
      <c r="EX27" s="905"/>
      <c r="EY27" s="905"/>
      <c r="EZ27" s="905"/>
      <c r="FA27" s="905"/>
      <c r="FB27" s="905"/>
      <c r="FC27" s="905"/>
      <c r="FD27" s="905"/>
      <c r="FE27" s="905"/>
    </row>
    <row r="28" spans="1:161" s="983" customFormat="1" ht="30" customHeight="1" x14ac:dyDescent="0.25">
      <c r="A28" s="978"/>
      <c r="B28" s="978"/>
      <c r="C28" s="978"/>
      <c r="D28" s="978"/>
      <c r="E28" s="978"/>
      <c r="F28" s="978"/>
      <c r="G28" s="979"/>
      <c r="H28" s="980"/>
      <c r="I28" s="981"/>
      <c r="J28" s="981"/>
      <c r="K28" s="976"/>
      <c r="L28" s="982"/>
      <c r="M28" s="982"/>
      <c r="N28" s="982"/>
      <c r="O28" s="982"/>
      <c r="P28" s="982"/>
      <c r="Q28" s="982"/>
      <c r="R28" s="982"/>
      <c r="S28" s="982"/>
      <c r="T28" s="982"/>
      <c r="U28" s="982"/>
      <c r="V28" s="675"/>
      <c r="W28" s="675"/>
      <c r="X28" s="675"/>
      <c r="Y28" s="675"/>
      <c r="Z28" s="675"/>
      <c r="AA28" s="675"/>
      <c r="AB28" s="675"/>
      <c r="AC28" s="675"/>
      <c r="AD28" s="675"/>
      <c r="AE28" s="675"/>
      <c r="AF28" s="675"/>
      <c r="AG28" s="905"/>
      <c r="AH28" s="905"/>
      <c r="AI28" s="905"/>
      <c r="AJ28" s="905"/>
      <c r="AK28" s="905"/>
      <c r="AL28" s="905"/>
      <c r="AM28" s="905"/>
      <c r="AN28" s="905"/>
      <c r="AO28" s="905"/>
      <c r="AP28" s="905"/>
      <c r="AQ28" s="905"/>
      <c r="AR28" s="905"/>
      <c r="AS28" s="905"/>
      <c r="AT28" s="905"/>
      <c r="AU28" s="905"/>
      <c r="AV28" s="905"/>
      <c r="AW28" s="905"/>
      <c r="AX28" s="905"/>
      <c r="AY28" s="905"/>
      <c r="AZ28" s="905"/>
      <c r="BA28" s="905"/>
      <c r="BB28" s="905"/>
      <c r="BC28" s="905"/>
      <c r="BD28" s="905"/>
      <c r="BE28" s="905"/>
      <c r="BF28" s="905"/>
      <c r="BG28" s="905"/>
      <c r="BH28" s="905"/>
      <c r="BI28" s="905"/>
      <c r="BJ28" s="905"/>
      <c r="BK28" s="905"/>
      <c r="BL28" s="905"/>
      <c r="BM28" s="905"/>
      <c r="BN28" s="905"/>
      <c r="BO28" s="905"/>
      <c r="BP28" s="905"/>
      <c r="BQ28" s="905"/>
      <c r="BR28" s="905"/>
      <c r="BS28" s="905"/>
      <c r="BT28" s="905"/>
      <c r="BU28" s="905"/>
      <c r="BV28" s="905"/>
      <c r="BW28" s="905"/>
      <c r="BX28" s="905"/>
      <c r="BY28" s="905"/>
      <c r="BZ28" s="905"/>
      <c r="CA28" s="905"/>
      <c r="CB28" s="905"/>
      <c r="CC28" s="905"/>
      <c r="CD28" s="905"/>
      <c r="CE28" s="905"/>
      <c r="CF28" s="905"/>
      <c r="CG28" s="905"/>
      <c r="CH28" s="905"/>
      <c r="CI28" s="905"/>
      <c r="CJ28" s="905"/>
      <c r="CK28" s="905"/>
      <c r="CL28" s="905"/>
      <c r="CM28" s="905"/>
      <c r="CN28" s="905"/>
      <c r="CO28" s="905"/>
      <c r="CP28" s="905"/>
      <c r="CQ28" s="905"/>
      <c r="CR28" s="905"/>
      <c r="CS28" s="905"/>
      <c r="CT28" s="905"/>
      <c r="CU28" s="905"/>
      <c r="CV28" s="905"/>
      <c r="CW28" s="905"/>
      <c r="CX28" s="905"/>
      <c r="CY28" s="905"/>
      <c r="CZ28" s="905"/>
      <c r="DA28" s="905"/>
      <c r="DB28" s="905"/>
      <c r="DC28" s="905"/>
      <c r="DD28" s="905"/>
      <c r="DE28" s="905"/>
      <c r="DF28" s="905"/>
      <c r="DG28" s="905"/>
      <c r="DH28" s="905"/>
      <c r="DI28" s="905"/>
      <c r="DJ28" s="905"/>
      <c r="DK28" s="905"/>
      <c r="DL28" s="905"/>
      <c r="DM28" s="905"/>
      <c r="DN28" s="905"/>
      <c r="DO28" s="905"/>
      <c r="DP28" s="905"/>
      <c r="DQ28" s="905"/>
      <c r="DR28" s="905"/>
      <c r="DS28" s="905"/>
      <c r="DT28" s="905"/>
      <c r="DU28" s="905"/>
      <c r="DV28" s="905"/>
      <c r="DW28" s="905"/>
      <c r="DX28" s="905"/>
      <c r="DY28" s="905"/>
      <c r="DZ28" s="905"/>
      <c r="EA28" s="905"/>
      <c r="EB28" s="905"/>
      <c r="EC28" s="905"/>
      <c r="ED28" s="905"/>
      <c r="EE28" s="905"/>
      <c r="EF28" s="905"/>
      <c r="EG28" s="905"/>
      <c r="EH28" s="905"/>
      <c r="EI28" s="905"/>
      <c r="EJ28" s="905"/>
      <c r="EK28" s="905"/>
      <c r="EL28" s="905"/>
      <c r="EM28" s="905"/>
      <c r="EN28" s="905"/>
      <c r="EO28" s="905"/>
      <c r="EP28" s="905"/>
      <c r="EQ28" s="905"/>
      <c r="ER28" s="905"/>
      <c r="ES28" s="905"/>
      <c r="ET28" s="905"/>
      <c r="EU28" s="905"/>
      <c r="EV28" s="905"/>
      <c r="EW28" s="905"/>
      <c r="EX28" s="905"/>
      <c r="EY28" s="905"/>
      <c r="EZ28" s="905"/>
      <c r="FA28" s="905"/>
      <c r="FB28" s="905"/>
      <c r="FC28" s="905"/>
      <c r="FD28" s="905"/>
      <c r="FE28" s="905"/>
    </row>
    <row r="29" spans="1:161" s="983" customFormat="1" ht="30" customHeight="1" x14ac:dyDescent="0.25">
      <c r="A29" s="978"/>
      <c r="B29" s="978"/>
      <c r="C29" s="978"/>
      <c r="D29" s="978"/>
      <c r="E29" s="978"/>
      <c r="F29" s="978"/>
      <c r="G29" s="979"/>
      <c r="H29" s="980"/>
      <c r="I29" s="981"/>
      <c r="J29" s="981"/>
      <c r="K29" s="976"/>
      <c r="L29" s="982"/>
      <c r="M29" s="982"/>
      <c r="N29" s="982"/>
      <c r="O29" s="982"/>
      <c r="P29" s="982"/>
      <c r="Q29" s="982"/>
      <c r="R29" s="982"/>
      <c r="S29" s="982"/>
      <c r="T29" s="982"/>
      <c r="U29" s="982"/>
      <c r="V29" s="675"/>
      <c r="W29" s="675"/>
      <c r="X29" s="675"/>
      <c r="Y29" s="675"/>
      <c r="Z29" s="675"/>
      <c r="AA29" s="675"/>
      <c r="AB29" s="675"/>
      <c r="AC29" s="675"/>
      <c r="AD29" s="675"/>
      <c r="AE29" s="675"/>
      <c r="AF29" s="675"/>
      <c r="AG29" s="905"/>
      <c r="AH29" s="905"/>
      <c r="AI29" s="905"/>
      <c r="AJ29" s="905"/>
      <c r="AK29" s="905"/>
      <c r="AL29" s="905"/>
      <c r="AM29" s="905"/>
      <c r="AN29" s="905"/>
      <c r="AO29" s="905"/>
      <c r="AP29" s="905"/>
      <c r="AQ29" s="905"/>
      <c r="AR29" s="905"/>
      <c r="AS29" s="905"/>
      <c r="AT29" s="905"/>
      <c r="AU29" s="905"/>
      <c r="AV29" s="905"/>
      <c r="AW29" s="905"/>
      <c r="AX29" s="905"/>
      <c r="AY29" s="905"/>
      <c r="AZ29" s="905"/>
      <c r="BA29" s="905"/>
      <c r="BB29" s="905"/>
      <c r="BC29" s="905"/>
      <c r="BD29" s="905"/>
      <c r="BE29" s="905"/>
      <c r="BF29" s="905"/>
      <c r="BG29" s="905"/>
      <c r="BH29" s="905"/>
      <c r="BI29" s="905"/>
      <c r="BJ29" s="905"/>
      <c r="BK29" s="905"/>
      <c r="BL29" s="905"/>
      <c r="BM29" s="905"/>
      <c r="BN29" s="905"/>
      <c r="BO29" s="905"/>
      <c r="BP29" s="905"/>
      <c r="BQ29" s="905"/>
      <c r="BR29" s="905"/>
      <c r="BS29" s="905"/>
      <c r="BT29" s="905"/>
      <c r="BU29" s="905"/>
      <c r="BV29" s="905"/>
      <c r="BW29" s="905"/>
      <c r="BX29" s="905"/>
      <c r="BY29" s="905"/>
      <c r="BZ29" s="905"/>
      <c r="CA29" s="905"/>
      <c r="CB29" s="905"/>
      <c r="CC29" s="905"/>
      <c r="CD29" s="905"/>
      <c r="CE29" s="905"/>
      <c r="CF29" s="905"/>
      <c r="CG29" s="905"/>
      <c r="CH29" s="905"/>
      <c r="CI29" s="905"/>
      <c r="CJ29" s="905"/>
      <c r="CK29" s="905"/>
      <c r="CL29" s="905"/>
      <c r="CM29" s="905"/>
      <c r="CN29" s="905"/>
      <c r="CO29" s="905"/>
      <c r="CP29" s="905"/>
      <c r="CQ29" s="905"/>
      <c r="CR29" s="905"/>
      <c r="CS29" s="905"/>
      <c r="CT29" s="905"/>
      <c r="CU29" s="905"/>
      <c r="CV29" s="905"/>
      <c r="CW29" s="905"/>
      <c r="CX29" s="905"/>
      <c r="CY29" s="905"/>
      <c r="CZ29" s="905"/>
      <c r="DA29" s="905"/>
      <c r="DB29" s="905"/>
      <c r="DC29" s="905"/>
      <c r="DD29" s="905"/>
      <c r="DE29" s="905"/>
      <c r="DF29" s="905"/>
      <c r="DG29" s="905"/>
      <c r="DH29" s="905"/>
      <c r="DI29" s="905"/>
      <c r="DJ29" s="905"/>
      <c r="DK29" s="905"/>
      <c r="DL29" s="905"/>
      <c r="DM29" s="905"/>
      <c r="DN29" s="905"/>
      <c r="DO29" s="905"/>
      <c r="DP29" s="905"/>
      <c r="DQ29" s="905"/>
      <c r="DR29" s="905"/>
      <c r="DS29" s="905"/>
      <c r="DT29" s="905"/>
      <c r="DU29" s="905"/>
      <c r="DV29" s="905"/>
      <c r="DW29" s="905"/>
      <c r="DX29" s="905"/>
      <c r="DY29" s="905"/>
      <c r="DZ29" s="905"/>
      <c r="EA29" s="905"/>
      <c r="EB29" s="905"/>
      <c r="EC29" s="905"/>
      <c r="ED29" s="905"/>
      <c r="EE29" s="905"/>
      <c r="EF29" s="905"/>
      <c r="EG29" s="905"/>
      <c r="EH29" s="905"/>
      <c r="EI29" s="905"/>
      <c r="EJ29" s="905"/>
      <c r="EK29" s="905"/>
      <c r="EL29" s="905"/>
      <c r="EM29" s="905"/>
      <c r="EN29" s="905"/>
      <c r="EO29" s="905"/>
      <c r="EP29" s="905"/>
      <c r="EQ29" s="905"/>
      <c r="ER29" s="905"/>
      <c r="ES29" s="905"/>
      <c r="ET29" s="905"/>
      <c r="EU29" s="905"/>
      <c r="EV29" s="905"/>
      <c r="EW29" s="905"/>
      <c r="EX29" s="905"/>
      <c r="EY29" s="905"/>
      <c r="EZ29" s="905"/>
      <c r="FA29" s="905"/>
      <c r="FB29" s="905"/>
      <c r="FC29" s="905"/>
      <c r="FD29" s="905"/>
      <c r="FE29" s="905"/>
    </row>
    <row r="30" spans="1:161" ht="30" customHeight="1" x14ac:dyDescent="0.25">
      <c r="A30" s="978"/>
      <c r="B30" s="978"/>
      <c r="C30" s="978"/>
      <c r="E30" s="978"/>
      <c r="F30" s="978"/>
      <c r="G30" s="979"/>
      <c r="H30" s="980"/>
      <c r="I30" s="981"/>
      <c r="J30" s="981"/>
      <c r="K30" s="976"/>
      <c r="L30" s="982"/>
      <c r="M30" s="982"/>
      <c r="N30" s="982"/>
      <c r="O30" s="982"/>
      <c r="P30" s="982"/>
      <c r="Q30" s="982"/>
      <c r="R30" s="982"/>
      <c r="S30" s="982"/>
      <c r="T30" s="982"/>
      <c r="U30" s="982"/>
      <c r="V30" s="675"/>
      <c r="W30" s="675"/>
      <c r="X30" s="675"/>
      <c r="Y30" s="675"/>
      <c r="Z30" s="675"/>
      <c r="AA30" s="675"/>
      <c r="AB30" s="675"/>
      <c r="AC30" s="675"/>
      <c r="AD30" s="675"/>
      <c r="AE30" s="675"/>
      <c r="AF30" s="675"/>
      <c r="AG30" s="905"/>
      <c r="AH30" s="905"/>
      <c r="AI30" s="905"/>
      <c r="AJ30" s="905"/>
      <c r="AK30" s="905"/>
      <c r="AL30" s="905"/>
      <c r="AM30" s="905"/>
      <c r="AN30" s="905"/>
      <c r="AO30" s="905"/>
      <c r="AP30" s="905"/>
      <c r="AQ30" s="905"/>
      <c r="AR30" s="905"/>
      <c r="AS30" s="905"/>
      <c r="AT30" s="905"/>
      <c r="AU30" s="905"/>
      <c r="AV30" s="905"/>
      <c r="AW30" s="905"/>
      <c r="AX30" s="905"/>
      <c r="AY30" s="905"/>
      <c r="AZ30" s="905"/>
      <c r="BA30" s="905"/>
      <c r="BB30" s="905"/>
      <c r="BC30" s="905"/>
      <c r="BD30" s="905"/>
      <c r="BE30" s="905"/>
      <c r="BF30" s="905"/>
      <c r="BG30" s="905"/>
      <c r="BH30" s="905"/>
      <c r="BI30" s="905"/>
      <c r="BJ30" s="905"/>
      <c r="BK30" s="905"/>
      <c r="BL30" s="905"/>
      <c r="BM30" s="905"/>
      <c r="BN30" s="905"/>
      <c r="BO30" s="905"/>
      <c r="BP30" s="905"/>
      <c r="BQ30" s="905"/>
      <c r="BR30" s="905"/>
      <c r="BS30" s="905"/>
      <c r="BT30" s="905"/>
      <c r="BU30" s="905"/>
      <c r="BV30" s="905"/>
      <c r="BW30" s="905"/>
      <c r="BX30" s="905"/>
      <c r="BY30" s="905"/>
      <c r="BZ30" s="905"/>
      <c r="CA30" s="905"/>
      <c r="CB30" s="905"/>
      <c r="CC30" s="905"/>
      <c r="CD30" s="905"/>
      <c r="CE30" s="905"/>
      <c r="CF30" s="905"/>
      <c r="CG30" s="905"/>
      <c r="CH30" s="905"/>
      <c r="CI30" s="905"/>
      <c r="CJ30" s="905"/>
      <c r="CK30" s="905"/>
      <c r="CL30" s="905"/>
      <c r="CM30" s="905"/>
      <c r="CN30" s="905"/>
      <c r="CO30" s="905"/>
      <c r="CP30" s="905"/>
      <c r="CQ30" s="905"/>
      <c r="CR30" s="905"/>
      <c r="CS30" s="905"/>
      <c r="CT30" s="905"/>
      <c r="CU30" s="905"/>
      <c r="CV30" s="905"/>
      <c r="CW30" s="905"/>
      <c r="CX30" s="905"/>
      <c r="CY30" s="905"/>
      <c r="CZ30" s="905"/>
      <c r="DA30" s="905"/>
      <c r="DB30" s="905"/>
      <c r="DC30" s="905"/>
      <c r="DD30" s="905"/>
      <c r="DE30" s="905"/>
      <c r="DF30" s="905"/>
      <c r="DG30" s="905"/>
      <c r="DH30" s="905"/>
      <c r="DI30" s="905"/>
      <c r="DJ30" s="905"/>
      <c r="DK30" s="905"/>
      <c r="DL30" s="905"/>
      <c r="DM30" s="905"/>
      <c r="DN30" s="905"/>
      <c r="DO30" s="905"/>
      <c r="DP30" s="905"/>
      <c r="DQ30" s="905"/>
      <c r="DR30" s="905"/>
      <c r="DS30" s="905"/>
      <c r="DT30" s="905"/>
      <c r="DU30" s="905"/>
      <c r="DV30" s="905"/>
      <c r="DW30" s="905"/>
      <c r="DX30" s="905"/>
      <c r="DY30" s="905"/>
      <c r="DZ30" s="905"/>
      <c r="EA30" s="905"/>
      <c r="EB30" s="905"/>
      <c r="EC30" s="905"/>
      <c r="ED30" s="905"/>
      <c r="EE30" s="905"/>
      <c r="EF30" s="905"/>
      <c r="EG30" s="905"/>
      <c r="EH30" s="905"/>
      <c r="EI30" s="905"/>
      <c r="EJ30" s="905"/>
      <c r="EK30" s="905"/>
      <c r="EL30" s="905"/>
      <c r="EM30" s="905"/>
      <c r="EN30" s="905"/>
      <c r="EO30" s="905"/>
      <c r="EP30" s="905"/>
      <c r="EQ30" s="905"/>
      <c r="ER30" s="905"/>
      <c r="ES30" s="905"/>
      <c r="ET30" s="905"/>
      <c r="EU30" s="905"/>
      <c r="EV30" s="905"/>
      <c r="EW30" s="905"/>
      <c r="EX30" s="905"/>
      <c r="EY30" s="905"/>
      <c r="EZ30" s="905"/>
      <c r="FA30" s="905"/>
      <c r="FB30" s="905"/>
      <c r="FC30" s="905"/>
      <c r="FD30" s="905"/>
      <c r="FE30" s="905"/>
    </row>
    <row r="31" spans="1:161" ht="30" customHeight="1" x14ac:dyDescent="0.25">
      <c r="A31" s="978"/>
      <c r="B31" s="978"/>
      <c r="C31" s="978"/>
      <c r="E31" s="978"/>
      <c r="F31" s="978"/>
      <c r="G31" s="979"/>
      <c r="H31" s="980"/>
      <c r="I31" s="981"/>
      <c r="J31" s="981"/>
      <c r="K31" s="976"/>
      <c r="L31" s="982"/>
      <c r="M31" s="982"/>
      <c r="N31" s="982"/>
      <c r="O31" s="982"/>
      <c r="P31" s="982"/>
      <c r="Q31" s="982"/>
      <c r="R31" s="982"/>
      <c r="S31" s="982"/>
      <c r="T31" s="982"/>
      <c r="U31" s="982"/>
      <c r="V31" s="675"/>
      <c r="W31" s="675"/>
      <c r="X31" s="675"/>
      <c r="Y31" s="675"/>
      <c r="Z31" s="675"/>
      <c r="AA31" s="675"/>
      <c r="AB31" s="675"/>
      <c r="AC31" s="675"/>
      <c r="AD31" s="675"/>
      <c r="AE31" s="675"/>
      <c r="AF31" s="675"/>
      <c r="AG31" s="905"/>
      <c r="AH31" s="905"/>
      <c r="AI31" s="905"/>
      <c r="AJ31" s="905"/>
      <c r="AK31" s="905"/>
      <c r="AL31" s="905"/>
      <c r="AM31" s="905"/>
      <c r="AN31" s="905"/>
      <c r="AO31" s="905"/>
      <c r="AP31" s="905"/>
      <c r="AQ31" s="905"/>
      <c r="AR31" s="905"/>
      <c r="AS31" s="905"/>
      <c r="AT31" s="905"/>
      <c r="AU31" s="905"/>
      <c r="AV31" s="905"/>
      <c r="AW31" s="905"/>
      <c r="AX31" s="905"/>
      <c r="AY31" s="905"/>
      <c r="AZ31" s="905"/>
      <c r="BA31" s="905"/>
      <c r="BB31" s="905"/>
      <c r="BC31" s="905"/>
      <c r="BD31" s="905"/>
      <c r="BE31" s="905"/>
      <c r="BF31" s="905"/>
      <c r="BG31" s="905"/>
      <c r="BH31" s="905"/>
      <c r="BI31" s="905"/>
      <c r="BJ31" s="905"/>
      <c r="BK31" s="905"/>
      <c r="BL31" s="905"/>
      <c r="BM31" s="905"/>
      <c r="BN31" s="905"/>
      <c r="BO31" s="905"/>
      <c r="BP31" s="905"/>
      <c r="BQ31" s="905"/>
      <c r="BR31" s="905"/>
      <c r="BS31" s="905"/>
      <c r="BT31" s="905"/>
      <c r="BU31" s="905"/>
      <c r="BV31" s="905"/>
      <c r="BW31" s="905"/>
      <c r="BX31" s="905"/>
      <c r="BY31" s="905"/>
      <c r="BZ31" s="905"/>
      <c r="CA31" s="905"/>
      <c r="CB31" s="905"/>
      <c r="CC31" s="905"/>
      <c r="CD31" s="905"/>
      <c r="CE31" s="905"/>
      <c r="CF31" s="905"/>
      <c r="CG31" s="905"/>
      <c r="CH31" s="905"/>
      <c r="CI31" s="905"/>
      <c r="CJ31" s="905"/>
      <c r="CK31" s="905"/>
      <c r="CL31" s="905"/>
      <c r="CM31" s="905"/>
      <c r="CN31" s="905"/>
      <c r="CO31" s="905"/>
      <c r="CP31" s="905"/>
      <c r="CQ31" s="905"/>
      <c r="CR31" s="905"/>
      <c r="CS31" s="905"/>
      <c r="CT31" s="905"/>
      <c r="CU31" s="905"/>
      <c r="CV31" s="905"/>
      <c r="CW31" s="905"/>
      <c r="CX31" s="905"/>
      <c r="CY31" s="905"/>
      <c r="CZ31" s="905"/>
      <c r="DA31" s="905"/>
      <c r="DB31" s="905"/>
      <c r="DC31" s="905"/>
      <c r="DD31" s="905"/>
      <c r="DE31" s="905"/>
      <c r="DF31" s="905"/>
      <c r="DG31" s="905"/>
      <c r="DH31" s="905"/>
      <c r="DI31" s="905"/>
      <c r="DJ31" s="905"/>
      <c r="DK31" s="905"/>
      <c r="DL31" s="905"/>
      <c r="DM31" s="905"/>
      <c r="DN31" s="905"/>
      <c r="DO31" s="905"/>
      <c r="DP31" s="905"/>
      <c r="DQ31" s="905"/>
      <c r="DR31" s="905"/>
      <c r="DS31" s="905"/>
      <c r="DT31" s="905"/>
      <c r="DU31" s="905"/>
      <c r="DV31" s="905"/>
      <c r="DW31" s="905"/>
      <c r="DX31" s="905"/>
      <c r="DY31" s="905"/>
      <c r="DZ31" s="905"/>
      <c r="EA31" s="905"/>
      <c r="EB31" s="905"/>
      <c r="EC31" s="905"/>
      <c r="ED31" s="905"/>
      <c r="EE31" s="905"/>
      <c r="EF31" s="905"/>
      <c r="EG31" s="905"/>
      <c r="EH31" s="905"/>
      <c r="EI31" s="905"/>
      <c r="EJ31" s="905"/>
      <c r="EK31" s="905"/>
      <c r="EL31" s="905"/>
      <c r="EM31" s="905"/>
      <c r="EN31" s="905"/>
      <c r="EO31" s="905"/>
      <c r="EP31" s="905"/>
      <c r="EQ31" s="905"/>
      <c r="ER31" s="905"/>
      <c r="ES31" s="905"/>
      <c r="ET31" s="905"/>
      <c r="EU31" s="905"/>
      <c r="EV31" s="905"/>
      <c r="EW31" s="905"/>
      <c r="EX31" s="905"/>
      <c r="EY31" s="905"/>
      <c r="EZ31" s="905"/>
      <c r="FA31" s="905"/>
      <c r="FB31" s="905"/>
      <c r="FC31" s="905"/>
      <c r="FD31" s="905"/>
      <c r="FE31" s="905"/>
    </row>
    <row r="32" spans="1:161" ht="30" customHeight="1" x14ac:dyDescent="0.25">
      <c r="A32" s="978"/>
      <c r="B32" s="978"/>
      <c r="C32" s="978"/>
      <c r="E32" s="978"/>
      <c r="F32" s="978"/>
      <c r="G32" s="979"/>
      <c r="H32" s="980"/>
      <c r="I32" s="981"/>
      <c r="J32" s="981"/>
      <c r="K32" s="976"/>
      <c r="L32" s="982"/>
      <c r="M32" s="982"/>
      <c r="N32" s="982"/>
      <c r="O32" s="982"/>
      <c r="P32" s="982"/>
      <c r="Q32" s="982"/>
      <c r="R32" s="982"/>
      <c r="S32" s="982"/>
      <c r="T32" s="982"/>
      <c r="U32" s="982"/>
      <c r="V32" s="675"/>
      <c r="W32" s="675"/>
      <c r="X32" s="675"/>
      <c r="Y32" s="675"/>
      <c r="Z32" s="675"/>
      <c r="AA32" s="675"/>
      <c r="AB32" s="675"/>
      <c r="AC32" s="675"/>
      <c r="AD32" s="675"/>
      <c r="AE32" s="675"/>
      <c r="AF32" s="675"/>
      <c r="AG32" s="905"/>
      <c r="AH32" s="905"/>
      <c r="AI32" s="905"/>
      <c r="AJ32" s="905"/>
      <c r="AK32" s="905"/>
      <c r="AL32" s="905"/>
      <c r="AM32" s="905"/>
      <c r="AN32" s="905"/>
      <c r="AO32" s="905"/>
      <c r="AP32" s="905"/>
      <c r="AQ32" s="905"/>
      <c r="AR32" s="905"/>
      <c r="AS32" s="905"/>
      <c r="AT32" s="905"/>
      <c r="AU32" s="905"/>
      <c r="AV32" s="905"/>
      <c r="AW32" s="905"/>
      <c r="AX32" s="905"/>
      <c r="AY32" s="905"/>
      <c r="AZ32" s="905"/>
      <c r="BA32" s="905"/>
      <c r="BB32" s="905"/>
      <c r="BC32" s="905"/>
      <c r="BD32" s="905"/>
      <c r="BE32" s="905"/>
      <c r="BF32" s="905"/>
      <c r="BG32" s="905"/>
      <c r="BH32" s="905"/>
      <c r="BI32" s="905"/>
      <c r="BJ32" s="905"/>
      <c r="BK32" s="905"/>
      <c r="BL32" s="905"/>
      <c r="BM32" s="905"/>
      <c r="BN32" s="905"/>
      <c r="BO32" s="905"/>
      <c r="BP32" s="905"/>
      <c r="BQ32" s="905"/>
      <c r="BR32" s="905"/>
      <c r="BS32" s="905"/>
      <c r="BT32" s="905"/>
      <c r="BU32" s="905"/>
      <c r="BV32" s="905"/>
      <c r="BW32" s="905"/>
      <c r="BX32" s="905"/>
      <c r="BY32" s="905"/>
      <c r="BZ32" s="905"/>
      <c r="CA32" s="905"/>
      <c r="CB32" s="905"/>
      <c r="CC32" s="905"/>
      <c r="CD32" s="905"/>
      <c r="CE32" s="905"/>
      <c r="CF32" s="905"/>
      <c r="CG32" s="905"/>
      <c r="CH32" s="905"/>
      <c r="CI32" s="905"/>
      <c r="CJ32" s="905"/>
      <c r="CK32" s="905"/>
      <c r="CL32" s="905"/>
      <c r="CM32" s="905"/>
      <c r="CN32" s="905"/>
      <c r="CO32" s="905"/>
      <c r="CP32" s="905"/>
      <c r="CQ32" s="905"/>
      <c r="CR32" s="905"/>
      <c r="CS32" s="905"/>
      <c r="CT32" s="905"/>
      <c r="CU32" s="905"/>
      <c r="CV32" s="905"/>
      <c r="CW32" s="905"/>
      <c r="CX32" s="905"/>
      <c r="CY32" s="905"/>
      <c r="CZ32" s="905"/>
      <c r="DA32" s="905"/>
      <c r="DB32" s="905"/>
      <c r="DC32" s="905"/>
      <c r="DD32" s="905"/>
      <c r="DE32" s="905"/>
      <c r="DF32" s="905"/>
      <c r="DG32" s="905"/>
      <c r="DH32" s="905"/>
      <c r="DI32" s="905"/>
      <c r="DJ32" s="905"/>
      <c r="DK32" s="905"/>
      <c r="DL32" s="905"/>
      <c r="DM32" s="905"/>
      <c r="DN32" s="905"/>
      <c r="DO32" s="905"/>
      <c r="DP32" s="905"/>
      <c r="DQ32" s="905"/>
      <c r="DR32" s="905"/>
      <c r="DS32" s="905"/>
      <c r="DT32" s="905"/>
      <c r="DU32" s="905"/>
      <c r="DV32" s="905"/>
      <c r="DW32" s="905"/>
      <c r="DX32" s="905"/>
      <c r="DY32" s="905"/>
      <c r="DZ32" s="905"/>
      <c r="EA32" s="905"/>
      <c r="EB32" s="905"/>
      <c r="EC32" s="905"/>
      <c r="ED32" s="905"/>
      <c r="EE32" s="905"/>
      <c r="EF32" s="905"/>
      <c r="EG32" s="905"/>
      <c r="EH32" s="905"/>
      <c r="EI32" s="905"/>
      <c r="EJ32" s="905"/>
      <c r="EK32" s="905"/>
      <c r="EL32" s="905"/>
      <c r="EM32" s="905"/>
      <c r="EN32" s="905"/>
      <c r="EO32" s="905"/>
      <c r="EP32" s="905"/>
      <c r="EQ32" s="905"/>
      <c r="ER32" s="905"/>
      <c r="ES32" s="905"/>
      <c r="ET32" s="905"/>
      <c r="EU32" s="905"/>
      <c r="EV32" s="905"/>
      <c r="EW32" s="905"/>
      <c r="EX32" s="905"/>
      <c r="EY32" s="905"/>
      <c r="EZ32" s="905"/>
      <c r="FA32" s="905"/>
      <c r="FB32" s="905"/>
      <c r="FC32" s="905"/>
      <c r="FD32" s="905"/>
      <c r="FE32" s="905"/>
    </row>
    <row r="33" spans="1:161" ht="30" customHeight="1" x14ac:dyDescent="0.25">
      <c r="A33" s="978"/>
      <c r="B33" s="978"/>
      <c r="C33" s="978"/>
      <c r="E33" s="978"/>
      <c r="F33" s="978"/>
      <c r="G33" s="979"/>
      <c r="H33" s="980"/>
      <c r="I33" s="981"/>
      <c r="J33" s="981"/>
      <c r="K33" s="976"/>
      <c r="L33" s="982"/>
      <c r="M33" s="982"/>
      <c r="N33" s="982"/>
      <c r="O33" s="982"/>
      <c r="P33" s="982"/>
      <c r="Q33" s="982"/>
      <c r="R33" s="982"/>
      <c r="S33" s="982"/>
      <c r="T33" s="982"/>
      <c r="U33" s="982"/>
      <c r="V33" s="675"/>
      <c r="W33" s="675"/>
      <c r="X33" s="675"/>
      <c r="Y33" s="675"/>
      <c r="Z33" s="675"/>
      <c r="AA33" s="675"/>
      <c r="AB33" s="675"/>
      <c r="AC33" s="675"/>
      <c r="AD33" s="675"/>
      <c r="AE33" s="675"/>
      <c r="AF33" s="675"/>
      <c r="AG33" s="905"/>
      <c r="AH33" s="905"/>
      <c r="AI33" s="905"/>
      <c r="AJ33" s="905"/>
      <c r="AK33" s="905"/>
      <c r="AL33" s="905"/>
      <c r="AM33" s="905"/>
      <c r="AN33" s="905"/>
      <c r="AO33" s="905"/>
      <c r="AP33" s="905"/>
      <c r="AQ33" s="905"/>
      <c r="AR33" s="905"/>
      <c r="AS33" s="905"/>
      <c r="AT33" s="905"/>
      <c r="AU33" s="905"/>
      <c r="AV33" s="905"/>
      <c r="AW33" s="905"/>
      <c r="AX33" s="905"/>
      <c r="AY33" s="905"/>
      <c r="AZ33" s="905"/>
      <c r="BA33" s="905"/>
      <c r="BB33" s="905"/>
      <c r="BC33" s="905"/>
      <c r="BD33" s="905"/>
      <c r="BE33" s="905"/>
      <c r="BF33" s="905"/>
      <c r="BG33" s="905"/>
      <c r="BH33" s="905"/>
      <c r="BI33" s="905"/>
      <c r="BJ33" s="905"/>
      <c r="BK33" s="905"/>
      <c r="BL33" s="905"/>
      <c r="BM33" s="905"/>
      <c r="BN33" s="905"/>
      <c r="BO33" s="905"/>
      <c r="BP33" s="905"/>
      <c r="BQ33" s="905"/>
      <c r="BR33" s="905"/>
      <c r="BS33" s="905"/>
      <c r="BT33" s="905"/>
      <c r="BU33" s="905"/>
      <c r="BV33" s="905"/>
      <c r="BW33" s="905"/>
      <c r="BX33" s="905"/>
      <c r="BY33" s="905"/>
      <c r="BZ33" s="905"/>
      <c r="CA33" s="905"/>
      <c r="CB33" s="905"/>
      <c r="CC33" s="905"/>
      <c r="CD33" s="905"/>
      <c r="CE33" s="905"/>
      <c r="CF33" s="905"/>
      <c r="CG33" s="905"/>
      <c r="CH33" s="905"/>
      <c r="CI33" s="905"/>
      <c r="CJ33" s="905"/>
      <c r="CK33" s="905"/>
      <c r="CL33" s="905"/>
      <c r="CM33" s="905"/>
      <c r="CN33" s="905"/>
      <c r="CO33" s="905"/>
      <c r="CP33" s="905"/>
      <c r="CQ33" s="905"/>
      <c r="CR33" s="905"/>
      <c r="CS33" s="905"/>
      <c r="CT33" s="905"/>
      <c r="CU33" s="905"/>
      <c r="CV33" s="905"/>
      <c r="CW33" s="905"/>
      <c r="CX33" s="905"/>
      <c r="CY33" s="905"/>
      <c r="CZ33" s="905"/>
      <c r="DA33" s="905"/>
      <c r="DB33" s="905"/>
      <c r="DC33" s="905"/>
      <c r="DD33" s="905"/>
      <c r="DE33" s="905"/>
      <c r="DF33" s="905"/>
      <c r="DG33" s="905"/>
      <c r="DH33" s="905"/>
      <c r="DI33" s="905"/>
      <c r="DJ33" s="905"/>
      <c r="DK33" s="905"/>
      <c r="DL33" s="905"/>
      <c r="DM33" s="905"/>
      <c r="DN33" s="905"/>
      <c r="DO33" s="905"/>
      <c r="DP33" s="905"/>
      <c r="DQ33" s="905"/>
      <c r="DR33" s="905"/>
      <c r="DS33" s="905"/>
      <c r="DT33" s="905"/>
      <c r="DU33" s="905"/>
      <c r="DV33" s="905"/>
      <c r="DW33" s="905"/>
      <c r="DX33" s="905"/>
      <c r="DY33" s="905"/>
      <c r="DZ33" s="905"/>
      <c r="EA33" s="905"/>
      <c r="EB33" s="905"/>
      <c r="EC33" s="905"/>
      <c r="ED33" s="905"/>
      <c r="EE33" s="905"/>
      <c r="EF33" s="905"/>
      <c r="EG33" s="905"/>
      <c r="EH33" s="905"/>
      <c r="EI33" s="905"/>
      <c r="EJ33" s="905"/>
      <c r="EK33" s="905"/>
      <c r="EL33" s="905"/>
      <c r="EM33" s="905"/>
      <c r="EN33" s="905"/>
      <c r="EO33" s="905"/>
      <c r="EP33" s="905"/>
      <c r="EQ33" s="905"/>
      <c r="ER33" s="905"/>
      <c r="ES33" s="905"/>
      <c r="ET33" s="905"/>
      <c r="EU33" s="905"/>
      <c r="EV33" s="905"/>
      <c r="EW33" s="905"/>
      <c r="EX33" s="905"/>
      <c r="EY33" s="905"/>
      <c r="EZ33" s="905"/>
      <c r="FA33" s="905"/>
      <c r="FB33" s="905"/>
      <c r="FC33" s="905"/>
      <c r="FD33" s="905"/>
      <c r="FE33" s="905"/>
    </row>
    <row r="34" spans="1:161" ht="30" customHeight="1" x14ac:dyDescent="0.25">
      <c r="A34" s="978"/>
      <c r="B34" s="978"/>
      <c r="C34" s="978"/>
      <c r="E34" s="978"/>
      <c r="F34" s="978"/>
      <c r="G34" s="979"/>
      <c r="I34" s="981"/>
      <c r="J34" s="981"/>
      <c r="K34" s="976"/>
      <c r="L34" s="982"/>
      <c r="M34" s="982"/>
      <c r="N34" s="982"/>
      <c r="O34" s="982"/>
      <c r="P34" s="982"/>
      <c r="Q34" s="982"/>
      <c r="R34" s="982"/>
      <c r="S34" s="982"/>
      <c r="T34" s="982"/>
      <c r="U34" s="982"/>
      <c r="V34" s="675"/>
      <c r="W34" s="675"/>
      <c r="X34" s="675"/>
      <c r="Y34" s="675"/>
      <c r="Z34" s="675"/>
      <c r="AA34" s="675"/>
      <c r="AB34" s="675"/>
      <c r="AC34" s="675"/>
      <c r="AD34" s="675"/>
      <c r="AE34" s="675"/>
      <c r="AF34" s="675"/>
      <c r="AG34" s="905"/>
      <c r="AH34" s="905"/>
      <c r="AI34" s="905"/>
      <c r="AJ34" s="905"/>
      <c r="AK34" s="905"/>
      <c r="AL34" s="905"/>
      <c r="AM34" s="905"/>
      <c r="AN34" s="905"/>
      <c r="AO34" s="905"/>
      <c r="AP34" s="905"/>
      <c r="AQ34" s="905"/>
      <c r="AR34" s="905"/>
      <c r="AS34" s="905"/>
      <c r="AT34" s="905"/>
      <c r="AU34" s="905"/>
      <c r="AV34" s="905"/>
      <c r="AW34" s="905"/>
      <c r="AX34" s="905"/>
      <c r="AY34" s="905"/>
      <c r="AZ34" s="905"/>
      <c r="BA34" s="905"/>
      <c r="BB34" s="905"/>
      <c r="BC34" s="905"/>
      <c r="BD34" s="905"/>
      <c r="BE34" s="905"/>
      <c r="BF34" s="905"/>
      <c r="BG34" s="905"/>
      <c r="BH34" s="905"/>
      <c r="BI34" s="905"/>
      <c r="BJ34" s="905"/>
      <c r="BK34" s="905"/>
      <c r="BL34" s="905"/>
      <c r="BM34" s="905"/>
      <c r="BN34" s="905"/>
      <c r="BO34" s="905"/>
      <c r="BP34" s="905"/>
      <c r="BQ34" s="905"/>
      <c r="BR34" s="905"/>
      <c r="BS34" s="905"/>
      <c r="BT34" s="905"/>
      <c r="BU34" s="905"/>
      <c r="BV34" s="905"/>
      <c r="BW34" s="905"/>
      <c r="BX34" s="905"/>
      <c r="BY34" s="905"/>
      <c r="BZ34" s="905"/>
      <c r="CA34" s="905"/>
      <c r="CB34" s="905"/>
      <c r="CC34" s="905"/>
      <c r="CD34" s="905"/>
      <c r="CE34" s="905"/>
      <c r="CF34" s="905"/>
      <c r="CG34" s="905"/>
      <c r="CH34" s="905"/>
      <c r="CI34" s="905"/>
      <c r="CJ34" s="905"/>
      <c r="CK34" s="905"/>
      <c r="CL34" s="905"/>
      <c r="CM34" s="905"/>
      <c r="CN34" s="905"/>
      <c r="CO34" s="905"/>
      <c r="CP34" s="905"/>
      <c r="CQ34" s="905"/>
      <c r="CR34" s="905"/>
      <c r="CS34" s="905"/>
      <c r="CT34" s="905"/>
      <c r="CU34" s="905"/>
      <c r="CV34" s="905"/>
      <c r="CW34" s="905"/>
      <c r="CX34" s="905"/>
      <c r="CY34" s="905"/>
      <c r="CZ34" s="905"/>
      <c r="DA34" s="905"/>
      <c r="DB34" s="905"/>
      <c r="DC34" s="905"/>
      <c r="DD34" s="905"/>
      <c r="DE34" s="905"/>
      <c r="DF34" s="905"/>
      <c r="DG34" s="905"/>
      <c r="DH34" s="905"/>
      <c r="DI34" s="905"/>
      <c r="DJ34" s="905"/>
      <c r="DK34" s="905"/>
      <c r="DL34" s="905"/>
      <c r="DM34" s="905"/>
      <c r="DN34" s="905"/>
      <c r="DO34" s="905"/>
      <c r="DP34" s="905"/>
      <c r="DQ34" s="905"/>
      <c r="DR34" s="905"/>
      <c r="DS34" s="905"/>
      <c r="DT34" s="905"/>
      <c r="DU34" s="905"/>
      <c r="DV34" s="905"/>
      <c r="DW34" s="905"/>
      <c r="DX34" s="905"/>
      <c r="DY34" s="905"/>
      <c r="DZ34" s="905"/>
      <c r="EA34" s="905"/>
      <c r="EB34" s="905"/>
      <c r="EC34" s="905"/>
      <c r="ED34" s="905"/>
      <c r="EE34" s="905"/>
      <c r="EF34" s="905"/>
      <c r="EG34" s="905"/>
      <c r="EH34" s="905"/>
      <c r="EI34" s="905"/>
      <c r="EJ34" s="905"/>
      <c r="EK34" s="905"/>
      <c r="EL34" s="905"/>
      <c r="EM34" s="905"/>
      <c r="EN34" s="905"/>
      <c r="EO34" s="905"/>
      <c r="EP34" s="905"/>
      <c r="EQ34" s="905"/>
      <c r="ER34" s="905"/>
      <c r="ES34" s="905"/>
      <c r="ET34" s="905"/>
      <c r="EU34" s="905"/>
      <c r="EV34" s="905"/>
      <c r="EW34" s="905"/>
      <c r="EX34" s="905"/>
      <c r="EY34" s="905"/>
      <c r="EZ34" s="905"/>
      <c r="FA34" s="905"/>
      <c r="FB34" s="905"/>
      <c r="FC34" s="905"/>
      <c r="FD34" s="905"/>
      <c r="FE34" s="905"/>
    </row>
    <row r="35" spans="1:161" s="938" customFormat="1" ht="30" customHeight="1" x14ac:dyDescent="0.25">
      <c r="A35" s="904"/>
      <c r="B35" s="904"/>
      <c r="C35" s="904"/>
      <c r="D35" s="904"/>
      <c r="E35" s="904"/>
      <c r="F35" s="904"/>
      <c r="G35" s="975"/>
      <c r="H35" s="975"/>
      <c r="I35" s="904"/>
      <c r="J35" s="904"/>
      <c r="K35" s="976"/>
      <c r="L35" s="977"/>
      <c r="M35" s="977"/>
      <c r="N35" s="977"/>
      <c r="O35" s="977"/>
      <c r="P35" s="977"/>
      <c r="Q35" s="977"/>
      <c r="R35" s="977"/>
      <c r="S35" s="977"/>
      <c r="T35" s="977"/>
      <c r="U35" s="977"/>
      <c r="V35" s="675"/>
      <c r="W35" s="675"/>
      <c r="X35" s="675"/>
      <c r="Y35" s="675"/>
      <c r="Z35" s="675"/>
      <c r="AA35" s="675"/>
      <c r="AB35" s="675"/>
      <c r="AC35" s="675"/>
      <c r="AD35" s="675"/>
      <c r="AE35" s="675"/>
      <c r="AF35" s="675"/>
      <c r="AG35" s="905"/>
      <c r="AH35" s="905"/>
      <c r="AI35" s="905"/>
      <c r="AJ35" s="905"/>
      <c r="AK35" s="905"/>
      <c r="AL35" s="905"/>
      <c r="AM35" s="905"/>
      <c r="AN35" s="905"/>
      <c r="AO35" s="905"/>
      <c r="AP35" s="905"/>
      <c r="AQ35" s="905"/>
      <c r="AR35" s="905"/>
      <c r="AS35" s="905"/>
      <c r="AT35" s="905"/>
      <c r="AU35" s="905"/>
      <c r="AV35" s="905"/>
      <c r="AW35" s="905"/>
      <c r="AX35" s="905"/>
      <c r="AY35" s="905"/>
      <c r="AZ35" s="905"/>
      <c r="BA35" s="905"/>
      <c r="BB35" s="905"/>
      <c r="BC35" s="905"/>
      <c r="BD35" s="905"/>
      <c r="BE35" s="905"/>
      <c r="BF35" s="905"/>
      <c r="BG35" s="905"/>
      <c r="BH35" s="905"/>
      <c r="BI35" s="905"/>
      <c r="BJ35" s="905"/>
      <c r="BK35" s="905"/>
      <c r="BL35" s="905"/>
      <c r="BM35" s="905"/>
      <c r="BN35" s="905"/>
      <c r="BO35" s="905"/>
      <c r="BP35" s="905"/>
      <c r="BQ35" s="905"/>
      <c r="BR35" s="905"/>
      <c r="BS35" s="905"/>
      <c r="BT35" s="905"/>
      <c r="BU35" s="905"/>
      <c r="BV35" s="905"/>
      <c r="BW35" s="905"/>
      <c r="BX35" s="905"/>
      <c r="BY35" s="905"/>
      <c r="BZ35" s="905"/>
      <c r="CA35" s="905"/>
      <c r="CB35" s="905"/>
      <c r="CC35" s="905"/>
      <c r="CD35" s="905"/>
      <c r="CE35" s="905"/>
      <c r="CF35" s="905"/>
      <c r="CG35" s="905"/>
      <c r="CH35" s="905"/>
      <c r="CI35" s="905"/>
      <c r="CJ35" s="905"/>
      <c r="CK35" s="905"/>
      <c r="CL35" s="905"/>
      <c r="CM35" s="905"/>
      <c r="CN35" s="905"/>
      <c r="CO35" s="905"/>
      <c r="CP35" s="905"/>
      <c r="CQ35" s="905"/>
      <c r="CR35" s="905"/>
      <c r="CS35" s="905"/>
      <c r="CT35" s="905"/>
      <c r="CU35" s="905"/>
      <c r="CV35" s="905"/>
      <c r="CW35" s="905"/>
      <c r="CX35" s="905"/>
      <c r="CY35" s="905"/>
      <c r="CZ35" s="905"/>
      <c r="DA35" s="905"/>
      <c r="DB35" s="905"/>
      <c r="DC35" s="905"/>
      <c r="DD35" s="905"/>
      <c r="DE35" s="905"/>
      <c r="DF35" s="905"/>
      <c r="DG35" s="905"/>
      <c r="DH35" s="905"/>
      <c r="DI35" s="905"/>
      <c r="DJ35" s="905"/>
      <c r="DK35" s="905"/>
      <c r="DL35" s="905"/>
      <c r="DM35" s="905"/>
      <c r="DN35" s="905"/>
      <c r="DO35" s="905"/>
      <c r="DP35" s="905"/>
      <c r="DQ35" s="905"/>
      <c r="DR35" s="905"/>
      <c r="DS35" s="905"/>
      <c r="DT35" s="905"/>
      <c r="DU35" s="905"/>
      <c r="DV35" s="905"/>
      <c r="DW35" s="905"/>
      <c r="DX35" s="905"/>
      <c r="DY35" s="905"/>
      <c r="DZ35" s="905"/>
      <c r="EA35" s="905"/>
      <c r="EB35" s="905"/>
      <c r="EC35" s="905"/>
      <c r="ED35" s="905"/>
      <c r="EE35" s="905"/>
      <c r="EF35" s="905"/>
      <c r="EG35" s="905"/>
      <c r="EH35" s="905"/>
      <c r="EI35" s="905"/>
      <c r="EJ35" s="905"/>
      <c r="EK35" s="905"/>
      <c r="EL35" s="905"/>
      <c r="EM35" s="905"/>
      <c r="EN35" s="905"/>
      <c r="EO35" s="905"/>
      <c r="EP35" s="905"/>
      <c r="EQ35" s="905"/>
      <c r="ER35" s="905"/>
      <c r="ES35" s="905"/>
      <c r="ET35" s="905"/>
      <c r="EU35" s="905"/>
      <c r="EV35" s="905"/>
      <c r="EW35" s="905"/>
      <c r="EX35" s="905"/>
      <c r="EY35" s="905"/>
      <c r="EZ35" s="905"/>
      <c r="FA35" s="905"/>
      <c r="FB35" s="905"/>
      <c r="FC35" s="905"/>
      <c r="FD35" s="905"/>
      <c r="FE35" s="905"/>
    </row>
    <row r="36" spans="1:161" s="938" customFormat="1" ht="30" customHeight="1" x14ac:dyDescent="0.25">
      <c r="A36" s="904"/>
      <c r="B36" s="904"/>
      <c r="C36" s="904"/>
      <c r="D36" s="904"/>
      <c r="E36" s="904"/>
      <c r="F36" s="904"/>
      <c r="G36" s="975"/>
      <c r="H36" s="975"/>
      <c r="I36" s="904"/>
      <c r="J36" s="904"/>
      <c r="K36" s="985"/>
      <c r="L36" s="977"/>
      <c r="M36" s="977"/>
      <c r="N36" s="977"/>
      <c r="O36" s="977"/>
      <c r="P36" s="977"/>
      <c r="Q36" s="977"/>
      <c r="R36" s="977"/>
      <c r="S36" s="977"/>
      <c r="T36" s="977"/>
      <c r="U36" s="977"/>
      <c r="V36" s="675"/>
      <c r="W36" s="675"/>
      <c r="X36" s="675"/>
      <c r="Y36" s="675"/>
      <c r="Z36" s="675"/>
      <c r="AA36" s="675"/>
      <c r="AB36" s="675"/>
      <c r="AC36" s="675"/>
      <c r="AD36" s="675"/>
      <c r="AE36" s="675"/>
      <c r="AF36" s="675"/>
      <c r="AG36" s="905"/>
      <c r="AH36" s="905"/>
      <c r="AI36" s="905"/>
      <c r="AJ36" s="905"/>
      <c r="AK36" s="905"/>
      <c r="AL36" s="905"/>
      <c r="AM36" s="905"/>
      <c r="AN36" s="905"/>
      <c r="AO36" s="905"/>
      <c r="AP36" s="905"/>
      <c r="AQ36" s="905"/>
      <c r="AR36" s="905"/>
      <c r="AS36" s="905"/>
      <c r="AT36" s="905"/>
      <c r="AU36" s="905"/>
      <c r="AV36" s="905"/>
      <c r="AW36" s="905"/>
      <c r="AX36" s="905"/>
      <c r="AY36" s="905"/>
      <c r="AZ36" s="905"/>
      <c r="BA36" s="905"/>
      <c r="BB36" s="905"/>
      <c r="BC36" s="905"/>
      <c r="BD36" s="905"/>
      <c r="BE36" s="905"/>
      <c r="BF36" s="905"/>
      <c r="BG36" s="905"/>
      <c r="BH36" s="905"/>
      <c r="BI36" s="905"/>
      <c r="BJ36" s="905"/>
      <c r="BK36" s="905"/>
      <c r="BL36" s="905"/>
      <c r="BM36" s="905"/>
      <c r="BN36" s="905"/>
      <c r="BO36" s="905"/>
      <c r="BP36" s="905"/>
      <c r="BQ36" s="905"/>
      <c r="BR36" s="905"/>
      <c r="BS36" s="905"/>
      <c r="BT36" s="905"/>
      <c r="BU36" s="905"/>
      <c r="BV36" s="905"/>
      <c r="BW36" s="905"/>
      <c r="BX36" s="905"/>
      <c r="BY36" s="905"/>
      <c r="BZ36" s="905"/>
      <c r="CA36" s="905"/>
      <c r="CB36" s="905"/>
      <c r="CC36" s="905"/>
      <c r="CD36" s="905"/>
      <c r="CE36" s="905"/>
      <c r="CF36" s="905"/>
      <c r="CG36" s="905"/>
      <c r="CH36" s="905"/>
      <c r="CI36" s="905"/>
      <c r="CJ36" s="905"/>
      <c r="CK36" s="905"/>
      <c r="CL36" s="905"/>
      <c r="CM36" s="905"/>
      <c r="CN36" s="905"/>
      <c r="CO36" s="905"/>
      <c r="CP36" s="905"/>
      <c r="CQ36" s="905"/>
      <c r="CR36" s="905"/>
      <c r="CS36" s="905"/>
      <c r="CT36" s="905"/>
      <c r="CU36" s="905"/>
      <c r="CV36" s="905"/>
      <c r="CW36" s="905"/>
      <c r="CX36" s="905"/>
      <c r="CY36" s="905"/>
      <c r="CZ36" s="905"/>
      <c r="DA36" s="905"/>
      <c r="DB36" s="905"/>
      <c r="DC36" s="905"/>
      <c r="DD36" s="905"/>
      <c r="DE36" s="905"/>
      <c r="DF36" s="905"/>
      <c r="DG36" s="905"/>
      <c r="DH36" s="905"/>
      <c r="DI36" s="905"/>
      <c r="DJ36" s="905"/>
      <c r="DK36" s="905"/>
      <c r="DL36" s="905"/>
      <c r="DM36" s="905"/>
      <c r="DN36" s="905"/>
      <c r="DO36" s="905"/>
      <c r="DP36" s="905"/>
      <c r="DQ36" s="905"/>
      <c r="DR36" s="905"/>
      <c r="DS36" s="905"/>
      <c r="DT36" s="905"/>
      <c r="DU36" s="905"/>
      <c r="DV36" s="905"/>
      <c r="DW36" s="905"/>
      <c r="DX36" s="905"/>
      <c r="DY36" s="905"/>
      <c r="DZ36" s="905"/>
      <c r="EA36" s="905"/>
      <c r="EB36" s="905"/>
      <c r="EC36" s="905"/>
      <c r="ED36" s="905"/>
      <c r="EE36" s="905"/>
      <c r="EF36" s="905"/>
      <c r="EG36" s="905"/>
      <c r="EH36" s="905"/>
      <c r="EI36" s="905"/>
      <c r="EJ36" s="905"/>
      <c r="EK36" s="905"/>
      <c r="EL36" s="905"/>
      <c r="EM36" s="905"/>
      <c r="EN36" s="905"/>
      <c r="EO36" s="905"/>
      <c r="EP36" s="905"/>
      <c r="EQ36" s="905"/>
      <c r="ER36" s="905"/>
      <c r="ES36" s="905"/>
      <c r="ET36" s="905"/>
      <c r="EU36" s="905"/>
      <c r="EV36" s="905"/>
      <c r="EW36" s="905"/>
      <c r="EX36" s="905"/>
      <c r="EY36" s="905"/>
      <c r="EZ36" s="905"/>
      <c r="FA36" s="905"/>
      <c r="FB36" s="905"/>
      <c r="FC36" s="905"/>
      <c r="FD36" s="905"/>
      <c r="FE36" s="905"/>
    </row>
    <row r="37" spans="1:161" s="938" customFormat="1" ht="30" customHeight="1" x14ac:dyDescent="0.25">
      <c r="A37" s="904"/>
      <c r="B37" s="904"/>
      <c r="C37" s="904"/>
      <c r="D37" s="904"/>
      <c r="E37" s="904"/>
      <c r="F37" s="904"/>
      <c r="G37" s="975"/>
      <c r="H37" s="975"/>
      <c r="I37" s="904"/>
      <c r="J37" s="904"/>
      <c r="K37" s="985"/>
      <c r="L37" s="977"/>
      <c r="M37" s="977"/>
      <c r="N37" s="977"/>
      <c r="O37" s="977"/>
      <c r="P37" s="977"/>
      <c r="Q37" s="977"/>
      <c r="R37" s="977"/>
      <c r="S37" s="977"/>
      <c r="T37" s="977"/>
      <c r="U37" s="977"/>
      <c r="V37" s="675"/>
      <c r="W37" s="675"/>
      <c r="X37" s="675"/>
      <c r="Y37" s="675"/>
      <c r="Z37" s="675"/>
      <c r="AA37" s="675"/>
      <c r="AB37" s="675"/>
      <c r="AC37" s="675"/>
      <c r="AD37" s="675"/>
      <c r="AE37" s="675"/>
      <c r="AF37" s="675"/>
      <c r="AG37" s="905"/>
      <c r="AH37" s="905"/>
      <c r="AI37" s="905"/>
      <c r="AJ37" s="905"/>
      <c r="AK37" s="905"/>
      <c r="AL37" s="905"/>
      <c r="AM37" s="905"/>
      <c r="AN37" s="905"/>
      <c r="AO37" s="905"/>
      <c r="AP37" s="905"/>
      <c r="AQ37" s="905"/>
      <c r="AR37" s="905"/>
      <c r="AS37" s="905"/>
      <c r="AT37" s="905"/>
      <c r="AU37" s="905"/>
      <c r="AV37" s="905"/>
      <c r="AW37" s="905"/>
      <c r="AX37" s="905"/>
      <c r="AY37" s="905"/>
      <c r="AZ37" s="905"/>
      <c r="BA37" s="905"/>
      <c r="BB37" s="905"/>
      <c r="BC37" s="905"/>
      <c r="BD37" s="905"/>
      <c r="BE37" s="905"/>
      <c r="BF37" s="905"/>
      <c r="BG37" s="905"/>
      <c r="BH37" s="905"/>
      <c r="BI37" s="905"/>
      <c r="BJ37" s="905"/>
      <c r="BK37" s="905"/>
      <c r="BL37" s="905"/>
      <c r="BM37" s="905"/>
      <c r="BN37" s="905"/>
      <c r="BO37" s="905"/>
      <c r="BP37" s="905"/>
      <c r="BQ37" s="905"/>
      <c r="BR37" s="905"/>
      <c r="BS37" s="905"/>
      <c r="BT37" s="905"/>
      <c r="BU37" s="905"/>
      <c r="BV37" s="905"/>
      <c r="BW37" s="905"/>
      <c r="BX37" s="905"/>
      <c r="BY37" s="905"/>
      <c r="BZ37" s="905"/>
      <c r="CA37" s="905"/>
      <c r="CB37" s="905"/>
      <c r="CC37" s="905"/>
      <c r="CD37" s="905"/>
      <c r="CE37" s="905"/>
      <c r="CF37" s="905"/>
      <c r="CG37" s="905"/>
      <c r="CH37" s="905"/>
      <c r="CI37" s="905"/>
      <c r="CJ37" s="905"/>
      <c r="CK37" s="905"/>
      <c r="CL37" s="905"/>
      <c r="CM37" s="905"/>
      <c r="CN37" s="905"/>
      <c r="CO37" s="905"/>
      <c r="CP37" s="905"/>
      <c r="CQ37" s="905"/>
      <c r="CR37" s="905"/>
      <c r="CS37" s="905"/>
      <c r="CT37" s="905"/>
      <c r="CU37" s="905"/>
      <c r="CV37" s="905"/>
      <c r="CW37" s="905"/>
      <c r="CX37" s="905"/>
      <c r="CY37" s="905"/>
      <c r="CZ37" s="905"/>
      <c r="DA37" s="905"/>
      <c r="DB37" s="905"/>
      <c r="DC37" s="905"/>
      <c r="DD37" s="905"/>
      <c r="DE37" s="905"/>
      <c r="DF37" s="905"/>
      <c r="DG37" s="905"/>
      <c r="DH37" s="905"/>
      <c r="DI37" s="905"/>
      <c r="DJ37" s="905"/>
      <c r="DK37" s="905"/>
      <c r="DL37" s="905"/>
      <c r="DM37" s="905"/>
      <c r="DN37" s="905"/>
      <c r="DO37" s="905"/>
      <c r="DP37" s="905"/>
      <c r="DQ37" s="905"/>
      <c r="DR37" s="905"/>
      <c r="DS37" s="905"/>
      <c r="DT37" s="905"/>
      <c r="DU37" s="905"/>
      <c r="DV37" s="905"/>
      <c r="DW37" s="905"/>
      <c r="DX37" s="905"/>
      <c r="DY37" s="905"/>
      <c r="DZ37" s="905"/>
      <c r="EA37" s="905"/>
      <c r="EB37" s="905"/>
      <c r="EC37" s="905"/>
      <c r="ED37" s="905"/>
      <c r="EE37" s="905"/>
      <c r="EF37" s="905"/>
      <c r="EG37" s="905"/>
      <c r="EH37" s="905"/>
      <c r="EI37" s="905"/>
      <c r="EJ37" s="905"/>
      <c r="EK37" s="905"/>
      <c r="EL37" s="905"/>
      <c r="EM37" s="905"/>
      <c r="EN37" s="905"/>
      <c r="EO37" s="905"/>
      <c r="EP37" s="905"/>
      <c r="EQ37" s="905"/>
      <c r="ER37" s="905"/>
      <c r="ES37" s="905"/>
      <c r="ET37" s="905"/>
      <c r="EU37" s="905"/>
      <c r="EV37" s="905"/>
      <c r="EW37" s="905"/>
      <c r="EX37" s="905"/>
      <c r="EY37" s="905"/>
      <c r="EZ37" s="905"/>
      <c r="FA37" s="905"/>
      <c r="FB37" s="905"/>
      <c r="FC37" s="905"/>
      <c r="FD37" s="905"/>
      <c r="FE37" s="905"/>
    </row>
    <row r="38" spans="1:161" s="983" customFormat="1" ht="30" customHeight="1" x14ac:dyDescent="0.25">
      <c r="A38" s="978"/>
      <c r="B38" s="978"/>
      <c r="C38" s="978"/>
      <c r="D38" s="978"/>
      <c r="E38" s="978"/>
      <c r="F38" s="978"/>
      <c r="G38" s="979"/>
      <c r="H38" s="980"/>
      <c r="I38" s="981"/>
      <c r="J38" s="981"/>
      <c r="K38" s="986"/>
      <c r="L38" s="982"/>
      <c r="M38" s="982"/>
      <c r="N38" s="982"/>
      <c r="O38" s="982"/>
      <c r="P38" s="982"/>
      <c r="Q38" s="982"/>
      <c r="R38" s="982"/>
      <c r="S38" s="982"/>
      <c r="T38" s="982"/>
      <c r="U38" s="982"/>
      <c r="V38" s="675"/>
      <c r="W38" s="675"/>
      <c r="X38" s="675"/>
      <c r="Y38" s="675"/>
      <c r="Z38" s="675"/>
      <c r="AA38" s="675"/>
      <c r="AB38" s="675"/>
      <c r="AC38" s="675"/>
      <c r="AD38" s="675"/>
      <c r="AE38" s="675"/>
      <c r="AF38" s="675"/>
      <c r="AG38" s="905"/>
      <c r="AH38" s="905"/>
      <c r="AI38" s="905"/>
      <c r="AJ38" s="905"/>
      <c r="AK38" s="905"/>
      <c r="AL38" s="905"/>
      <c r="AM38" s="905"/>
      <c r="AN38" s="905"/>
      <c r="AO38" s="905"/>
      <c r="AP38" s="905"/>
      <c r="AQ38" s="905"/>
      <c r="AR38" s="905"/>
      <c r="AS38" s="905"/>
      <c r="AT38" s="905"/>
      <c r="AU38" s="905"/>
      <c r="AV38" s="905"/>
      <c r="AW38" s="905"/>
      <c r="AX38" s="905"/>
      <c r="AY38" s="905"/>
      <c r="AZ38" s="905"/>
      <c r="BA38" s="905"/>
      <c r="BB38" s="905"/>
      <c r="BC38" s="905"/>
      <c r="BD38" s="905"/>
      <c r="BE38" s="905"/>
      <c r="BF38" s="905"/>
      <c r="BG38" s="905"/>
      <c r="BH38" s="905"/>
      <c r="BI38" s="905"/>
      <c r="BJ38" s="905"/>
      <c r="BK38" s="905"/>
      <c r="BL38" s="905"/>
      <c r="BM38" s="905"/>
      <c r="BN38" s="905"/>
      <c r="BO38" s="905"/>
      <c r="BP38" s="905"/>
      <c r="BQ38" s="905"/>
      <c r="BR38" s="905"/>
      <c r="BS38" s="905"/>
      <c r="BT38" s="905"/>
      <c r="BU38" s="905"/>
      <c r="BV38" s="905"/>
      <c r="BW38" s="905"/>
      <c r="BX38" s="905"/>
      <c r="BY38" s="905"/>
      <c r="BZ38" s="905"/>
      <c r="CA38" s="905"/>
      <c r="CB38" s="905"/>
      <c r="CC38" s="905"/>
      <c r="CD38" s="905"/>
      <c r="CE38" s="905"/>
      <c r="CF38" s="905"/>
      <c r="CG38" s="905"/>
      <c r="CH38" s="905"/>
      <c r="CI38" s="905"/>
      <c r="CJ38" s="905"/>
      <c r="CK38" s="905"/>
      <c r="CL38" s="905"/>
      <c r="CM38" s="905"/>
      <c r="CN38" s="905"/>
      <c r="CO38" s="905"/>
      <c r="CP38" s="905"/>
      <c r="CQ38" s="905"/>
      <c r="CR38" s="905"/>
      <c r="CS38" s="905"/>
      <c r="CT38" s="905"/>
      <c r="CU38" s="905"/>
      <c r="CV38" s="905"/>
      <c r="CW38" s="905"/>
      <c r="CX38" s="905"/>
      <c r="CY38" s="905"/>
      <c r="CZ38" s="905"/>
      <c r="DA38" s="905"/>
      <c r="DB38" s="905"/>
      <c r="DC38" s="905"/>
      <c r="DD38" s="905"/>
      <c r="DE38" s="905"/>
      <c r="DF38" s="905"/>
      <c r="DG38" s="905"/>
      <c r="DH38" s="905"/>
      <c r="DI38" s="905"/>
      <c r="DJ38" s="905"/>
      <c r="DK38" s="905"/>
      <c r="DL38" s="905"/>
      <c r="DM38" s="905"/>
      <c r="DN38" s="905"/>
      <c r="DO38" s="905"/>
      <c r="DP38" s="905"/>
      <c r="DQ38" s="905"/>
      <c r="DR38" s="905"/>
      <c r="DS38" s="905"/>
      <c r="DT38" s="905"/>
      <c r="DU38" s="905"/>
      <c r="DV38" s="905"/>
      <c r="DW38" s="905"/>
      <c r="DX38" s="905"/>
      <c r="DY38" s="905"/>
      <c r="DZ38" s="905"/>
      <c r="EA38" s="905"/>
      <c r="EB38" s="905"/>
      <c r="EC38" s="905"/>
      <c r="ED38" s="905"/>
      <c r="EE38" s="905"/>
      <c r="EF38" s="905"/>
      <c r="EG38" s="905"/>
      <c r="EH38" s="905"/>
      <c r="EI38" s="905"/>
      <c r="EJ38" s="905"/>
      <c r="EK38" s="905"/>
      <c r="EL38" s="905"/>
      <c r="EM38" s="905"/>
      <c r="EN38" s="905"/>
      <c r="EO38" s="905"/>
      <c r="EP38" s="905"/>
      <c r="EQ38" s="905"/>
      <c r="ER38" s="905"/>
      <c r="ES38" s="905"/>
      <c r="ET38" s="905"/>
      <c r="EU38" s="905"/>
      <c r="EV38" s="905"/>
      <c r="EW38" s="905"/>
      <c r="EX38" s="905"/>
      <c r="EY38" s="905"/>
      <c r="EZ38" s="905"/>
      <c r="FA38" s="905"/>
      <c r="FB38" s="905"/>
      <c r="FC38" s="905"/>
      <c r="FD38" s="905"/>
      <c r="FE38" s="905"/>
    </row>
    <row r="39" spans="1:161" s="983" customFormat="1" ht="30" customHeight="1" x14ac:dyDescent="0.25">
      <c r="A39" s="978"/>
      <c r="B39" s="978"/>
      <c r="C39" s="978"/>
      <c r="D39" s="978"/>
      <c r="E39" s="978"/>
      <c r="F39" s="978"/>
      <c r="G39" s="979"/>
      <c r="H39" s="980"/>
      <c r="I39" s="981"/>
      <c r="J39" s="981"/>
      <c r="K39" s="986"/>
      <c r="L39" s="982"/>
      <c r="M39" s="982"/>
      <c r="N39" s="982"/>
      <c r="O39" s="982"/>
      <c r="P39" s="982"/>
      <c r="Q39" s="982"/>
      <c r="R39" s="982"/>
      <c r="S39" s="982"/>
      <c r="T39" s="982"/>
      <c r="U39" s="982"/>
      <c r="V39" s="675"/>
      <c r="W39" s="675"/>
      <c r="X39" s="675"/>
      <c r="Y39" s="675"/>
      <c r="Z39" s="675"/>
      <c r="AA39" s="675"/>
      <c r="AB39" s="675"/>
      <c r="AC39" s="675"/>
      <c r="AD39" s="675"/>
      <c r="AE39" s="675"/>
      <c r="AF39" s="675"/>
      <c r="AG39" s="905"/>
      <c r="AH39" s="905"/>
      <c r="AI39" s="905"/>
      <c r="AJ39" s="905"/>
      <c r="AK39" s="905"/>
      <c r="AL39" s="905"/>
      <c r="AM39" s="905"/>
      <c r="AN39" s="905"/>
      <c r="AO39" s="905"/>
      <c r="AP39" s="905"/>
      <c r="AQ39" s="905"/>
      <c r="AR39" s="905"/>
      <c r="AS39" s="905"/>
      <c r="AT39" s="905"/>
      <c r="AU39" s="905"/>
      <c r="AV39" s="905"/>
      <c r="AW39" s="905"/>
      <c r="AX39" s="905"/>
      <c r="AY39" s="905"/>
      <c r="AZ39" s="905"/>
      <c r="BA39" s="905"/>
      <c r="BB39" s="905"/>
      <c r="BC39" s="905"/>
      <c r="BD39" s="905"/>
      <c r="BE39" s="905"/>
      <c r="BF39" s="905"/>
      <c r="BG39" s="905"/>
      <c r="BH39" s="905"/>
      <c r="BI39" s="905"/>
      <c r="BJ39" s="905"/>
      <c r="BK39" s="905"/>
      <c r="BL39" s="905"/>
      <c r="BM39" s="905"/>
      <c r="BN39" s="905"/>
      <c r="BO39" s="905"/>
      <c r="BP39" s="905"/>
      <c r="BQ39" s="905"/>
      <c r="BR39" s="905"/>
      <c r="BS39" s="905"/>
      <c r="BT39" s="905"/>
      <c r="BU39" s="905"/>
      <c r="BV39" s="905"/>
      <c r="BW39" s="905"/>
      <c r="BX39" s="905"/>
      <c r="BY39" s="905"/>
      <c r="BZ39" s="905"/>
      <c r="CA39" s="905"/>
      <c r="CB39" s="905"/>
      <c r="CC39" s="905"/>
      <c r="CD39" s="905"/>
      <c r="CE39" s="905"/>
      <c r="CF39" s="905"/>
      <c r="CG39" s="905"/>
      <c r="CH39" s="905"/>
      <c r="CI39" s="905"/>
      <c r="CJ39" s="905"/>
      <c r="CK39" s="905"/>
      <c r="CL39" s="905"/>
      <c r="CM39" s="905"/>
      <c r="CN39" s="905"/>
      <c r="CO39" s="905"/>
      <c r="CP39" s="905"/>
      <c r="CQ39" s="905"/>
      <c r="CR39" s="905"/>
      <c r="CS39" s="905"/>
      <c r="CT39" s="905"/>
      <c r="CU39" s="905"/>
      <c r="CV39" s="905"/>
      <c r="CW39" s="905"/>
      <c r="CX39" s="905"/>
      <c r="CY39" s="905"/>
      <c r="CZ39" s="905"/>
      <c r="DA39" s="905"/>
      <c r="DB39" s="905"/>
      <c r="DC39" s="905"/>
      <c r="DD39" s="905"/>
      <c r="DE39" s="905"/>
      <c r="DF39" s="905"/>
      <c r="DG39" s="905"/>
      <c r="DH39" s="905"/>
      <c r="DI39" s="905"/>
      <c r="DJ39" s="905"/>
      <c r="DK39" s="905"/>
      <c r="DL39" s="905"/>
      <c r="DM39" s="905"/>
      <c r="DN39" s="905"/>
      <c r="DO39" s="905"/>
      <c r="DP39" s="905"/>
      <c r="DQ39" s="905"/>
      <c r="DR39" s="905"/>
      <c r="DS39" s="905"/>
      <c r="DT39" s="905"/>
      <c r="DU39" s="905"/>
      <c r="DV39" s="905"/>
      <c r="DW39" s="905"/>
      <c r="DX39" s="905"/>
      <c r="DY39" s="905"/>
      <c r="DZ39" s="905"/>
      <c r="EA39" s="905"/>
      <c r="EB39" s="905"/>
      <c r="EC39" s="905"/>
      <c r="ED39" s="905"/>
      <c r="EE39" s="905"/>
      <c r="EF39" s="905"/>
      <c r="EG39" s="905"/>
      <c r="EH39" s="905"/>
      <c r="EI39" s="905"/>
      <c r="EJ39" s="905"/>
      <c r="EK39" s="905"/>
      <c r="EL39" s="905"/>
      <c r="EM39" s="905"/>
      <c r="EN39" s="905"/>
      <c r="EO39" s="905"/>
      <c r="EP39" s="905"/>
      <c r="EQ39" s="905"/>
      <c r="ER39" s="905"/>
      <c r="ES39" s="905"/>
      <c r="ET39" s="905"/>
      <c r="EU39" s="905"/>
      <c r="EV39" s="905"/>
      <c r="EW39" s="905"/>
      <c r="EX39" s="905"/>
      <c r="EY39" s="905"/>
      <c r="EZ39" s="905"/>
      <c r="FA39" s="905"/>
      <c r="FB39" s="905"/>
      <c r="FC39" s="905"/>
      <c r="FD39" s="905"/>
      <c r="FE39" s="905"/>
    </row>
    <row r="40" spans="1:161" s="983" customFormat="1" ht="30" customHeight="1" x14ac:dyDescent="0.25">
      <c r="A40" s="978"/>
      <c r="B40" s="978"/>
      <c r="C40" s="978"/>
      <c r="D40" s="978"/>
      <c r="E40" s="978"/>
      <c r="F40" s="978"/>
      <c r="G40" s="979"/>
      <c r="H40" s="980"/>
      <c r="I40" s="981"/>
      <c r="J40" s="981"/>
      <c r="K40" s="986"/>
      <c r="L40" s="982"/>
      <c r="M40" s="982"/>
      <c r="N40" s="982"/>
      <c r="O40" s="982"/>
      <c r="P40" s="982"/>
      <c r="Q40" s="982"/>
      <c r="R40" s="982"/>
      <c r="S40" s="982"/>
      <c r="T40" s="982"/>
      <c r="U40" s="982"/>
      <c r="V40" s="675"/>
      <c r="W40" s="675"/>
      <c r="X40" s="675"/>
      <c r="Y40" s="675"/>
      <c r="Z40" s="675"/>
      <c r="AA40" s="675"/>
      <c r="AB40" s="675"/>
      <c r="AC40" s="675"/>
      <c r="AD40" s="675"/>
      <c r="AE40" s="675"/>
      <c r="AF40" s="675"/>
      <c r="AG40" s="905"/>
      <c r="AH40" s="905"/>
      <c r="AI40" s="905"/>
      <c r="AJ40" s="905"/>
      <c r="AK40" s="905"/>
      <c r="AL40" s="905"/>
      <c r="AM40" s="905"/>
      <c r="AN40" s="905"/>
      <c r="AO40" s="905"/>
      <c r="AP40" s="905"/>
      <c r="AQ40" s="905"/>
      <c r="AR40" s="905"/>
      <c r="AS40" s="905"/>
      <c r="AT40" s="905"/>
      <c r="AU40" s="905"/>
      <c r="AV40" s="905"/>
      <c r="AW40" s="905"/>
      <c r="AX40" s="905"/>
      <c r="AY40" s="905"/>
      <c r="AZ40" s="905"/>
      <c r="BA40" s="905"/>
      <c r="BB40" s="905"/>
      <c r="BC40" s="905"/>
      <c r="BD40" s="905"/>
      <c r="BE40" s="905"/>
      <c r="BF40" s="905"/>
      <c r="BG40" s="905"/>
      <c r="BH40" s="905"/>
      <c r="BI40" s="905"/>
      <c r="BJ40" s="905"/>
      <c r="BK40" s="905"/>
      <c r="BL40" s="905"/>
      <c r="BM40" s="905"/>
      <c r="BN40" s="905"/>
      <c r="BO40" s="905"/>
      <c r="BP40" s="905"/>
      <c r="BQ40" s="905"/>
      <c r="BR40" s="905"/>
      <c r="BS40" s="905"/>
      <c r="BT40" s="905"/>
      <c r="BU40" s="905"/>
      <c r="BV40" s="905"/>
      <c r="BW40" s="905"/>
      <c r="BX40" s="905"/>
      <c r="BY40" s="905"/>
      <c r="BZ40" s="905"/>
      <c r="CA40" s="905"/>
      <c r="CB40" s="905"/>
      <c r="CC40" s="905"/>
      <c r="CD40" s="905"/>
      <c r="CE40" s="905"/>
      <c r="CF40" s="905"/>
      <c r="CG40" s="905"/>
      <c r="CH40" s="905"/>
      <c r="CI40" s="905"/>
      <c r="CJ40" s="905"/>
      <c r="CK40" s="905"/>
      <c r="CL40" s="905"/>
      <c r="CM40" s="905"/>
      <c r="CN40" s="905"/>
      <c r="CO40" s="905"/>
      <c r="CP40" s="905"/>
      <c r="CQ40" s="905"/>
      <c r="CR40" s="905"/>
      <c r="CS40" s="905"/>
      <c r="CT40" s="905"/>
      <c r="CU40" s="905"/>
      <c r="CV40" s="905"/>
      <c r="CW40" s="905"/>
      <c r="CX40" s="905"/>
      <c r="CY40" s="905"/>
      <c r="CZ40" s="905"/>
      <c r="DA40" s="905"/>
      <c r="DB40" s="905"/>
      <c r="DC40" s="905"/>
      <c r="DD40" s="905"/>
      <c r="DE40" s="905"/>
      <c r="DF40" s="905"/>
      <c r="DG40" s="905"/>
      <c r="DH40" s="905"/>
      <c r="DI40" s="905"/>
      <c r="DJ40" s="905"/>
      <c r="DK40" s="905"/>
      <c r="DL40" s="905"/>
      <c r="DM40" s="905"/>
      <c r="DN40" s="905"/>
      <c r="DO40" s="905"/>
      <c r="DP40" s="905"/>
      <c r="DQ40" s="905"/>
      <c r="DR40" s="905"/>
      <c r="DS40" s="905"/>
      <c r="DT40" s="905"/>
      <c r="DU40" s="905"/>
      <c r="DV40" s="905"/>
      <c r="DW40" s="905"/>
      <c r="DX40" s="905"/>
      <c r="DY40" s="905"/>
      <c r="DZ40" s="905"/>
      <c r="EA40" s="905"/>
      <c r="EB40" s="905"/>
      <c r="EC40" s="905"/>
      <c r="ED40" s="905"/>
      <c r="EE40" s="905"/>
      <c r="EF40" s="905"/>
      <c r="EG40" s="905"/>
      <c r="EH40" s="905"/>
      <c r="EI40" s="905"/>
      <c r="EJ40" s="905"/>
      <c r="EK40" s="905"/>
      <c r="EL40" s="905"/>
      <c r="EM40" s="905"/>
      <c r="EN40" s="905"/>
      <c r="EO40" s="905"/>
      <c r="EP40" s="905"/>
      <c r="EQ40" s="905"/>
      <c r="ER40" s="905"/>
      <c r="ES40" s="905"/>
      <c r="ET40" s="905"/>
      <c r="EU40" s="905"/>
      <c r="EV40" s="905"/>
      <c r="EW40" s="905"/>
      <c r="EX40" s="905"/>
      <c r="EY40" s="905"/>
      <c r="EZ40" s="905"/>
      <c r="FA40" s="905"/>
      <c r="FB40" s="905"/>
      <c r="FC40" s="905"/>
      <c r="FD40" s="905"/>
      <c r="FE40" s="905"/>
    </row>
    <row r="41" spans="1:161" ht="30" customHeight="1" x14ac:dyDescent="0.25">
      <c r="A41" s="978"/>
      <c r="B41" s="978"/>
      <c r="C41" s="978"/>
      <c r="E41" s="978"/>
      <c r="F41" s="978"/>
      <c r="G41" s="979"/>
      <c r="H41" s="980"/>
      <c r="I41" s="981"/>
      <c r="J41" s="981"/>
      <c r="K41" s="986"/>
      <c r="L41" s="982"/>
      <c r="M41" s="982"/>
      <c r="N41" s="982"/>
      <c r="O41" s="982"/>
      <c r="P41" s="982"/>
      <c r="Q41" s="982"/>
      <c r="R41" s="982"/>
      <c r="S41" s="982"/>
      <c r="T41" s="982"/>
      <c r="U41" s="982"/>
      <c r="V41" s="675"/>
      <c r="W41" s="675"/>
      <c r="X41" s="675"/>
      <c r="Y41" s="675"/>
      <c r="Z41" s="675"/>
      <c r="AA41" s="675"/>
      <c r="AB41" s="675"/>
      <c r="AC41" s="675"/>
      <c r="AD41" s="675"/>
      <c r="AE41" s="675"/>
      <c r="AF41" s="675"/>
      <c r="AG41" s="905"/>
      <c r="AH41" s="905"/>
      <c r="AI41" s="905"/>
      <c r="AJ41" s="905"/>
      <c r="AK41" s="905"/>
      <c r="AL41" s="905"/>
      <c r="AM41" s="905"/>
      <c r="AN41" s="905"/>
      <c r="AO41" s="905"/>
      <c r="AP41" s="905"/>
      <c r="AQ41" s="905"/>
      <c r="AR41" s="905"/>
      <c r="AS41" s="905"/>
      <c r="AT41" s="905"/>
      <c r="AU41" s="905"/>
      <c r="AV41" s="905"/>
      <c r="AW41" s="905"/>
      <c r="AX41" s="905"/>
      <c r="AY41" s="905"/>
      <c r="AZ41" s="905"/>
      <c r="BA41" s="905"/>
      <c r="BB41" s="905"/>
      <c r="BC41" s="905"/>
      <c r="BD41" s="905"/>
      <c r="BE41" s="905"/>
      <c r="BF41" s="905"/>
      <c r="BG41" s="905"/>
      <c r="BH41" s="905"/>
      <c r="BI41" s="905"/>
      <c r="BJ41" s="905"/>
      <c r="BK41" s="905"/>
      <c r="BL41" s="905"/>
      <c r="BM41" s="905"/>
      <c r="BN41" s="905"/>
      <c r="BO41" s="905"/>
      <c r="BP41" s="905"/>
      <c r="BQ41" s="905"/>
      <c r="BR41" s="905"/>
      <c r="BS41" s="905"/>
      <c r="BT41" s="905"/>
      <c r="BU41" s="905"/>
      <c r="BV41" s="905"/>
      <c r="BW41" s="905"/>
      <c r="BX41" s="905"/>
      <c r="BY41" s="905"/>
      <c r="BZ41" s="905"/>
      <c r="CA41" s="905"/>
      <c r="CB41" s="905"/>
      <c r="CC41" s="905"/>
      <c r="CD41" s="905"/>
      <c r="CE41" s="905"/>
      <c r="CF41" s="905"/>
      <c r="CG41" s="905"/>
      <c r="CH41" s="905"/>
      <c r="CI41" s="905"/>
      <c r="CJ41" s="905"/>
      <c r="CK41" s="905"/>
      <c r="CL41" s="905"/>
      <c r="CM41" s="905"/>
      <c r="CN41" s="905"/>
      <c r="CO41" s="905"/>
      <c r="CP41" s="905"/>
      <c r="CQ41" s="905"/>
      <c r="CR41" s="905"/>
      <c r="CS41" s="905"/>
      <c r="CT41" s="905"/>
      <c r="CU41" s="905"/>
      <c r="CV41" s="905"/>
      <c r="CW41" s="905"/>
      <c r="CX41" s="905"/>
      <c r="CY41" s="905"/>
      <c r="CZ41" s="905"/>
      <c r="DA41" s="905"/>
      <c r="DB41" s="905"/>
      <c r="DC41" s="905"/>
      <c r="DD41" s="905"/>
      <c r="DE41" s="905"/>
      <c r="DF41" s="905"/>
      <c r="DG41" s="905"/>
      <c r="DH41" s="905"/>
      <c r="DI41" s="905"/>
      <c r="DJ41" s="905"/>
      <c r="DK41" s="905"/>
      <c r="DL41" s="905"/>
      <c r="DM41" s="905"/>
      <c r="DN41" s="905"/>
      <c r="DO41" s="905"/>
      <c r="DP41" s="905"/>
      <c r="DQ41" s="905"/>
      <c r="DR41" s="905"/>
      <c r="DS41" s="905"/>
      <c r="DT41" s="905"/>
      <c r="DU41" s="905"/>
      <c r="DV41" s="905"/>
      <c r="DW41" s="905"/>
      <c r="DX41" s="905"/>
      <c r="DY41" s="905"/>
      <c r="DZ41" s="905"/>
      <c r="EA41" s="905"/>
      <c r="EB41" s="905"/>
      <c r="EC41" s="905"/>
      <c r="ED41" s="905"/>
      <c r="EE41" s="905"/>
      <c r="EF41" s="905"/>
      <c r="EG41" s="905"/>
      <c r="EH41" s="905"/>
      <c r="EI41" s="905"/>
      <c r="EJ41" s="905"/>
      <c r="EK41" s="905"/>
      <c r="EL41" s="905"/>
      <c r="EM41" s="905"/>
      <c r="EN41" s="905"/>
      <c r="EO41" s="905"/>
      <c r="EP41" s="905"/>
      <c r="EQ41" s="905"/>
      <c r="ER41" s="905"/>
      <c r="ES41" s="905"/>
      <c r="ET41" s="905"/>
      <c r="EU41" s="905"/>
      <c r="EV41" s="905"/>
      <c r="EW41" s="905"/>
      <c r="EX41" s="905"/>
      <c r="EY41" s="905"/>
      <c r="EZ41" s="905"/>
      <c r="FA41" s="905"/>
      <c r="FB41" s="905"/>
      <c r="FC41" s="905"/>
      <c r="FD41" s="905"/>
      <c r="FE41" s="905"/>
    </row>
    <row r="42" spans="1:161" ht="30" customHeight="1" x14ac:dyDescent="0.25">
      <c r="A42" s="978"/>
      <c r="B42" s="978"/>
      <c r="C42" s="978"/>
      <c r="E42" s="978"/>
      <c r="F42" s="978"/>
      <c r="G42" s="979"/>
      <c r="H42" s="980"/>
      <c r="I42" s="981"/>
      <c r="J42" s="981"/>
      <c r="K42" s="986"/>
      <c r="L42" s="982"/>
      <c r="M42" s="982"/>
      <c r="N42" s="982"/>
      <c r="O42" s="982"/>
      <c r="P42" s="982"/>
      <c r="Q42" s="982"/>
      <c r="R42" s="982"/>
      <c r="S42" s="982"/>
      <c r="T42" s="982"/>
      <c r="U42" s="982"/>
      <c r="V42" s="675"/>
      <c r="W42" s="675"/>
      <c r="X42" s="675"/>
      <c r="Y42" s="675"/>
      <c r="Z42" s="675"/>
      <c r="AA42" s="675"/>
      <c r="AB42" s="675"/>
      <c r="AC42" s="675"/>
      <c r="AD42" s="675"/>
      <c r="AE42" s="675"/>
      <c r="AF42" s="675"/>
      <c r="AG42" s="905"/>
      <c r="AH42" s="905"/>
      <c r="AI42" s="905"/>
      <c r="AJ42" s="905"/>
      <c r="AK42" s="905"/>
      <c r="AL42" s="905"/>
      <c r="AM42" s="905"/>
      <c r="AN42" s="905"/>
      <c r="AO42" s="905"/>
      <c r="AP42" s="905"/>
      <c r="AQ42" s="905"/>
      <c r="AR42" s="905"/>
      <c r="AS42" s="905"/>
      <c r="AT42" s="905"/>
      <c r="AU42" s="905"/>
      <c r="AV42" s="905"/>
      <c r="AW42" s="905"/>
      <c r="AX42" s="905"/>
      <c r="AY42" s="905"/>
      <c r="AZ42" s="905"/>
      <c r="BA42" s="905"/>
      <c r="BB42" s="905"/>
      <c r="BC42" s="905"/>
      <c r="BD42" s="905"/>
      <c r="BE42" s="905"/>
      <c r="BF42" s="905"/>
      <c r="BG42" s="905"/>
      <c r="BH42" s="905"/>
      <c r="BI42" s="905"/>
      <c r="BJ42" s="905"/>
      <c r="BK42" s="905"/>
      <c r="BL42" s="905"/>
      <c r="BM42" s="905"/>
      <c r="BN42" s="905"/>
      <c r="BO42" s="905"/>
      <c r="BP42" s="905"/>
      <c r="BQ42" s="905"/>
      <c r="BR42" s="905"/>
      <c r="BS42" s="905"/>
      <c r="BT42" s="905"/>
      <c r="BU42" s="905"/>
      <c r="BV42" s="905"/>
      <c r="BW42" s="905"/>
      <c r="BX42" s="905"/>
      <c r="BY42" s="905"/>
      <c r="BZ42" s="905"/>
      <c r="CA42" s="905"/>
      <c r="CB42" s="905"/>
      <c r="CC42" s="905"/>
      <c r="CD42" s="905"/>
      <c r="CE42" s="905"/>
      <c r="CF42" s="905"/>
      <c r="CG42" s="905"/>
      <c r="CH42" s="905"/>
      <c r="CI42" s="905"/>
      <c r="CJ42" s="905"/>
      <c r="CK42" s="905"/>
      <c r="CL42" s="905"/>
      <c r="CM42" s="905"/>
      <c r="CN42" s="905"/>
      <c r="CO42" s="905"/>
      <c r="CP42" s="905"/>
      <c r="CQ42" s="905"/>
      <c r="CR42" s="905"/>
      <c r="CS42" s="905"/>
      <c r="CT42" s="905"/>
      <c r="CU42" s="905"/>
      <c r="CV42" s="905"/>
      <c r="CW42" s="905"/>
      <c r="CX42" s="905"/>
      <c r="CY42" s="905"/>
      <c r="CZ42" s="905"/>
      <c r="DA42" s="905"/>
      <c r="DB42" s="905"/>
      <c r="DC42" s="905"/>
      <c r="DD42" s="905"/>
      <c r="DE42" s="905"/>
      <c r="DF42" s="905"/>
      <c r="DG42" s="905"/>
      <c r="DH42" s="905"/>
      <c r="DI42" s="905"/>
      <c r="DJ42" s="905"/>
      <c r="DK42" s="905"/>
      <c r="DL42" s="905"/>
      <c r="DM42" s="905"/>
      <c r="DN42" s="905"/>
      <c r="DO42" s="905"/>
      <c r="DP42" s="905"/>
      <c r="DQ42" s="905"/>
      <c r="DR42" s="905"/>
      <c r="DS42" s="905"/>
      <c r="DT42" s="905"/>
      <c r="DU42" s="905"/>
      <c r="DV42" s="905"/>
      <c r="DW42" s="905"/>
      <c r="DX42" s="905"/>
      <c r="DY42" s="905"/>
      <c r="DZ42" s="905"/>
      <c r="EA42" s="905"/>
      <c r="EB42" s="905"/>
      <c r="EC42" s="905"/>
      <c r="ED42" s="905"/>
      <c r="EE42" s="905"/>
      <c r="EF42" s="905"/>
      <c r="EG42" s="905"/>
      <c r="EH42" s="905"/>
      <c r="EI42" s="905"/>
      <c r="EJ42" s="905"/>
      <c r="EK42" s="905"/>
      <c r="EL42" s="905"/>
      <c r="EM42" s="905"/>
      <c r="EN42" s="905"/>
      <c r="EO42" s="905"/>
      <c r="EP42" s="905"/>
      <c r="EQ42" s="905"/>
      <c r="ER42" s="905"/>
      <c r="ES42" s="905"/>
      <c r="ET42" s="905"/>
      <c r="EU42" s="905"/>
      <c r="EV42" s="905"/>
      <c r="EW42" s="905"/>
      <c r="EX42" s="905"/>
      <c r="EY42" s="905"/>
      <c r="EZ42" s="905"/>
      <c r="FA42" s="905"/>
      <c r="FB42" s="905"/>
      <c r="FC42" s="905"/>
      <c r="FD42" s="905"/>
      <c r="FE42" s="905"/>
    </row>
    <row r="43" spans="1:161" ht="30" customHeight="1" x14ac:dyDescent="0.25">
      <c r="A43" s="978"/>
      <c r="B43" s="978"/>
      <c r="C43" s="978"/>
      <c r="E43" s="978"/>
      <c r="F43" s="978"/>
      <c r="G43" s="979"/>
      <c r="H43" s="980"/>
      <c r="I43" s="981"/>
      <c r="J43" s="981"/>
      <c r="K43" s="986"/>
      <c r="L43" s="982"/>
      <c r="M43" s="982"/>
      <c r="N43" s="982"/>
      <c r="O43" s="982"/>
      <c r="P43" s="982"/>
      <c r="Q43" s="982"/>
      <c r="R43" s="982"/>
      <c r="S43" s="982"/>
      <c r="T43" s="982"/>
      <c r="U43" s="982"/>
      <c r="V43" s="675"/>
      <c r="W43" s="675"/>
      <c r="X43" s="675"/>
      <c r="Y43" s="675"/>
      <c r="Z43" s="675"/>
      <c r="AA43" s="675"/>
      <c r="AB43" s="675"/>
      <c r="AC43" s="675"/>
      <c r="AD43" s="675"/>
      <c r="AE43" s="675"/>
      <c r="AF43" s="675"/>
      <c r="AG43" s="905"/>
      <c r="AH43" s="905"/>
      <c r="AI43" s="905"/>
      <c r="AJ43" s="905"/>
      <c r="AK43" s="905"/>
      <c r="AL43" s="905"/>
      <c r="AM43" s="905"/>
      <c r="AN43" s="905"/>
      <c r="AO43" s="905"/>
      <c r="AP43" s="905"/>
      <c r="AQ43" s="905"/>
      <c r="AR43" s="905"/>
      <c r="AS43" s="905"/>
      <c r="AT43" s="905"/>
      <c r="AU43" s="905"/>
      <c r="AV43" s="905"/>
      <c r="AW43" s="905"/>
      <c r="AX43" s="905"/>
      <c r="AY43" s="905"/>
      <c r="AZ43" s="905"/>
      <c r="BA43" s="905"/>
      <c r="BB43" s="905"/>
      <c r="BC43" s="905"/>
      <c r="BD43" s="905"/>
      <c r="BE43" s="905"/>
      <c r="BF43" s="905"/>
      <c r="BG43" s="905"/>
      <c r="BH43" s="905"/>
      <c r="BI43" s="905"/>
      <c r="BJ43" s="905"/>
      <c r="BK43" s="905"/>
      <c r="BL43" s="905"/>
      <c r="BM43" s="905"/>
      <c r="BN43" s="905"/>
      <c r="BO43" s="905"/>
      <c r="BP43" s="905"/>
      <c r="BQ43" s="905"/>
      <c r="BR43" s="905"/>
      <c r="BS43" s="905"/>
      <c r="BT43" s="905"/>
      <c r="BU43" s="905"/>
      <c r="BV43" s="905"/>
      <c r="BW43" s="905"/>
      <c r="BX43" s="905"/>
      <c r="BY43" s="905"/>
      <c r="BZ43" s="905"/>
      <c r="CA43" s="905"/>
      <c r="CB43" s="905"/>
      <c r="CC43" s="905"/>
      <c r="CD43" s="905"/>
      <c r="CE43" s="905"/>
      <c r="CF43" s="905"/>
      <c r="CG43" s="905"/>
      <c r="CH43" s="905"/>
      <c r="CI43" s="905"/>
      <c r="CJ43" s="905"/>
      <c r="CK43" s="905"/>
      <c r="CL43" s="905"/>
      <c r="CM43" s="905"/>
      <c r="CN43" s="905"/>
      <c r="CO43" s="905"/>
      <c r="CP43" s="905"/>
      <c r="CQ43" s="905"/>
      <c r="CR43" s="905"/>
      <c r="CS43" s="905"/>
      <c r="CT43" s="905"/>
      <c r="CU43" s="905"/>
      <c r="CV43" s="905"/>
      <c r="CW43" s="905"/>
      <c r="CX43" s="905"/>
      <c r="CY43" s="905"/>
      <c r="CZ43" s="905"/>
      <c r="DA43" s="905"/>
      <c r="DB43" s="905"/>
      <c r="DC43" s="905"/>
      <c r="DD43" s="905"/>
      <c r="DE43" s="905"/>
      <c r="DF43" s="905"/>
      <c r="DG43" s="905"/>
      <c r="DH43" s="905"/>
      <c r="DI43" s="905"/>
      <c r="DJ43" s="905"/>
      <c r="DK43" s="905"/>
      <c r="DL43" s="905"/>
      <c r="DM43" s="905"/>
      <c r="DN43" s="905"/>
      <c r="DO43" s="905"/>
      <c r="DP43" s="905"/>
      <c r="DQ43" s="905"/>
      <c r="DR43" s="905"/>
      <c r="DS43" s="905"/>
      <c r="DT43" s="905"/>
      <c r="DU43" s="905"/>
      <c r="DV43" s="905"/>
      <c r="DW43" s="905"/>
      <c r="DX43" s="905"/>
      <c r="DY43" s="905"/>
      <c r="DZ43" s="905"/>
      <c r="EA43" s="905"/>
      <c r="EB43" s="905"/>
      <c r="EC43" s="905"/>
      <c r="ED43" s="905"/>
      <c r="EE43" s="905"/>
      <c r="EF43" s="905"/>
      <c r="EG43" s="905"/>
      <c r="EH43" s="905"/>
      <c r="EI43" s="905"/>
      <c r="EJ43" s="905"/>
      <c r="EK43" s="905"/>
      <c r="EL43" s="905"/>
      <c r="EM43" s="905"/>
      <c r="EN43" s="905"/>
      <c r="EO43" s="905"/>
      <c r="EP43" s="905"/>
      <c r="EQ43" s="905"/>
      <c r="ER43" s="905"/>
      <c r="ES43" s="905"/>
      <c r="ET43" s="905"/>
      <c r="EU43" s="905"/>
      <c r="EV43" s="905"/>
      <c r="EW43" s="905"/>
      <c r="EX43" s="905"/>
      <c r="EY43" s="905"/>
      <c r="EZ43" s="905"/>
      <c r="FA43" s="905"/>
      <c r="FB43" s="905"/>
      <c r="FC43" s="905"/>
      <c r="FD43" s="905"/>
      <c r="FE43" s="905"/>
    </row>
    <row r="44" spans="1:161" ht="30" customHeight="1" x14ac:dyDescent="0.25">
      <c r="A44" s="978"/>
      <c r="B44" s="978"/>
      <c r="C44" s="978"/>
      <c r="E44" s="978"/>
      <c r="F44" s="978"/>
      <c r="G44" s="979"/>
      <c r="H44" s="980"/>
      <c r="I44" s="981"/>
      <c r="J44" s="981"/>
      <c r="K44" s="986"/>
      <c r="L44" s="982"/>
      <c r="M44" s="982"/>
      <c r="N44" s="982"/>
      <c r="O44" s="982"/>
      <c r="P44" s="982"/>
      <c r="Q44" s="982"/>
      <c r="R44" s="982"/>
      <c r="S44" s="982"/>
      <c r="T44" s="982"/>
      <c r="U44" s="982"/>
      <c r="V44" s="675"/>
      <c r="W44" s="675"/>
      <c r="X44" s="675"/>
      <c r="Y44" s="675"/>
      <c r="Z44" s="675"/>
      <c r="AA44" s="675"/>
      <c r="AB44" s="675"/>
      <c r="AC44" s="675"/>
      <c r="AD44" s="675"/>
      <c r="AE44" s="675"/>
      <c r="AF44" s="675"/>
      <c r="AG44" s="905"/>
      <c r="AH44" s="905"/>
      <c r="AI44" s="905"/>
      <c r="AJ44" s="905"/>
      <c r="AK44" s="905"/>
      <c r="AL44" s="905"/>
      <c r="AM44" s="905"/>
      <c r="AN44" s="905"/>
      <c r="AO44" s="905"/>
      <c r="AP44" s="905"/>
      <c r="AQ44" s="905"/>
      <c r="AR44" s="905"/>
      <c r="AS44" s="905"/>
      <c r="AT44" s="905"/>
      <c r="AU44" s="905"/>
      <c r="AV44" s="905"/>
      <c r="AW44" s="905"/>
      <c r="AX44" s="905"/>
      <c r="AY44" s="905"/>
      <c r="AZ44" s="905"/>
      <c r="BA44" s="905"/>
      <c r="BB44" s="905"/>
      <c r="BC44" s="905"/>
      <c r="BD44" s="905"/>
      <c r="BE44" s="905"/>
      <c r="BF44" s="905"/>
      <c r="BG44" s="905"/>
      <c r="BH44" s="905"/>
      <c r="BI44" s="905"/>
      <c r="BJ44" s="905"/>
      <c r="BK44" s="905"/>
      <c r="BL44" s="905"/>
      <c r="BM44" s="905"/>
      <c r="BN44" s="905"/>
      <c r="BO44" s="905"/>
      <c r="BP44" s="905"/>
      <c r="BQ44" s="905"/>
      <c r="BR44" s="905"/>
      <c r="BS44" s="905"/>
      <c r="BT44" s="905"/>
      <c r="BU44" s="905"/>
      <c r="BV44" s="905"/>
      <c r="BW44" s="905"/>
      <c r="BX44" s="905"/>
      <c r="BY44" s="905"/>
      <c r="BZ44" s="905"/>
      <c r="CA44" s="905"/>
      <c r="CB44" s="905"/>
      <c r="CC44" s="905"/>
      <c r="CD44" s="905"/>
      <c r="CE44" s="905"/>
      <c r="CF44" s="905"/>
      <c r="CG44" s="905"/>
      <c r="CH44" s="905"/>
      <c r="CI44" s="905"/>
      <c r="CJ44" s="905"/>
      <c r="CK44" s="905"/>
      <c r="CL44" s="905"/>
      <c r="CM44" s="905"/>
      <c r="CN44" s="905"/>
      <c r="CO44" s="905"/>
      <c r="CP44" s="905"/>
      <c r="CQ44" s="905"/>
      <c r="CR44" s="905"/>
      <c r="CS44" s="905"/>
      <c r="CT44" s="905"/>
      <c r="CU44" s="905"/>
      <c r="CV44" s="905"/>
      <c r="CW44" s="905"/>
      <c r="CX44" s="905"/>
      <c r="CY44" s="905"/>
      <c r="CZ44" s="905"/>
      <c r="DA44" s="905"/>
      <c r="DB44" s="905"/>
      <c r="DC44" s="905"/>
      <c r="DD44" s="905"/>
      <c r="DE44" s="905"/>
      <c r="DF44" s="905"/>
      <c r="DG44" s="905"/>
      <c r="DH44" s="905"/>
      <c r="DI44" s="905"/>
      <c r="DJ44" s="905"/>
      <c r="DK44" s="905"/>
      <c r="DL44" s="905"/>
      <c r="DM44" s="905"/>
      <c r="DN44" s="905"/>
      <c r="DO44" s="905"/>
      <c r="DP44" s="905"/>
      <c r="DQ44" s="905"/>
      <c r="DR44" s="905"/>
      <c r="DS44" s="905"/>
      <c r="DT44" s="905"/>
      <c r="DU44" s="905"/>
      <c r="DV44" s="905"/>
      <c r="DW44" s="905"/>
      <c r="DX44" s="905"/>
      <c r="DY44" s="905"/>
      <c r="DZ44" s="905"/>
      <c r="EA44" s="905"/>
      <c r="EB44" s="905"/>
      <c r="EC44" s="905"/>
      <c r="ED44" s="905"/>
      <c r="EE44" s="905"/>
      <c r="EF44" s="905"/>
      <c r="EG44" s="905"/>
      <c r="EH44" s="905"/>
      <c r="EI44" s="905"/>
      <c r="EJ44" s="905"/>
      <c r="EK44" s="905"/>
      <c r="EL44" s="905"/>
      <c r="EM44" s="905"/>
      <c r="EN44" s="905"/>
      <c r="EO44" s="905"/>
      <c r="EP44" s="905"/>
      <c r="EQ44" s="905"/>
      <c r="ER44" s="905"/>
      <c r="ES44" s="905"/>
      <c r="ET44" s="905"/>
      <c r="EU44" s="905"/>
      <c r="EV44" s="905"/>
      <c r="EW44" s="905"/>
      <c r="EX44" s="905"/>
      <c r="EY44" s="905"/>
      <c r="EZ44" s="905"/>
      <c r="FA44" s="905"/>
      <c r="FB44" s="905"/>
      <c r="FC44" s="905"/>
      <c r="FD44" s="905"/>
      <c r="FE44" s="905"/>
    </row>
    <row r="45" spans="1:161" ht="30" customHeight="1" x14ac:dyDescent="0.25">
      <c r="A45" s="978"/>
      <c r="B45" s="978"/>
      <c r="C45" s="978"/>
      <c r="E45" s="978"/>
      <c r="F45" s="978"/>
      <c r="G45" s="979"/>
      <c r="I45" s="981"/>
      <c r="J45" s="981"/>
      <c r="K45" s="986"/>
      <c r="L45" s="982"/>
      <c r="M45" s="982"/>
      <c r="N45" s="982"/>
      <c r="O45" s="982"/>
      <c r="P45" s="982"/>
      <c r="Q45" s="982"/>
      <c r="R45" s="982"/>
      <c r="S45" s="982"/>
      <c r="T45" s="982"/>
      <c r="U45" s="982"/>
      <c r="V45" s="675"/>
      <c r="W45" s="675"/>
      <c r="X45" s="675"/>
      <c r="Y45" s="675"/>
      <c r="Z45" s="675"/>
      <c r="AA45" s="675"/>
      <c r="AB45" s="675"/>
      <c r="AC45" s="675"/>
      <c r="AD45" s="675"/>
      <c r="AE45" s="675"/>
      <c r="AF45" s="675"/>
      <c r="AG45" s="905"/>
      <c r="AH45" s="905"/>
      <c r="AI45" s="905"/>
      <c r="AJ45" s="905"/>
      <c r="AK45" s="905"/>
      <c r="AL45" s="905"/>
      <c r="AM45" s="905"/>
      <c r="AN45" s="905"/>
      <c r="AO45" s="905"/>
      <c r="AP45" s="905"/>
      <c r="AQ45" s="905"/>
      <c r="AR45" s="905"/>
      <c r="AS45" s="905"/>
      <c r="AT45" s="905"/>
      <c r="AU45" s="905"/>
      <c r="AV45" s="905"/>
      <c r="AW45" s="905"/>
      <c r="AX45" s="905"/>
      <c r="AY45" s="905"/>
      <c r="AZ45" s="905"/>
      <c r="BA45" s="905"/>
      <c r="BB45" s="905"/>
      <c r="BC45" s="905"/>
      <c r="BD45" s="905"/>
      <c r="BE45" s="905"/>
      <c r="BF45" s="905"/>
      <c r="BG45" s="905"/>
      <c r="BH45" s="905"/>
      <c r="BI45" s="905"/>
      <c r="BJ45" s="905"/>
      <c r="BK45" s="905"/>
      <c r="BL45" s="905"/>
      <c r="BM45" s="905"/>
      <c r="BN45" s="905"/>
      <c r="BO45" s="905"/>
      <c r="BP45" s="905"/>
      <c r="BQ45" s="905"/>
      <c r="BR45" s="905"/>
      <c r="BS45" s="905"/>
      <c r="BT45" s="905"/>
      <c r="BU45" s="905"/>
      <c r="BV45" s="905"/>
      <c r="BW45" s="905"/>
      <c r="BX45" s="905"/>
      <c r="BY45" s="905"/>
      <c r="BZ45" s="905"/>
      <c r="CA45" s="905"/>
      <c r="CB45" s="905"/>
      <c r="CC45" s="905"/>
      <c r="CD45" s="905"/>
      <c r="CE45" s="905"/>
      <c r="CF45" s="905"/>
      <c r="CG45" s="905"/>
      <c r="CH45" s="905"/>
      <c r="CI45" s="905"/>
      <c r="CJ45" s="905"/>
      <c r="CK45" s="905"/>
      <c r="CL45" s="905"/>
      <c r="CM45" s="905"/>
      <c r="CN45" s="905"/>
      <c r="CO45" s="905"/>
      <c r="CP45" s="905"/>
      <c r="CQ45" s="905"/>
      <c r="CR45" s="905"/>
      <c r="CS45" s="905"/>
      <c r="CT45" s="905"/>
      <c r="CU45" s="905"/>
      <c r="CV45" s="905"/>
      <c r="CW45" s="905"/>
      <c r="CX45" s="905"/>
      <c r="CY45" s="905"/>
      <c r="CZ45" s="905"/>
      <c r="DA45" s="905"/>
      <c r="DB45" s="905"/>
      <c r="DC45" s="905"/>
      <c r="DD45" s="905"/>
      <c r="DE45" s="905"/>
      <c r="DF45" s="905"/>
      <c r="DG45" s="905"/>
      <c r="DH45" s="905"/>
      <c r="DI45" s="905"/>
      <c r="DJ45" s="905"/>
      <c r="DK45" s="905"/>
      <c r="DL45" s="905"/>
      <c r="DM45" s="905"/>
      <c r="DN45" s="905"/>
      <c r="DO45" s="905"/>
      <c r="DP45" s="905"/>
      <c r="DQ45" s="905"/>
      <c r="DR45" s="905"/>
      <c r="DS45" s="905"/>
      <c r="DT45" s="905"/>
      <c r="DU45" s="905"/>
      <c r="DV45" s="905"/>
      <c r="DW45" s="905"/>
      <c r="DX45" s="905"/>
      <c r="DY45" s="905"/>
      <c r="DZ45" s="905"/>
      <c r="EA45" s="905"/>
      <c r="EB45" s="905"/>
      <c r="EC45" s="905"/>
      <c r="ED45" s="905"/>
      <c r="EE45" s="905"/>
      <c r="EF45" s="905"/>
      <c r="EG45" s="905"/>
      <c r="EH45" s="905"/>
      <c r="EI45" s="905"/>
      <c r="EJ45" s="905"/>
      <c r="EK45" s="905"/>
      <c r="EL45" s="905"/>
      <c r="EM45" s="905"/>
      <c r="EN45" s="905"/>
      <c r="EO45" s="905"/>
      <c r="EP45" s="905"/>
      <c r="EQ45" s="905"/>
      <c r="ER45" s="905"/>
      <c r="ES45" s="905"/>
      <c r="ET45" s="905"/>
      <c r="EU45" s="905"/>
      <c r="EV45" s="905"/>
      <c r="EW45" s="905"/>
      <c r="EX45" s="905"/>
      <c r="EY45" s="905"/>
      <c r="EZ45" s="905"/>
      <c r="FA45" s="905"/>
      <c r="FB45" s="905"/>
      <c r="FC45" s="905"/>
      <c r="FD45" s="905"/>
      <c r="FE45" s="905"/>
    </row>
    <row r="46" spans="1:161" ht="30" customHeight="1" x14ac:dyDescent="0.25">
      <c r="V46" s="675"/>
      <c r="W46" s="675"/>
      <c r="X46" s="675"/>
      <c r="Y46" s="675"/>
      <c r="Z46" s="675"/>
      <c r="AA46" s="675"/>
      <c r="AB46" s="675"/>
      <c r="AC46" s="675"/>
      <c r="AD46" s="675"/>
      <c r="AE46" s="675"/>
      <c r="AF46" s="675"/>
      <c r="AG46" s="905"/>
      <c r="AH46" s="905"/>
      <c r="AI46" s="905"/>
      <c r="AJ46" s="905"/>
      <c r="AK46" s="905"/>
      <c r="AL46" s="905"/>
      <c r="AM46" s="905"/>
      <c r="AN46" s="905"/>
      <c r="AO46" s="905"/>
      <c r="AP46" s="905"/>
      <c r="AQ46" s="905"/>
      <c r="AR46" s="905"/>
      <c r="AS46" s="905"/>
      <c r="AT46" s="905"/>
      <c r="AU46" s="905"/>
      <c r="AV46" s="905"/>
      <c r="AW46" s="905"/>
      <c r="AX46" s="905"/>
      <c r="AY46" s="905"/>
      <c r="AZ46" s="905"/>
      <c r="BA46" s="905"/>
      <c r="BB46" s="905"/>
      <c r="BC46" s="905"/>
      <c r="BD46" s="905"/>
      <c r="BE46" s="905"/>
      <c r="BF46" s="905"/>
      <c r="BG46" s="905"/>
      <c r="BH46" s="905"/>
      <c r="BI46" s="905"/>
      <c r="BJ46" s="905"/>
      <c r="BK46" s="905"/>
      <c r="BL46" s="905"/>
      <c r="BM46" s="905"/>
      <c r="BN46" s="905"/>
      <c r="BO46" s="905"/>
      <c r="BP46" s="905"/>
      <c r="BQ46" s="905"/>
      <c r="BR46" s="905"/>
      <c r="BS46" s="905"/>
      <c r="BT46" s="905"/>
      <c r="BU46" s="905"/>
      <c r="BV46" s="905"/>
      <c r="BW46" s="905"/>
      <c r="BX46" s="905"/>
      <c r="BY46" s="905"/>
      <c r="BZ46" s="905"/>
      <c r="CA46" s="905"/>
      <c r="CB46" s="905"/>
      <c r="CC46" s="905"/>
      <c r="CD46" s="905"/>
      <c r="CE46" s="905"/>
      <c r="CF46" s="905"/>
      <c r="CG46" s="905"/>
      <c r="CH46" s="905"/>
      <c r="CI46" s="905"/>
      <c r="CJ46" s="905"/>
      <c r="CK46" s="905"/>
      <c r="CL46" s="905"/>
      <c r="CM46" s="905"/>
      <c r="CN46" s="905"/>
      <c r="CO46" s="905"/>
      <c r="CP46" s="905"/>
      <c r="CQ46" s="905"/>
      <c r="CR46" s="905"/>
      <c r="CS46" s="905"/>
      <c r="CT46" s="905"/>
      <c r="CU46" s="905"/>
      <c r="CV46" s="905"/>
      <c r="CW46" s="905"/>
      <c r="CX46" s="905"/>
      <c r="CY46" s="905"/>
      <c r="CZ46" s="905"/>
      <c r="DA46" s="905"/>
      <c r="DB46" s="905"/>
      <c r="DC46" s="905"/>
      <c r="DD46" s="905"/>
      <c r="DE46" s="905"/>
      <c r="DF46" s="905"/>
      <c r="DG46" s="905"/>
      <c r="DH46" s="905"/>
      <c r="DI46" s="905"/>
      <c r="DJ46" s="905"/>
      <c r="DK46" s="905"/>
      <c r="DL46" s="905"/>
      <c r="DM46" s="905"/>
      <c r="DN46" s="905"/>
      <c r="DO46" s="905"/>
      <c r="DP46" s="905"/>
      <c r="DQ46" s="905"/>
      <c r="DR46" s="905"/>
      <c r="DS46" s="905"/>
      <c r="DT46" s="905"/>
      <c r="DU46" s="905"/>
      <c r="DV46" s="905"/>
      <c r="DW46" s="905"/>
      <c r="DX46" s="905"/>
      <c r="DY46" s="905"/>
      <c r="DZ46" s="905"/>
      <c r="EA46" s="905"/>
      <c r="EB46" s="905"/>
      <c r="EC46" s="905"/>
      <c r="ED46" s="905"/>
      <c r="EE46" s="905"/>
      <c r="EF46" s="905"/>
      <c r="EG46" s="905"/>
      <c r="EH46" s="905"/>
      <c r="EI46" s="905"/>
      <c r="EJ46" s="905"/>
      <c r="EK46" s="905"/>
      <c r="EL46" s="905"/>
      <c r="EM46" s="905"/>
      <c r="EN46" s="905"/>
      <c r="EO46" s="905"/>
      <c r="EP46" s="905"/>
      <c r="EQ46" s="905"/>
      <c r="ER46" s="905"/>
      <c r="ES46" s="905"/>
      <c r="ET46" s="905"/>
      <c r="EU46" s="905"/>
      <c r="EV46" s="905"/>
      <c r="EW46" s="905"/>
      <c r="EX46" s="905"/>
      <c r="EY46" s="905"/>
      <c r="EZ46" s="905"/>
      <c r="FA46" s="905"/>
      <c r="FB46" s="905"/>
      <c r="FC46" s="905"/>
      <c r="FD46" s="905"/>
      <c r="FE46" s="905"/>
    </row>
    <row r="47" spans="1:161" ht="30" customHeight="1" x14ac:dyDescent="0.25">
      <c r="V47" s="675"/>
      <c r="W47" s="675"/>
      <c r="X47" s="675"/>
      <c r="Y47" s="675"/>
      <c r="Z47" s="675"/>
      <c r="AA47" s="675"/>
      <c r="AB47" s="675"/>
      <c r="AC47" s="675"/>
      <c r="AD47" s="675"/>
      <c r="AE47" s="675"/>
      <c r="AF47" s="675"/>
      <c r="AG47" s="905"/>
      <c r="AH47" s="905"/>
      <c r="AI47" s="905"/>
      <c r="AJ47" s="905"/>
      <c r="AK47" s="905"/>
      <c r="AL47" s="905"/>
      <c r="AM47" s="905"/>
      <c r="AN47" s="905"/>
      <c r="AO47" s="905"/>
      <c r="AP47" s="905"/>
      <c r="AQ47" s="905"/>
      <c r="AR47" s="905"/>
      <c r="AS47" s="905"/>
      <c r="AT47" s="905"/>
      <c r="AU47" s="905"/>
      <c r="AV47" s="905"/>
      <c r="AW47" s="905"/>
      <c r="AX47" s="905"/>
      <c r="AY47" s="905"/>
      <c r="AZ47" s="905"/>
      <c r="BA47" s="905"/>
      <c r="BB47" s="905"/>
      <c r="BC47" s="905"/>
      <c r="BD47" s="905"/>
      <c r="BE47" s="905"/>
      <c r="BF47" s="905"/>
      <c r="BG47" s="905"/>
      <c r="BH47" s="905"/>
      <c r="BI47" s="905"/>
      <c r="BJ47" s="905"/>
      <c r="BK47" s="905"/>
      <c r="BL47" s="905"/>
      <c r="BM47" s="905"/>
      <c r="BN47" s="905"/>
      <c r="BO47" s="905"/>
      <c r="BP47" s="905"/>
      <c r="BQ47" s="905"/>
      <c r="BR47" s="905"/>
      <c r="BS47" s="905"/>
      <c r="BT47" s="905"/>
      <c r="BU47" s="905"/>
      <c r="BV47" s="905"/>
      <c r="BW47" s="905"/>
      <c r="BX47" s="905"/>
      <c r="BY47" s="905"/>
      <c r="BZ47" s="905"/>
      <c r="CA47" s="905"/>
      <c r="CB47" s="905"/>
      <c r="CC47" s="905"/>
      <c r="CD47" s="905"/>
      <c r="CE47" s="905"/>
      <c r="CF47" s="905"/>
      <c r="CG47" s="905"/>
      <c r="CH47" s="905"/>
      <c r="CI47" s="905"/>
      <c r="CJ47" s="905"/>
      <c r="CK47" s="905"/>
      <c r="CL47" s="905"/>
      <c r="CM47" s="905"/>
      <c r="CN47" s="905"/>
      <c r="CO47" s="905"/>
      <c r="CP47" s="905"/>
      <c r="CQ47" s="905"/>
      <c r="CR47" s="905"/>
      <c r="CS47" s="905"/>
      <c r="CT47" s="905"/>
      <c r="CU47" s="905"/>
      <c r="CV47" s="905"/>
      <c r="CW47" s="905"/>
      <c r="CX47" s="905"/>
      <c r="CY47" s="905"/>
      <c r="CZ47" s="905"/>
      <c r="DA47" s="905"/>
      <c r="DB47" s="905"/>
      <c r="DC47" s="905"/>
      <c r="DD47" s="905"/>
      <c r="DE47" s="905"/>
      <c r="DF47" s="905"/>
      <c r="DG47" s="905"/>
      <c r="DH47" s="905"/>
      <c r="DI47" s="905"/>
      <c r="DJ47" s="905"/>
      <c r="DK47" s="905"/>
      <c r="DL47" s="905"/>
      <c r="DM47" s="905"/>
      <c r="DN47" s="905"/>
      <c r="DO47" s="905"/>
      <c r="DP47" s="905"/>
      <c r="DQ47" s="905"/>
      <c r="DR47" s="905"/>
      <c r="DS47" s="905"/>
      <c r="DT47" s="905"/>
      <c r="DU47" s="905"/>
      <c r="DV47" s="905"/>
      <c r="DW47" s="905"/>
      <c r="DX47" s="905"/>
      <c r="DY47" s="905"/>
      <c r="DZ47" s="905"/>
      <c r="EA47" s="905"/>
      <c r="EB47" s="905"/>
      <c r="EC47" s="905"/>
      <c r="ED47" s="905"/>
      <c r="EE47" s="905"/>
      <c r="EF47" s="905"/>
      <c r="EG47" s="905"/>
      <c r="EH47" s="905"/>
      <c r="EI47" s="905"/>
      <c r="EJ47" s="905"/>
      <c r="EK47" s="905"/>
      <c r="EL47" s="905"/>
      <c r="EM47" s="905"/>
      <c r="EN47" s="905"/>
      <c r="EO47" s="905"/>
      <c r="EP47" s="905"/>
      <c r="EQ47" s="905"/>
      <c r="ER47" s="905"/>
      <c r="ES47" s="905"/>
      <c r="ET47" s="905"/>
      <c r="EU47" s="905"/>
      <c r="EV47" s="905"/>
      <c r="EW47" s="905"/>
      <c r="EX47" s="905"/>
      <c r="EY47" s="905"/>
      <c r="EZ47" s="905"/>
      <c r="FA47" s="905"/>
      <c r="FB47" s="905"/>
      <c r="FC47" s="905"/>
      <c r="FD47" s="905"/>
      <c r="FE47" s="905"/>
    </row>
    <row r="48" spans="1:161" ht="30" customHeight="1" x14ac:dyDescent="0.25">
      <c r="V48" s="675"/>
      <c r="W48" s="675"/>
      <c r="X48" s="675"/>
      <c r="Y48" s="675"/>
      <c r="Z48" s="675"/>
      <c r="AA48" s="675"/>
      <c r="AB48" s="675"/>
      <c r="AC48" s="675"/>
      <c r="AD48" s="675"/>
      <c r="AE48" s="675"/>
      <c r="AF48" s="675"/>
      <c r="AG48" s="905"/>
      <c r="AH48" s="905"/>
      <c r="AI48" s="905"/>
      <c r="AJ48" s="905"/>
      <c r="AK48" s="905"/>
      <c r="AL48" s="905"/>
      <c r="AM48" s="905"/>
      <c r="AN48" s="905"/>
      <c r="AO48" s="905"/>
      <c r="AP48" s="905"/>
      <c r="AQ48" s="905"/>
      <c r="AR48" s="905"/>
      <c r="AS48" s="905"/>
      <c r="AT48" s="905"/>
      <c r="AU48" s="905"/>
      <c r="AV48" s="905"/>
      <c r="AW48" s="905"/>
      <c r="AX48" s="905"/>
      <c r="AY48" s="905"/>
      <c r="AZ48" s="905"/>
      <c r="BA48" s="905"/>
      <c r="BB48" s="905"/>
      <c r="BC48" s="905"/>
      <c r="BD48" s="905"/>
      <c r="BE48" s="905"/>
      <c r="BF48" s="905"/>
      <c r="BG48" s="905"/>
      <c r="BH48" s="905"/>
      <c r="BI48" s="905"/>
      <c r="BJ48" s="905"/>
      <c r="BK48" s="905"/>
      <c r="BL48" s="905"/>
      <c r="BM48" s="905"/>
      <c r="BN48" s="905"/>
      <c r="BO48" s="905"/>
      <c r="BP48" s="905"/>
      <c r="BQ48" s="905"/>
      <c r="BR48" s="905"/>
      <c r="BS48" s="905"/>
      <c r="BT48" s="905"/>
      <c r="BU48" s="905"/>
      <c r="BV48" s="905"/>
      <c r="BW48" s="905"/>
      <c r="BX48" s="905"/>
      <c r="BY48" s="905"/>
      <c r="BZ48" s="905"/>
      <c r="CA48" s="905"/>
      <c r="CB48" s="905"/>
      <c r="CC48" s="905"/>
      <c r="CD48" s="905"/>
      <c r="CE48" s="905"/>
      <c r="CF48" s="905"/>
      <c r="CG48" s="905"/>
      <c r="CH48" s="905"/>
      <c r="CI48" s="905"/>
      <c r="CJ48" s="905"/>
      <c r="CK48" s="905"/>
      <c r="CL48" s="905"/>
      <c r="CM48" s="905"/>
      <c r="CN48" s="905"/>
      <c r="CO48" s="905"/>
      <c r="CP48" s="905"/>
      <c r="CQ48" s="905"/>
      <c r="CR48" s="905"/>
      <c r="CS48" s="905"/>
      <c r="CT48" s="905"/>
      <c r="CU48" s="905"/>
      <c r="CV48" s="905"/>
      <c r="CW48" s="905"/>
      <c r="CX48" s="905"/>
      <c r="CY48" s="905"/>
      <c r="CZ48" s="905"/>
      <c r="DA48" s="905"/>
      <c r="DB48" s="905"/>
      <c r="DC48" s="905"/>
      <c r="DD48" s="905"/>
      <c r="DE48" s="905"/>
      <c r="DF48" s="905"/>
      <c r="DG48" s="905"/>
      <c r="DH48" s="905"/>
      <c r="DI48" s="905"/>
      <c r="DJ48" s="905"/>
      <c r="DK48" s="905"/>
      <c r="DL48" s="905"/>
      <c r="DM48" s="905"/>
      <c r="DN48" s="905"/>
      <c r="DO48" s="905"/>
      <c r="DP48" s="905"/>
      <c r="DQ48" s="905"/>
      <c r="DR48" s="905"/>
      <c r="DS48" s="905"/>
      <c r="DT48" s="905"/>
      <c r="DU48" s="905"/>
      <c r="DV48" s="905"/>
      <c r="DW48" s="905"/>
      <c r="DX48" s="905"/>
      <c r="DY48" s="905"/>
      <c r="DZ48" s="905"/>
      <c r="EA48" s="905"/>
      <c r="EB48" s="905"/>
      <c r="EC48" s="905"/>
      <c r="ED48" s="905"/>
      <c r="EE48" s="905"/>
      <c r="EF48" s="905"/>
      <c r="EG48" s="905"/>
      <c r="EH48" s="905"/>
      <c r="EI48" s="905"/>
      <c r="EJ48" s="905"/>
      <c r="EK48" s="905"/>
      <c r="EL48" s="905"/>
      <c r="EM48" s="905"/>
      <c r="EN48" s="905"/>
      <c r="EO48" s="905"/>
      <c r="EP48" s="905"/>
      <c r="EQ48" s="905"/>
      <c r="ER48" s="905"/>
      <c r="ES48" s="905"/>
      <c r="ET48" s="905"/>
      <c r="EU48" s="905"/>
      <c r="EV48" s="905"/>
      <c r="EW48" s="905"/>
      <c r="EX48" s="905"/>
      <c r="EY48" s="905"/>
      <c r="EZ48" s="905"/>
      <c r="FA48" s="905"/>
      <c r="FB48" s="905"/>
      <c r="FC48" s="905"/>
      <c r="FD48" s="905"/>
      <c r="FE48" s="905"/>
    </row>
    <row r="49" spans="22:161" ht="30" customHeight="1" x14ac:dyDescent="0.25">
      <c r="V49" s="675"/>
      <c r="W49" s="675"/>
      <c r="X49" s="675"/>
      <c r="Y49" s="675"/>
      <c r="Z49" s="675"/>
      <c r="AA49" s="675"/>
      <c r="AB49" s="675"/>
      <c r="AC49" s="675"/>
      <c r="AD49" s="675"/>
      <c r="AE49" s="675"/>
      <c r="AF49" s="675"/>
      <c r="AG49" s="905"/>
      <c r="AH49" s="905"/>
      <c r="AI49" s="905"/>
      <c r="AJ49" s="905"/>
      <c r="AK49" s="905"/>
      <c r="AL49" s="905"/>
      <c r="AM49" s="905"/>
      <c r="AN49" s="905"/>
      <c r="AO49" s="905"/>
      <c r="AP49" s="905"/>
      <c r="AQ49" s="905"/>
      <c r="AR49" s="905"/>
      <c r="AS49" s="905"/>
      <c r="AT49" s="905"/>
      <c r="AU49" s="905"/>
      <c r="AV49" s="905"/>
      <c r="AW49" s="905"/>
      <c r="AX49" s="905"/>
      <c r="AY49" s="905"/>
      <c r="AZ49" s="905"/>
      <c r="BA49" s="905"/>
      <c r="BB49" s="905"/>
      <c r="BC49" s="905"/>
      <c r="BD49" s="905"/>
      <c r="BE49" s="905"/>
      <c r="BF49" s="905"/>
      <c r="BG49" s="905"/>
      <c r="BH49" s="905"/>
      <c r="BI49" s="905"/>
      <c r="BJ49" s="905"/>
      <c r="BK49" s="905"/>
      <c r="BL49" s="905"/>
      <c r="BM49" s="905"/>
      <c r="BN49" s="905"/>
      <c r="BO49" s="905"/>
      <c r="BP49" s="905"/>
      <c r="BQ49" s="905"/>
      <c r="BR49" s="905"/>
      <c r="BS49" s="905"/>
      <c r="BT49" s="905"/>
      <c r="BU49" s="905"/>
      <c r="BV49" s="905"/>
      <c r="BW49" s="905"/>
      <c r="BX49" s="905"/>
      <c r="BY49" s="905"/>
      <c r="BZ49" s="905"/>
      <c r="CA49" s="905"/>
      <c r="CB49" s="905"/>
      <c r="CC49" s="905"/>
      <c r="CD49" s="905"/>
      <c r="CE49" s="905"/>
      <c r="CF49" s="905"/>
      <c r="CG49" s="905"/>
      <c r="CH49" s="905"/>
      <c r="CI49" s="905"/>
      <c r="CJ49" s="905"/>
      <c r="CK49" s="905"/>
      <c r="CL49" s="905"/>
      <c r="CM49" s="905"/>
      <c r="CN49" s="905"/>
      <c r="CO49" s="905"/>
      <c r="CP49" s="905"/>
      <c r="CQ49" s="905"/>
      <c r="CR49" s="905"/>
      <c r="CS49" s="905"/>
      <c r="CT49" s="905"/>
      <c r="CU49" s="905"/>
      <c r="CV49" s="905"/>
      <c r="CW49" s="905"/>
      <c r="CX49" s="905"/>
      <c r="CY49" s="905"/>
      <c r="CZ49" s="905"/>
      <c r="DA49" s="905"/>
      <c r="DB49" s="905"/>
      <c r="DC49" s="905"/>
      <c r="DD49" s="905"/>
      <c r="DE49" s="905"/>
      <c r="DF49" s="905"/>
      <c r="DG49" s="905"/>
      <c r="DH49" s="905"/>
      <c r="DI49" s="905"/>
      <c r="DJ49" s="905"/>
      <c r="DK49" s="905"/>
      <c r="DL49" s="905"/>
      <c r="DM49" s="905"/>
      <c r="DN49" s="905"/>
      <c r="DO49" s="905"/>
      <c r="DP49" s="905"/>
      <c r="DQ49" s="905"/>
      <c r="DR49" s="905"/>
      <c r="DS49" s="905"/>
      <c r="DT49" s="905"/>
      <c r="DU49" s="905"/>
      <c r="DV49" s="905"/>
      <c r="DW49" s="905"/>
      <c r="DX49" s="905"/>
      <c r="DY49" s="905"/>
      <c r="DZ49" s="905"/>
      <c r="EA49" s="905"/>
      <c r="EB49" s="905"/>
      <c r="EC49" s="905"/>
      <c r="ED49" s="905"/>
      <c r="EE49" s="905"/>
      <c r="EF49" s="905"/>
      <c r="EG49" s="905"/>
      <c r="EH49" s="905"/>
      <c r="EI49" s="905"/>
      <c r="EJ49" s="905"/>
      <c r="EK49" s="905"/>
      <c r="EL49" s="905"/>
      <c r="EM49" s="905"/>
      <c r="EN49" s="905"/>
      <c r="EO49" s="905"/>
      <c r="EP49" s="905"/>
      <c r="EQ49" s="905"/>
      <c r="ER49" s="905"/>
      <c r="ES49" s="905"/>
      <c r="ET49" s="905"/>
      <c r="EU49" s="905"/>
      <c r="EV49" s="905"/>
      <c r="EW49" s="905"/>
      <c r="EX49" s="905"/>
      <c r="EY49" s="905"/>
      <c r="EZ49" s="905"/>
      <c r="FA49" s="905"/>
      <c r="FB49" s="905"/>
      <c r="FC49" s="905"/>
      <c r="FD49" s="905"/>
      <c r="FE49" s="905"/>
    </row>
    <row r="50" spans="22:161" ht="30" customHeight="1" x14ac:dyDescent="0.25">
      <c r="V50" s="675"/>
      <c r="W50" s="675"/>
      <c r="X50" s="675"/>
      <c r="Y50" s="675"/>
      <c r="Z50" s="675"/>
      <c r="AA50" s="675"/>
      <c r="AB50" s="675"/>
      <c r="AC50" s="675"/>
      <c r="AD50" s="675"/>
      <c r="AE50" s="675"/>
      <c r="AF50" s="675"/>
      <c r="AG50" s="905"/>
      <c r="AH50" s="905"/>
      <c r="AI50" s="905"/>
      <c r="AJ50" s="905"/>
      <c r="AK50" s="905"/>
      <c r="AL50" s="905"/>
      <c r="AM50" s="905"/>
      <c r="AN50" s="905"/>
      <c r="AO50" s="905"/>
      <c r="AP50" s="905"/>
      <c r="AQ50" s="905"/>
      <c r="AR50" s="905"/>
      <c r="AS50" s="905"/>
      <c r="AT50" s="905"/>
      <c r="AU50" s="905"/>
      <c r="AV50" s="905"/>
      <c r="AW50" s="905"/>
      <c r="AX50" s="905"/>
      <c r="AY50" s="905"/>
      <c r="AZ50" s="905"/>
      <c r="BA50" s="905"/>
      <c r="BB50" s="905"/>
      <c r="BC50" s="905"/>
      <c r="BD50" s="905"/>
      <c r="BE50" s="905"/>
      <c r="BF50" s="905"/>
      <c r="BG50" s="905"/>
      <c r="BH50" s="905"/>
      <c r="BI50" s="905"/>
      <c r="BJ50" s="905"/>
      <c r="BK50" s="905"/>
      <c r="BL50" s="905"/>
      <c r="BM50" s="905"/>
      <c r="BN50" s="905"/>
      <c r="BO50" s="905"/>
      <c r="BP50" s="905"/>
      <c r="BQ50" s="905"/>
      <c r="BR50" s="905"/>
      <c r="BS50" s="905"/>
      <c r="BT50" s="905"/>
      <c r="BU50" s="905"/>
      <c r="BV50" s="905"/>
      <c r="BW50" s="905"/>
      <c r="BX50" s="905"/>
      <c r="BY50" s="905"/>
      <c r="BZ50" s="905"/>
      <c r="CA50" s="905"/>
      <c r="CB50" s="905"/>
      <c r="CC50" s="905"/>
      <c r="CD50" s="905"/>
      <c r="CE50" s="905"/>
      <c r="CF50" s="905"/>
      <c r="CG50" s="905"/>
      <c r="CH50" s="905"/>
      <c r="CI50" s="905"/>
      <c r="CJ50" s="905"/>
      <c r="CK50" s="905"/>
      <c r="CL50" s="905"/>
      <c r="CM50" s="905"/>
      <c r="CN50" s="905"/>
      <c r="CO50" s="905"/>
      <c r="CP50" s="905"/>
      <c r="CQ50" s="905"/>
      <c r="CR50" s="905"/>
      <c r="CS50" s="905"/>
      <c r="CT50" s="905"/>
      <c r="CU50" s="905"/>
      <c r="CV50" s="905"/>
      <c r="CW50" s="905"/>
      <c r="CX50" s="905"/>
      <c r="CY50" s="905"/>
      <c r="CZ50" s="905"/>
      <c r="DA50" s="905"/>
      <c r="DB50" s="905"/>
      <c r="DC50" s="905"/>
      <c r="DD50" s="905"/>
      <c r="DE50" s="905"/>
      <c r="DF50" s="905"/>
      <c r="DG50" s="905"/>
      <c r="DH50" s="905"/>
      <c r="DI50" s="905"/>
      <c r="DJ50" s="905"/>
      <c r="DK50" s="905"/>
      <c r="DL50" s="905"/>
      <c r="DM50" s="905"/>
      <c r="DN50" s="905"/>
      <c r="DO50" s="905"/>
      <c r="DP50" s="905"/>
      <c r="DQ50" s="905"/>
      <c r="DR50" s="905"/>
      <c r="DS50" s="905"/>
      <c r="DT50" s="905"/>
      <c r="DU50" s="905"/>
      <c r="DV50" s="905"/>
      <c r="DW50" s="905"/>
      <c r="DX50" s="905"/>
      <c r="DY50" s="905"/>
      <c r="DZ50" s="905"/>
      <c r="EA50" s="905"/>
      <c r="EB50" s="905"/>
      <c r="EC50" s="905"/>
      <c r="ED50" s="905"/>
      <c r="EE50" s="905"/>
      <c r="EF50" s="905"/>
      <c r="EG50" s="905"/>
      <c r="EH50" s="905"/>
      <c r="EI50" s="905"/>
      <c r="EJ50" s="905"/>
      <c r="EK50" s="905"/>
      <c r="EL50" s="905"/>
      <c r="EM50" s="905"/>
      <c r="EN50" s="905"/>
      <c r="EO50" s="905"/>
      <c r="EP50" s="905"/>
      <c r="EQ50" s="905"/>
      <c r="ER50" s="905"/>
      <c r="ES50" s="905"/>
      <c r="ET50" s="905"/>
      <c r="EU50" s="905"/>
      <c r="EV50" s="905"/>
      <c r="EW50" s="905"/>
      <c r="EX50" s="905"/>
      <c r="EY50" s="905"/>
      <c r="EZ50" s="905"/>
      <c r="FA50" s="905"/>
      <c r="FB50" s="905"/>
      <c r="FC50" s="905"/>
      <c r="FD50" s="905"/>
      <c r="FE50" s="905"/>
    </row>
    <row r="51" spans="22:161" ht="30" customHeight="1" x14ac:dyDescent="0.25">
      <c r="V51" s="675"/>
      <c r="W51" s="675"/>
      <c r="X51" s="675"/>
      <c r="Y51" s="675"/>
      <c r="Z51" s="675"/>
      <c r="AA51" s="675"/>
      <c r="AB51" s="675"/>
      <c r="AC51" s="675"/>
      <c r="AD51" s="675"/>
      <c r="AE51" s="675"/>
      <c r="AF51" s="675"/>
      <c r="AG51" s="905"/>
      <c r="AH51" s="905"/>
      <c r="AI51" s="905"/>
      <c r="AJ51" s="905"/>
      <c r="AK51" s="905"/>
      <c r="AL51" s="905"/>
      <c r="AM51" s="905"/>
      <c r="AN51" s="905"/>
      <c r="AO51" s="905"/>
      <c r="AP51" s="905"/>
      <c r="AQ51" s="905"/>
      <c r="AR51" s="905"/>
      <c r="AS51" s="905"/>
      <c r="AT51" s="905"/>
      <c r="AU51" s="905"/>
      <c r="AV51" s="905"/>
      <c r="AW51" s="905"/>
      <c r="AX51" s="905"/>
      <c r="AY51" s="905"/>
      <c r="AZ51" s="905"/>
      <c r="BA51" s="905"/>
      <c r="BB51" s="905"/>
      <c r="BC51" s="905"/>
      <c r="BD51" s="905"/>
      <c r="BE51" s="905"/>
      <c r="BF51" s="905"/>
      <c r="BG51" s="905"/>
      <c r="BH51" s="905"/>
      <c r="BI51" s="905"/>
      <c r="BJ51" s="905"/>
      <c r="BK51" s="905"/>
      <c r="BL51" s="905"/>
      <c r="BM51" s="905"/>
      <c r="BN51" s="905"/>
      <c r="BO51" s="905"/>
      <c r="BP51" s="905"/>
      <c r="BQ51" s="905"/>
      <c r="BR51" s="905"/>
      <c r="BS51" s="905"/>
      <c r="BT51" s="905"/>
      <c r="BU51" s="905"/>
      <c r="BV51" s="905"/>
      <c r="BW51" s="905"/>
      <c r="BX51" s="905"/>
      <c r="BY51" s="905"/>
      <c r="BZ51" s="905"/>
      <c r="CA51" s="905"/>
      <c r="CB51" s="905"/>
      <c r="CC51" s="905"/>
      <c r="CD51" s="905"/>
      <c r="CE51" s="905"/>
      <c r="CF51" s="905"/>
      <c r="CG51" s="905"/>
      <c r="CH51" s="905"/>
      <c r="CI51" s="905"/>
      <c r="CJ51" s="905"/>
      <c r="CK51" s="905"/>
      <c r="CL51" s="905"/>
      <c r="CM51" s="905"/>
      <c r="CN51" s="905"/>
      <c r="CO51" s="905"/>
      <c r="CP51" s="905"/>
      <c r="CQ51" s="905"/>
      <c r="CR51" s="905"/>
      <c r="CS51" s="905"/>
      <c r="CT51" s="905"/>
      <c r="CU51" s="905"/>
      <c r="CV51" s="905"/>
      <c r="CW51" s="905"/>
      <c r="CX51" s="905"/>
      <c r="CY51" s="905"/>
      <c r="CZ51" s="905"/>
      <c r="DA51" s="905"/>
      <c r="DB51" s="905"/>
      <c r="DC51" s="905"/>
      <c r="DD51" s="905"/>
      <c r="DE51" s="905"/>
      <c r="DF51" s="905"/>
      <c r="DG51" s="905"/>
      <c r="DH51" s="905"/>
      <c r="DI51" s="905"/>
      <c r="DJ51" s="905"/>
      <c r="DK51" s="905"/>
      <c r="DL51" s="905"/>
      <c r="DM51" s="905"/>
      <c r="DN51" s="905"/>
      <c r="DO51" s="905"/>
      <c r="DP51" s="905"/>
      <c r="DQ51" s="905"/>
      <c r="DR51" s="905"/>
      <c r="DS51" s="905"/>
      <c r="DT51" s="905"/>
      <c r="DU51" s="905"/>
      <c r="DV51" s="905"/>
      <c r="DW51" s="905"/>
      <c r="DX51" s="905"/>
      <c r="DY51" s="905"/>
      <c r="DZ51" s="905"/>
      <c r="EA51" s="905"/>
      <c r="EB51" s="905"/>
      <c r="EC51" s="905"/>
      <c r="ED51" s="905"/>
      <c r="EE51" s="905"/>
      <c r="EF51" s="905"/>
      <c r="EG51" s="905"/>
      <c r="EH51" s="905"/>
      <c r="EI51" s="905"/>
      <c r="EJ51" s="905"/>
      <c r="EK51" s="905"/>
      <c r="EL51" s="905"/>
      <c r="EM51" s="905"/>
      <c r="EN51" s="905"/>
      <c r="EO51" s="905"/>
      <c r="EP51" s="905"/>
      <c r="EQ51" s="905"/>
      <c r="ER51" s="905"/>
      <c r="ES51" s="905"/>
      <c r="ET51" s="905"/>
      <c r="EU51" s="905"/>
      <c r="EV51" s="905"/>
      <c r="EW51" s="905"/>
      <c r="EX51" s="905"/>
      <c r="EY51" s="905"/>
      <c r="EZ51" s="905"/>
      <c r="FA51" s="905"/>
      <c r="FB51" s="905"/>
      <c r="FC51" s="905"/>
      <c r="FD51" s="905"/>
      <c r="FE51" s="905"/>
    </row>
    <row r="52" spans="22:161" ht="30" customHeight="1" x14ac:dyDescent="0.25">
      <c r="V52" s="675"/>
      <c r="W52" s="675"/>
      <c r="X52" s="675"/>
      <c r="Y52" s="675"/>
      <c r="Z52" s="675"/>
      <c r="AA52" s="675"/>
      <c r="AB52" s="675"/>
      <c r="AC52" s="675"/>
      <c r="AD52" s="675"/>
      <c r="AE52" s="675"/>
      <c r="AF52" s="675"/>
      <c r="AG52" s="905"/>
      <c r="AH52" s="905"/>
      <c r="AI52" s="905"/>
      <c r="AJ52" s="905"/>
      <c r="AK52" s="905"/>
      <c r="AL52" s="905"/>
      <c r="AM52" s="905"/>
      <c r="AN52" s="905"/>
      <c r="AO52" s="905"/>
      <c r="AP52" s="905"/>
      <c r="AQ52" s="905"/>
      <c r="AR52" s="905"/>
      <c r="AS52" s="905"/>
      <c r="AT52" s="905"/>
      <c r="AU52" s="905"/>
      <c r="AV52" s="905"/>
      <c r="AW52" s="905"/>
      <c r="AX52" s="905"/>
      <c r="AY52" s="905"/>
      <c r="AZ52" s="905"/>
      <c r="BA52" s="905"/>
      <c r="BB52" s="905"/>
      <c r="BC52" s="905"/>
      <c r="BD52" s="905"/>
      <c r="BE52" s="905"/>
      <c r="BF52" s="905"/>
      <c r="BG52" s="905"/>
      <c r="BH52" s="905"/>
      <c r="BI52" s="905"/>
      <c r="BJ52" s="905"/>
      <c r="BK52" s="905"/>
      <c r="BL52" s="905"/>
      <c r="BM52" s="905"/>
      <c r="BN52" s="905"/>
      <c r="BO52" s="905"/>
      <c r="BP52" s="905"/>
      <c r="BQ52" s="905"/>
      <c r="BR52" s="905"/>
      <c r="BS52" s="905"/>
      <c r="BT52" s="905"/>
      <c r="BU52" s="905"/>
      <c r="BV52" s="905"/>
      <c r="BW52" s="905"/>
      <c r="BX52" s="905"/>
      <c r="BY52" s="905"/>
      <c r="BZ52" s="905"/>
      <c r="CA52" s="905"/>
      <c r="CB52" s="905"/>
      <c r="CC52" s="905"/>
      <c r="CD52" s="905"/>
      <c r="CE52" s="905"/>
      <c r="CF52" s="905"/>
      <c r="CG52" s="905"/>
      <c r="CH52" s="905"/>
      <c r="CI52" s="905"/>
      <c r="CJ52" s="905"/>
      <c r="CK52" s="905"/>
      <c r="CL52" s="905"/>
      <c r="CM52" s="905"/>
      <c r="CN52" s="905"/>
      <c r="CO52" s="905"/>
      <c r="CP52" s="905"/>
      <c r="CQ52" s="905"/>
      <c r="CR52" s="905"/>
      <c r="CS52" s="905"/>
      <c r="CT52" s="905"/>
      <c r="CU52" s="905"/>
      <c r="CV52" s="905"/>
      <c r="CW52" s="905"/>
      <c r="CX52" s="905"/>
      <c r="CY52" s="905"/>
      <c r="CZ52" s="905"/>
      <c r="DA52" s="905"/>
      <c r="DB52" s="905"/>
      <c r="DC52" s="905"/>
      <c r="DD52" s="905"/>
      <c r="DE52" s="905"/>
      <c r="DF52" s="905"/>
      <c r="DG52" s="905"/>
      <c r="DH52" s="905"/>
      <c r="DI52" s="905"/>
      <c r="DJ52" s="905"/>
      <c r="DK52" s="905"/>
      <c r="DL52" s="905"/>
      <c r="DM52" s="905"/>
      <c r="DN52" s="905"/>
      <c r="DO52" s="905"/>
      <c r="DP52" s="905"/>
      <c r="DQ52" s="905"/>
      <c r="DR52" s="905"/>
      <c r="DS52" s="905"/>
      <c r="DT52" s="905"/>
      <c r="DU52" s="905"/>
      <c r="DV52" s="905"/>
      <c r="DW52" s="905"/>
      <c r="DX52" s="905"/>
      <c r="DY52" s="905"/>
      <c r="DZ52" s="905"/>
      <c r="EA52" s="905"/>
      <c r="EB52" s="905"/>
      <c r="EC52" s="905"/>
      <c r="ED52" s="905"/>
      <c r="EE52" s="905"/>
      <c r="EF52" s="905"/>
      <c r="EG52" s="905"/>
      <c r="EH52" s="905"/>
      <c r="EI52" s="905"/>
      <c r="EJ52" s="905"/>
      <c r="EK52" s="905"/>
      <c r="EL52" s="905"/>
      <c r="EM52" s="905"/>
      <c r="EN52" s="905"/>
      <c r="EO52" s="905"/>
      <c r="EP52" s="905"/>
      <c r="EQ52" s="905"/>
      <c r="ER52" s="905"/>
      <c r="ES52" s="905"/>
      <c r="ET52" s="905"/>
      <c r="EU52" s="905"/>
      <c r="EV52" s="905"/>
      <c r="EW52" s="905"/>
      <c r="EX52" s="905"/>
      <c r="EY52" s="905"/>
      <c r="EZ52" s="905"/>
      <c r="FA52" s="905"/>
      <c r="FB52" s="905"/>
      <c r="FC52" s="905"/>
      <c r="FD52" s="905"/>
      <c r="FE52" s="905"/>
    </row>
    <row r="53" spans="22:161" ht="30" customHeight="1" x14ac:dyDescent="0.25">
      <c r="V53" s="675"/>
      <c r="W53" s="675"/>
      <c r="X53" s="675"/>
      <c r="Y53" s="675"/>
      <c r="Z53" s="675"/>
      <c r="AA53" s="675"/>
      <c r="AB53" s="675"/>
      <c r="AC53" s="675"/>
      <c r="AD53" s="675"/>
      <c r="AE53" s="675"/>
      <c r="AF53" s="675"/>
      <c r="AG53" s="905"/>
      <c r="AH53" s="905"/>
      <c r="AI53" s="905"/>
      <c r="AJ53" s="905"/>
      <c r="AK53" s="905"/>
      <c r="AL53" s="905"/>
      <c r="AM53" s="905"/>
      <c r="AN53" s="905"/>
      <c r="AO53" s="905"/>
      <c r="AP53" s="905"/>
      <c r="AQ53" s="905"/>
      <c r="AR53" s="905"/>
      <c r="AS53" s="905"/>
      <c r="AT53" s="905"/>
      <c r="AU53" s="905"/>
      <c r="AV53" s="905"/>
      <c r="AW53" s="905"/>
      <c r="AX53" s="905"/>
      <c r="AY53" s="905"/>
      <c r="AZ53" s="905"/>
      <c r="BA53" s="905"/>
      <c r="BB53" s="905"/>
      <c r="BC53" s="905"/>
      <c r="BD53" s="905"/>
      <c r="BE53" s="905"/>
      <c r="BF53" s="905"/>
      <c r="BG53" s="905"/>
      <c r="BH53" s="905"/>
      <c r="BI53" s="905"/>
      <c r="BJ53" s="905"/>
      <c r="BK53" s="905"/>
      <c r="BL53" s="905"/>
      <c r="BM53" s="905"/>
      <c r="BN53" s="905"/>
      <c r="BO53" s="905"/>
      <c r="BP53" s="905"/>
      <c r="BQ53" s="905"/>
      <c r="BR53" s="905"/>
      <c r="BS53" s="905"/>
      <c r="BT53" s="905"/>
      <c r="BU53" s="905"/>
      <c r="BV53" s="905"/>
      <c r="BW53" s="905"/>
      <c r="BX53" s="905"/>
      <c r="BY53" s="905"/>
      <c r="BZ53" s="905"/>
      <c r="CA53" s="905"/>
      <c r="CB53" s="905"/>
      <c r="CC53" s="905"/>
      <c r="CD53" s="905"/>
      <c r="CE53" s="905"/>
      <c r="CF53" s="905"/>
      <c r="CG53" s="905"/>
      <c r="CH53" s="905"/>
      <c r="CI53" s="905"/>
      <c r="CJ53" s="905"/>
      <c r="CK53" s="905"/>
      <c r="CL53" s="905"/>
      <c r="CM53" s="905"/>
      <c r="CN53" s="905"/>
      <c r="CO53" s="905"/>
      <c r="CP53" s="905"/>
      <c r="CQ53" s="905"/>
      <c r="CR53" s="905"/>
      <c r="CS53" s="905"/>
      <c r="CT53" s="905"/>
      <c r="CU53" s="905"/>
      <c r="CV53" s="905"/>
      <c r="CW53" s="905"/>
      <c r="CX53" s="905"/>
      <c r="CY53" s="905"/>
      <c r="CZ53" s="905"/>
      <c r="DA53" s="905"/>
      <c r="DB53" s="905"/>
      <c r="DC53" s="905"/>
      <c r="DD53" s="905"/>
      <c r="DE53" s="905"/>
      <c r="DF53" s="905"/>
      <c r="DG53" s="905"/>
      <c r="DH53" s="905"/>
      <c r="DI53" s="905"/>
      <c r="DJ53" s="905"/>
      <c r="DK53" s="905"/>
      <c r="DL53" s="905"/>
      <c r="DM53" s="905"/>
      <c r="DN53" s="905"/>
      <c r="DO53" s="905"/>
      <c r="DP53" s="905"/>
      <c r="DQ53" s="905"/>
      <c r="DR53" s="905"/>
      <c r="DS53" s="905"/>
      <c r="DT53" s="905"/>
      <c r="DU53" s="905"/>
      <c r="DV53" s="905"/>
      <c r="DW53" s="905"/>
      <c r="DX53" s="905"/>
      <c r="DY53" s="905"/>
      <c r="DZ53" s="905"/>
      <c r="EA53" s="905"/>
      <c r="EB53" s="905"/>
      <c r="EC53" s="905"/>
      <c r="ED53" s="905"/>
      <c r="EE53" s="905"/>
      <c r="EF53" s="905"/>
      <c r="EG53" s="905"/>
      <c r="EH53" s="905"/>
      <c r="EI53" s="905"/>
      <c r="EJ53" s="905"/>
      <c r="EK53" s="905"/>
      <c r="EL53" s="905"/>
      <c r="EM53" s="905"/>
      <c r="EN53" s="905"/>
      <c r="EO53" s="905"/>
      <c r="EP53" s="905"/>
      <c r="EQ53" s="905"/>
      <c r="ER53" s="905"/>
      <c r="ES53" s="905"/>
      <c r="ET53" s="905"/>
      <c r="EU53" s="905"/>
      <c r="EV53" s="905"/>
      <c r="EW53" s="905"/>
      <c r="EX53" s="905"/>
      <c r="EY53" s="905"/>
      <c r="EZ53" s="905"/>
      <c r="FA53" s="905"/>
      <c r="FB53" s="905"/>
      <c r="FC53" s="905"/>
      <c r="FD53" s="905"/>
      <c r="FE53" s="905"/>
    </row>
    <row r="54" spans="22:161" ht="30" customHeight="1" x14ac:dyDescent="0.25">
      <c r="V54" s="675"/>
      <c r="W54" s="675"/>
      <c r="X54" s="675"/>
      <c r="Y54" s="675"/>
      <c r="Z54" s="675"/>
      <c r="AA54" s="675"/>
      <c r="AB54" s="675"/>
      <c r="AC54" s="675"/>
      <c r="AD54" s="675"/>
      <c r="AE54" s="675"/>
      <c r="AF54" s="675"/>
      <c r="AG54" s="905"/>
      <c r="AH54" s="905"/>
      <c r="AI54" s="905"/>
      <c r="AJ54" s="905"/>
      <c r="AK54" s="905"/>
      <c r="AL54" s="905"/>
      <c r="AM54" s="905"/>
      <c r="AN54" s="905"/>
      <c r="AO54" s="905"/>
      <c r="AP54" s="905"/>
      <c r="AQ54" s="905"/>
      <c r="AR54" s="905"/>
      <c r="AS54" s="905"/>
      <c r="AT54" s="905"/>
      <c r="AU54" s="905"/>
      <c r="AV54" s="905"/>
      <c r="AW54" s="905"/>
      <c r="AX54" s="905"/>
      <c r="AY54" s="905"/>
      <c r="AZ54" s="905"/>
      <c r="BA54" s="905"/>
      <c r="BB54" s="905"/>
      <c r="BC54" s="905"/>
      <c r="BD54" s="905"/>
      <c r="BE54" s="905"/>
      <c r="BF54" s="905"/>
      <c r="BG54" s="905"/>
      <c r="BH54" s="905"/>
      <c r="BI54" s="905"/>
      <c r="BJ54" s="905"/>
      <c r="BK54" s="905"/>
      <c r="BL54" s="905"/>
      <c r="BM54" s="905"/>
      <c r="BN54" s="905"/>
      <c r="BO54" s="905"/>
      <c r="BP54" s="905"/>
      <c r="BQ54" s="905"/>
      <c r="BR54" s="905"/>
      <c r="BS54" s="905"/>
      <c r="BT54" s="905"/>
      <c r="BU54" s="905"/>
      <c r="BV54" s="905"/>
      <c r="BW54" s="905"/>
      <c r="BX54" s="905"/>
      <c r="BY54" s="905"/>
      <c r="BZ54" s="905"/>
      <c r="CA54" s="905"/>
      <c r="CB54" s="905"/>
      <c r="CC54" s="905"/>
      <c r="CD54" s="905"/>
      <c r="CE54" s="905"/>
      <c r="CF54" s="905"/>
      <c r="CG54" s="905"/>
      <c r="CH54" s="905"/>
      <c r="CI54" s="905"/>
      <c r="CJ54" s="905"/>
      <c r="CK54" s="905"/>
      <c r="CL54" s="905"/>
      <c r="CM54" s="905"/>
      <c r="CN54" s="905"/>
      <c r="CO54" s="905"/>
      <c r="CP54" s="905"/>
      <c r="CQ54" s="905"/>
      <c r="CR54" s="905"/>
      <c r="CS54" s="905"/>
      <c r="CT54" s="905"/>
      <c r="CU54" s="905"/>
      <c r="CV54" s="905"/>
      <c r="CW54" s="905"/>
      <c r="CX54" s="905"/>
      <c r="CY54" s="905"/>
      <c r="CZ54" s="905"/>
      <c r="DA54" s="905"/>
      <c r="DB54" s="905"/>
      <c r="DC54" s="905"/>
      <c r="DD54" s="905"/>
      <c r="DE54" s="905"/>
      <c r="DF54" s="905"/>
      <c r="DG54" s="905"/>
      <c r="DH54" s="905"/>
      <c r="DI54" s="905"/>
      <c r="DJ54" s="905"/>
      <c r="DK54" s="905"/>
      <c r="DL54" s="905"/>
      <c r="DM54" s="905"/>
      <c r="DN54" s="905"/>
      <c r="DO54" s="905"/>
      <c r="DP54" s="905"/>
      <c r="DQ54" s="905"/>
      <c r="DR54" s="905"/>
      <c r="DS54" s="905"/>
      <c r="DT54" s="905"/>
      <c r="DU54" s="905"/>
      <c r="DV54" s="905"/>
      <c r="DW54" s="905"/>
      <c r="DX54" s="905"/>
      <c r="DY54" s="905"/>
      <c r="DZ54" s="905"/>
      <c r="EA54" s="905"/>
      <c r="EB54" s="905"/>
      <c r="EC54" s="905"/>
      <c r="ED54" s="905"/>
      <c r="EE54" s="905"/>
      <c r="EF54" s="905"/>
      <c r="EG54" s="905"/>
      <c r="EH54" s="905"/>
      <c r="EI54" s="905"/>
      <c r="EJ54" s="905"/>
      <c r="EK54" s="905"/>
      <c r="EL54" s="905"/>
      <c r="EM54" s="905"/>
      <c r="EN54" s="905"/>
      <c r="EO54" s="905"/>
      <c r="EP54" s="905"/>
      <c r="EQ54" s="905"/>
      <c r="ER54" s="905"/>
      <c r="ES54" s="905"/>
      <c r="ET54" s="905"/>
      <c r="EU54" s="905"/>
      <c r="EV54" s="905"/>
      <c r="EW54" s="905"/>
      <c r="EX54" s="905"/>
      <c r="EY54" s="905"/>
      <c r="EZ54" s="905"/>
      <c r="FA54" s="905"/>
      <c r="FB54" s="905"/>
      <c r="FC54" s="905"/>
      <c r="FD54" s="905"/>
      <c r="FE54" s="905"/>
    </row>
    <row r="55" spans="22:161" ht="30" customHeight="1" x14ac:dyDescent="0.25">
      <c r="V55" s="675"/>
      <c r="W55" s="675"/>
      <c r="X55" s="675"/>
      <c r="Y55" s="675"/>
      <c r="Z55" s="675"/>
      <c r="AA55" s="675"/>
      <c r="AB55" s="675"/>
      <c r="AC55" s="675"/>
      <c r="AD55" s="675"/>
      <c r="AE55" s="675"/>
      <c r="AF55" s="675"/>
      <c r="AG55" s="905"/>
      <c r="AH55" s="905"/>
      <c r="AI55" s="905"/>
      <c r="AJ55" s="905"/>
      <c r="AK55" s="905"/>
      <c r="AL55" s="905"/>
      <c r="AM55" s="905"/>
      <c r="AN55" s="905"/>
      <c r="AO55" s="905"/>
      <c r="AP55" s="905"/>
      <c r="AQ55" s="905"/>
      <c r="AR55" s="905"/>
      <c r="AS55" s="905"/>
      <c r="AT55" s="905"/>
      <c r="AU55" s="905"/>
      <c r="AV55" s="905"/>
      <c r="AW55" s="905"/>
      <c r="AX55" s="905"/>
      <c r="AY55" s="905"/>
      <c r="AZ55" s="905"/>
      <c r="BA55" s="905"/>
      <c r="BB55" s="905"/>
      <c r="BC55" s="905"/>
      <c r="BD55" s="905"/>
      <c r="BE55" s="905"/>
      <c r="BF55" s="905"/>
      <c r="BG55" s="905"/>
      <c r="BH55" s="905"/>
      <c r="BI55" s="905"/>
      <c r="BJ55" s="905"/>
      <c r="BK55" s="905"/>
      <c r="BL55" s="905"/>
      <c r="BM55" s="905"/>
      <c r="BN55" s="905"/>
      <c r="BO55" s="905"/>
      <c r="BP55" s="905"/>
      <c r="BQ55" s="905"/>
      <c r="BR55" s="905"/>
      <c r="BS55" s="905"/>
      <c r="BT55" s="905"/>
      <c r="BU55" s="905"/>
      <c r="BV55" s="905"/>
      <c r="BW55" s="905"/>
      <c r="BX55" s="905"/>
      <c r="BY55" s="905"/>
      <c r="BZ55" s="905"/>
      <c r="CA55" s="905"/>
      <c r="CB55" s="905"/>
      <c r="CC55" s="905"/>
      <c r="CD55" s="905"/>
      <c r="CE55" s="905"/>
      <c r="CF55" s="905"/>
      <c r="CG55" s="905"/>
      <c r="CH55" s="905"/>
      <c r="CI55" s="905"/>
      <c r="CJ55" s="905"/>
      <c r="CK55" s="905"/>
      <c r="CL55" s="905"/>
      <c r="CM55" s="905"/>
      <c r="CN55" s="905"/>
      <c r="CO55" s="905"/>
      <c r="CP55" s="905"/>
      <c r="CQ55" s="905"/>
      <c r="CR55" s="905"/>
      <c r="CS55" s="905"/>
      <c r="CT55" s="905"/>
      <c r="CU55" s="905"/>
      <c r="CV55" s="905"/>
      <c r="CW55" s="905"/>
      <c r="CX55" s="905"/>
      <c r="CY55" s="905"/>
      <c r="CZ55" s="905"/>
      <c r="DA55" s="905"/>
      <c r="DB55" s="905"/>
      <c r="DC55" s="905"/>
      <c r="DD55" s="905"/>
      <c r="DE55" s="905"/>
      <c r="DF55" s="905"/>
      <c r="DG55" s="905"/>
      <c r="DH55" s="905"/>
      <c r="DI55" s="905"/>
      <c r="DJ55" s="905"/>
      <c r="DK55" s="905"/>
      <c r="DL55" s="905"/>
      <c r="DM55" s="905"/>
      <c r="DN55" s="905"/>
      <c r="DO55" s="905"/>
      <c r="DP55" s="905"/>
      <c r="DQ55" s="905"/>
      <c r="DR55" s="905"/>
      <c r="DS55" s="905"/>
      <c r="DT55" s="905"/>
      <c r="DU55" s="905"/>
      <c r="DV55" s="905"/>
      <c r="DW55" s="905"/>
      <c r="DX55" s="905"/>
      <c r="DY55" s="905"/>
      <c r="DZ55" s="905"/>
      <c r="EA55" s="905"/>
      <c r="EB55" s="905"/>
      <c r="EC55" s="905"/>
      <c r="ED55" s="905"/>
      <c r="EE55" s="905"/>
      <c r="EF55" s="905"/>
      <c r="EG55" s="905"/>
      <c r="EH55" s="905"/>
      <c r="EI55" s="905"/>
      <c r="EJ55" s="905"/>
      <c r="EK55" s="905"/>
      <c r="EL55" s="905"/>
      <c r="EM55" s="905"/>
      <c r="EN55" s="905"/>
      <c r="EO55" s="905"/>
      <c r="EP55" s="905"/>
      <c r="EQ55" s="905"/>
      <c r="ER55" s="905"/>
      <c r="ES55" s="905"/>
      <c r="ET55" s="905"/>
      <c r="EU55" s="905"/>
      <c r="EV55" s="905"/>
      <c r="EW55" s="905"/>
      <c r="EX55" s="905"/>
      <c r="EY55" s="905"/>
      <c r="EZ55" s="905"/>
      <c r="FA55" s="905"/>
      <c r="FB55" s="905"/>
      <c r="FC55" s="905"/>
      <c r="FD55" s="905"/>
      <c r="FE55" s="905"/>
    </row>
    <row r="56" spans="22:161" ht="30" customHeight="1" x14ac:dyDescent="0.25">
      <c r="V56" s="675"/>
      <c r="W56" s="675"/>
      <c r="X56" s="675"/>
      <c r="Y56" s="675"/>
      <c r="Z56" s="675"/>
      <c r="AA56" s="675"/>
      <c r="AB56" s="675"/>
      <c r="AC56" s="675"/>
      <c r="AD56" s="675"/>
      <c r="AE56" s="675"/>
      <c r="AF56" s="675"/>
      <c r="AG56" s="905"/>
      <c r="AH56" s="905"/>
      <c r="AI56" s="905"/>
      <c r="AJ56" s="905"/>
      <c r="AK56" s="905"/>
      <c r="AL56" s="905"/>
      <c r="AM56" s="905"/>
      <c r="AN56" s="905"/>
      <c r="AO56" s="905"/>
      <c r="AP56" s="905"/>
      <c r="AQ56" s="905"/>
      <c r="AR56" s="905"/>
      <c r="AS56" s="905"/>
      <c r="AT56" s="905"/>
      <c r="AU56" s="905"/>
      <c r="AV56" s="905"/>
      <c r="AW56" s="905"/>
      <c r="AX56" s="905"/>
      <c r="AY56" s="905"/>
      <c r="AZ56" s="905"/>
      <c r="BA56" s="905"/>
      <c r="BB56" s="905"/>
      <c r="BC56" s="905"/>
      <c r="BD56" s="905"/>
      <c r="BE56" s="905"/>
      <c r="BF56" s="905"/>
      <c r="BG56" s="905"/>
      <c r="BH56" s="905"/>
      <c r="BI56" s="905"/>
      <c r="BJ56" s="905"/>
      <c r="BK56" s="905"/>
      <c r="BL56" s="905"/>
      <c r="BM56" s="905"/>
      <c r="BN56" s="905"/>
      <c r="BO56" s="905"/>
      <c r="BP56" s="905"/>
      <c r="BQ56" s="905"/>
      <c r="BR56" s="905"/>
      <c r="BS56" s="905"/>
      <c r="BT56" s="905"/>
      <c r="BU56" s="905"/>
      <c r="BV56" s="905"/>
      <c r="BW56" s="905"/>
      <c r="BX56" s="905"/>
      <c r="BY56" s="905"/>
      <c r="BZ56" s="905"/>
      <c r="CA56" s="905"/>
      <c r="CB56" s="905"/>
      <c r="CC56" s="905"/>
      <c r="CD56" s="905"/>
      <c r="CE56" s="905"/>
      <c r="CF56" s="905"/>
      <c r="CG56" s="905"/>
      <c r="CH56" s="905"/>
      <c r="CI56" s="905"/>
      <c r="CJ56" s="905"/>
      <c r="CK56" s="905"/>
      <c r="CL56" s="905"/>
      <c r="CM56" s="905"/>
      <c r="CN56" s="905"/>
      <c r="CO56" s="905"/>
      <c r="CP56" s="905"/>
      <c r="CQ56" s="905"/>
      <c r="CR56" s="905"/>
      <c r="CS56" s="905"/>
      <c r="CT56" s="905"/>
      <c r="CU56" s="905"/>
      <c r="CV56" s="905"/>
      <c r="CW56" s="905"/>
      <c r="CX56" s="905"/>
      <c r="CY56" s="905"/>
      <c r="CZ56" s="905"/>
      <c r="DA56" s="905"/>
      <c r="DB56" s="905"/>
      <c r="DC56" s="905"/>
      <c r="DD56" s="905"/>
      <c r="DE56" s="905"/>
      <c r="DF56" s="905"/>
      <c r="DG56" s="905"/>
      <c r="DH56" s="905"/>
      <c r="DI56" s="905"/>
      <c r="DJ56" s="905"/>
      <c r="DK56" s="905"/>
      <c r="DL56" s="905"/>
      <c r="DM56" s="905"/>
      <c r="DN56" s="905"/>
      <c r="DO56" s="905"/>
      <c r="DP56" s="905"/>
      <c r="DQ56" s="905"/>
      <c r="DR56" s="905"/>
      <c r="DS56" s="905"/>
      <c r="DT56" s="905"/>
      <c r="DU56" s="905"/>
      <c r="DV56" s="905"/>
      <c r="DW56" s="905"/>
      <c r="DX56" s="905"/>
      <c r="DY56" s="905"/>
      <c r="DZ56" s="905"/>
      <c r="EA56" s="905"/>
      <c r="EB56" s="905"/>
      <c r="EC56" s="905"/>
      <c r="ED56" s="905"/>
      <c r="EE56" s="905"/>
      <c r="EF56" s="905"/>
      <c r="EG56" s="905"/>
      <c r="EH56" s="905"/>
      <c r="EI56" s="905"/>
      <c r="EJ56" s="905"/>
      <c r="EK56" s="905"/>
      <c r="EL56" s="905"/>
      <c r="EM56" s="905"/>
      <c r="EN56" s="905"/>
      <c r="EO56" s="905"/>
      <c r="EP56" s="905"/>
      <c r="EQ56" s="905"/>
      <c r="ER56" s="905"/>
      <c r="ES56" s="905"/>
      <c r="ET56" s="905"/>
      <c r="EU56" s="905"/>
      <c r="EV56" s="905"/>
      <c r="EW56" s="905"/>
      <c r="EX56" s="905"/>
      <c r="EY56" s="905"/>
      <c r="EZ56" s="905"/>
      <c r="FA56" s="905"/>
      <c r="FB56" s="905"/>
      <c r="FC56" s="905"/>
      <c r="FD56" s="905"/>
      <c r="FE56" s="905"/>
    </row>
    <row r="57" spans="22:161" ht="30" customHeight="1" x14ac:dyDescent="0.25">
      <c r="V57" s="675"/>
      <c r="W57" s="675"/>
      <c r="X57" s="675"/>
      <c r="Y57" s="675"/>
      <c r="Z57" s="675"/>
      <c r="AA57" s="675"/>
      <c r="AB57" s="675"/>
      <c r="AC57" s="675"/>
      <c r="AD57" s="675"/>
      <c r="AE57" s="675"/>
      <c r="AF57" s="675"/>
      <c r="AG57" s="905"/>
      <c r="AH57" s="905"/>
      <c r="AI57" s="905"/>
      <c r="AJ57" s="905"/>
      <c r="AK57" s="905"/>
      <c r="AL57" s="905"/>
      <c r="AM57" s="905"/>
      <c r="AN57" s="905"/>
      <c r="AO57" s="905"/>
      <c r="AP57" s="905"/>
      <c r="AQ57" s="905"/>
      <c r="AR57" s="905"/>
      <c r="AS57" s="905"/>
      <c r="AT57" s="905"/>
      <c r="AU57" s="905"/>
      <c r="AV57" s="905"/>
      <c r="AW57" s="905"/>
      <c r="AX57" s="905"/>
      <c r="AY57" s="905"/>
      <c r="AZ57" s="905"/>
      <c r="BA57" s="905"/>
      <c r="BB57" s="905"/>
      <c r="BC57" s="905"/>
      <c r="BD57" s="905"/>
      <c r="BE57" s="905"/>
      <c r="BF57" s="905"/>
      <c r="BG57" s="905"/>
      <c r="BH57" s="905"/>
      <c r="BI57" s="905"/>
      <c r="BJ57" s="905"/>
      <c r="BK57" s="905"/>
      <c r="BL57" s="905"/>
      <c r="BM57" s="905"/>
      <c r="BN57" s="905"/>
      <c r="BO57" s="905"/>
      <c r="BP57" s="905"/>
      <c r="BQ57" s="905"/>
      <c r="BR57" s="905"/>
      <c r="BS57" s="905"/>
      <c r="BT57" s="905"/>
      <c r="BU57" s="905"/>
      <c r="BV57" s="905"/>
      <c r="BW57" s="905"/>
      <c r="BX57" s="905"/>
      <c r="BY57" s="905"/>
      <c r="BZ57" s="905"/>
      <c r="CA57" s="905"/>
      <c r="CB57" s="905"/>
      <c r="CC57" s="905"/>
      <c r="CD57" s="905"/>
      <c r="CE57" s="905"/>
      <c r="CF57" s="905"/>
      <c r="CG57" s="905"/>
      <c r="CH57" s="905"/>
      <c r="CI57" s="905"/>
      <c r="CJ57" s="905"/>
      <c r="CK57" s="905"/>
      <c r="CL57" s="905"/>
      <c r="CM57" s="905"/>
      <c r="CN57" s="905"/>
      <c r="CO57" s="905"/>
      <c r="CP57" s="905"/>
      <c r="CQ57" s="905"/>
      <c r="CR57" s="905"/>
      <c r="CS57" s="905"/>
      <c r="CT57" s="905"/>
      <c r="CU57" s="905"/>
      <c r="CV57" s="905"/>
      <c r="CW57" s="905"/>
      <c r="CX57" s="905"/>
      <c r="CY57" s="905"/>
      <c r="CZ57" s="905"/>
      <c r="DA57" s="905"/>
      <c r="DB57" s="905"/>
      <c r="DC57" s="905"/>
      <c r="DD57" s="905"/>
      <c r="DE57" s="905"/>
      <c r="DF57" s="905"/>
      <c r="DG57" s="905"/>
      <c r="DH57" s="905"/>
      <c r="DI57" s="905"/>
      <c r="DJ57" s="905"/>
      <c r="DK57" s="905"/>
      <c r="DL57" s="905"/>
      <c r="DM57" s="905"/>
      <c r="DN57" s="905"/>
      <c r="DO57" s="905"/>
      <c r="DP57" s="905"/>
      <c r="DQ57" s="905"/>
      <c r="DR57" s="905"/>
      <c r="DS57" s="905"/>
      <c r="DT57" s="905"/>
      <c r="DU57" s="905"/>
      <c r="DV57" s="905"/>
      <c r="DW57" s="905"/>
      <c r="DX57" s="905"/>
      <c r="DY57" s="905"/>
      <c r="DZ57" s="905"/>
      <c r="EA57" s="905"/>
      <c r="EB57" s="905"/>
      <c r="EC57" s="905"/>
      <c r="ED57" s="905"/>
      <c r="EE57" s="905"/>
      <c r="EF57" s="905"/>
      <c r="EG57" s="905"/>
      <c r="EH57" s="905"/>
      <c r="EI57" s="905"/>
      <c r="EJ57" s="905"/>
      <c r="EK57" s="905"/>
      <c r="EL57" s="905"/>
      <c r="EM57" s="905"/>
      <c r="EN57" s="905"/>
      <c r="EO57" s="905"/>
      <c r="EP57" s="905"/>
      <c r="EQ57" s="905"/>
      <c r="ER57" s="905"/>
      <c r="ES57" s="905"/>
      <c r="ET57" s="905"/>
      <c r="EU57" s="905"/>
      <c r="EV57" s="905"/>
      <c r="EW57" s="905"/>
      <c r="EX57" s="905"/>
      <c r="EY57" s="905"/>
      <c r="EZ57" s="905"/>
      <c r="FA57" s="905"/>
      <c r="FB57" s="905"/>
      <c r="FC57" s="905"/>
      <c r="FD57" s="905"/>
      <c r="FE57" s="905"/>
    </row>
    <row r="58" spans="22:161" ht="30" customHeight="1" x14ac:dyDescent="0.25">
      <c r="V58" s="675"/>
      <c r="W58" s="675"/>
      <c r="X58" s="675"/>
      <c r="Y58" s="675"/>
      <c r="Z58" s="675"/>
      <c r="AA58" s="675"/>
      <c r="AB58" s="675"/>
      <c r="AC58" s="675"/>
      <c r="AD58" s="675"/>
      <c r="AE58" s="675"/>
      <c r="AF58" s="675"/>
      <c r="AG58" s="905"/>
      <c r="AH58" s="905"/>
      <c r="AI58" s="905"/>
      <c r="AJ58" s="905"/>
      <c r="AK58" s="905"/>
      <c r="AL58" s="905"/>
      <c r="AM58" s="905"/>
      <c r="AN58" s="905"/>
      <c r="AO58" s="905"/>
      <c r="AP58" s="905"/>
      <c r="AQ58" s="905"/>
      <c r="AR58" s="905"/>
      <c r="AS58" s="905"/>
      <c r="AT58" s="905"/>
      <c r="AU58" s="905"/>
      <c r="AV58" s="905"/>
      <c r="AW58" s="905"/>
      <c r="AX58" s="905"/>
      <c r="AY58" s="905"/>
      <c r="AZ58" s="905"/>
      <c r="BA58" s="905"/>
      <c r="BB58" s="905"/>
      <c r="BC58" s="905"/>
      <c r="BD58" s="905"/>
      <c r="BE58" s="905"/>
      <c r="BF58" s="905"/>
      <c r="BG58" s="905"/>
      <c r="BH58" s="905"/>
      <c r="BI58" s="905"/>
      <c r="BJ58" s="905"/>
      <c r="BK58" s="905"/>
      <c r="BL58" s="905"/>
      <c r="BM58" s="905"/>
      <c r="BN58" s="905"/>
      <c r="BO58" s="905"/>
      <c r="BP58" s="905"/>
      <c r="BQ58" s="905"/>
      <c r="BR58" s="905"/>
      <c r="BS58" s="905"/>
      <c r="BT58" s="905"/>
      <c r="BU58" s="905"/>
      <c r="BV58" s="905"/>
      <c r="BW58" s="905"/>
      <c r="BX58" s="905"/>
      <c r="BY58" s="905"/>
      <c r="BZ58" s="905"/>
      <c r="CA58" s="905"/>
      <c r="CB58" s="905"/>
      <c r="CC58" s="905"/>
      <c r="CD58" s="905"/>
      <c r="CE58" s="905"/>
      <c r="CF58" s="905"/>
      <c r="CG58" s="905"/>
      <c r="CH58" s="905"/>
      <c r="CI58" s="905"/>
      <c r="CJ58" s="905"/>
      <c r="CK58" s="905"/>
      <c r="CL58" s="905"/>
      <c r="CM58" s="905"/>
      <c r="CN58" s="905"/>
      <c r="CO58" s="905"/>
      <c r="CP58" s="905"/>
      <c r="CQ58" s="905"/>
      <c r="CR58" s="905"/>
      <c r="CS58" s="905"/>
      <c r="CT58" s="905"/>
      <c r="CU58" s="905"/>
      <c r="CV58" s="905"/>
      <c r="CW58" s="905"/>
      <c r="CX58" s="905"/>
      <c r="CY58" s="905"/>
      <c r="CZ58" s="905"/>
      <c r="DA58" s="905"/>
      <c r="DB58" s="905"/>
      <c r="DC58" s="905"/>
      <c r="DD58" s="905"/>
      <c r="DE58" s="905"/>
      <c r="DF58" s="905"/>
      <c r="DG58" s="905"/>
      <c r="DH58" s="905"/>
      <c r="DI58" s="905"/>
      <c r="DJ58" s="905"/>
      <c r="DK58" s="905"/>
      <c r="DL58" s="905"/>
      <c r="DM58" s="905"/>
      <c r="DN58" s="905"/>
      <c r="DO58" s="905"/>
      <c r="DP58" s="905"/>
      <c r="DQ58" s="905"/>
      <c r="DR58" s="905"/>
      <c r="DS58" s="905"/>
      <c r="DT58" s="905"/>
      <c r="DU58" s="905"/>
      <c r="DV58" s="905"/>
      <c r="DW58" s="905"/>
      <c r="DX58" s="905"/>
      <c r="DY58" s="905"/>
      <c r="DZ58" s="905"/>
      <c r="EA58" s="905"/>
      <c r="EB58" s="905"/>
      <c r="EC58" s="905"/>
      <c r="ED58" s="905"/>
      <c r="EE58" s="905"/>
      <c r="EF58" s="905"/>
      <c r="EG58" s="905"/>
      <c r="EH58" s="905"/>
      <c r="EI58" s="905"/>
      <c r="EJ58" s="905"/>
      <c r="EK58" s="905"/>
      <c r="EL58" s="905"/>
      <c r="EM58" s="905"/>
      <c r="EN58" s="905"/>
      <c r="EO58" s="905"/>
      <c r="EP58" s="905"/>
      <c r="EQ58" s="905"/>
      <c r="ER58" s="905"/>
      <c r="ES58" s="905"/>
      <c r="ET58" s="905"/>
      <c r="EU58" s="905"/>
      <c r="EV58" s="905"/>
      <c r="EW58" s="905"/>
      <c r="EX58" s="905"/>
      <c r="EY58" s="905"/>
      <c r="EZ58" s="905"/>
      <c r="FA58" s="905"/>
      <c r="FB58" s="905"/>
      <c r="FC58" s="905"/>
      <c r="FD58" s="905"/>
      <c r="FE58" s="905"/>
    </row>
    <row r="59" spans="22:161" ht="30" customHeight="1" x14ac:dyDescent="0.25">
      <c r="V59" s="675"/>
      <c r="W59" s="675"/>
      <c r="X59" s="675"/>
      <c r="Y59" s="675"/>
      <c r="Z59" s="675"/>
      <c r="AA59" s="675"/>
      <c r="AB59" s="675"/>
      <c r="AC59" s="675"/>
      <c r="AD59" s="675"/>
      <c r="AE59" s="675"/>
      <c r="AF59" s="675"/>
      <c r="AG59" s="905"/>
      <c r="AH59" s="905"/>
      <c r="AI59" s="905"/>
      <c r="AJ59" s="905"/>
      <c r="AK59" s="905"/>
      <c r="AL59" s="905"/>
      <c r="AM59" s="905"/>
      <c r="AN59" s="905"/>
      <c r="AO59" s="905"/>
      <c r="AP59" s="905"/>
      <c r="AQ59" s="905"/>
      <c r="AR59" s="905"/>
      <c r="AS59" s="905"/>
      <c r="AT59" s="905"/>
      <c r="AU59" s="905"/>
      <c r="AV59" s="905"/>
      <c r="AW59" s="905"/>
      <c r="AX59" s="905"/>
      <c r="AY59" s="905"/>
      <c r="AZ59" s="905"/>
      <c r="BA59" s="905"/>
      <c r="BB59" s="905"/>
      <c r="BC59" s="905"/>
      <c r="BD59" s="905"/>
      <c r="BE59" s="905"/>
      <c r="BF59" s="905"/>
      <c r="BG59" s="905"/>
      <c r="BH59" s="905"/>
      <c r="BI59" s="905"/>
      <c r="BJ59" s="905"/>
      <c r="BK59" s="905"/>
      <c r="BL59" s="905"/>
      <c r="BM59" s="905"/>
      <c r="BN59" s="905"/>
      <c r="BO59" s="905"/>
      <c r="BP59" s="905"/>
      <c r="BQ59" s="905"/>
      <c r="BR59" s="905"/>
      <c r="BS59" s="905"/>
      <c r="BT59" s="905"/>
      <c r="BU59" s="905"/>
      <c r="BV59" s="905"/>
      <c r="BW59" s="905"/>
      <c r="BX59" s="905"/>
      <c r="BY59" s="905"/>
      <c r="BZ59" s="905"/>
      <c r="CA59" s="905"/>
      <c r="CB59" s="905"/>
      <c r="CC59" s="905"/>
      <c r="CD59" s="905"/>
      <c r="CE59" s="905"/>
      <c r="CF59" s="905"/>
      <c r="CG59" s="905"/>
      <c r="CH59" s="905"/>
      <c r="CI59" s="905"/>
      <c r="CJ59" s="905"/>
      <c r="CK59" s="905"/>
      <c r="CL59" s="905"/>
      <c r="CM59" s="905"/>
      <c r="CN59" s="905"/>
      <c r="CO59" s="905"/>
      <c r="CP59" s="905"/>
      <c r="CQ59" s="905"/>
      <c r="CR59" s="905"/>
      <c r="CS59" s="905"/>
      <c r="CT59" s="905"/>
      <c r="CU59" s="905"/>
      <c r="CV59" s="905"/>
      <c r="CW59" s="905"/>
      <c r="CX59" s="905"/>
      <c r="CY59" s="905"/>
      <c r="CZ59" s="905"/>
      <c r="DA59" s="905"/>
      <c r="DB59" s="905"/>
      <c r="DC59" s="905"/>
      <c r="DD59" s="905"/>
      <c r="DE59" s="905"/>
      <c r="DF59" s="905"/>
      <c r="DG59" s="905"/>
      <c r="DH59" s="905"/>
      <c r="DI59" s="905"/>
      <c r="DJ59" s="905"/>
      <c r="DK59" s="905"/>
      <c r="DL59" s="905"/>
      <c r="DM59" s="905"/>
      <c r="DN59" s="905"/>
      <c r="DO59" s="905"/>
      <c r="DP59" s="905"/>
      <c r="DQ59" s="905"/>
      <c r="DR59" s="905"/>
      <c r="DS59" s="905"/>
      <c r="DT59" s="905"/>
      <c r="DU59" s="905"/>
      <c r="DV59" s="905"/>
      <c r="DW59" s="905"/>
      <c r="DX59" s="905"/>
      <c r="DY59" s="905"/>
      <c r="DZ59" s="905"/>
      <c r="EA59" s="905"/>
      <c r="EB59" s="905"/>
      <c r="EC59" s="905"/>
      <c r="ED59" s="905"/>
      <c r="EE59" s="905"/>
      <c r="EF59" s="905"/>
      <c r="EG59" s="905"/>
      <c r="EH59" s="905"/>
      <c r="EI59" s="905"/>
      <c r="EJ59" s="905"/>
      <c r="EK59" s="905"/>
      <c r="EL59" s="905"/>
      <c r="EM59" s="905"/>
      <c r="EN59" s="905"/>
      <c r="EO59" s="905"/>
      <c r="EP59" s="905"/>
      <c r="EQ59" s="905"/>
      <c r="ER59" s="905"/>
      <c r="ES59" s="905"/>
      <c r="ET59" s="905"/>
      <c r="EU59" s="905"/>
      <c r="EV59" s="905"/>
      <c r="EW59" s="905"/>
      <c r="EX59" s="905"/>
      <c r="EY59" s="905"/>
      <c r="EZ59" s="905"/>
      <c r="FA59" s="905"/>
      <c r="FB59" s="905"/>
      <c r="FC59" s="905"/>
      <c r="FD59" s="905"/>
      <c r="FE59" s="905"/>
    </row>
    <row r="60" spans="22:161" ht="30" customHeight="1" x14ac:dyDescent="0.25">
      <c r="V60" s="675"/>
      <c r="W60" s="675"/>
      <c r="X60" s="675"/>
      <c r="Y60" s="675"/>
      <c r="Z60" s="675"/>
      <c r="AA60" s="675"/>
      <c r="AB60" s="675"/>
      <c r="AC60" s="675"/>
      <c r="AD60" s="675"/>
      <c r="AE60" s="675"/>
      <c r="AF60" s="675"/>
      <c r="AG60" s="905"/>
      <c r="AH60" s="905"/>
      <c r="AI60" s="905"/>
      <c r="AJ60" s="905"/>
      <c r="AK60" s="905"/>
      <c r="AL60" s="905"/>
      <c r="AM60" s="905"/>
      <c r="AN60" s="905"/>
      <c r="AO60" s="905"/>
      <c r="AP60" s="905"/>
      <c r="AQ60" s="905"/>
      <c r="AR60" s="905"/>
      <c r="AS60" s="905"/>
      <c r="AT60" s="905"/>
      <c r="AU60" s="905"/>
      <c r="AV60" s="905"/>
      <c r="AW60" s="905"/>
      <c r="AX60" s="905"/>
      <c r="AY60" s="905"/>
      <c r="AZ60" s="905"/>
      <c r="BA60" s="905"/>
      <c r="BB60" s="905"/>
      <c r="BC60" s="905"/>
      <c r="BD60" s="905"/>
      <c r="BE60" s="905"/>
      <c r="BF60" s="905"/>
      <c r="BG60" s="905"/>
      <c r="BH60" s="905"/>
      <c r="BI60" s="905"/>
      <c r="BJ60" s="905"/>
      <c r="BK60" s="905"/>
      <c r="BL60" s="905"/>
      <c r="BM60" s="905"/>
      <c r="BN60" s="905"/>
      <c r="BO60" s="905"/>
      <c r="BP60" s="905"/>
      <c r="BQ60" s="905"/>
      <c r="BR60" s="905"/>
      <c r="BS60" s="905"/>
      <c r="BT60" s="905"/>
      <c r="BU60" s="905"/>
      <c r="BV60" s="905"/>
      <c r="BW60" s="905"/>
      <c r="BX60" s="905"/>
      <c r="BY60" s="905"/>
      <c r="BZ60" s="905"/>
      <c r="CA60" s="905"/>
      <c r="CB60" s="905"/>
      <c r="CC60" s="905"/>
      <c r="CD60" s="905"/>
      <c r="CE60" s="905"/>
      <c r="CF60" s="905"/>
      <c r="CG60" s="905"/>
      <c r="CH60" s="905"/>
      <c r="CI60" s="905"/>
      <c r="CJ60" s="905"/>
      <c r="CK60" s="905"/>
      <c r="CL60" s="905"/>
      <c r="CM60" s="905"/>
      <c r="CN60" s="905"/>
      <c r="CO60" s="905"/>
      <c r="CP60" s="905"/>
      <c r="CQ60" s="905"/>
      <c r="CR60" s="905"/>
      <c r="CS60" s="905"/>
      <c r="CT60" s="905"/>
      <c r="CU60" s="905"/>
      <c r="CV60" s="905"/>
      <c r="CW60" s="905"/>
      <c r="CX60" s="905"/>
      <c r="CY60" s="905"/>
      <c r="CZ60" s="905"/>
      <c r="DA60" s="905"/>
      <c r="DB60" s="905"/>
      <c r="DC60" s="905"/>
      <c r="DD60" s="905"/>
      <c r="DE60" s="905"/>
      <c r="DF60" s="905"/>
      <c r="DG60" s="905"/>
      <c r="DH60" s="905"/>
      <c r="DI60" s="905"/>
      <c r="DJ60" s="905"/>
      <c r="DK60" s="905"/>
      <c r="DL60" s="905"/>
      <c r="DM60" s="905"/>
      <c r="DN60" s="905"/>
      <c r="DO60" s="905"/>
      <c r="DP60" s="905"/>
      <c r="DQ60" s="905"/>
      <c r="DR60" s="905"/>
      <c r="DS60" s="905"/>
      <c r="DT60" s="905"/>
      <c r="DU60" s="905"/>
      <c r="DV60" s="905"/>
      <c r="DW60" s="905"/>
      <c r="DX60" s="905"/>
      <c r="DY60" s="905"/>
      <c r="DZ60" s="905"/>
      <c r="EA60" s="905"/>
      <c r="EB60" s="905"/>
      <c r="EC60" s="905"/>
      <c r="ED60" s="905"/>
      <c r="EE60" s="905"/>
      <c r="EF60" s="905"/>
      <c r="EG60" s="905"/>
      <c r="EH60" s="905"/>
      <c r="EI60" s="905"/>
      <c r="EJ60" s="905"/>
      <c r="EK60" s="905"/>
      <c r="EL60" s="905"/>
      <c r="EM60" s="905"/>
      <c r="EN60" s="905"/>
      <c r="EO60" s="905"/>
      <c r="EP60" s="905"/>
      <c r="EQ60" s="905"/>
      <c r="ER60" s="905"/>
      <c r="ES60" s="905"/>
      <c r="ET60" s="905"/>
      <c r="EU60" s="905"/>
      <c r="EV60" s="905"/>
      <c r="EW60" s="905"/>
      <c r="EX60" s="905"/>
      <c r="EY60" s="905"/>
      <c r="EZ60" s="905"/>
      <c r="FA60" s="905"/>
      <c r="FB60" s="905"/>
      <c r="FC60" s="905"/>
      <c r="FD60" s="905"/>
      <c r="FE60" s="905"/>
    </row>
    <row r="61" spans="22:161" ht="30" customHeight="1" x14ac:dyDescent="0.25">
      <c r="V61" s="675"/>
      <c r="W61" s="675"/>
      <c r="X61" s="675"/>
      <c r="Y61" s="675"/>
      <c r="Z61" s="675"/>
      <c r="AA61" s="675"/>
      <c r="AB61" s="675"/>
      <c r="AC61" s="675"/>
      <c r="AD61" s="675"/>
      <c r="AE61" s="675"/>
      <c r="AF61" s="675"/>
      <c r="AG61" s="905"/>
      <c r="AH61" s="905"/>
      <c r="AI61" s="905"/>
      <c r="AJ61" s="905"/>
      <c r="AK61" s="905"/>
      <c r="AL61" s="905"/>
      <c r="AM61" s="905"/>
      <c r="AN61" s="905"/>
      <c r="AO61" s="905"/>
      <c r="AP61" s="905"/>
      <c r="AQ61" s="905"/>
      <c r="AR61" s="905"/>
      <c r="AS61" s="905"/>
      <c r="AT61" s="905"/>
      <c r="AU61" s="905"/>
      <c r="AV61" s="905"/>
      <c r="AW61" s="905"/>
      <c r="AX61" s="905"/>
      <c r="AY61" s="905"/>
      <c r="AZ61" s="905"/>
      <c r="BA61" s="905"/>
      <c r="BB61" s="905"/>
      <c r="BC61" s="905"/>
      <c r="BD61" s="905"/>
      <c r="BE61" s="905"/>
      <c r="BF61" s="905"/>
      <c r="BG61" s="905"/>
      <c r="BH61" s="905"/>
      <c r="BI61" s="905"/>
      <c r="BJ61" s="905"/>
      <c r="BK61" s="905"/>
      <c r="BL61" s="905"/>
      <c r="BM61" s="905"/>
      <c r="BN61" s="905"/>
      <c r="BO61" s="905"/>
      <c r="BP61" s="905"/>
      <c r="BQ61" s="905"/>
      <c r="BR61" s="905"/>
      <c r="BS61" s="905"/>
      <c r="BT61" s="905"/>
      <c r="BU61" s="905"/>
      <c r="BV61" s="905"/>
      <c r="BW61" s="905"/>
      <c r="BX61" s="905"/>
      <c r="BY61" s="905"/>
      <c r="BZ61" s="905"/>
      <c r="CA61" s="905"/>
      <c r="CB61" s="905"/>
      <c r="CC61" s="905"/>
      <c r="CD61" s="905"/>
      <c r="CE61" s="905"/>
      <c r="CF61" s="905"/>
      <c r="CG61" s="905"/>
      <c r="CH61" s="905"/>
      <c r="CI61" s="905"/>
      <c r="CJ61" s="905"/>
      <c r="CK61" s="905"/>
      <c r="CL61" s="905"/>
      <c r="CM61" s="905"/>
      <c r="CN61" s="905"/>
      <c r="CO61" s="905"/>
      <c r="CP61" s="905"/>
      <c r="CQ61" s="905"/>
      <c r="CR61" s="905"/>
      <c r="CS61" s="905"/>
      <c r="CT61" s="905"/>
      <c r="CU61" s="905"/>
      <c r="CV61" s="905"/>
      <c r="CW61" s="905"/>
      <c r="CX61" s="905"/>
      <c r="CY61" s="905"/>
      <c r="CZ61" s="905"/>
      <c r="DA61" s="905"/>
      <c r="DB61" s="905"/>
      <c r="DC61" s="905"/>
      <c r="DD61" s="905"/>
      <c r="DE61" s="905"/>
      <c r="DF61" s="905"/>
      <c r="DG61" s="905"/>
      <c r="DH61" s="905"/>
      <c r="DI61" s="905"/>
      <c r="DJ61" s="905"/>
      <c r="DK61" s="905"/>
      <c r="DL61" s="905"/>
      <c r="DM61" s="905"/>
      <c r="DN61" s="905"/>
      <c r="DO61" s="905"/>
      <c r="DP61" s="905"/>
      <c r="DQ61" s="905"/>
      <c r="DR61" s="905"/>
      <c r="DS61" s="905"/>
      <c r="DT61" s="905"/>
      <c r="DU61" s="905"/>
      <c r="DV61" s="905"/>
      <c r="DW61" s="905"/>
      <c r="DX61" s="905"/>
      <c r="DY61" s="905"/>
      <c r="DZ61" s="905"/>
      <c r="EA61" s="905"/>
      <c r="EB61" s="905"/>
      <c r="EC61" s="905"/>
      <c r="ED61" s="905"/>
      <c r="EE61" s="905"/>
      <c r="EF61" s="905"/>
      <c r="EG61" s="905"/>
      <c r="EH61" s="905"/>
      <c r="EI61" s="905"/>
      <c r="EJ61" s="905"/>
      <c r="EK61" s="905"/>
      <c r="EL61" s="905"/>
      <c r="EM61" s="905"/>
      <c r="EN61" s="905"/>
      <c r="EO61" s="905"/>
      <c r="EP61" s="905"/>
      <c r="EQ61" s="905"/>
      <c r="ER61" s="905"/>
      <c r="ES61" s="905"/>
      <c r="ET61" s="905"/>
      <c r="EU61" s="905"/>
      <c r="EV61" s="905"/>
      <c r="EW61" s="905"/>
      <c r="EX61" s="905"/>
      <c r="EY61" s="905"/>
      <c r="EZ61" s="905"/>
      <c r="FA61" s="905"/>
      <c r="FB61" s="905"/>
      <c r="FC61" s="905"/>
      <c r="FD61" s="905"/>
      <c r="FE61" s="905"/>
    </row>
    <row r="62" spans="22:161" ht="30" customHeight="1" x14ac:dyDescent="0.25">
      <c r="V62" s="675"/>
      <c r="W62" s="675"/>
      <c r="X62" s="675"/>
      <c r="Y62" s="675"/>
      <c r="Z62" s="675"/>
      <c r="AA62" s="675"/>
      <c r="AB62" s="675"/>
      <c r="AC62" s="675"/>
      <c r="AD62" s="675"/>
      <c r="AE62" s="675"/>
      <c r="AF62" s="675"/>
      <c r="AG62" s="905"/>
      <c r="AH62" s="905"/>
      <c r="AI62" s="905"/>
      <c r="AJ62" s="905"/>
      <c r="AK62" s="905"/>
      <c r="AL62" s="905"/>
      <c r="AM62" s="905"/>
      <c r="AN62" s="905"/>
      <c r="AO62" s="905"/>
      <c r="AP62" s="905"/>
      <c r="AQ62" s="905"/>
      <c r="AR62" s="905"/>
      <c r="AS62" s="905"/>
      <c r="AT62" s="905"/>
      <c r="AU62" s="905"/>
      <c r="AV62" s="905"/>
      <c r="AW62" s="905"/>
      <c r="AX62" s="905"/>
      <c r="AY62" s="905"/>
      <c r="AZ62" s="905"/>
      <c r="BA62" s="905"/>
      <c r="BB62" s="905"/>
      <c r="BC62" s="905"/>
      <c r="BD62" s="905"/>
      <c r="BE62" s="905"/>
      <c r="BF62" s="905"/>
      <c r="BG62" s="905"/>
      <c r="BH62" s="905"/>
      <c r="BI62" s="905"/>
      <c r="BJ62" s="905"/>
      <c r="BK62" s="905"/>
      <c r="BL62" s="905"/>
      <c r="BM62" s="905"/>
      <c r="BN62" s="905"/>
      <c r="BO62" s="905"/>
      <c r="BP62" s="905"/>
      <c r="BQ62" s="905"/>
      <c r="BR62" s="905"/>
      <c r="BS62" s="905"/>
      <c r="BT62" s="905"/>
      <c r="BU62" s="905"/>
      <c r="BV62" s="905"/>
      <c r="BW62" s="905"/>
      <c r="BX62" s="905"/>
      <c r="BY62" s="905"/>
      <c r="BZ62" s="905"/>
      <c r="CA62" s="905"/>
      <c r="CB62" s="905"/>
      <c r="CC62" s="905"/>
      <c r="CD62" s="905"/>
      <c r="CE62" s="905"/>
      <c r="CF62" s="905"/>
      <c r="CG62" s="905"/>
      <c r="CH62" s="905"/>
      <c r="CI62" s="905"/>
      <c r="CJ62" s="905"/>
      <c r="CK62" s="905"/>
      <c r="CL62" s="905"/>
      <c r="CM62" s="905"/>
      <c r="CN62" s="905"/>
      <c r="CO62" s="905"/>
      <c r="CP62" s="905"/>
      <c r="CQ62" s="905"/>
      <c r="CR62" s="905"/>
      <c r="CS62" s="905"/>
      <c r="CT62" s="905"/>
      <c r="CU62" s="905"/>
      <c r="CV62" s="905"/>
      <c r="CW62" s="905"/>
      <c r="CX62" s="905"/>
      <c r="CY62" s="905"/>
      <c r="CZ62" s="905"/>
      <c r="DA62" s="905"/>
      <c r="DB62" s="905"/>
      <c r="DC62" s="905"/>
      <c r="DD62" s="905"/>
      <c r="DE62" s="905"/>
      <c r="DF62" s="905"/>
      <c r="DG62" s="905"/>
      <c r="DH62" s="905"/>
      <c r="DI62" s="905"/>
      <c r="DJ62" s="905"/>
      <c r="DK62" s="905"/>
      <c r="DL62" s="905"/>
      <c r="DM62" s="905"/>
      <c r="DN62" s="905"/>
      <c r="DO62" s="905"/>
      <c r="DP62" s="905"/>
      <c r="DQ62" s="905"/>
      <c r="DR62" s="905"/>
      <c r="DS62" s="905"/>
      <c r="DT62" s="905"/>
      <c r="DU62" s="905"/>
      <c r="DV62" s="905"/>
      <c r="DW62" s="905"/>
      <c r="DX62" s="905"/>
      <c r="DY62" s="905"/>
      <c r="DZ62" s="905"/>
      <c r="EA62" s="905"/>
      <c r="EB62" s="905"/>
      <c r="EC62" s="905"/>
      <c r="ED62" s="905"/>
      <c r="EE62" s="905"/>
      <c r="EF62" s="905"/>
      <c r="EG62" s="905"/>
      <c r="EH62" s="905"/>
      <c r="EI62" s="905"/>
      <c r="EJ62" s="905"/>
      <c r="EK62" s="905"/>
      <c r="EL62" s="905"/>
      <c r="EM62" s="905"/>
      <c r="EN62" s="905"/>
      <c r="EO62" s="905"/>
      <c r="EP62" s="905"/>
      <c r="EQ62" s="905"/>
      <c r="ER62" s="905"/>
      <c r="ES62" s="905"/>
      <c r="ET62" s="905"/>
      <c r="EU62" s="905"/>
      <c r="EV62" s="905"/>
      <c r="EW62" s="905"/>
      <c r="EX62" s="905"/>
      <c r="EY62" s="905"/>
      <c r="EZ62" s="905"/>
      <c r="FA62" s="905"/>
      <c r="FB62" s="905"/>
      <c r="FC62" s="905"/>
      <c r="FD62" s="905"/>
      <c r="FE62" s="905"/>
    </row>
    <row r="63" spans="22:161" ht="30" customHeight="1" x14ac:dyDescent="0.25">
      <c r="V63" s="675"/>
      <c r="W63" s="675"/>
      <c r="X63" s="675"/>
      <c r="Y63" s="675"/>
      <c r="Z63" s="675"/>
      <c r="AA63" s="675"/>
      <c r="AB63" s="675"/>
      <c r="AC63" s="675"/>
      <c r="AD63" s="675"/>
      <c r="AE63" s="675"/>
      <c r="AF63" s="675"/>
      <c r="AG63" s="905"/>
      <c r="AH63" s="905"/>
      <c r="AI63" s="905"/>
      <c r="AJ63" s="905"/>
      <c r="AK63" s="905"/>
      <c r="AL63" s="905"/>
      <c r="AM63" s="905"/>
      <c r="AN63" s="905"/>
      <c r="AO63" s="905"/>
      <c r="AP63" s="905"/>
      <c r="AQ63" s="905"/>
      <c r="AR63" s="905"/>
      <c r="AS63" s="905"/>
      <c r="AT63" s="905"/>
      <c r="AU63" s="905"/>
      <c r="AV63" s="905"/>
      <c r="AW63" s="905"/>
      <c r="AX63" s="905"/>
      <c r="AY63" s="905"/>
      <c r="AZ63" s="905"/>
      <c r="BA63" s="905"/>
      <c r="BB63" s="905"/>
      <c r="BC63" s="905"/>
      <c r="BD63" s="905"/>
      <c r="BE63" s="905"/>
      <c r="BF63" s="905"/>
      <c r="BG63" s="905"/>
      <c r="BH63" s="905"/>
      <c r="BI63" s="905"/>
      <c r="BJ63" s="905"/>
      <c r="BK63" s="905"/>
      <c r="BL63" s="905"/>
      <c r="BM63" s="905"/>
      <c r="BN63" s="905"/>
      <c r="BO63" s="905"/>
      <c r="BP63" s="905"/>
      <c r="BQ63" s="905"/>
      <c r="BR63" s="905"/>
      <c r="BS63" s="905"/>
      <c r="BT63" s="905"/>
      <c r="BU63" s="905"/>
      <c r="BV63" s="905"/>
      <c r="BW63" s="905"/>
      <c r="BX63" s="905"/>
      <c r="BY63" s="905"/>
      <c r="BZ63" s="905"/>
      <c r="CA63" s="905"/>
      <c r="CB63" s="905"/>
      <c r="CC63" s="905"/>
      <c r="CD63" s="905"/>
      <c r="CE63" s="905"/>
      <c r="CF63" s="905"/>
      <c r="CG63" s="905"/>
      <c r="CH63" s="905"/>
      <c r="CI63" s="905"/>
      <c r="CJ63" s="905"/>
      <c r="CK63" s="905"/>
      <c r="CL63" s="905"/>
      <c r="CM63" s="905"/>
      <c r="CN63" s="905"/>
      <c r="CO63" s="905"/>
      <c r="CP63" s="905"/>
      <c r="CQ63" s="905"/>
      <c r="CR63" s="905"/>
      <c r="CS63" s="905"/>
      <c r="CT63" s="905"/>
      <c r="CU63" s="905"/>
      <c r="CV63" s="905"/>
      <c r="CW63" s="905"/>
      <c r="CX63" s="905"/>
      <c r="CY63" s="905"/>
      <c r="CZ63" s="905"/>
      <c r="DA63" s="905"/>
      <c r="DB63" s="905"/>
      <c r="DC63" s="905"/>
      <c r="DD63" s="905"/>
      <c r="DE63" s="905"/>
      <c r="DF63" s="905"/>
      <c r="DG63" s="905"/>
      <c r="DH63" s="905"/>
      <c r="DI63" s="905"/>
      <c r="DJ63" s="905"/>
      <c r="DK63" s="905"/>
      <c r="DL63" s="905"/>
      <c r="DM63" s="905"/>
      <c r="DN63" s="905"/>
      <c r="DO63" s="905"/>
      <c r="DP63" s="905"/>
      <c r="DQ63" s="905"/>
      <c r="DR63" s="905"/>
      <c r="DS63" s="905"/>
      <c r="DT63" s="905"/>
      <c r="DU63" s="905"/>
      <c r="DV63" s="905"/>
      <c r="DW63" s="905"/>
      <c r="DX63" s="905"/>
      <c r="DY63" s="905"/>
      <c r="DZ63" s="905"/>
      <c r="EA63" s="905"/>
      <c r="EB63" s="905"/>
      <c r="EC63" s="905"/>
      <c r="ED63" s="905"/>
      <c r="EE63" s="905"/>
      <c r="EF63" s="905"/>
      <c r="EG63" s="905"/>
      <c r="EH63" s="905"/>
      <c r="EI63" s="905"/>
      <c r="EJ63" s="905"/>
      <c r="EK63" s="905"/>
      <c r="EL63" s="905"/>
      <c r="EM63" s="905"/>
      <c r="EN63" s="905"/>
      <c r="EO63" s="905"/>
      <c r="EP63" s="905"/>
      <c r="EQ63" s="905"/>
      <c r="ER63" s="905"/>
      <c r="ES63" s="905"/>
      <c r="ET63" s="905"/>
      <c r="EU63" s="905"/>
      <c r="EV63" s="905"/>
      <c r="EW63" s="905"/>
      <c r="EX63" s="905"/>
      <c r="EY63" s="905"/>
      <c r="EZ63" s="905"/>
      <c r="FA63" s="905"/>
      <c r="FB63" s="905"/>
      <c r="FC63" s="905"/>
      <c r="FD63" s="905"/>
      <c r="FE63" s="905"/>
    </row>
    <row r="64" spans="22:161" ht="30" customHeight="1" x14ac:dyDescent="0.25">
      <c r="V64" s="675"/>
      <c r="W64" s="675"/>
      <c r="X64" s="675"/>
      <c r="Y64" s="675"/>
      <c r="Z64" s="675"/>
      <c r="AA64" s="675"/>
      <c r="AB64" s="675"/>
      <c r="AC64" s="675"/>
      <c r="AD64" s="675"/>
      <c r="AE64" s="675"/>
      <c r="AF64" s="675"/>
      <c r="AG64" s="905"/>
      <c r="AH64" s="905"/>
      <c r="AI64" s="905"/>
      <c r="AJ64" s="905"/>
      <c r="AK64" s="905"/>
      <c r="AL64" s="905"/>
      <c r="AM64" s="905"/>
      <c r="AN64" s="905"/>
      <c r="AO64" s="905"/>
      <c r="AP64" s="905"/>
      <c r="AQ64" s="905"/>
      <c r="AR64" s="905"/>
      <c r="AS64" s="905"/>
      <c r="AT64" s="905"/>
      <c r="AU64" s="905"/>
      <c r="AV64" s="905"/>
      <c r="AW64" s="905"/>
      <c r="AX64" s="905"/>
      <c r="AY64" s="905"/>
      <c r="AZ64" s="905"/>
      <c r="BA64" s="905"/>
      <c r="BB64" s="905"/>
      <c r="BC64" s="905"/>
      <c r="BD64" s="905"/>
      <c r="BE64" s="905"/>
      <c r="BF64" s="905"/>
      <c r="BG64" s="905"/>
      <c r="BH64" s="905"/>
      <c r="BI64" s="905"/>
      <c r="BJ64" s="905"/>
      <c r="BK64" s="905"/>
      <c r="BL64" s="905"/>
      <c r="BM64" s="905"/>
      <c r="BN64" s="905"/>
      <c r="BO64" s="905"/>
      <c r="BP64" s="905"/>
      <c r="BQ64" s="905"/>
      <c r="BR64" s="905"/>
      <c r="BS64" s="905"/>
      <c r="BT64" s="905"/>
      <c r="BU64" s="905"/>
      <c r="BV64" s="905"/>
      <c r="BW64" s="905"/>
      <c r="BX64" s="905"/>
      <c r="BY64" s="905"/>
      <c r="BZ64" s="905"/>
      <c r="CA64" s="905"/>
      <c r="CB64" s="905"/>
      <c r="CC64" s="905"/>
      <c r="CD64" s="905"/>
      <c r="CE64" s="905"/>
      <c r="CF64" s="905"/>
      <c r="CG64" s="905"/>
      <c r="CH64" s="905"/>
      <c r="CI64" s="905"/>
      <c r="CJ64" s="905"/>
      <c r="CK64" s="905"/>
      <c r="CL64" s="905"/>
      <c r="CM64" s="905"/>
      <c r="CN64" s="905"/>
      <c r="CO64" s="905"/>
      <c r="CP64" s="905"/>
      <c r="CQ64" s="905"/>
      <c r="CR64" s="905"/>
      <c r="CS64" s="905"/>
      <c r="CT64" s="905"/>
      <c r="CU64" s="905"/>
      <c r="CV64" s="905"/>
      <c r="CW64" s="905"/>
      <c r="CX64" s="905"/>
      <c r="CY64" s="905"/>
      <c r="CZ64" s="905"/>
      <c r="DA64" s="905"/>
      <c r="DB64" s="905"/>
      <c r="DC64" s="905"/>
      <c r="DD64" s="905"/>
      <c r="DE64" s="905"/>
      <c r="DF64" s="905"/>
      <c r="DG64" s="905"/>
      <c r="DH64" s="905"/>
      <c r="DI64" s="905"/>
      <c r="DJ64" s="905"/>
      <c r="DK64" s="905"/>
      <c r="DL64" s="905"/>
      <c r="DM64" s="905"/>
      <c r="DN64" s="905"/>
      <c r="DO64" s="905"/>
      <c r="DP64" s="905"/>
      <c r="DQ64" s="905"/>
      <c r="DR64" s="905"/>
      <c r="DS64" s="905"/>
      <c r="DT64" s="905"/>
      <c r="DU64" s="905"/>
      <c r="DV64" s="905"/>
      <c r="DW64" s="905"/>
      <c r="DX64" s="905"/>
      <c r="DY64" s="905"/>
      <c r="DZ64" s="905"/>
      <c r="EA64" s="905"/>
      <c r="EB64" s="905"/>
      <c r="EC64" s="905"/>
      <c r="ED64" s="905"/>
      <c r="EE64" s="905"/>
      <c r="EF64" s="905"/>
      <c r="EG64" s="905"/>
      <c r="EH64" s="905"/>
      <c r="EI64" s="905"/>
      <c r="EJ64" s="905"/>
      <c r="EK64" s="905"/>
      <c r="EL64" s="905"/>
      <c r="EM64" s="905"/>
      <c r="EN64" s="905"/>
      <c r="EO64" s="905"/>
      <c r="EP64" s="905"/>
      <c r="EQ64" s="905"/>
      <c r="ER64" s="905"/>
      <c r="ES64" s="905"/>
      <c r="ET64" s="905"/>
      <c r="EU64" s="905"/>
      <c r="EV64" s="905"/>
      <c r="EW64" s="905"/>
      <c r="EX64" s="905"/>
      <c r="EY64" s="905"/>
      <c r="EZ64" s="905"/>
      <c r="FA64" s="905"/>
      <c r="FB64" s="905"/>
      <c r="FC64" s="905"/>
      <c r="FD64" s="905"/>
      <c r="FE64" s="905"/>
    </row>
    <row r="65" spans="22:161" ht="30" customHeight="1" x14ac:dyDescent="0.25">
      <c r="V65" s="675"/>
      <c r="W65" s="675"/>
      <c r="X65" s="675"/>
      <c r="Y65" s="675"/>
      <c r="Z65" s="675"/>
      <c r="AA65" s="675"/>
      <c r="AB65" s="675"/>
      <c r="AC65" s="675"/>
      <c r="AD65" s="675"/>
      <c r="AE65" s="675"/>
      <c r="AF65" s="675"/>
      <c r="AG65" s="905"/>
      <c r="AH65" s="905"/>
      <c r="AI65" s="905"/>
      <c r="AJ65" s="905"/>
      <c r="AK65" s="905"/>
      <c r="AL65" s="905"/>
      <c r="AM65" s="905"/>
      <c r="AN65" s="905"/>
      <c r="AO65" s="905"/>
      <c r="AP65" s="905"/>
      <c r="AQ65" s="905"/>
      <c r="AR65" s="905"/>
      <c r="AS65" s="905"/>
      <c r="AT65" s="905"/>
      <c r="AU65" s="905"/>
      <c r="AV65" s="905"/>
      <c r="AW65" s="905"/>
      <c r="AX65" s="905"/>
      <c r="AY65" s="905"/>
      <c r="AZ65" s="905"/>
      <c r="BA65" s="905"/>
      <c r="BB65" s="905"/>
      <c r="BC65" s="905"/>
      <c r="BD65" s="905"/>
      <c r="BE65" s="905"/>
      <c r="BF65" s="905"/>
      <c r="BG65" s="905"/>
      <c r="BH65" s="905"/>
      <c r="BI65" s="905"/>
      <c r="BJ65" s="905"/>
      <c r="BK65" s="905"/>
      <c r="BL65" s="905"/>
      <c r="BM65" s="905"/>
      <c r="BN65" s="905"/>
      <c r="BO65" s="905"/>
      <c r="BP65" s="905"/>
      <c r="BQ65" s="905"/>
      <c r="BR65" s="905"/>
      <c r="BS65" s="905"/>
      <c r="BT65" s="905"/>
      <c r="BU65" s="905"/>
      <c r="BV65" s="905"/>
      <c r="BW65" s="905"/>
      <c r="BX65" s="905"/>
      <c r="BY65" s="905"/>
      <c r="BZ65" s="905"/>
      <c r="CA65" s="905"/>
      <c r="CB65" s="905"/>
      <c r="CC65" s="905"/>
      <c r="CD65" s="905"/>
      <c r="CE65" s="905"/>
      <c r="CF65" s="905"/>
      <c r="CG65" s="905"/>
      <c r="CH65" s="905"/>
      <c r="CI65" s="905"/>
      <c r="CJ65" s="905"/>
      <c r="CK65" s="905"/>
      <c r="CL65" s="905"/>
      <c r="CM65" s="905"/>
      <c r="CN65" s="905"/>
      <c r="CO65" s="905"/>
      <c r="CP65" s="905"/>
      <c r="CQ65" s="905"/>
      <c r="CR65" s="905"/>
      <c r="CS65" s="905"/>
      <c r="CT65" s="905"/>
      <c r="CU65" s="905"/>
      <c r="CV65" s="905"/>
      <c r="CW65" s="905"/>
      <c r="CX65" s="905"/>
      <c r="CY65" s="905"/>
      <c r="CZ65" s="905"/>
      <c r="DA65" s="905"/>
      <c r="DB65" s="905"/>
      <c r="DC65" s="905"/>
      <c r="DD65" s="905"/>
      <c r="DE65" s="905"/>
      <c r="DF65" s="905"/>
      <c r="DG65" s="905"/>
      <c r="DH65" s="905"/>
      <c r="DI65" s="905"/>
      <c r="DJ65" s="905"/>
      <c r="DK65" s="905"/>
      <c r="DL65" s="905"/>
      <c r="DM65" s="905"/>
      <c r="DN65" s="905"/>
      <c r="DO65" s="905"/>
      <c r="DP65" s="905"/>
      <c r="DQ65" s="905"/>
      <c r="DR65" s="905"/>
      <c r="DS65" s="905"/>
      <c r="DT65" s="905"/>
      <c r="DU65" s="905"/>
      <c r="DV65" s="905"/>
      <c r="DW65" s="905"/>
      <c r="DX65" s="905"/>
      <c r="DY65" s="905"/>
      <c r="DZ65" s="905"/>
      <c r="EA65" s="905"/>
      <c r="EB65" s="905"/>
      <c r="EC65" s="905"/>
      <c r="ED65" s="905"/>
      <c r="EE65" s="905"/>
      <c r="EF65" s="905"/>
      <c r="EG65" s="905"/>
      <c r="EH65" s="905"/>
      <c r="EI65" s="905"/>
      <c r="EJ65" s="905"/>
      <c r="EK65" s="905"/>
      <c r="EL65" s="905"/>
      <c r="EM65" s="905"/>
      <c r="EN65" s="905"/>
      <c r="EO65" s="905"/>
      <c r="EP65" s="905"/>
      <c r="EQ65" s="905"/>
      <c r="ER65" s="905"/>
      <c r="ES65" s="905"/>
      <c r="ET65" s="905"/>
      <c r="EU65" s="905"/>
      <c r="EV65" s="905"/>
      <c r="EW65" s="905"/>
      <c r="EX65" s="905"/>
      <c r="EY65" s="905"/>
      <c r="EZ65" s="905"/>
      <c r="FA65" s="905"/>
      <c r="FB65" s="905"/>
      <c r="FC65" s="905"/>
      <c r="FD65" s="905"/>
      <c r="FE65" s="905"/>
    </row>
    <row r="66" spans="22:161" ht="30" customHeight="1" x14ac:dyDescent="0.25">
      <c r="V66" s="675"/>
      <c r="W66" s="675"/>
      <c r="X66" s="675"/>
      <c r="Y66" s="675"/>
      <c r="Z66" s="675"/>
      <c r="AA66" s="675"/>
      <c r="AB66" s="675"/>
      <c r="AC66" s="675"/>
      <c r="AD66" s="675"/>
      <c r="AE66" s="675"/>
      <c r="AF66" s="675"/>
      <c r="AG66" s="905"/>
      <c r="AH66" s="905"/>
      <c r="AI66" s="905"/>
      <c r="AJ66" s="905"/>
      <c r="AK66" s="905"/>
      <c r="AL66" s="905"/>
      <c r="AM66" s="905"/>
      <c r="AN66" s="905"/>
      <c r="AO66" s="905"/>
      <c r="AP66" s="905"/>
      <c r="AQ66" s="905"/>
      <c r="AR66" s="905"/>
      <c r="AS66" s="905"/>
      <c r="AT66" s="905"/>
      <c r="AU66" s="905"/>
      <c r="AV66" s="905"/>
      <c r="AW66" s="905"/>
      <c r="AX66" s="905"/>
      <c r="AY66" s="905"/>
      <c r="AZ66" s="905"/>
      <c r="BA66" s="905"/>
      <c r="BB66" s="905"/>
      <c r="BC66" s="905"/>
      <c r="BD66" s="905"/>
      <c r="BE66" s="905"/>
      <c r="BF66" s="905"/>
      <c r="BG66" s="905"/>
      <c r="BH66" s="905"/>
      <c r="BI66" s="905"/>
      <c r="BJ66" s="905"/>
      <c r="BK66" s="905"/>
      <c r="BL66" s="905"/>
      <c r="BM66" s="905"/>
      <c r="BN66" s="905"/>
      <c r="BO66" s="905"/>
      <c r="BP66" s="905"/>
      <c r="BQ66" s="905"/>
      <c r="BR66" s="905"/>
      <c r="BS66" s="905"/>
      <c r="BT66" s="905"/>
      <c r="BU66" s="905"/>
      <c r="BV66" s="905"/>
      <c r="BW66" s="905"/>
      <c r="BX66" s="905"/>
      <c r="BY66" s="905"/>
      <c r="BZ66" s="905"/>
      <c r="CA66" s="905"/>
      <c r="CB66" s="905"/>
      <c r="CC66" s="905"/>
      <c r="CD66" s="905"/>
      <c r="CE66" s="905"/>
      <c r="CF66" s="905"/>
      <c r="CG66" s="905"/>
      <c r="CH66" s="905"/>
      <c r="CI66" s="905"/>
      <c r="CJ66" s="905"/>
      <c r="CK66" s="905"/>
      <c r="CL66" s="905"/>
      <c r="CM66" s="905"/>
      <c r="CN66" s="905"/>
      <c r="CO66" s="905"/>
      <c r="CP66" s="905"/>
      <c r="CQ66" s="905"/>
      <c r="CR66" s="905"/>
      <c r="CS66" s="905"/>
      <c r="CT66" s="905"/>
      <c r="CU66" s="905"/>
      <c r="CV66" s="905"/>
      <c r="CW66" s="905"/>
      <c r="CX66" s="905"/>
      <c r="CY66" s="905"/>
      <c r="CZ66" s="905"/>
      <c r="DA66" s="905"/>
      <c r="DB66" s="905"/>
      <c r="DC66" s="905"/>
      <c r="DD66" s="905"/>
      <c r="DE66" s="905"/>
      <c r="DF66" s="905"/>
      <c r="DG66" s="905"/>
      <c r="DH66" s="905"/>
      <c r="DI66" s="905"/>
      <c r="DJ66" s="905"/>
      <c r="DK66" s="905"/>
      <c r="DL66" s="905"/>
      <c r="DM66" s="905"/>
      <c r="DN66" s="905"/>
      <c r="DO66" s="905"/>
      <c r="DP66" s="905"/>
      <c r="DQ66" s="905"/>
      <c r="DR66" s="905"/>
      <c r="DS66" s="905"/>
      <c r="DT66" s="905"/>
      <c r="DU66" s="905"/>
      <c r="DV66" s="905"/>
      <c r="DW66" s="905"/>
      <c r="DX66" s="905"/>
      <c r="DY66" s="905"/>
      <c r="DZ66" s="905"/>
      <c r="EA66" s="905"/>
      <c r="EB66" s="905"/>
      <c r="EC66" s="905"/>
      <c r="ED66" s="905"/>
      <c r="EE66" s="905"/>
      <c r="EF66" s="905"/>
      <c r="EG66" s="905"/>
      <c r="EH66" s="905"/>
      <c r="EI66" s="905"/>
      <c r="EJ66" s="905"/>
      <c r="EK66" s="905"/>
      <c r="EL66" s="905"/>
      <c r="EM66" s="905"/>
      <c r="EN66" s="905"/>
      <c r="EO66" s="905"/>
      <c r="EP66" s="905"/>
      <c r="EQ66" s="905"/>
      <c r="ER66" s="905"/>
      <c r="ES66" s="905"/>
      <c r="ET66" s="905"/>
      <c r="EU66" s="905"/>
      <c r="EV66" s="905"/>
      <c r="EW66" s="905"/>
      <c r="EX66" s="905"/>
      <c r="EY66" s="905"/>
      <c r="EZ66" s="905"/>
      <c r="FA66" s="905"/>
      <c r="FB66" s="905"/>
      <c r="FC66" s="905"/>
      <c r="FD66" s="905"/>
      <c r="FE66" s="905"/>
    </row>
    <row r="67" spans="22:161" ht="30" customHeight="1" x14ac:dyDescent="0.25">
      <c r="V67" s="675"/>
      <c r="W67" s="675"/>
      <c r="X67" s="675"/>
      <c r="Y67" s="675"/>
      <c r="Z67" s="675"/>
      <c r="AA67" s="675"/>
      <c r="AB67" s="675"/>
      <c r="AC67" s="675"/>
      <c r="AD67" s="675"/>
      <c r="AE67" s="675"/>
      <c r="AF67" s="675"/>
      <c r="AG67" s="905"/>
      <c r="AH67" s="905"/>
      <c r="AI67" s="905"/>
      <c r="AJ67" s="905"/>
      <c r="AK67" s="905"/>
      <c r="AL67" s="905"/>
      <c r="AM67" s="905"/>
      <c r="AN67" s="905"/>
      <c r="AO67" s="905"/>
      <c r="AP67" s="905"/>
      <c r="AQ67" s="905"/>
      <c r="AR67" s="905"/>
      <c r="AS67" s="905"/>
      <c r="AT67" s="905"/>
      <c r="AU67" s="905"/>
      <c r="AV67" s="905"/>
      <c r="AW67" s="905"/>
      <c r="AX67" s="905"/>
      <c r="AY67" s="905"/>
      <c r="AZ67" s="905"/>
      <c r="BA67" s="905"/>
      <c r="BB67" s="905"/>
      <c r="BC67" s="905"/>
      <c r="BD67" s="905"/>
      <c r="BE67" s="905"/>
      <c r="BF67" s="905"/>
      <c r="BG67" s="905"/>
      <c r="BH67" s="905"/>
      <c r="BI67" s="905"/>
      <c r="BJ67" s="905"/>
      <c r="BK67" s="905"/>
      <c r="BL67" s="905"/>
      <c r="BM67" s="905"/>
      <c r="BN67" s="905"/>
      <c r="BO67" s="905"/>
      <c r="BP67" s="905"/>
      <c r="BQ67" s="905"/>
      <c r="BR67" s="905"/>
      <c r="BS67" s="905"/>
      <c r="BT67" s="905"/>
      <c r="BU67" s="905"/>
      <c r="BV67" s="905"/>
      <c r="BW67" s="905"/>
      <c r="BX67" s="905"/>
      <c r="BY67" s="905"/>
      <c r="BZ67" s="905"/>
      <c r="CA67" s="905"/>
      <c r="CB67" s="905"/>
      <c r="CC67" s="905"/>
      <c r="CD67" s="905"/>
      <c r="CE67" s="905"/>
      <c r="CF67" s="905"/>
      <c r="CG67" s="905"/>
      <c r="CH67" s="905"/>
      <c r="CI67" s="905"/>
      <c r="CJ67" s="905"/>
      <c r="CK67" s="905"/>
      <c r="CL67" s="905"/>
      <c r="CM67" s="905"/>
      <c r="CN67" s="905"/>
      <c r="CO67" s="905"/>
      <c r="CP67" s="905"/>
      <c r="CQ67" s="905"/>
      <c r="CR67" s="905"/>
      <c r="CS67" s="905"/>
      <c r="CT67" s="905"/>
      <c r="CU67" s="905"/>
      <c r="CV67" s="905"/>
      <c r="CW67" s="905"/>
      <c r="CX67" s="905"/>
      <c r="CY67" s="905"/>
      <c r="CZ67" s="905"/>
      <c r="DA67" s="905"/>
      <c r="DB67" s="905"/>
      <c r="DC67" s="905"/>
      <c r="DD67" s="905"/>
      <c r="DE67" s="905"/>
      <c r="DF67" s="905"/>
      <c r="DG67" s="905"/>
      <c r="DH67" s="905"/>
      <c r="DI67" s="905"/>
      <c r="DJ67" s="905"/>
      <c r="DK67" s="905"/>
      <c r="DL67" s="905"/>
      <c r="DM67" s="905"/>
      <c r="DN67" s="905"/>
      <c r="DO67" s="905"/>
      <c r="DP67" s="905"/>
      <c r="DQ67" s="905"/>
      <c r="DR67" s="905"/>
      <c r="DS67" s="905"/>
      <c r="DT67" s="905"/>
      <c r="DU67" s="905"/>
      <c r="DV67" s="905"/>
      <c r="DW67" s="905"/>
      <c r="DX67" s="905"/>
      <c r="DY67" s="905"/>
      <c r="DZ67" s="905"/>
      <c r="EA67" s="905"/>
      <c r="EB67" s="905"/>
      <c r="EC67" s="905"/>
      <c r="ED67" s="905"/>
      <c r="EE67" s="905"/>
      <c r="EF67" s="905"/>
      <c r="EG67" s="905"/>
      <c r="EH67" s="905"/>
      <c r="EI67" s="905"/>
      <c r="EJ67" s="905"/>
      <c r="EK67" s="905"/>
      <c r="EL67" s="905"/>
      <c r="EM67" s="905"/>
      <c r="EN67" s="905"/>
      <c r="EO67" s="905"/>
      <c r="EP67" s="905"/>
      <c r="EQ67" s="905"/>
      <c r="ER67" s="905"/>
      <c r="ES67" s="905"/>
      <c r="ET67" s="905"/>
      <c r="EU67" s="905"/>
      <c r="EV67" s="905"/>
      <c r="EW67" s="905"/>
      <c r="EX67" s="905"/>
      <c r="EY67" s="905"/>
      <c r="EZ67" s="905"/>
      <c r="FA67" s="905"/>
      <c r="FB67" s="905"/>
      <c r="FC67" s="905"/>
      <c r="FD67" s="905"/>
      <c r="FE67" s="905"/>
    </row>
    <row r="68" spans="22:161" ht="30" customHeight="1" x14ac:dyDescent="0.25">
      <c r="V68" s="675"/>
      <c r="W68" s="675"/>
      <c r="X68" s="675"/>
      <c r="Y68" s="675"/>
      <c r="Z68" s="675"/>
      <c r="AA68" s="675"/>
      <c r="AB68" s="675"/>
      <c r="AC68" s="675"/>
      <c r="AD68" s="675"/>
      <c r="AE68" s="675"/>
      <c r="AF68" s="675"/>
      <c r="AG68" s="905"/>
      <c r="AH68" s="905"/>
      <c r="AI68" s="905"/>
      <c r="AJ68" s="905"/>
      <c r="AK68" s="905"/>
      <c r="AL68" s="905"/>
      <c r="AM68" s="905"/>
      <c r="AN68" s="905"/>
      <c r="AO68" s="905"/>
      <c r="AP68" s="905"/>
      <c r="AQ68" s="905"/>
      <c r="AR68" s="905"/>
      <c r="AS68" s="905"/>
      <c r="AT68" s="905"/>
      <c r="AU68" s="905"/>
      <c r="AV68" s="905"/>
      <c r="AW68" s="905"/>
      <c r="AX68" s="905"/>
      <c r="AY68" s="905"/>
      <c r="AZ68" s="905"/>
      <c r="BA68" s="905"/>
      <c r="BB68" s="905"/>
      <c r="BC68" s="905"/>
      <c r="BD68" s="905"/>
      <c r="BE68" s="905"/>
      <c r="BF68" s="905"/>
      <c r="BG68" s="905"/>
      <c r="BH68" s="905"/>
      <c r="BI68" s="905"/>
      <c r="BJ68" s="905"/>
      <c r="BK68" s="905"/>
      <c r="BL68" s="905"/>
      <c r="BM68" s="905"/>
      <c r="BN68" s="905"/>
      <c r="BO68" s="905"/>
      <c r="BP68" s="905"/>
      <c r="BQ68" s="905"/>
      <c r="BR68" s="905"/>
      <c r="BS68" s="905"/>
      <c r="BT68" s="905"/>
      <c r="BU68" s="905"/>
      <c r="BV68" s="905"/>
      <c r="BW68" s="905"/>
      <c r="BX68" s="905"/>
      <c r="BY68" s="905"/>
      <c r="BZ68" s="905"/>
      <c r="CA68" s="905"/>
      <c r="CB68" s="905"/>
      <c r="CC68" s="905"/>
      <c r="CD68" s="905"/>
      <c r="CE68" s="905"/>
      <c r="CF68" s="905"/>
      <c r="CG68" s="905"/>
      <c r="CH68" s="905"/>
      <c r="CI68" s="905"/>
      <c r="CJ68" s="905"/>
      <c r="CK68" s="905"/>
      <c r="CL68" s="905"/>
      <c r="CM68" s="905"/>
      <c r="CN68" s="905"/>
      <c r="CO68" s="905"/>
      <c r="CP68" s="905"/>
      <c r="CQ68" s="905"/>
      <c r="CR68" s="905"/>
      <c r="CS68" s="905"/>
      <c r="CT68" s="905"/>
      <c r="CU68" s="905"/>
      <c r="CV68" s="905"/>
      <c r="CW68" s="905"/>
      <c r="CX68" s="905"/>
      <c r="CY68" s="905"/>
      <c r="CZ68" s="905"/>
      <c r="DA68" s="905"/>
      <c r="DB68" s="905"/>
      <c r="DC68" s="905"/>
      <c r="DD68" s="905"/>
      <c r="DE68" s="905"/>
      <c r="DF68" s="905"/>
      <c r="DG68" s="905"/>
      <c r="DH68" s="905"/>
      <c r="DI68" s="905"/>
      <c r="DJ68" s="905"/>
      <c r="DK68" s="905"/>
      <c r="DL68" s="905"/>
      <c r="DM68" s="905"/>
      <c r="DN68" s="905"/>
      <c r="DO68" s="905"/>
      <c r="DP68" s="905"/>
      <c r="DQ68" s="905"/>
      <c r="DR68" s="905"/>
      <c r="DS68" s="905"/>
      <c r="DT68" s="905"/>
      <c r="DU68" s="905"/>
      <c r="DV68" s="905"/>
      <c r="DW68" s="905"/>
      <c r="DX68" s="905"/>
      <c r="DY68" s="905"/>
      <c r="DZ68" s="905"/>
      <c r="EA68" s="905"/>
      <c r="EB68" s="905"/>
      <c r="EC68" s="905"/>
      <c r="ED68" s="905"/>
      <c r="EE68" s="905"/>
      <c r="EF68" s="905"/>
      <c r="EG68" s="905"/>
      <c r="EH68" s="905"/>
      <c r="EI68" s="905"/>
      <c r="EJ68" s="905"/>
      <c r="EK68" s="905"/>
      <c r="EL68" s="905"/>
      <c r="EM68" s="905"/>
      <c r="EN68" s="905"/>
      <c r="EO68" s="905"/>
      <c r="EP68" s="905"/>
      <c r="EQ68" s="905"/>
      <c r="ER68" s="905"/>
      <c r="ES68" s="905"/>
      <c r="ET68" s="905"/>
      <c r="EU68" s="905"/>
      <c r="EV68" s="905"/>
      <c r="EW68" s="905"/>
      <c r="EX68" s="905"/>
      <c r="EY68" s="905"/>
      <c r="EZ68" s="905"/>
      <c r="FA68" s="905"/>
      <c r="FB68" s="905"/>
      <c r="FC68" s="905"/>
      <c r="FD68" s="905"/>
      <c r="FE68" s="905"/>
    </row>
    <row r="69" spans="22:161" ht="30" customHeight="1" x14ac:dyDescent="0.25">
      <c r="V69" s="675"/>
      <c r="W69" s="675"/>
      <c r="X69" s="675"/>
      <c r="Y69" s="675"/>
      <c r="Z69" s="675"/>
      <c r="AA69" s="675"/>
      <c r="AB69" s="675"/>
      <c r="AC69" s="675"/>
      <c r="AD69" s="675"/>
      <c r="AE69" s="675"/>
      <c r="AF69" s="675"/>
      <c r="AG69" s="905"/>
      <c r="AH69" s="905"/>
      <c r="AI69" s="905"/>
      <c r="AJ69" s="905"/>
      <c r="AK69" s="905"/>
      <c r="AL69" s="905"/>
      <c r="AM69" s="905"/>
      <c r="AN69" s="905"/>
      <c r="AO69" s="905"/>
      <c r="AP69" s="905"/>
      <c r="AQ69" s="905"/>
      <c r="AR69" s="905"/>
      <c r="AS69" s="905"/>
      <c r="AT69" s="905"/>
      <c r="AU69" s="905"/>
      <c r="AV69" s="905"/>
      <c r="AW69" s="905"/>
      <c r="AX69" s="905"/>
      <c r="AY69" s="905"/>
      <c r="AZ69" s="905"/>
      <c r="BA69" s="905"/>
      <c r="BB69" s="905"/>
      <c r="BC69" s="905"/>
      <c r="BD69" s="905"/>
      <c r="BE69" s="905"/>
      <c r="BF69" s="905"/>
      <c r="BG69" s="905"/>
      <c r="BH69" s="905"/>
      <c r="BI69" s="905"/>
      <c r="BJ69" s="905"/>
      <c r="BK69" s="905"/>
      <c r="BL69" s="905"/>
      <c r="BM69" s="905"/>
      <c r="BN69" s="905"/>
      <c r="BO69" s="905"/>
      <c r="BP69" s="905"/>
      <c r="BQ69" s="905"/>
      <c r="BR69" s="905"/>
      <c r="BS69" s="905"/>
      <c r="BT69" s="905"/>
      <c r="BU69" s="905"/>
      <c r="BV69" s="905"/>
      <c r="BW69" s="905"/>
      <c r="BX69" s="905"/>
      <c r="BY69" s="905"/>
      <c r="BZ69" s="905"/>
      <c r="CA69" s="905"/>
      <c r="CB69" s="905"/>
      <c r="CC69" s="905"/>
      <c r="CD69" s="905"/>
      <c r="CE69" s="905"/>
      <c r="CF69" s="905"/>
      <c r="CG69" s="905"/>
      <c r="CH69" s="905"/>
      <c r="CI69" s="905"/>
      <c r="CJ69" s="905"/>
      <c r="CK69" s="905"/>
      <c r="CL69" s="905"/>
      <c r="CM69" s="905"/>
      <c r="CN69" s="905"/>
      <c r="CO69" s="905"/>
      <c r="CP69" s="905"/>
      <c r="CQ69" s="905"/>
      <c r="CR69" s="905"/>
      <c r="CS69" s="905"/>
      <c r="CT69" s="905"/>
      <c r="CU69" s="905"/>
      <c r="CV69" s="905"/>
      <c r="CW69" s="905"/>
      <c r="CX69" s="905"/>
      <c r="CY69" s="905"/>
      <c r="CZ69" s="905"/>
      <c r="DA69" s="905"/>
      <c r="DB69" s="905"/>
      <c r="DC69" s="905"/>
      <c r="DD69" s="905"/>
      <c r="DE69" s="905"/>
      <c r="DF69" s="905"/>
      <c r="DG69" s="905"/>
      <c r="DH69" s="905"/>
      <c r="DI69" s="905"/>
      <c r="DJ69" s="905"/>
      <c r="DK69" s="905"/>
      <c r="DL69" s="905"/>
      <c r="DM69" s="905"/>
      <c r="DN69" s="905"/>
      <c r="DO69" s="905"/>
      <c r="DP69" s="905"/>
      <c r="DQ69" s="905"/>
      <c r="DR69" s="905"/>
      <c r="DS69" s="905"/>
      <c r="DT69" s="905"/>
      <c r="DU69" s="905"/>
      <c r="DV69" s="905"/>
      <c r="DW69" s="905"/>
      <c r="DX69" s="905"/>
      <c r="DY69" s="905"/>
      <c r="DZ69" s="905"/>
      <c r="EA69" s="905"/>
      <c r="EB69" s="905"/>
      <c r="EC69" s="905"/>
      <c r="ED69" s="905"/>
      <c r="EE69" s="905"/>
      <c r="EF69" s="905"/>
      <c r="EG69" s="905"/>
      <c r="EH69" s="905"/>
      <c r="EI69" s="905"/>
      <c r="EJ69" s="905"/>
      <c r="EK69" s="905"/>
      <c r="EL69" s="905"/>
      <c r="EM69" s="905"/>
      <c r="EN69" s="905"/>
      <c r="EO69" s="905"/>
      <c r="EP69" s="905"/>
      <c r="EQ69" s="905"/>
      <c r="ER69" s="905"/>
      <c r="ES69" s="905"/>
      <c r="ET69" s="905"/>
      <c r="EU69" s="905"/>
      <c r="EV69" s="905"/>
      <c r="EW69" s="905"/>
      <c r="EX69" s="905"/>
      <c r="EY69" s="905"/>
      <c r="EZ69" s="905"/>
      <c r="FA69" s="905"/>
      <c r="FB69" s="905"/>
      <c r="FC69" s="905"/>
      <c r="FD69" s="905"/>
      <c r="FE69" s="905"/>
    </row>
    <row r="70" spans="22:161" ht="30" customHeight="1" x14ac:dyDescent="0.25">
      <c r="V70" s="675"/>
      <c r="W70" s="675"/>
      <c r="X70" s="675"/>
      <c r="Y70" s="675"/>
      <c r="Z70" s="675"/>
      <c r="AA70" s="675"/>
      <c r="AB70" s="675"/>
      <c r="AC70" s="675"/>
      <c r="AD70" s="675"/>
      <c r="AE70" s="675"/>
      <c r="AF70" s="675"/>
      <c r="AG70" s="905"/>
      <c r="AH70" s="905"/>
      <c r="AI70" s="905"/>
      <c r="AJ70" s="905"/>
      <c r="AK70" s="905"/>
      <c r="AL70" s="905"/>
      <c r="AM70" s="905"/>
      <c r="AN70" s="905"/>
      <c r="AO70" s="905"/>
      <c r="AP70" s="905"/>
      <c r="AQ70" s="905"/>
      <c r="AR70" s="905"/>
      <c r="AS70" s="905"/>
      <c r="AT70" s="905"/>
      <c r="AU70" s="905"/>
      <c r="AV70" s="905"/>
      <c r="AW70" s="905"/>
      <c r="AX70" s="905"/>
      <c r="AY70" s="905"/>
      <c r="AZ70" s="905"/>
      <c r="BA70" s="905"/>
      <c r="BB70" s="905"/>
      <c r="BC70" s="905"/>
      <c r="BD70" s="905"/>
      <c r="BE70" s="905"/>
      <c r="BF70" s="905"/>
      <c r="BG70" s="905"/>
      <c r="BH70" s="905"/>
      <c r="BI70" s="905"/>
      <c r="BJ70" s="905"/>
      <c r="BK70" s="905"/>
      <c r="BL70" s="905"/>
      <c r="BM70" s="905"/>
      <c r="BN70" s="905"/>
      <c r="BO70" s="905"/>
      <c r="BP70" s="905"/>
      <c r="BQ70" s="905"/>
      <c r="BR70" s="905"/>
      <c r="BS70" s="905"/>
      <c r="BT70" s="905"/>
      <c r="BU70" s="905"/>
      <c r="BV70" s="905"/>
      <c r="BW70" s="905"/>
      <c r="BX70" s="905"/>
      <c r="BY70" s="905"/>
      <c r="BZ70" s="905"/>
      <c r="CA70" s="905"/>
      <c r="CB70" s="905"/>
      <c r="CC70" s="905"/>
      <c r="CD70" s="905"/>
      <c r="CE70" s="905"/>
      <c r="CF70" s="905"/>
      <c r="CG70" s="905"/>
      <c r="CH70" s="905"/>
      <c r="CI70" s="905"/>
      <c r="CJ70" s="905"/>
      <c r="CK70" s="905"/>
      <c r="CL70" s="905"/>
      <c r="CM70" s="905"/>
      <c r="CN70" s="905"/>
      <c r="CO70" s="905"/>
      <c r="CP70" s="905"/>
      <c r="CQ70" s="905"/>
      <c r="CR70" s="905"/>
      <c r="CS70" s="905"/>
      <c r="CT70" s="905"/>
      <c r="CU70" s="905"/>
      <c r="CV70" s="905"/>
      <c r="CW70" s="905"/>
      <c r="CX70" s="905"/>
      <c r="CY70" s="905"/>
      <c r="CZ70" s="905"/>
      <c r="DA70" s="905"/>
      <c r="DB70" s="905"/>
      <c r="DC70" s="905"/>
      <c r="DD70" s="905"/>
      <c r="DE70" s="905"/>
      <c r="DF70" s="905"/>
      <c r="DG70" s="905"/>
      <c r="DH70" s="905"/>
      <c r="DI70" s="905"/>
      <c r="DJ70" s="905"/>
      <c r="DK70" s="905"/>
      <c r="DL70" s="905"/>
      <c r="DM70" s="905"/>
      <c r="DN70" s="905"/>
      <c r="DO70" s="905"/>
      <c r="DP70" s="905"/>
      <c r="DQ70" s="905"/>
      <c r="DR70" s="905"/>
      <c r="DS70" s="905"/>
      <c r="DT70" s="905"/>
      <c r="DU70" s="905"/>
      <c r="DV70" s="905"/>
      <c r="DW70" s="905"/>
      <c r="DX70" s="905"/>
      <c r="DY70" s="905"/>
      <c r="DZ70" s="905"/>
      <c r="EA70" s="905"/>
      <c r="EB70" s="905"/>
      <c r="EC70" s="905"/>
      <c r="ED70" s="905"/>
      <c r="EE70" s="905"/>
      <c r="EF70" s="905"/>
      <c r="EG70" s="905"/>
      <c r="EH70" s="905"/>
      <c r="EI70" s="905"/>
      <c r="EJ70" s="905"/>
      <c r="EK70" s="905"/>
      <c r="EL70" s="905"/>
      <c r="EM70" s="905"/>
      <c r="EN70" s="905"/>
      <c r="EO70" s="905"/>
      <c r="EP70" s="905"/>
      <c r="EQ70" s="905"/>
      <c r="ER70" s="905"/>
      <c r="ES70" s="905"/>
      <c r="ET70" s="905"/>
      <c r="EU70" s="905"/>
      <c r="EV70" s="905"/>
      <c r="EW70" s="905"/>
      <c r="EX70" s="905"/>
      <c r="EY70" s="905"/>
      <c r="EZ70" s="905"/>
      <c r="FA70" s="905"/>
      <c r="FB70" s="905"/>
      <c r="FC70" s="905"/>
      <c r="FD70" s="905"/>
      <c r="FE70" s="905"/>
    </row>
    <row r="71" spans="22:161" ht="30" customHeight="1" x14ac:dyDescent="0.25">
      <c r="V71" s="675"/>
      <c r="W71" s="675"/>
      <c r="X71" s="675"/>
      <c r="Y71" s="675"/>
      <c r="Z71" s="675"/>
      <c r="AA71" s="675"/>
      <c r="AB71" s="675"/>
      <c r="AC71" s="675"/>
      <c r="AD71" s="675"/>
      <c r="AE71" s="675"/>
      <c r="AF71" s="675"/>
      <c r="AG71" s="905"/>
      <c r="AH71" s="905"/>
      <c r="AI71" s="905"/>
      <c r="AJ71" s="905"/>
      <c r="AK71" s="905"/>
      <c r="AL71" s="905"/>
      <c r="AM71" s="905"/>
      <c r="AN71" s="905"/>
      <c r="AO71" s="905"/>
      <c r="AP71" s="905"/>
      <c r="AQ71" s="905"/>
      <c r="AR71" s="905"/>
      <c r="AS71" s="905"/>
      <c r="AT71" s="905"/>
      <c r="AU71" s="905"/>
      <c r="AV71" s="905"/>
      <c r="AW71" s="905"/>
      <c r="AX71" s="905"/>
      <c r="AY71" s="905"/>
      <c r="AZ71" s="905"/>
      <c r="BA71" s="905"/>
      <c r="BB71" s="905"/>
      <c r="BC71" s="905"/>
      <c r="BD71" s="905"/>
      <c r="BE71" s="905"/>
      <c r="BF71" s="905"/>
      <c r="BG71" s="905"/>
      <c r="BH71" s="905"/>
      <c r="BI71" s="905"/>
      <c r="BJ71" s="905"/>
      <c r="BK71" s="905"/>
      <c r="BL71" s="905"/>
      <c r="BM71" s="905"/>
      <c r="BN71" s="905"/>
      <c r="BO71" s="905"/>
      <c r="BP71" s="905"/>
      <c r="BQ71" s="905"/>
      <c r="BR71" s="905"/>
      <c r="BS71" s="905"/>
      <c r="BT71" s="905"/>
      <c r="BU71" s="905"/>
      <c r="BV71" s="905"/>
      <c r="BW71" s="905"/>
      <c r="BX71" s="905"/>
      <c r="BY71" s="905"/>
      <c r="BZ71" s="905"/>
      <c r="CA71" s="905"/>
      <c r="CB71" s="905"/>
      <c r="CC71" s="905"/>
      <c r="CD71" s="905"/>
      <c r="CE71" s="905"/>
      <c r="CF71" s="905"/>
      <c r="CG71" s="905"/>
      <c r="CH71" s="905"/>
      <c r="CI71" s="905"/>
      <c r="CJ71" s="905"/>
      <c r="CK71" s="905"/>
      <c r="CL71" s="905"/>
      <c r="CM71" s="905"/>
      <c r="CN71" s="905"/>
      <c r="CO71" s="905"/>
      <c r="CP71" s="905"/>
      <c r="CQ71" s="905"/>
      <c r="CR71" s="905"/>
      <c r="CS71" s="905"/>
      <c r="CT71" s="905"/>
      <c r="CU71" s="905"/>
      <c r="CV71" s="905"/>
      <c r="CW71" s="905"/>
      <c r="CX71" s="905"/>
      <c r="CY71" s="905"/>
      <c r="CZ71" s="905"/>
      <c r="DA71" s="905"/>
      <c r="DB71" s="905"/>
      <c r="DC71" s="905"/>
      <c r="DD71" s="905"/>
      <c r="DE71" s="905"/>
      <c r="DF71" s="905"/>
      <c r="DG71" s="905"/>
      <c r="DH71" s="905"/>
      <c r="DI71" s="905"/>
      <c r="DJ71" s="905"/>
      <c r="DK71" s="905"/>
      <c r="DL71" s="905"/>
      <c r="DM71" s="905"/>
      <c r="DN71" s="905"/>
      <c r="DO71" s="905"/>
      <c r="DP71" s="905"/>
      <c r="DQ71" s="905"/>
      <c r="DR71" s="905"/>
      <c r="DS71" s="905"/>
      <c r="DT71" s="905"/>
      <c r="DU71" s="905"/>
      <c r="DV71" s="905"/>
      <c r="DW71" s="905"/>
      <c r="DX71" s="905"/>
      <c r="DY71" s="905"/>
      <c r="DZ71" s="905"/>
      <c r="EA71" s="905"/>
      <c r="EB71" s="905"/>
      <c r="EC71" s="905"/>
      <c r="ED71" s="905"/>
      <c r="EE71" s="905"/>
      <c r="EF71" s="905"/>
      <c r="EG71" s="905"/>
      <c r="EH71" s="905"/>
      <c r="EI71" s="905"/>
      <c r="EJ71" s="905"/>
      <c r="EK71" s="905"/>
      <c r="EL71" s="905"/>
      <c r="EM71" s="905"/>
      <c r="EN71" s="905"/>
      <c r="EO71" s="905"/>
      <c r="EP71" s="905"/>
      <c r="EQ71" s="905"/>
      <c r="ER71" s="905"/>
      <c r="ES71" s="905"/>
      <c r="ET71" s="905"/>
      <c r="EU71" s="905"/>
      <c r="EV71" s="905"/>
      <c r="EW71" s="905"/>
      <c r="EX71" s="905"/>
      <c r="EY71" s="905"/>
      <c r="EZ71" s="905"/>
      <c r="FA71" s="905"/>
      <c r="FB71" s="905"/>
      <c r="FC71" s="905"/>
      <c r="FD71" s="905"/>
      <c r="FE71" s="905"/>
    </row>
    <row r="72" spans="22:161" ht="30" customHeight="1" x14ac:dyDescent="0.25">
      <c r="V72" s="675"/>
      <c r="W72" s="675"/>
      <c r="X72" s="675"/>
      <c r="Y72" s="675"/>
      <c r="Z72" s="675"/>
      <c r="AA72" s="675"/>
      <c r="AB72" s="675"/>
      <c r="AC72" s="675"/>
      <c r="AD72" s="675"/>
      <c r="AE72" s="675"/>
      <c r="AF72" s="675"/>
      <c r="AG72" s="905"/>
      <c r="AH72" s="905"/>
      <c r="AI72" s="905"/>
      <c r="AJ72" s="905"/>
      <c r="AK72" s="905"/>
      <c r="AL72" s="905"/>
      <c r="AM72" s="905"/>
      <c r="AN72" s="905"/>
      <c r="AO72" s="905"/>
      <c r="AP72" s="905"/>
      <c r="AQ72" s="905"/>
      <c r="AR72" s="905"/>
      <c r="AS72" s="905"/>
      <c r="AT72" s="905"/>
      <c r="AU72" s="905"/>
      <c r="AV72" s="905"/>
      <c r="AW72" s="905"/>
      <c r="AX72" s="905"/>
      <c r="AY72" s="905"/>
      <c r="AZ72" s="905"/>
      <c r="BA72" s="905"/>
      <c r="BB72" s="905"/>
      <c r="BC72" s="905"/>
      <c r="BD72" s="905"/>
      <c r="BE72" s="905"/>
      <c r="BF72" s="905"/>
      <c r="BG72" s="905"/>
      <c r="BH72" s="905"/>
      <c r="BI72" s="905"/>
      <c r="BJ72" s="905"/>
      <c r="BK72" s="905"/>
      <c r="BL72" s="905"/>
      <c r="BM72" s="905"/>
      <c r="BN72" s="905"/>
      <c r="BO72" s="905"/>
      <c r="BP72" s="905"/>
      <c r="BQ72" s="905"/>
      <c r="BR72" s="905"/>
      <c r="BS72" s="905"/>
      <c r="BT72" s="905"/>
      <c r="BU72" s="905"/>
      <c r="BV72" s="905"/>
      <c r="BW72" s="905"/>
      <c r="BX72" s="905"/>
      <c r="BY72" s="905"/>
      <c r="BZ72" s="905"/>
      <c r="CA72" s="905"/>
      <c r="CB72" s="905"/>
      <c r="CC72" s="905"/>
      <c r="CD72" s="905"/>
      <c r="CE72" s="905"/>
      <c r="CF72" s="905"/>
      <c r="CG72" s="905"/>
      <c r="CH72" s="905"/>
      <c r="CI72" s="905"/>
      <c r="CJ72" s="905"/>
      <c r="CK72" s="905"/>
      <c r="CL72" s="905"/>
      <c r="CM72" s="905"/>
      <c r="CN72" s="905"/>
      <c r="CO72" s="905"/>
      <c r="CP72" s="905"/>
      <c r="CQ72" s="905"/>
      <c r="CR72" s="905"/>
      <c r="CS72" s="905"/>
      <c r="CT72" s="905"/>
      <c r="CU72" s="905"/>
      <c r="CV72" s="905"/>
      <c r="CW72" s="905"/>
      <c r="CX72" s="905"/>
      <c r="CY72" s="905"/>
      <c r="CZ72" s="905"/>
      <c r="DA72" s="905"/>
      <c r="DB72" s="905"/>
      <c r="DC72" s="905"/>
      <c r="DD72" s="905"/>
      <c r="DE72" s="905"/>
      <c r="DF72" s="905"/>
      <c r="DG72" s="905"/>
      <c r="DH72" s="905"/>
      <c r="DI72" s="905"/>
      <c r="DJ72" s="905"/>
      <c r="DK72" s="905"/>
      <c r="DL72" s="905"/>
      <c r="DM72" s="905"/>
      <c r="DN72" s="905"/>
      <c r="DO72" s="905"/>
      <c r="DP72" s="905"/>
      <c r="DQ72" s="905"/>
      <c r="DR72" s="905"/>
      <c r="DS72" s="905"/>
      <c r="DT72" s="905"/>
      <c r="DU72" s="905"/>
      <c r="DV72" s="905"/>
      <c r="DW72" s="905"/>
      <c r="DX72" s="905"/>
      <c r="DY72" s="905"/>
      <c r="DZ72" s="905"/>
      <c r="EA72" s="905"/>
      <c r="EB72" s="905"/>
      <c r="EC72" s="905"/>
      <c r="ED72" s="905"/>
      <c r="EE72" s="905"/>
      <c r="EF72" s="905"/>
      <c r="EG72" s="905"/>
      <c r="EH72" s="905"/>
      <c r="EI72" s="905"/>
      <c r="EJ72" s="905"/>
      <c r="EK72" s="905"/>
      <c r="EL72" s="905"/>
      <c r="EM72" s="905"/>
      <c r="EN72" s="905"/>
      <c r="EO72" s="905"/>
      <c r="EP72" s="905"/>
      <c r="EQ72" s="905"/>
      <c r="ER72" s="905"/>
      <c r="ES72" s="905"/>
      <c r="ET72" s="905"/>
      <c r="EU72" s="905"/>
      <c r="EV72" s="905"/>
      <c r="EW72" s="905"/>
      <c r="EX72" s="905"/>
      <c r="EY72" s="905"/>
      <c r="EZ72" s="905"/>
      <c r="FA72" s="905"/>
      <c r="FB72" s="905"/>
      <c r="FC72" s="905"/>
      <c r="FD72" s="905"/>
      <c r="FE72" s="905"/>
    </row>
    <row r="73" spans="22:161" ht="30" customHeight="1" x14ac:dyDescent="0.25">
      <c r="V73" s="675"/>
      <c r="W73" s="675"/>
      <c r="X73" s="675"/>
      <c r="Y73" s="675"/>
      <c r="Z73" s="675"/>
      <c r="AA73" s="675"/>
      <c r="AB73" s="675"/>
      <c r="AC73" s="675"/>
      <c r="AD73" s="675"/>
      <c r="AE73" s="675"/>
      <c r="AF73" s="675"/>
      <c r="AG73" s="905"/>
      <c r="AH73" s="905"/>
      <c r="AI73" s="905"/>
      <c r="AJ73" s="905"/>
      <c r="AK73" s="905"/>
      <c r="AL73" s="905"/>
      <c r="AM73" s="905"/>
      <c r="AN73" s="905"/>
      <c r="AO73" s="905"/>
      <c r="AP73" s="905"/>
      <c r="AQ73" s="905"/>
      <c r="AR73" s="905"/>
      <c r="AS73" s="905"/>
      <c r="AT73" s="905"/>
      <c r="AU73" s="905"/>
      <c r="AV73" s="905"/>
      <c r="AW73" s="905"/>
      <c r="AX73" s="905"/>
      <c r="AY73" s="905"/>
      <c r="AZ73" s="905"/>
      <c r="BA73" s="905"/>
      <c r="BB73" s="905"/>
      <c r="BC73" s="905"/>
      <c r="BD73" s="905"/>
      <c r="BE73" s="905"/>
      <c r="BF73" s="905"/>
      <c r="BG73" s="905"/>
      <c r="BH73" s="905"/>
      <c r="BI73" s="905"/>
      <c r="BJ73" s="905"/>
      <c r="BK73" s="905"/>
      <c r="BL73" s="905"/>
      <c r="BM73" s="905"/>
      <c r="BN73" s="905"/>
      <c r="BO73" s="905"/>
      <c r="BP73" s="905"/>
      <c r="BQ73" s="905"/>
      <c r="BR73" s="905"/>
      <c r="BS73" s="905"/>
      <c r="BT73" s="905"/>
      <c r="BU73" s="905"/>
      <c r="BV73" s="905"/>
      <c r="BW73" s="905"/>
      <c r="BX73" s="905"/>
      <c r="BY73" s="905"/>
      <c r="BZ73" s="905"/>
      <c r="CA73" s="905"/>
      <c r="CB73" s="905"/>
      <c r="CC73" s="905"/>
      <c r="CD73" s="905"/>
      <c r="CE73" s="905"/>
      <c r="CF73" s="905"/>
      <c r="CG73" s="905"/>
      <c r="CH73" s="905"/>
      <c r="CI73" s="905"/>
      <c r="CJ73" s="905"/>
      <c r="CK73" s="905"/>
      <c r="CL73" s="905"/>
      <c r="CM73" s="905"/>
      <c r="CN73" s="905"/>
      <c r="CO73" s="905"/>
      <c r="CP73" s="905"/>
      <c r="CQ73" s="905"/>
      <c r="CR73" s="905"/>
      <c r="CS73" s="905"/>
      <c r="CT73" s="905"/>
      <c r="CU73" s="905"/>
      <c r="CV73" s="905"/>
      <c r="CW73" s="905"/>
      <c r="CX73" s="905"/>
      <c r="CY73" s="905"/>
      <c r="CZ73" s="905"/>
      <c r="DA73" s="905"/>
      <c r="DB73" s="905"/>
      <c r="DC73" s="905"/>
      <c r="DD73" s="905"/>
      <c r="DE73" s="905"/>
      <c r="DF73" s="905"/>
      <c r="DG73" s="905"/>
      <c r="DH73" s="905"/>
      <c r="DI73" s="905"/>
      <c r="DJ73" s="905"/>
      <c r="DK73" s="905"/>
      <c r="DL73" s="905"/>
      <c r="DM73" s="905"/>
      <c r="DN73" s="905"/>
      <c r="DO73" s="905"/>
      <c r="DP73" s="905"/>
      <c r="DQ73" s="905"/>
      <c r="DR73" s="905"/>
      <c r="DS73" s="905"/>
      <c r="DT73" s="905"/>
      <c r="DU73" s="905"/>
      <c r="DV73" s="905"/>
      <c r="DW73" s="905"/>
      <c r="DX73" s="905"/>
      <c r="DY73" s="905"/>
      <c r="DZ73" s="905"/>
      <c r="EA73" s="905"/>
      <c r="EB73" s="905"/>
      <c r="EC73" s="905"/>
      <c r="ED73" s="905"/>
      <c r="EE73" s="905"/>
      <c r="EF73" s="905"/>
      <c r="EG73" s="905"/>
      <c r="EH73" s="905"/>
      <c r="EI73" s="905"/>
      <c r="EJ73" s="905"/>
      <c r="EK73" s="905"/>
      <c r="EL73" s="905"/>
      <c r="EM73" s="905"/>
      <c r="EN73" s="905"/>
      <c r="EO73" s="905"/>
      <c r="EP73" s="905"/>
      <c r="EQ73" s="905"/>
      <c r="ER73" s="905"/>
      <c r="ES73" s="905"/>
      <c r="ET73" s="905"/>
      <c r="EU73" s="905"/>
      <c r="EV73" s="905"/>
      <c r="EW73" s="905"/>
      <c r="EX73" s="905"/>
      <c r="EY73" s="905"/>
      <c r="EZ73" s="905"/>
      <c r="FA73" s="905"/>
      <c r="FB73" s="905"/>
      <c r="FC73" s="905"/>
      <c r="FD73" s="905"/>
      <c r="FE73" s="905"/>
    </row>
    <row r="74" spans="22:161" ht="30" customHeight="1" x14ac:dyDescent="0.25">
      <c r="V74" s="675"/>
      <c r="W74" s="675"/>
      <c r="X74" s="675"/>
      <c r="Y74" s="675"/>
      <c r="Z74" s="675"/>
      <c r="AA74" s="675"/>
      <c r="AB74" s="675"/>
      <c r="AC74" s="675"/>
      <c r="AD74" s="675"/>
      <c r="AE74" s="675"/>
      <c r="AF74" s="675"/>
      <c r="AG74" s="905"/>
      <c r="AH74" s="905"/>
      <c r="AI74" s="905"/>
      <c r="AJ74" s="905"/>
      <c r="AK74" s="905"/>
      <c r="AL74" s="905"/>
      <c r="AM74" s="905"/>
      <c r="AN74" s="905"/>
      <c r="AO74" s="905"/>
      <c r="AP74" s="905"/>
      <c r="AQ74" s="905"/>
      <c r="AR74" s="905"/>
      <c r="AS74" s="905"/>
      <c r="AT74" s="905"/>
      <c r="AU74" s="905"/>
      <c r="AV74" s="905"/>
      <c r="AW74" s="905"/>
      <c r="AX74" s="905"/>
      <c r="AY74" s="905"/>
      <c r="AZ74" s="905"/>
      <c r="BA74" s="905"/>
      <c r="BB74" s="905"/>
      <c r="BC74" s="905"/>
      <c r="BD74" s="905"/>
      <c r="BE74" s="905"/>
      <c r="BF74" s="905"/>
      <c r="BG74" s="905"/>
      <c r="BH74" s="905"/>
      <c r="BI74" s="905"/>
      <c r="BJ74" s="905"/>
      <c r="BK74" s="905"/>
      <c r="BL74" s="905"/>
      <c r="BM74" s="905"/>
      <c r="BN74" s="905"/>
      <c r="BO74" s="905"/>
      <c r="BP74" s="905"/>
      <c r="BQ74" s="905"/>
      <c r="BR74" s="905"/>
      <c r="BS74" s="905"/>
      <c r="BT74" s="905"/>
      <c r="BU74" s="905"/>
      <c r="BV74" s="905"/>
      <c r="BW74" s="905"/>
      <c r="BX74" s="905"/>
      <c r="BY74" s="905"/>
      <c r="BZ74" s="905"/>
      <c r="CA74" s="905"/>
      <c r="CB74" s="905"/>
      <c r="CC74" s="905"/>
      <c r="CD74" s="905"/>
      <c r="CE74" s="905"/>
      <c r="CF74" s="905"/>
      <c r="CG74" s="905"/>
      <c r="CH74" s="905"/>
      <c r="CI74" s="905"/>
      <c r="CJ74" s="905"/>
      <c r="CK74" s="905"/>
      <c r="CL74" s="905"/>
      <c r="CM74" s="905"/>
      <c r="CN74" s="905"/>
      <c r="CO74" s="905"/>
      <c r="CP74" s="905"/>
      <c r="CQ74" s="905"/>
      <c r="CR74" s="905"/>
      <c r="CS74" s="905"/>
      <c r="CT74" s="905"/>
      <c r="CU74" s="905"/>
      <c r="CV74" s="905"/>
      <c r="CW74" s="905"/>
      <c r="CX74" s="905"/>
      <c r="CY74" s="905"/>
      <c r="CZ74" s="905"/>
      <c r="DA74" s="905"/>
      <c r="DB74" s="905"/>
      <c r="DC74" s="905"/>
      <c r="DD74" s="905"/>
      <c r="DE74" s="905"/>
      <c r="DF74" s="905"/>
      <c r="DG74" s="905"/>
      <c r="DH74" s="905"/>
      <c r="DI74" s="905"/>
      <c r="DJ74" s="905"/>
      <c r="DK74" s="905"/>
      <c r="DL74" s="905"/>
      <c r="DM74" s="905"/>
      <c r="DN74" s="905"/>
      <c r="DO74" s="905"/>
      <c r="DP74" s="905"/>
      <c r="DQ74" s="905"/>
      <c r="DR74" s="905"/>
      <c r="DS74" s="905"/>
      <c r="DT74" s="905"/>
      <c r="DU74" s="905"/>
      <c r="DV74" s="905"/>
      <c r="DW74" s="905"/>
      <c r="DX74" s="905"/>
      <c r="DY74" s="905"/>
      <c r="DZ74" s="905"/>
      <c r="EA74" s="905"/>
      <c r="EB74" s="905"/>
      <c r="EC74" s="905"/>
      <c r="ED74" s="905"/>
      <c r="EE74" s="905"/>
      <c r="EF74" s="905"/>
      <c r="EG74" s="905"/>
      <c r="EH74" s="905"/>
      <c r="EI74" s="905"/>
      <c r="EJ74" s="905"/>
      <c r="EK74" s="905"/>
      <c r="EL74" s="905"/>
      <c r="EM74" s="905"/>
      <c r="EN74" s="905"/>
      <c r="EO74" s="905"/>
      <c r="EP74" s="905"/>
      <c r="EQ74" s="905"/>
      <c r="ER74" s="905"/>
      <c r="ES74" s="905"/>
      <c r="ET74" s="905"/>
      <c r="EU74" s="905"/>
      <c r="EV74" s="905"/>
      <c r="EW74" s="905"/>
      <c r="EX74" s="905"/>
      <c r="EY74" s="905"/>
      <c r="EZ74" s="905"/>
      <c r="FA74" s="905"/>
      <c r="FB74" s="905"/>
      <c r="FC74" s="905"/>
      <c r="FD74" s="905"/>
      <c r="FE74" s="905"/>
    </row>
    <row r="75" spans="22:161" ht="30" customHeight="1" x14ac:dyDescent="0.25">
      <c r="V75" s="675"/>
      <c r="W75" s="675"/>
      <c r="X75" s="675"/>
      <c r="Y75" s="675"/>
      <c r="Z75" s="675"/>
      <c r="AA75" s="675"/>
      <c r="AB75" s="675"/>
      <c r="AC75" s="675"/>
      <c r="AD75" s="675"/>
      <c r="AE75" s="675"/>
      <c r="AF75" s="675"/>
      <c r="AG75" s="905"/>
      <c r="AH75" s="905"/>
      <c r="AI75" s="905"/>
      <c r="AJ75" s="905"/>
      <c r="AK75" s="905"/>
      <c r="AL75" s="905"/>
      <c r="AM75" s="905"/>
      <c r="AN75" s="905"/>
      <c r="AO75" s="905"/>
      <c r="AP75" s="905"/>
      <c r="AQ75" s="905"/>
      <c r="AR75" s="905"/>
      <c r="AS75" s="905"/>
      <c r="AT75" s="905"/>
      <c r="AU75" s="905"/>
      <c r="AV75" s="905"/>
      <c r="AW75" s="905"/>
      <c r="AX75" s="905"/>
      <c r="AY75" s="905"/>
      <c r="AZ75" s="905"/>
      <c r="BA75" s="905"/>
      <c r="BB75" s="905"/>
      <c r="BC75" s="905"/>
      <c r="BD75" s="905"/>
      <c r="BE75" s="905"/>
      <c r="BF75" s="905"/>
      <c r="BG75" s="905"/>
      <c r="BH75" s="905"/>
      <c r="BI75" s="905"/>
      <c r="BJ75" s="905"/>
      <c r="BK75" s="905"/>
      <c r="BL75" s="905"/>
      <c r="BM75" s="905"/>
      <c r="BN75" s="905"/>
      <c r="BO75" s="905"/>
      <c r="BP75" s="905"/>
      <c r="BQ75" s="905"/>
      <c r="BR75" s="905"/>
      <c r="BS75" s="905"/>
      <c r="BT75" s="905"/>
      <c r="BU75" s="905"/>
      <c r="BV75" s="905"/>
      <c r="BW75" s="905"/>
      <c r="BX75" s="905"/>
      <c r="BY75" s="905"/>
      <c r="BZ75" s="905"/>
      <c r="CA75" s="905"/>
      <c r="CB75" s="905"/>
      <c r="CC75" s="905"/>
      <c r="CD75" s="905"/>
      <c r="CE75" s="905"/>
      <c r="CF75" s="905"/>
      <c r="CG75" s="905"/>
      <c r="CH75" s="905"/>
      <c r="CI75" s="905"/>
      <c r="CJ75" s="905"/>
      <c r="CK75" s="905"/>
      <c r="CL75" s="905"/>
      <c r="CM75" s="905"/>
      <c r="CN75" s="905"/>
      <c r="CO75" s="905"/>
      <c r="CP75" s="905"/>
      <c r="CQ75" s="905"/>
      <c r="CR75" s="905"/>
      <c r="CS75" s="905"/>
      <c r="CT75" s="905"/>
      <c r="CU75" s="905"/>
      <c r="CV75" s="905"/>
      <c r="CW75" s="905"/>
      <c r="CX75" s="905"/>
      <c r="CY75" s="905"/>
      <c r="CZ75" s="905"/>
      <c r="DA75" s="905"/>
      <c r="DB75" s="905"/>
      <c r="DC75" s="905"/>
      <c r="DD75" s="905"/>
      <c r="DE75" s="905"/>
      <c r="DF75" s="905"/>
      <c r="DG75" s="905"/>
      <c r="DH75" s="905"/>
      <c r="DI75" s="905"/>
      <c r="DJ75" s="905"/>
      <c r="DK75" s="905"/>
      <c r="DL75" s="905"/>
      <c r="DM75" s="905"/>
      <c r="DN75" s="905"/>
      <c r="DO75" s="905"/>
      <c r="DP75" s="905"/>
      <c r="DQ75" s="905"/>
      <c r="DR75" s="905"/>
      <c r="DS75" s="905"/>
      <c r="DT75" s="905"/>
      <c r="DU75" s="905"/>
      <c r="DV75" s="905"/>
      <c r="DW75" s="905"/>
      <c r="DX75" s="905"/>
      <c r="DY75" s="905"/>
      <c r="DZ75" s="905"/>
      <c r="EA75" s="905"/>
      <c r="EB75" s="905"/>
      <c r="EC75" s="905"/>
      <c r="ED75" s="905"/>
      <c r="EE75" s="905"/>
      <c r="EF75" s="905"/>
      <c r="EG75" s="905"/>
      <c r="EH75" s="905"/>
      <c r="EI75" s="905"/>
      <c r="EJ75" s="905"/>
      <c r="EK75" s="905"/>
      <c r="EL75" s="905"/>
      <c r="EM75" s="905"/>
      <c r="EN75" s="905"/>
      <c r="EO75" s="905"/>
      <c r="EP75" s="905"/>
      <c r="EQ75" s="905"/>
      <c r="ER75" s="905"/>
      <c r="ES75" s="905"/>
      <c r="ET75" s="905"/>
      <c r="EU75" s="905"/>
      <c r="EV75" s="905"/>
      <c r="EW75" s="905"/>
      <c r="EX75" s="905"/>
      <c r="EY75" s="905"/>
      <c r="EZ75" s="905"/>
      <c r="FA75" s="905"/>
      <c r="FB75" s="905"/>
      <c r="FC75" s="905"/>
      <c r="FD75" s="905"/>
      <c r="FE75" s="905"/>
    </row>
    <row r="76" spans="22:161" ht="30" customHeight="1" x14ac:dyDescent="0.25">
      <c r="V76" s="675"/>
      <c r="W76" s="675"/>
      <c r="X76" s="675"/>
      <c r="Y76" s="675"/>
      <c r="Z76" s="675"/>
      <c r="AA76" s="675"/>
      <c r="AB76" s="675"/>
      <c r="AC76" s="675"/>
      <c r="AD76" s="675"/>
      <c r="AE76" s="675"/>
      <c r="AF76" s="675"/>
      <c r="AG76" s="905"/>
      <c r="AH76" s="905"/>
      <c r="AI76" s="905"/>
      <c r="AJ76" s="905"/>
      <c r="AK76" s="905"/>
      <c r="AL76" s="905"/>
      <c r="AM76" s="905"/>
      <c r="AN76" s="905"/>
      <c r="AO76" s="905"/>
      <c r="AP76" s="905"/>
      <c r="AQ76" s="905"/>
      <c r="AR76" s="905"/>
      <c r="AS76" s="905"/>
      <c r="AT76" s="905"/>
      <c r="AU76" s="905"/>
      <c r="AV76" s="905"/>
      <c r="AW76" s="905"/>
      <c r="AX76" s="905"/>
      <c r="AY76" s="905"/>
      <c r="AZ76" s="905"/>
      <c r="BA76" s="905"/>
      <c r="BB76" s="905"/>
      <c r="BC76" s="905"/>
      <c r="BD76" s="905"/>
      <c r="BE76" s="905"/>
      <c r="BF76" s="905"/>
      <c r="BG76" s="905"/>
      <c r="BH76" s="905"/>
      <c r="BI76" s="905"/>
      <c r="BJ76" s="905"/>
      <c r="BK76" s="905"/>
      <c r="BL76" s="905"/>
      <c r="BM76" s="905"/>
      <c r="BN76" s="905"/>
      <c r="BO76" s="905"/>
      <c r="BP76" s="905"/>
      <c r="BQ76" s="905"/>
      <c r="BR76" s="905"/>
      <c r="BS76" s="905"/>
      <c r="BT76" s="905"/>
      <c r="BU76" s="905"/>
      <c r="BV76" s="905"/>
      <c r="BW76" s="905"/>
      <c r="BX76" s="905"/>
      <c r="BY76" s="905"/>
      <c r="BZ76" s="905"/>
      <c r="CA76" s="905"/>
      <c r="CB76" s="905"/>
      <c r="CC76" s="905"/>
      <c r="CD76" s="905"/>
      <c r="CE76" s="905"/>
      <c r="CF76" s="905"/>
      <c r="CG76" s="905"/>
      <c r="CH76" s="905"/>
      <c r="CI76" s="905"/>
      <c r="CJ76" s="905"/>
      <c r="CK76" s="905"/>
      <c r="CL76" s="905"/>
      <c r="CM76" s="905"/>
      <c r="CN76" s="905"/>
      <c r="CO76" s="905"/>
      <c r="CP76" s="905"/>
      <c r="CQ76" s="905"/>
      <c r="CR76" s="905"/>
      <c r="CS76" s="905"/>
      <c r="CT76" s="905"/>
      <c r="CU76" s="905"/>
      <c r="CV76" s="905"/>
      <c r="CW76" s="905"/>
      <c r="CX76" s="905"/>
      <c r="CY76" s="905"/>
      <c r="CZ76" s="905"/>
      <c r="DA76" s="905"/>
      <c r="DB76" s="905"/>
      <c r="DC76" s="905"/>
      <c r="DD76" s="905"/>
      <c r="DE76" s="905"/>
      <c r="DF76" s="905"/>
      <c r="DG76" s="905"/>
      <c r="DH76" s="905"/>
      <c r="DI76" s="905"/>
      <c r="DJ76" s="905"/>
      <c r="DK76" s="905"/>
      <c r="DL76" s="905"/>
      <c r="DM76" s="905"/>
      <c r="DN76" s="905"/>
      <c r="DO76" s="905"/>
      <c r="DP76" s="905"/>
      <c r="DQ76" s="905"/>
      <c r="DR76" s="905"/>
      <c r="DS76" s="905"/>
      <c r="DT76" s="905"/>
      <c r="DU76" s="905"/>
      <c r="DV76" s="905"/>
      <c r="DW76" s="905"/>
      <c r="DX76" s="905"/>
      <c r="DY76" s="905"/>
      <c r="DZ76" s="905"/>
      <c r="EA76" s="905"/>
      <c r="EB76" s="905"/>
      <c r="EC76" s="905"/>
      <c r="ED76" s="905"/>
      <c r="EE76" s="905"/>
      <c r="EF76" s="905"/>
      <c r="EG76" s="905"/>
      <c r="EH76" s="905"/>
      <c r="EI76" s="905"/>
      <c r="EJ76" s="905"/>
      <c r="EK76" s="905"/>
      <c r="EL76" s="905"/>
      <c r="EM76" s="905"/>
      <c r="EN76" s="905"/>
      <c r="EO76" s="905"/>
      <c r="EP76" s="905"/>
      <c r="EQ76" s="905"/>
      <c r="ER76" s="905"/>
      <c r="ES76" s="905"/>
      <c r="ET76" s="905"/>
      <c r="EU76" s="905"/>
      <c r="EV76" s="905"/>
      <c r="EW76" s="905"/>
      <c r="EX76" s="905"/>
      <c r="EY76" s="905"/>
      <c r="EZ76" s="905"/>
      <c r="FA76" s="905"/>
      <c r="FB76" s="905"/>
      <c r="FC76" s="905"/>
      <c r="FD76" s="905"/>
      <c r="FE76" s="905"/>
    </row>
    <row r="77" spans="22:161" ht="30" customHeight="1" x14ac:dyDescent="0.25">
      <c r="V77" s="675"/>
      <c r="W77" s="675"/>
      <c r="X77" s="675"/>
      <c r="Y77" s="675"/>
      <c r="Z77" s="675"/>
      <c r="AA77" s="675"/>
      <c r="AB77" s="675"/>
      <c r="AC77" s="675"/>
      <c r="AD77" s="675"/>
      <c r="AE77" s="675"/>
      <c r="AF77" s="675"/>
      <c r="AG77" s="905"/>
      <c r="AH77" s="905"/>
      <c r="AI77" s="905"/>
      <c r="AJ77" s="905"/>
      <c r="AK77" s="905"/>
      <c r="AL77" s="905"/>
      <c r="AM77" s="905"/>
      <c r="AN77" s="905"/>
      <c r="AO77" s="905"/>
      <c r="AP77" s="905"/>
      <c r="AQ77" s="905"/>
      <c r="AR77" s="905"/>
      <c r="AS77" s="905"/>
      <c r="AT77" s="905"/>
      <c r="AU77" s="905"/>
      <c r="AV77" s="905"/>
      <c r="AW77" s="905"/>
      <c r="AX77" s="905"/>
      <c r="AY77" s="905"/>
      <c r="AZ77" s="905"/>
      <c r="BA77" s="905"/>
      <c r="BB77" s="905"/>
      <c r="BC77" s="905"/>
      <c r="BD77" s="905"/>
      <c r="BE77" s="905"/>
      <c r="BF77" s="905"/>
      <c r="BG77" s="905"/>
      <c r="BH77" s="905"/>
      <c r="BI77" s="905"/>
      <c r="BJ77" s="905"/>
      <c r="BK77" s="905"/>
      <c r="BL77" s="905"/>
      <c r="BM77" s="905"/>
      <c r="BN77" s="905"/>
      <c r="BO77" s="905"/>
      <c r="BP77" s="905"/>
      <c r="BQ77" s="905"/>
      <c r="BR77" s="905"/>
      <c r="BS77" s="905"/>
      <c r="BT77" s="905"/>
      <c r="BU77" s="905"/>
      <c r="BV77" s="905"/>
      <c r="BW77" s="905"/>
      <c r="BX77" s="905"/>
      <c r="BY77" s="905"/>
      <c r="BZ77" s="905"/>
      <c r="CA77" s="905"/>
      <c r="CB77" s="905"/>
      <c r="CC77" s="905"/>
      <c r="CD77" s="905"/>
      <c r="CE77" s="905"/>
      <c r="CF77" s="905"/>
      <c r="CG77" s="905"/>
      <c r="CH77" s="905"/>
      <c r="CI77" s="905"/>
      <c r="CJ77" s="905"/>
      <c r="CK77" s="905"/>
      <c r="CL77" s="905"/>
      <c r="CM77" s="905"/>
      <c r="CN77" s="905"/>
      <c r="CO77" s="905"/>
      <c r="CP77" s="905"/>
      <c r="CQ77" s="905"/>
      <c r="CR77" s="905"/>
      <c r="CS77" s="905"/>
      <c r="CT77" s="905"/>
      <c r="CU77" s="905"/>
      <c r="CV77" s="905"/>
      <c r="CW77" s="905"/>
      <c r="CX77" s="905"/>
      <c r="CY77" s="905"/>
      <c r="CZ77" s="905"/>
      <c r="DA77" s="905"/>
      <c r="DB77" s="905"/>
      <c r="DC77" s="905"/>
      <c r="DD77" s="905"/>
      <c r="DE77" s="905"/>
      <c r="DF77" s="905"/>
      <c r="DG77" s="905"/>
      <c r="DH77" s="905"/>
      <c r="DI77" s="905"/>
      <c r="DJ77" s="905"/>
      <c r="DK77" s="905"/>
      <c r="DL77" s="905"/>
      <c r="DM77" s="905"/>
      <c r="DN77" s="905"/>
      <c r="DO77" s="905"/>
      <c r="DP77" s="905"/>
      <c r="DQ77" s="905"/>
      <c r="DR77" s="905"/>
      <c r="DS77" s="905"/>
      <c r="DT77" s="905"/>
      <c r="DU77" s="905"/>
      <c r="DV77" s="905"/>
      <c r="DW77" s="905"/>
      <c r="DX77" s="905"/>
      <c r="DY77" s="905"/>
      <c r="DZ77" s="905"/>
      <c r="EA77" s="905"/>
      <c r="EB77" s="905"/>
      <c r="EC77" s="905"/>
      <c r="ED77" s="905"/>
      <c r="EE77" s="905"/>
      <c r="EF77" s="905"/>
      <c r="EG77" s="905"/>
      <c r="EH77" s="905"/>
      <c r="EI77" s="905"/>
      <c r="EJ77" s="905"/>
      <c r="EK77" s="905"/>
      <c r="EL77" s="905"/>
      <c r="EM77" s="905"/>
      <c r="EN77" s="905"/>
      <c r="EO77" s="905"/>
      <c r="EP77" s="905"/>
      <c r="EQ77" s="905"/>
      <c r="ER77" s="905"/>
      <c r="ES77" s="905"/>
      <c r="ET77" s="905"/>
      <c r="EU77" s="905"/>
      <c r="EV77" s="905"/>
      <c r="EW77" s="905"/>
      <c r="EX77" s="905"/>
      <c r="EY77" s="905"/>
      <c r="EZ77" s="905"/>
      <c r="FA77" s="905"/>
      <c r="FB77" s="905"/>
      <c r="FC77" s="905"/>
      <c r="FD77" s="905"/>
      <c r="FE77" s="905"/>
    </row>
  </sheetData>
  <mergeCells count="3">
    <mergeCell ref="A5:A8"/>
    <mergeCell ref="A9:A11"/>
    <mergeCell ref="A12:A14"/>
  </mergeCells>
  <conditionalFormatting sqref="F8 F11 F15">
    <cfRule type="containsText" dxfId="273" priority="21" operator="containsText" text="medium">
      <formula>NOT(ISERROR(SEARCH("medium",F8)))</formula>
    </cfRule>
  </conditionalFormatting>
  <conditionalFormatting sqref="F8 F11 F15">
    <cfRule type="containsText" dxfId="272" priority="20" operator="containsText" text="high">
      <formula>NOT(ISERROR(SEARCH("high",F8)))</formula>
    </cfRule>
  </conditionalFormatting>
  <conditionalFormatting sqref="F8 F11 F15">
    <cfRule type="containsText" dxfId="271" priority="19" operator="containsText" text="low">
      <formula>NOT(ISERROR(SEARCH("low",F8)))</formula>
    </cfRule>
  </conditionalFormatting>
  <conditionalFormatting sqref="F10">
    <cfRule type="cellIs" dxfId="270" priority="7" stopIfTrue="1" operator="equal">
      <formula>"could do"</formula>
    </cfRule>
    <cfRule type="cellIs" dxfId="269" priority="8" stopIfTrue="1" operator="equal">
      <formula>"should do"</formula>
    </cfRule>
    <cfRule type="cellIs" dxfId="268" priority="9" stopIfTrue="1" operator="equal">
      <formula>"must do"</formula>
    </cfRule>
  </conditionalFormatting>
  <conditionalFormatting sqref="F7">
    <cfRule type="cellIs" dxfId="267" priority="4" stopIfTrue="1" operator="equal">
      <formula>"could do"</formula>
    </cfRule>
    <cfRule type="cellIs" dxfId="266" priority="5" stopIfTrue="1" operator="equal">
      <formula>"should do"</formula>
    </cfRule>
    <cfRule type="cellIs" dxfId="265" priority="6" stopIfTrue="1" operator="equal">
      <formula>"must do"</formula>
    </cfRule>
  </conditionalFormatting>
  <conditionalFormatting sqref="F12">
    <cfRule type="cellIs" dxfId="264" priority="1" stopIfTrue="1" operator="equal">
      <formula>"could do"</formula>
    </cfRule>
    <cfRule type="cellIs" dxfId="263" priority="2" stopIfTrue="1" operator="equal">
      <formula>"should do"</formula>
    </cfRule>
    <cfRule type="cellIs" dxfId="262" priority="3" stopIfTrue="1" operator="equal">
      <formula>"must do"</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I54"/>
  <sheetViews>
    <sheetView topLeftCell="A19" workbookViewId="0">
      <selection activeCell="K41" sqref="K41"/>
    </sheetView>
  </sheetViews>
  <sheetFormatPr defaultRowHeight="15" x14ac:dyDescent="0.25"/>
  <cols>
    <col min="1" max="1" width="9.140625" style="98"/>
    <col min="2" max="2" width="29.7109375" style="98" customWidth="1"/>
    <col min="3" max="5" width="9.140625" style="98"/>
    <col min="6" max="6" width="12" style="98" customWidth="1"/>
    <col min="7" max="16384" width="9.140625" style="98"/>
  </cols>
  <sheetData>
    <row r="6" spans="2:6" ht="15.75" thickBot="1" x14ac:dyDescent="0.3"/>
    <row r="7" spans="2:6" ht="18.75" x14ac:dyDescent="0.3">
      <c r="B7" s="682" t="s">
        <v>1388</v>
      </c>
      <c r="C7" s="703"/>
      <c r="D7" s="703"/>
      <c r="E7" s="703"/>
      <c r="F7" s="704"/>
    </row>
    <row r="8" spans="2:6" x14ac:dyDescent="0.25">
      <c r="B8" s="685" t="s">
        <v>1088</v>
      </c>
      <c r="C8" s="686" t="s">
        <v>1089</v>
      </c>
      <c r="D8" s="686" t="s">
        <v>1090</v>
      </c>
      <c r="E8" s="686" t="s">
        <v>1091</v>
      </c>
      <c r="F8" s="687" t="s">
        <v>1092</v>
      </c>
    </row>
    <row r="9" spans="2:6" x14ac:dyDescent="0.25">
      <c r="B9" s="688" t="s">
        <v>1107</v>
      </c>
      <c r="C9" s="680">
        <v>270</v>
      </c>
      <c r="D9" s="680" t="s">
        <v>1093</v>
      </c>
      <c r="E9" s="680">
        <v>10</v>
      </c>
      <c r="F9" s="689">
        <f t="shared" ref="F9:F11" si="0">E9*C9</f>
        <v>2700</v>
      </c>
    </row>
    <row r="10" spans="2:6" x14ac:dyDescent="0.25">
      <c r="B10" s="688" t="s">
        <v>569</v>
      </c>
      <c r="C10" s="680">
        <v>270</v>
      </c>
      <c r="D10" s="680" t="s">
        <v>1093</v>
      </c>
      <c r="E10" s="680">
        <v>20</v>
      </c>
      <c r="F10" s="689">
        <f t="shared" si="0"/>
        <v>5400</v>
      </c>
    </row>
    <row r="11" spans="2:6" ht="25.5" x14ac:dyDescent="0.25">
      <c r="B11" s="688" t="s">
        <v>1389</v>
      </c>
      <c r="C11" s="680">
        <v>1</v>
      </c>
      <c r="D11" s="680" t="s">
        <v>1104</v>
      </c>
      <c r="E11" s="680">
        <v>1000</v>
      </c>
      <c r="F11" s="689">
        <f t="shared" si="0"/>
        <v>1000</v>
      </c>
    </row>
    <row r="12" spans="2:6" x14ac:dyDescent="0.25">
      <c r="B12" s="677" t="s">
        <v>1094</v>
      </c>
      <c r="C12" s="678"/>
      <c r="D12" s="678"/>
      <c r="E12" s="678"/>
      <c r="F12" s="690">
        <f>SUM(F9:F11)</f>
        <v>9100</v>
      </c>
    </row>
    <row r="13" spans="2:6" x14ac:dyDescent="0.25">
      <c r="B13" s="679" t="s">
        <v>1095</v>
      </c>
      <c r="C13" s="680">
        <v>15</v>
      </c>
      <c r="D13" s="680" t="s">
        <v>1096</v>
      </c>
      <c r="E13" s="106"/>
      <c r="F13" s="689">
        <f>F12*0.15</f>
        <v>1365</v>
      </c>
    </row>
    <row r="14" spans="2:6" ht="15.75" x14ac:dyDescent="0.25">
      <c r="B14" s="681" t="s">
        <v>1097</v>
      </c>
      <c r="C14" s="691"/>
      <c r="D14" s="691"/>
      <c r="E14" s="691"/>
      <c r="F14" s="692">
        <f>SUM(F12:F13)</f>
        <v>10465</v>
      </c>
    </row>
    <row r="15" spans="2:6" x14ac:dyDescent="0.25">
      <c r="B15" s="679" t="s">
        <v>1098</v>
      </c>
      <c r="C15" s="680">
        <v>10</v>
      </c>
      <c r="D15" s="106" t="s">
        <v>1096</v>
      </c>
      <c r="E15" s="106"/>
      <c r="F15" s="689">
        <f>F14*0.1</f>
        <v>1046.5</v>
      </c>
    </row>
    <row r="16" spans="2:6" x14ac:dyDescent="0.25">
      <c r="B16" s="679" t="s">
        <v>1099</v>
      </c>
      <c r="C16" s="680">
        <v>10</v>
      </c>
      <c r="D16" s="106" t="s">
        <v>1096</v>
      </c>
      <c r="E16" s="106"/>
      <c r="F16" s="689">
        <f>F14*0.1</f>
        <v>1046.5</v>
      </c>
    </row>
    <row r="17" spans="2:6" x14ac:dyDescent="0.25">
      <c r="B17" s="685" t="s">
        <v>1100</v>
      </c>
      <c r="C17" s="686"/>
      <c r="D17" s="686"/>
      <c r="E17" s="686"/>
      <c r="F17" s="687">
        <f>SUM(F14:F16)</f>
        <v>12558</v>
      </c>
    </row>
    <row r="19" spans="2:6" ht="15.75" thickBot="1" x14ac:dyDescent="0.3"/>
    <row r="20" spans="2:6" ht="18.75" x14ac:dyDescent="0.3">
      <c r="B20" s="682" t="s">
        <v>1395</v>
      </c>
      <c r="C20" s="703"/>
      <c r="D20" s="703"/>
      <c r="E20" s="703"/>
      <c r="F20" s="704"/>
    </row>
    <row r="21" spans="2:6" x14ac:dyDescent="0.25">
      <c r="B21" s="685" t="s">
        <v>1088</v>
      </c>
      <c r="C21" s="686" t="s">
        <v>1089</v>
      </c>
      <c r="D21" s="686" t="s">
        <v>1090</v>
      </c>
      <c r="E21" s="686" t="s">
        <v>1091</v>
      </c>
      <c r="F21" s="687" t="s">
        <v>1092</v>
      </c>
    </row>
    <row r="22" spans="2:6" x14ac:dyDescent="0.25">
      <c r="B22" s="688" t="s">
        <v>1396</v>
      </c>
      <c r="C22" s="680">
        <v>110</v>
      </c>
      <c r="D22" s="680" t="s">
        <v>1106</v>
      </c>
      <c r="E22" s="680">
        <v>20</v>
      </c>
      <c r="F22" s="689">
        <f t="shared" ref="F22" si="1">E22*C22</f>
        <v>2200</v>
      </c>
    </row>
    <row r="23" spans="2:6" x14ac:dyDescent="0.25">
      <c r="B23" s="688" t="s">
        <v>1397</v>
      </c>
      <c r="C23" s="680">
        <v>110</v>
      </c>
      <c r="D23" s="680" t="s">
        <v>1106</v>
      </c>
      <c r="E23" s="680">
        <v>80</v>
      </c>
      <c r="F23" s="689">
        <f t="shared" ref="F23" si="2">E23*C23</f>
        <v>8800</v>
      </c>
    </row>
    <row r="24" spans="2:6" x14ac:dyDescent="0.25">
      <c r="B24" s="677" t="s">
        <v>1094</v>
      </c>
      <c r="C24" s="678"/>
      <c r="D24" s="678"/>
      <c r="E24" s="678"/>
      <c r="F24" s="690">
        <f>SUM(F22:F23)</f>
        <v>11000</v>
      </c>
    </row>
    <row r="25" spans="2:6" x14ac:dyDescent="0.25">
      <c r="B25" s="679" t="s">
        <v>1095</v>
      </c>
      <c r="C25" s="680">
        <v>15</v>
      </c>
      <c r="D25" s="680" t="s">
        <v>1096</v>
      </c>
      <c r="E25" s="106"/>
      <c r="F25" s="689">
        <f>F24*0.15</f>
        <v>1650</v>
      </c>
    </row>
    <row r="26" spans="2:6" ht="15.75" x14ac:dyDescent="0.25">
      <c r="B26" s="681" t="s">
        <v>1097</v>
      </c>
      <c r="C26" s="691"/>
      <c r="D26" s="691"/>
      <c r="E26" s="691"/>
      <c r="F26" s="692">
        <f>SUM(F24:F25)</f>
        <v>12650</v>
      </c>
    </row>
    <row r="27" spans="2:6" x14ac:dyDescent="0.25">
      <c r="B27" s="679" t="s">
        <v>1098</v>
      </c>
      <c r="C27" s="680">
        <v>10</v>
      </c>
      <c r="D27" s="106" t="s">
        <v>1096</v>
      </c>
      <c r="E27" s="106"/>
      <c r="F27" s="689">
        <f>F26*0.1</f>
        <v>1265</v>
      </c>
    </row>
    <row r="28" spans="2:6" x14ac:dyDescent="0.25">
      <c r="B28" s="679" t="s">
        <v>1099</v>
      </c>
      <c r="C28" s="680">
        <v>10</v>
      </c>
      <c r="D28" s="106" t="s">
        <v>1096</v>
      </c>
      <c r="E28" s="106"/>
      <c r="F28" s="689">
        <f>F26*0.1</f>
        <v>1265</v>
      </c>
    </row>
    <row r="29" spans="2:6" x14ac:dyDescent="0.25">
      <c r="B29" s="685" t="s">
        <v>1100</v>
      </c>
      <c r="C29" s="686"/>
      <c r="D29" s="686"/>
      <c r="E29" s="686"/>
      <c r="F29" s="687">
        <f>SUM(F26:F28)</f>
        <v>15180</v>
      </c>
    </row>
    <row r="31" spans="2:6" ht="15.75" thickBot="1" x14ac:dyDescent="0.3"/>
    <row r="32" spans="2:6" ht="18.75" x14ac:dyDescent="0.3">
      <c r="B32" s="682" t="s">
        <v>1402</v>
      </c>
      <c r="C32" s="703"/>
      <c r="D32" s="703"/>
      <c r="E32" s="703"/>
      <c r="F32" s="704"/>
    </row>
    <row r="33" spans="2:6" x14ac:dyDescent="0.25">
      <c r="B33" s="685" t="s">
        <v>1088</v>
      </c>
      <c r="C33" s="686" t="s">
        <v>1089</v>
      </c>
      <c r="D33" s="686" t="s">
        <v>1090</v>
      </c>
      <c r="E33" s="686" t="s">
        <v>1091</v>
      </c>
      <c r="F33" s="687" t="s">
        <v>1092</v>
      </c>
    </row>
    <row r="34" spans="2:6" x14ac:dyDescent="0.25">
      <c r="B34" s="688" t="s">
        <v>1107</v>
      </c>
      <c r="C34" s="680">
        <v>65</v>
      </c>
      <c r="D34" s="680" t="s">
        <v>1093</v>
      </c>
      <c r="E34" s="680">
        <v>10</v>
      </c>
      <c r="F34" s="689">
        <f t="shared" ref="F34:F36" si="3">E34*C34</f>
        <v>650</v>
      </c>
    </row>
    <row r="35" spans="2:6" x14ac:dyDescent="0.25">
      <c r="B35" s="688" t="s">
        <v>569</v>
      </c>
      <c r="C35" s="680">
        <v>65</v>
      </c>
      <c r="D35" s="680" t="s">
        <v>1093</v>
      </c>
      <c r="E35" s="680">
        <v>20</v>
      </c>
      <c r="F35" s="689">
        <f t="shared" si="3"/>
        <v>1300</v>
      </c>
    </row>
    <row r="36" spans="2:6" ht="25.5" x14ac:dyDescent="0.25">
      <c r="B36" s="688" t="s">
        <v>1389</v>
      </c>
      <c r="C36" s="680">
        <v>1</v>
      </c>
      <c r="D36" s="680" t="s">
        <v>1104</v>
      </c>
      <c r="E36" s="680">
        <v>1000</v>
      </c>
      <c r="F36" s="689">
        <f t="shared" si="3"/>
        <v>1000</v>
      </c>
    </row>
    <row r="37" spans="2:6" x14ac:dyDescent="0.25">
      <c r="B37" s="677" t="s">
        <v>1094</v>
      </c>
      <c r="C37" s="678"/>
      <c r="D37" s="678"/>
      <c r="E37" s="678"/>
      <c r="F37" s="690">
        <f>SUM(F34:F36)</f>
        <v>2950</v>
      </c>
    </row>
    <row r="38" spans="2:6" x14ac:dyDescent="0.25">
      <c r="B38" s="679" t="s">
        <v>1095</v>
      </c>
      <c r="C38" s="680">
        <v>15</v>
      </c>
      <c r="D38" s="680" t="s">
        <v>1096</v>
      </c>
      <c r="E38" s="106"/>
      <c r="F38" s="689">
        <f>F37*0.15</f>
        <v>442.5</v>
      </c>
    </row>
    <row r="39" spans="2:6" ht="15.75" x14ac:dyDescent="0.25">
      <c r="B39" s="681" t="s">
        <v>1097</v>
      </c>
      <c r="C39" s="691"/>
      <c r="D39" s="691"/>
      <c r="E39" s="691"/>
      <c r="F39" s="692">
        <f>SUM(F37:F38)</f>
        <v>3392.5</v>
      </c>
    </row>
    <row r="40" spans="2:6" x14ac:dyDescent="0.25">
      <c r="B40" s="679" t="s">
        <v>1098</v>
      </c>
      <c r="C40" s="680">
        <v>10</v>
      </c>
      <c r="D40" s="106" t="s">
        <v>1096</v>
      </c>
      <c r="E40" s="106"/>
      <c r="F40" s="689">
        <f>F39*0.1</f>
        <v>339.25</v>
      </c>
    </row>
    <row r="41" spans="2:6" x14ac:dyDescent="0.25">
      <c r="B41" s="679" t="s">
        <v>1099</v>
      </c>
      <c r="C41" s="680">
        <v>10</v>
      </c>
      <c r="D41" s="106" t="s">
        <v>1096</v>
      </c>
      <c r="E41" s="106"/>
      <c r="F41" s="689">
        <f>F39*0.1</f>
        <v>339.25</v>
      </c>
    </row>
    <row r="42" spans="2:6" x14ac:dyDescent="0.25">
      <c r="B42" s="685" t="s">
        <v>1100</v>
      </c>
      <c r="C42" s="686"/>
      <c r="D42" s="686"/>
      <c r="E42" s="686"/>
      <c r="F42" s="687">
        <f>SUM(F39:F41)</f>
        <v>4071</v>
      </c>
    </row>
    <row r="44" spans="2:6" ht="15.75" thickBot="1" x14ac:dyDescent="0.3"/>
    <row r="45" spans="2:6" ht="18.75" x14ac:dyDescent="0.3">
      <c r="B45" s="682" t="s">
        <v>1403</v>
      </c>
      <c r="C45" s="703"/>
      <c r="D45" s="703"/>
      <c r="E45" s="703"/>
      <c r="F45" s="704"/>
    </row>
    <row r="46" spans="2:6" x14ac:dyDescent="0.25">
      <c r="B46" s="685" t="s">
        <v>1088</v>
      </c>
      <c r="C46" s="686" t="s">
        <v>1089</v>
      </c>
      <c r="D46" s="686" t="s">
        <v>1090</v>
      </c>
      <c r="E46" s="686" t="s">
        <v>1091</v>
      </c>
      <c r="F46" s="687" t="s">
        <v>1092</v>
      </c>
    </row>
    <row r="47" spans="2:6" x14ac:dyDescent="0.25">
      <c r="B47" s="688" t="s">
        <v>1396</v>
      </c>
      <c r="C47" s="680">
        <v>38</v>
      </c>
      <c r="D47" s="680" t="s">
        <v>1106</v>
      </c>
      <c r="E47" s="680">
        <v>20</v>
      </c>
      <c r="F47" s="689">
        <f t="shared" ref="F47:F48" si="4">E47*C47</f>
        <v>760</v>
      </c>
    </row>
    <row r="48" spans="2:6" x14ac:dyDescent="0.25">
      <c r="B48" s="688" t="s">
        <v>1397</v>
      </c>
      <c r="C48" s="680">
        <v>38</v>
      </c>
      <c r="D48" s="680" t="s">
        <v>1106</v>
      </c>
      <c r="E48" s="680">
        <v>80</v>
      </c>
      <c r="F48" s="689">
        <f t="shared" si="4"/>
        <v>3040</v>
      </c>
    </row>
    <row r="49" spans="2:9" x14ac:dyDescent="0.25">
      <c r="B49" s="677" t="s">
        <v>1094</v>
      </c>
      <c r="C49" s="678"/>
      <c r="D49" s="678"/>
      <c r="E49" s="678"/>
      <c r="F49" s="690">
        <f>SUM(F47:F48)</f>
        <v>3800</v>
      </c>
    </row>
    <row r="50" spans="2:9" x14ac:dyDescent="0.25">
      <c r="B50" s="679" t="s">
        <v>1095</v>
      </c>
      <c r="C50" s="680">
        <v>15</v>
      </c>
      <c r="D50" s="680" t="s">
        <v>1096</v>
      </c>
      <c r="E50" s="106"/>
      <c r="F50" s="689">
        <f>F49*0.15</f>
        <v>570</v>
      </c>
    </row>
    <row r="51" spans="2:9" ht="15.75" x14ac:dyDescent="0.25">
      <c r="B51" s="681" t="s">
        <v>1097</v>
      </c>
      <c r="C51" s="691"/>
      <c r="D51" s="691"/>
      <c r="E51" s="691"/>
      <c r="F51" s="692">
        <f>SUM(F49:F50)</f>
        <v>4370</v>
      </c>
    </row>
    <row r="52" spans="2:9" x14ac:dyDescent="0.25">
      <c r="B52" s="679" t="s">
        <v>1098</v>
      </c>
      <c r="C52" s="680">
        <v>10</v>
      </c>
      <c r="D52" s="106" t="s">
        <v>1096</v>
      </c>
      <c r="E52" s="106"/>
      <c r="F52" s="689">
        <f>F51*0.1</f>
        <v>437</v>
      </c>
    </row>
    <row r="53" spans="2:9" x14ac:dyDescent="0.25">
      <c r="B53" s="679" t="s">
        <v>1099</v>
      </c>
      <c r="C53" s="680">
        <v>10</v>
      </c>
      <c r="D53" s="106" t="s">
        <v>1096</v>
      </c>
      <c r="E53" s="106"/>
      <c r="F53" s="689">
        <f>F51*0.1</f>
        <v>437</v>
      </c>
      <c r="I53" s="104"/>
    </row>
    <row r="54" spans="2:9" x14ac:dyDescent="0.25">
      <c r="B54" s="685" t="s">
        <v>1100</v>
      </c>
      <c r="C54" s="686"/>
      <c r="D54" s="686"/>
      <c r="E54" s="686"/>
      <c r="F54" s="687">
        <f>SUM(F51:F53)</f>
        <v>5244</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25"/>
  <sheetViews>
    <sheetView topLeftCell="J9" workbookViewId="0">
      <selection activeCell="O25" sqref="O25"/>
    </sheetView>
  </sheetViews>
  <sheetFormatPr defaultRowHeight="15" x14ac:dyDescent="0.25"/>
  <cols>
    <col min="1" max="1" width="10.7109375" style="316" customWidth="1"/>
    <col min="2" max="2" width="20.7109375" style="316" customWidth="1"/>
    <col min="3" max="3" width="19" style="316" customWidth="1"/>
    <col min="4" max="4" width="13.7109375" style="316" customWidth="1"/>
    <col min="5" max="5" width="9.7109375" style="316" customWidth="1"/>
    <col min="6" max="6" width="10.7109375" style="316" customWidth="1"/>
    <col min="7" max="7" width="12.7109375" style="316" customWidth="1"/>
    <col min="8" max="8" width="18.5703125" style="316" customWidth="1"/>
    <col min="9" max="9" width="30.5703125" style="316" customWidth="1"/>
    <col min="10" max="10" width="35.85546875" style="316" customWidth="1"/>
    <col min="11" max="11" width="18.85546875" style="316" customWidth="1"/>
    <col min="12" max="12" width="12.85546875" style="316" hidden="1" customWidth="1"/>
    <col min="13" max="14" width="14.28515625" style="316" customWidth="1"/>
    <col min="15" max="15" width="9.42578125" style="875" customWidth="1"/>
    <col min="16" max="16" width="11.140625" style="316" hidden="1" customWidth="1"/>
    <col min="17" max="17" width="17.140625" style="316" hidden="1" customWidth="1"/>
    <col min="18" max="18" width="13.5703125" style="316" hidden="1" customWidth="1"/>
    <col min="19" max="19" width="14.7109375" style="316" customWidth="1"/>
    <col min="20" max="27" width="12.7109375" style="316" customWidth="1"/>
    <col min="28" max="28" width="12.5703125" style="316" customWidth="1"/>
    <col min="29" max="29" width="12.7109375" style="316" hidden="1" customWidth="1"/>
    <col min="30" max="32" width="13.42578125" style="316" hidden="1" customWidth="1"/>
    <col min="33" max="33" width="15.42578125" style="316" hidden="1" customWidth="1"/>
    <col min="34" max="34" width="13.42578125" style="316" bestFit="1" customWidth="1"/>
    <col min="35" max="35" width="17.28515625" style="316" customWidth="1"/>
    <col min="36" max="36" width="9.140625" style="316"/>
    <col min="37" max="37" width="30.7109375" style="316" customWidth="1"/>
    <col min="38" max="16384" width="9.140625" style="316"/>
  </cols>
  <sheetData>
    <row r="1" spans="1:36" ht="23.25" x14ac:dyDescent="0.25">
      <c r="A1" s="706" t="s">
        <v>1055</v>
      </c>
      <c r="B1" s="707"/>
      <c r="C1" s="707"/>
      <c r="D1" s="707"/>
      <c r="E1" s="707"/>
      <c r="F1" s="707"/>
      <c r="G1" s="707"/>
      <c r="H1" s="707"/>
      <c r="I1" s="707"/>
      <c r="J1" s="707"/>
      <c r="K1" s="707"/>
      <c r="L1" s="707"/>
      <c r="M1" s="707"/>
      <c r="N1" s="707"/>
      <c r="O1" s="854"/>
      <c r="P1" s="707"/>
      <c r="Q1" s="707"/>
      <c r="R1" s="707"/>
      <c r="S1" s="707"/>
      <c r="T1" s="707"/>
      <c r="U1" s="707"/>
      <c r="V1" s="707"/>
      <c r="W1" s="707"/>
      <c r="X1" s="707"/>
      <c r="Y1" s="707"/>
      <c r="Z1" s="707"/>
      <c r="AA1" s="707"/>
      <c r="AB1" s="707"/>
      <c r="AC1" s="707"/>
      <c r="AD1" s="707"/>
      <c r="AE1" s="707"/>
      <c r="AF1" s="707"/>
      <c r="AG1" s="707"/>
      <c r="AH1" s="707"/>
      <c r="AI1" s="707"/>
    </row>
    <row r="2" spans="1:36" ht="51.75" customHeight="1" x14ac:dyDescent="0.25">
      <c r="A2" s="708" t="s">
        <v>1439</v>
      </c>
      <c r="B2" s="709"/>
      <c r="C2" s="709"/>
      <c r="D2" s="709"/>
      <c r="E2" s="709"/>
      <c r="F2" s="710"/>
      <c r="H2" s="709"/>
      <c r="I2" s="709"/>
      <c r="J2" s="711"/>
      <c r="K2" s="709"/>
      <c r="L2" s="709"/>
      <c r="M2" s="709"/>
      <c r="N2" s="855" t="s">
        <v>234</v>
      </c>
      <c r="O2" s="855">
        <v>2021</v>
      </c>
      <c r="P2" s="709"/>
      <c r="Q2" s="709"/>
      <c r="R2" s="709"/>
      <c r="S2" s="709"/>
      <c r="T2" s="709"/>
      <c r="U2" s="709"/>
      <c r="V2" s="709"/>
      <c r="W2" s="709"/>
      <c r="X2" s="709"/>
      <c r="Y2" s="709"/>
      <c r="Z2" s="709"/>
      <c r="AA2" s="709"/>
      <c r="AB2" s="709"/>
      <c r="AC2" s="709"/>
      <c r="AD2" s="709"/>
      <c r="AE2" s="709"/>
      <c r="AF2" s="709"/>
      <c r="AG2" s="709"/>
      <c r="AH2" s="709"/>
      <c r="AI2" s="709"/>
    </row>
    <row r="3" spans="1:36" ht="60.75" thickBot="1" x14ac:dyDescent="0.3">
      <c r="A3" s="856" t="s">
        <v>1056</v>
      </c>
      <c r="B3" s="856" t="s">
        <v>4</v>
      </c>
      <c r="C3" s="856" t="s">
        <v>60</v>
      </c>
      <c r="D3" s="856" t="s">
        <v>1057</v>
      </c>
      <c r="E3" s="856" t="s">
        <v>97</v>
      </c>
      <c r="F3" s="856" t="s">
        <v>70</v>
      </c>
      <c r="G3" s="856" t="s">
        <v>3</v>
      </c>
      <c r="H3" s="856" t="s">
        <v>40</v>
      </c>
      <c r="I3" s="856" t="s">
        <v>32</v>
      </c>
      <c r="J3" s="856" t="s">
        <v>54</v>
      </c>
      <c r="K3" s="857" t="s">
        <v>41</v>
      </c>
      <c r="L3" s="858" t="s">
        <v>249</v>
      </c>
      <c r="M3" s="858" t="s">
        <v>47</v>
      </c>
      <c r="N3" s="858" t="s">
        <v>52</v>
      </c>
      <c r="O3" s="858" t="s">
        <v>235</v>
      </c>
      <c r="P3" s="858" t="s">
        <v>236</v>
      </c>
      <c r="Q3" s="858" t="s">
        <v>237</v>
      </c>
      <c r="R3" s="858" t="s">
        <v>56</v>
      </c>
      <c r="S3" s="859" t="s">
        <v>57</v>
      </c>
      <c r="T3" s="858" t="s">
        <v>59</v>
      </c>
      <c r="U3" s="859" t="s">
        <v>58</v>
      </c>
      <c r="V3" s="859" t="s">
        <v>250</v>
      </c>
      <c r="W3" s="859" t="s">
        <v>251</v>
      </c>
      <c r="X3" s="859" t="s">
        <v>252</v>
      </c>
      <c r="Y3" s="859" t="s">
        <v>253</v>
      </c>
      <c r="Z3" s="859" t="s">
        <v>254</v>
      </c>
      <c r="AA3" s="859" t="s">
        <v>255</v>
      </c>
      <c r="AB3" s="859" t="s">
        <v>256</v>
      </c>
      <c r="AC3" s="859" t="s">
        <v>257</v>
      </c>
      <c r="AD3" s="859" t="s">
        <v>258</v>
      </c>
      <c r="AE3" s="859" t="s">
        <v>259</v>
      </c>
      <c r="AF3" s="859" t="s">
        <v>260</v>
      </c>
      <c r="AG3" s="859" t="s">
        <v>261</v>
      </c>
      <c r="AH3" s="860" t="s">
        <v>262</v>
      </c>
      <c r="AJ3" s="542"/>
    </row>
    <row r="4" spans="1:36" ht="60" hidden="1" customHeight="1" x14ac:dyDescent="0.25">
      <c r="A4" s="127"/>
      <c r="B4" s="719"/>
      <c r="C4" s="127"/>
      <c r="D4" s="127"/>
      <c r="E4" s="720"/>
      <c r="F4" s="127"/>
      <c r="G4" s="127"/>
      <c r="H4" s="861"/>
      <c r="I4" s="127"/>
      <c r="J4" s="656"/>
      <c r="K4" s="657"/>
      <c r="L4" s="127"/>
      <c r="M4" s="127"/>
      <c r="N4" s="722" t="s">
        <v>1054</v>
      </c>
      <c r="O4" s="722">
        <v>1</v>
      </c>
      <c r="P4" s="723"/>
      <c r="Q4" s="724"/>
      <c r="R4" s="723" t="str">
        <f>Table35672[[#Headers],[2020]]</f>
        <v>2020</v>
      </c>
      <c r="S4" s="723" t="str">
        <f>Table35672[[#Headers],[2021]]</f>
        <v>2021</v>
      </c>
      <c r="T4" s="723" t="str">
        <f>Table35672[[#Headers],[2022]]</f>
        <v>2022</v>
      </c>
      <c r="U4" s="723" t="str">
        <f>Table35672[[#Headers],[2023]]</f>
        <v>2023</v>
      </c>
      <c r="V4" s="723" t="str">
        <f>Table35672[[#Headers],[2024]]</f>
        <v>2024</v>
      </c>
      <c r="W4" s="723" t="str">
        <f>Table35672[[#Headers],[2025]]</f>
        <v>2025</v>
      </c>
      <c r="X4" s="723" t="str">
        <f>Table35672[[#Headers],[2026]]</f>
        <v>2026</v>
      </c>
      <c r="Y4" s="723" t="str">
        <f>Table35672[[#Headers],[2027]]</f>
        <v>2027</v>
      </c>
      <c r="Z4" s="723" t="str">
        <f>Table35672[[#Headers],[2028]]</f>
        <v>2028</v>
      </c>
      <c r="AA4" s="723" t="str">
        <f>Table35672[[#Headers],[2029]]</f>
        <v>2029</v>
      </c>
      <c r="AB4" s="723" t="str">
        <f>Table35672[[#Headers],[2030]]</f>
        <v>2030</v>
      </c>
      <c r="AC4" s="723" t="str">
        <f>Table35672[[#Headers],[2031]]</f>
        <v>2031</v>
      </c>
      <c r="AD4" s="723" t="str">
        <f>Table35672[[#Headers],[2032]]</f>
        <v>2032</v>
      </c>
      <c r="AE4" s="723" t="str">
        <f>Table35672[[#Headers],[2033]]</f>
        <v>2033</v>
      </c>
      <c r="AF4" s="723" t="str">
        <f>Table35672[[#Headers],[2034]]</f>
        <v>2034</v>
      </c>
      <c r="AG4" s="723" t="str">
        <f>Table35672[[#Headers],[2035]]</f>
        <v>2035</v>
      </c>
      <c r="AH4" s="725"/>
      <c r="AJ4" s="542"/>
    </row>
    <row r="5" spans="1:36" ht="15.75" hidden="1" thickBot="1" x14ac:dyDescent="0.3">
      <c r="A5" s="726"/>
      <c r="B5" s="156"/>
      <c r="C5" s="156"/>
      <c r="D5" s="156"/>
      <c r="E5" s="156"/>
      <c r="F5" s="156"/>
      <c r="G5" s="156"/>
      <c r="H5" s="156"/>
      <c r="I5" s="156"/>
      <c r="J5" s="156"/>
      <c r="K5" s="156"/>
      <c r="L5" s="156"/>
      <c r="M5" s="156"/>
      <c r="N5" s="156"/>
      <c r="O5" s="156"/>
      <c r="P5" s="156"/>
      <c r="Q5" s="156"/>
      <c r="R5" s="156">
        <f t="shared" ref="R5:AG5" si="0">IF($O$2=R$4,0,R$4-$O$2)</f>
        <v>-1</v>
      </c>
      <c r="S5" s="156">
        <f t="shared" si="0"/>
        <v>0</v>
      </c>
      <c r="T5" s="156">
        <f t="shared" si="0"/>
        <v>1</v>
      </c>
      <c r="U5" s="156">
        <f t="shared" si="0"/>
        <v>2</v>
      </c>
      <c r="V5" s="156">
        <f t="shared" si="0"/>
        <v>3</v>
      </c>
      <c r="W5" s="156">
        <f t="shared" si="0"/>
        <v>4</v>
      </c>
      <c r="X5" s="156">
        <f t="shared" si="0"/>
        <v>5</v>
      </c>
      <c r="Y5" s="156">
        <f t="shared" si="0"/>
        <v>6</v>
      </c>
      <c r="Z5" s="156">
        <f t="shared" si="0"/>
        <v>7</v>
      </c>
      <c r="AA5" s="156">
        <f t="shared" si="0"/>
        <v>8</v>
      </c>
      <c r="AB5" s="156">
        <f t="shared" si="0"/>
        <v>9</v>
      </c>
      <c r="AC5" s="156">
        <f t="shared" si="0"/>
        <v>10</v>
      </c>
      <c r="AD5" s="156">
        <f t="shared" si="0"/>
        <v>11</v>
      </c>
      <c r="AE5" s="156">
        <f t="shared" si="0"/>
        <v>12</v>
      </c>
      <c r="AF5" s="156">
        <f t="shared" si="0"/>
        <v>13</v>
      </c>
      <c r="AG5" s="156">
        <f t="shared" si="0"/>
        <v>14</v>
      </c>
      <c r="AH5" s="728"/>
    </row>
    <row r="6" spans="1:36" ht="15.75" thickBot="1" x14ac:dyDescent="0.3">
      <c r="A6" s="729" t="s">
        <v>1441</v>
      </c>
      <c r="B6" s="887" t="s">
        <v>1316</v>
      </c>
      <c r="C6" s="133"/>
      <c r="D6" s="133"/>
      <c r="E6" s="133"/>
      <c r="F6" s="731"/>
      <c r="G6" s="133"/>
      <c r="H6" s="732"/>
      <c r="I6" s="133"/>
      <c r="J6" s="133"/>
      <c r="K6" s="658"/>
      <c r="L6" s="133"/>
      <c r="M6" s="133"/>
      <c r="N6" s="133"/>
      <c r="O6" s="133"/>
      <c r="P6" s="133"/>
      <c r="Q6" s="733"/>
      <c r="R6" s="734"/>
      <c r="S6" s="734"/>
      <c r="T6" s="734"/>
      <c r="U6" s="734"/>
      <c r="V6" s="734"/>
      <c r="W6" s="734"/>
      <c r="X6" s="734"/>
      <c r="Y6" s="735"/>
      <c r="Z6" s="735"/>
      <c r="AA6" s="735"/>
      <c r="AB6" s="735"/>
      <c r="AC6" s="735"/>
      <c r="AD6" s="735"/>
      <c r="AE6" s="735"/>
      <c r="AF6" s="735"/>
      <c r="AG6" s="735"/>
      <c r="AH6" s="736"/>
    </row>
    <row r="7" spans="1:36" ht="120.75" hidden="1" customHeight="1" x14ac:dyDescent="0.25">
      <c r="A7" s="27"/>
      <c r="B7" s="110" t="s">
        <v>239</v>
      </c>
      <c r="C7" s="112"/>
      <c r="D7" s="110" t="s">
        <v>240</v>
      </c>
      <c r="E7" s="111"/>
      <c r="F7" s="110" t="s">
        <v>241</v>
      </c>
      <c r="G7" s="737"/>
      <c r="H7" s="114"/>
      <c r="I7" s="112"/>
      <c r="J7" s="115" t="s">
        <v>242</v>
      </c>
      <c r="K7" s="116"/>
      <c r="L7" s="117" t="s">
        <v>243</v>
      </c>
      <c r="M7" s="738" t="s">
        <v>244</v>
      </c>
      <c r="N7" s="117" t="s">
        <v>245</v>
      </c>
      <c r="O7" s="739" t="s">
        <v>246</v>
      </c>
      <c r="P7" s="739" t="s">
        <v>247</v>
      </c>
      <c r="Q7" s="740" t="s">
        <v>248</v>
      </c>
      <c r="R7" s="740" t="s">
        <v>248</v>
      </c>
      <c r="S7" s="740" t="s">
        <v>248</v>
      </c>
      <c r="T7" s="740" t="s">
        <v>248</v>
      </c>
      <c r="U7" s="740" t="s">
        <v>248</v>
      </c>
      <c r="V7" s="740" t="s">
        <v>248</v>
      </c>
      <c r="W7" s="740" t="s">
        <v>248</v>
      </c>
      <c r="X7" s="740" t="s">
        <v>248</v>
      </c>
      <c r="Y7" s="740" t="s">
        <v>248</v>
      </c>
      <c r="Z7" s="740" t="s">
        <v>248</v>
      </c>
      <c r="AA7" s="740" t="s">
        <v>248</v>
      </c>
      <c r="AB7" s="740" t="s">
        <v>248</v>
      </c>
      <c r="AC7" s="740" t="s">
        <v>248</v>
      </c>
      <c r="AD7" s="740" t="s">
        <v>248</v>
      </c>
      <c r="AE7" s="740" t="s">
        <v>248</v>
      </c>
      <c r="AF7" s="740" t="s">
        <v>248</v>
      </c>
      <c r="AG7" s="740" t="s">
        <v>248</v>
      </c>
      <c r="AH7" s="741" t="s">
        <v>248</v>
      </c>
    </row>
    <row r="8" spans="1:36" ht="25.5" x14ac:dyDescent="0.25">
      <c r="A8" s="326" t="s">
        <v>1442</v>
      </c>
      <c r="B8" s="742" t="s">
        <v>1072</v>
      </c>
      <c r="C8" s="326" t="s">
        <v>1058</v>
      </c>
      <c r="D8" s="326"/>
      <c r="E8" s="326"/>
      <c r="F8" s="326"/>
      <c r="G8" s="326" t="s">
        <v>1387</v>
      </c>
      <c r="H8" s="659" t="s">
        <v>1443</v>
      </c>
      <c r="I8" s="659" t="s">
        <v>1444</v>
      </c>
      <c r="J8" s="659" t="s">
        <v>1385</v>
      </c>
      <c r="K8" s="1037" t="s">
        <v>1534</v>
      </c>
      <c r="L8" s="326"/>
      <c r="M8" s="326">
        <v>3</v>
      </c>
      <c r="N8" s="326">
        <v>2022</v>
      </c>
      <c r="O8" s="1018">
        <f>'Mayfield Estimates'!F29</f>
        <v>15180</v>
      </c>
      <c r="P8" s="743"/>
      <c r="Q8" s="744">
        <f>IF(Table35672[[#This Row],[Price of item]]="","",MROUND((SUM(Table35672[[#This Row],[Price of item]]*(1.03^($O$2-(IF(Table35672[[#This Row],[Year of price quote]] ="",$O$2,Table35672[[#This Row],[Year of price quote]])))))),10))</f>
        <v>15180</v>
      </c>
      <c r="R8" s="745" t="str" cm="1">
        <f t="array" ref="R8">IF(MOD((R$4-(IF(Table35672[[#This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Price]]*($O$4^R$5)),10))),"")</f>
        <v/>
      </c>
      <c r="S8" s="745" t="str" cm="1">
        <f t="array" ref="S8">IF(MOD((S$4-(IF(Table35672[[#This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Price]]*($O$4^S$5)),10))),"")</f>
        <v/>
      </c>
      <c r="T8" s="745" cm="1">
        <f t="array" ref="T8">IF(MOD((T$4-(IF(Table35672[[#This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Price]]*($O$4^T$5)),10))),"")</f>
        <v>15180</v>
      </c>
      <c r="U8" s="745" t="str" cm="1">
        <f t="array" ref="U8">IF(MOD((U$4-(IF(Table35672[[#This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Price]]*($O$4^U$5)),10))),"")</f>
        <v/>
      </c>
      <c r="V8" s="745" t="str" cm="1">
        <f t="array" ref="V8">IF(MOD((V$4-(IF(Table35672[[#This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Price]]*($O$4^V$5)),10))),"")</f>
        <v/>
      </c>
      <c r="W8" s="745" cm="1">
        <f t="array" ref="W8">IF(MOD((W$4-(IF(Table35672[[#This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Price]]*($O$4^W$5)),10))),"")</f>
        <v>15180</v>
      </c>
      <c r="X8" s="745" t="str" cm="1">
        <f t="array" ref="X8">IF(MOD((X$4-(IF(Table35672[[#This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Price]]*($O$4^X$5)),10))),"")</f>
        <v/>
      </c>
      <c r="Y8" s="745" t="str" cm="1">
        <f t="array" ref="Y8">IF(MOD((Y$4-(IF(Table35672[[#This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Price]]*($O$4^Y$5)),10))),"")</f>
        <v/>
      </c>
      <c r="Z8" s="745" cm="1">
        <f t="array" ref="Z8">IF(MOD((Z$4-(IF(Table35672[[#This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Price]]*($O$4^Z$5)),10))),"")</f>
        <v>15180</v>
      </c>
      <c r="AA8" s="745" t="str" cm="1">
        <f t="array" ref="AA8">IF(MOD((AA$4-(IF(Table35672[[#This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Price]]*($O$4^AA$5)),10))),"")</f>
        <v/>
      </c>
      <c r="AB8" s="745" t="str" cm="1">
        <f t="array" ref="AB8">IF(MOD((AB$4-(IF(Table35672[[#This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Price]]*($O$4^AB$5)),10))),"")</f>
        <v/>
      </c>
      <c r="AC8" s="745" cm="1">
        <f t="array" ref="AC8">IF(MOD((AC$4-(IF(Table35672[[#This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Price]]*($O$4^AC$5)),10))),"")</f>
        <v>15180</v>
      </c>
      <c r="AD8" s="745" t="str" cm="1">
        <f t="array" ref="AD8">IF(MOD((AD$4-(IF(Table35672[[#This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Price]]*($O$4^AD$5)),10))),"")</f>
        <v/>
      </c>
      <c r="AE8" s="745" t="str" cm="1">
        <f t="array" ref="AE8">IF(MOD((AE$4-(IF(Table35672[[#This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Price]]*($O$4^AE$5)),10))),"")</f>
        <v/>
      </c>
      <c r="AF8" s="745" cm="1">
        <f t="array" ref="AF8">IF(MOD((AF$4-(IF(Table35672[[#This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Price]]*($O$4^AF$5)),10))),"")</f>
        <v>15180</v>
      </c>
      <c r="AG8" s="745" t="str" cm="1">
        <f t="array" ref="AG8">IF(MOD((AG$4-(IF(Table35672[[#This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Price]]*($O$4^AG$5)),10))),"")</f>
        <v/>
      </c>
      <c r="AH8" s="746">
        <f>SUM(AC8:AG8)</f>
        <v>30360</v>
      </c>
    </row>
    <row r="9" spans="1:36" ht="25.5" x14ac:dyDescent="0.25">
      <c r="A9" s="189" t="s">
        <v>1692</v>
      </c>
      <c r="B9" s="742"/>
      <c r="C9" s="326" t="s">
        <v>1061</v>
      </c>
      <c r="D9" s="326"/>
      <c r="E9" s="326"/>
      <c r="F9" s="326"/>
      <c r="G9" s="326" t="s">
        <v>1394</v>
      </c>
      <c r="H9" s="659" t="s">
        <v>1443</v>
      </c>
      <c r="I9" s="659" t="s">
        <v>1449</v>
      </c>
      <c r="J9" s="659" t="s">
        <v>1398</v>
      </c>
      <c r="K9" s="1037" t="s">
        <v>1534</v>
      </c>
      <c r="L9" s="326"/>
      <c r="M9" s="326">
        <v>6</v>
      </c>
      <c r="N9" s="326">
        <v>2025</v>
      </c>
      <c r="O9" s="1018">
        <f>'Ruapuna Estimates'!F29</f>
        <v>9660</v>
      </c>
      <c r="P9" s="747"/>
      <c r="Q9" s="744">
        <f>IF(Table35672[[#This Row],[Price of item]]="","",MROUND((SUM(Table35672[[#This Row],[Price of item]]*(1.03^($O$2-(IF(Table35672[[#This Row],[Year of price quote]] ="",$O$2,Table35672[[#This Row],[Year of price quote]])))))),10))</f>
        <v>9660</v>
      </c>
      <c r="R9" s="745" t="str" cm="1">
        <f t="array" ref="R9">IF(MOD((R$4-(IF(Table35672[[#This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Price]]*($O$4^R$5)),10))),"")</f>
        <v/>
      </c>
      <c r="S9" s="745" t="str" cm="1">
        <f t="array" ref="S9">IF(MOD((S$4-(IF(Table35672[[#This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Price]]*($O$4^S$5)),10))),"")</f>
        <v/>
      </c>
      <c r="T9" s="745" t="str" cm="1">
        <f t="array" ref="T9">IF(MOD((T$4-(IF(Table35672[[#This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Price]]*($O$4^T$5)),10))),"")</f>
        <v/>
      </c>
      <c r="U9" s="745" t="str" cm="1">
        <f t="array" ref="U9">IF(MOD((U$4-(IF(Table35672[[#This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Price]]*($O$4^U$5)),10))),"")</f>
        <v/>
      </c>
      <c r="V9" s="745" t="str" cm="1">
        <f t="array" ref="V9">IF(MOD((V$4-(IF(Table35672[[#This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Price]]*($O$4^V$5)),10))),"")</f>
        <v/>
      </c>
      <c r="W9" s="745" cm="1">
        <f t="array" ref="W9">IF(MOD((W$4-(IF(Table35672[[#This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Price]]*($O$4^W$5)),10))),"")</f>
        <v>9660</v>
      </c>
      <c r="X9" s="745" t="str" cm="1">
        <f t="array" ref="X9">IF(MOD((X$4-(IF(Table35672[[#This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Price]]*($O$4^X$5)),10))),"")</f>
        <v/>
      </c>
      <c r="Y9" s="745" t="str" cm="1">
        <f t="array" ref="Y9">IF(MOD((Y$4-(IF(Table35672[[#This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Price]]*($O$4^Y$5)),10))),"")</f>
        <v/>
      </c>
      <c r="Z9" s="745" t="str" cm="1">
        <f t="array" ref="Z9">IF(MOD((Z$4-(IF(Table35672[[#This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Price]]*($O$4^Z$5)),10))),"")</f>
        <v/>
      </c>
      <c r="AA9" s="745" t="str" cm="1">
        <f t="array" ref="AA9">IF(MOD((AA$4-(IF(Table35672[[#This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Price]]*($O$4^AA$5)),10))),"")</f>
        <v/>
      </c>
      <c r="AB9" s="745" t="str" cm="1">
        <f t="array" ref="AB9">IF(MOD((AB$4-(IF(Table35672[[#This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Price]]*($O$4^AB$5)),10))),"")</f>
        <v/>
      </c>
      <c r="AC9" s="745" cm="1">
        <f t="array" ref="AC9">IF(MOD((AC$4-(IF(Table35672[[#This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Price]]*($O$4^AC$5)),10))),"")</f>
        <v>9660</v>
      </c>
      <c r="AD9" s="745" t="str" cm="1">
        <f t="array" ref="AD9">IF(MOD((AD$4-(IF(Table35672[[#This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Price]]*($O$4^AD$5)),10))),"")</f>
        <v/>
      </c>
      <c r="AE9" s="745" t="str" cm="1">
        <f t="array" ref="AE9">IF(MOD((AE$4-(IF(Table35672[[#This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Price]]*($O$4^AE$5)),10))),"")</f>
        <v/>
      </c>
      <c r="AF9" s="745" t="str" cm="1">
        <f t="array" ref="AF9">IF(MOD((AF$4-(IF(Table35672[[#This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Price]]*($O$4^AF$5)),10))),"")</f>
        <v/>
      </c>
      <c r="AG9" s="745" t="str" cm="1">
        <f t="array" ref="AG9">IF(MOD((AG$4-(IF(Table35672[[#This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Price]]*($O$4^AG$5)),10))),"")</f>
        <v/>
      </c>
      <c r="AH9" s="746">
        <f t="shared" ref="AH9:AH11" si="1">SUM(AC9:AG9)</f>
        <v>9660</v>
      </c>
    </row>
    <row r="10" spans="1:36" ht="25.5" x14ac:dyDescent="0.25">
      <c r="A10" s="17" t="s">
        <v>1693</v>
      </c>
      <c r="B10" s="719" t="s">
        <v>1319</v>
      </c>
      <c r="C10" s="127"/>
      <c r="D10" s="750"/>
      <c r="E10" s="781"/>
      <c r="F10" s="750"/>
      <c r="G10" s="127"/>
      <c r="H10" s="861" t="s">
        <v>1445</v>
      </c>
      <c r="I10" s="127" t="s">
        <v>1406</v>
      </c>
      <c r="J10" s="751" t="s">
        <v>1407</v>
      </c>
      <c r="K10" s="1032" t="s">
        <v>1542</v>
      </c>
      <c r="L10" s="127"/>
      <c r="M10" s="750">
        <v>5</v>
      </c>
      <c r="N10" s="127">
        <v>2022</v>
      </c>
      <c r="O10" s="1018">
        <v>500</v>
      </c>
      <c r="P10" s="747"/>
      <c r="Q10" s="744">
        <f>IF(Table35672[[#This Row],[Price of item]]="","",MROUND((SUM(Table35672[[#This Row],[Price of item]]*(1.03^($O$2-(IF(Table35672[[#This Row],[Year of price quote]] ="",$O$2,Table35672[[#This Row],[Year of price quote]])))))),10))</f>
        <v>500</v>
      </c>
      <c r="R10" s="745" t="str" cm="1">
        <f t="array" ref="R10">IF(MOD((R$4-(IF(Table35672[[#This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Price]]*($O$4^R$5)),10))),"")</f>
        <v/>
      </c>
      <c r="S10" s="745" t="str" cm="1">
        <f t="array" ref="S10">IF(MOD((S$4-(IF(Table35672[[#This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Price]]*($O$4^S$5)),10))),"")</f>
        <v/>
      </c>
      <c r="T10" s="745" cm="1">
        <f t="array" ref="T10">IF(MOD((T$4-(IF(Table35672[[#This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Price]]*($O$4^T$5)),10))),"")</f>
        <v>500</v>
      </c>
      <c r="U10" s="745" t="str" cm="1">
        <f t="array" ref="U10">IF(MOD((U$4-(IF(Table35672[[#This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Price]]*($O$4^U$5)),10))),"")</f>
        <v/>
      </c>
      <c r="V10" s="745" t="str" cm="1">
        <f t="array" ref="V10">IF(MOD((V$4-(IF(Table35672[[#This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Price]]*($O$4^V$5)),10))),"")</f>
        <v/>
      </c>
      <c r="W10" s="745" t="str" cm="1">
        <f t="array" ref="W10">IF(MOD((W$4-(IF(Table35672[[#This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Price]]*($O$4^W$5)),10))),"")</f>
        <v/>
      </c>
      <c r="X10" s="745" t="str" cm="1">
        <f t="array" ref="X10">IF(MOD((X$4-(IF(Table35672[[#This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Price]]*($O$4^X$5)),10))),"")</f>
        <v/>
      </c>
      <c r="Y10" s="745" cm="1">
        <f t="array" ref="Y10">IF(MOD((Y$4-(IF(Table35672[[#This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Price]]*($O$4^Y$5)),10))),"")</f>
        <v>500</v>
      </c>
      <c r="Z10" s="745" t="str" cm="1">
        <f t="array" ref="Z10">IF(MOD((Z$4-(IF(Table35672[[#This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Price]]*($O$4^Z$5)),10))),"")</f>
        <v/>
      </c>
      <c r="AA10" s="745" t="str" cm="1">
        <f t="array" ref="AA10">IF(MOD((AA$4-(IF(Table35672[[#This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Price]]*($O$4^AA$5)),10))),"")</f>
        <v/>
      </c>
      <c r="AB10" s="745" t="str" cm="1">
        <f t="array" ref="AB10">IF(MOD((AB$4-(IF(Table35672[[#This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Price]]*($O$4^AB$5)),10))),"")</f>
        <v/>
      </c>
      <c r="AC10" s="745" t="str" cm="1">
        <f t="array" ref="AC10">IF(MOD((AC$4-(IF(Table35672[[#This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Price]]*($O$4^AC$5)),10))),"")</f>
        <v/>
      </c>
      <c r="AD10" s="745" cm="1">
        <f t="array" ref="AD10">IF(MOD((AD$4-(IF(Table35672[[#This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Price]]*($O$4^AD$5)),10))),"")</f>
        <v>500</v>
      </c>
      <c r="AE10" s="745" t="str" cm="1">
        <f t="array" ref="AE10">IF(MOD((AE$4-(IF(Table35672[[#This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Price]]*($O$4^AE$5)),10))),"")</f>
        <v/>
      </c>
      <c r="AF10" s="745" t="str" cm="1">
        <f t="array" ref="AF10">IF(MOD((AF$4-(IF(Table35672[[#This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Price]]*($O$4^AF$5)),10))),"")</f>
        <v/>
      </c>
      <c r="AG10" s="745" t="str" cm="1">
        <f t="array" ref="AG10">IF(MOD((AG$4-(IF(Table35672[[#This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Price]]*($O$4^AG$5)),10))),"")</f>
        <v/>
      </c>
      <c r="AH10" s="746">
        <f t="shared" si="1"/>
        <v>500</v>
      </c>
    </row>
    <row r="11" spans="1:36" ht="25.5" x14ac:dyDescent="0.25">
      <c r="A11" s="326" t="s">
        <v>1694</v>
      </c>
      <c r="B11" s="742" t="s">
        <v>1065</v>
      </c>
      <c r="C11" s="326"/>
      <c r="D11" s="326"/>
      <c r="E11" s="326"/>
      <c r="F11" s="326"/>
      <c r="G11" s="326"/>
      <c r="H11" s="659"/>
      <c r="I11" s="659" t="s">
        <v>1446</v>
      </c>
      <c r="J11" s="659" t="s">
        <v>1149</v>
      </c>
      <c r="K11" s="660" t="s">
        <v>191</v>
      </c>
      <c r="L11" s="326"/>
      <c r="M11" s="326"/>
      <c r="N11" s="326"/>
      <c r="O11" s="1018"/>
      <c r="P11" s="743"/>
      <c r="Q11" s="744" t="str">
        <f>IF(Table35672[[#This Row],[Price of item]]="","",MROUND((SUM(Table35672[[#This Row],[Price of item]]*(1.03^($O$2-(IF(Table35672[[#This Row],[Year of price quote]] ="",$O$2,Table35672[[#This Row],[Year of price quote]])))))),10))</f>
        <v/>
      </c>
      <c r="R11" s="745" t="str" cm="1">
        <f t="array" ref="R11">IF(MOD((R$4-(IF(Table35672[[#This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Price]]*($O$4^R$5)),10))),"")</f>
        <v/>
      </c>
      <c r="S11" s="745" t="str" cm="1">
        <f t="array" ref="S11">IF(MOD((S$4-(IF(Table35672[[#This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Price]]*($O$4^S$5)),10))),"")</f>
        <v/>
      </c>
      <c r="T11" s="745" t="str" cm="1">
        <f t="array" ref="T11">IF(MOD((T$4-(IF(Table35672[[#This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Price]]*($O$4^T$5)),10))),"")</f>
        <v/>
      </c>
      <c r="U11" s="745" t="str" cm="1">
        <f t="array" ref="U11">IF(MOD((U$4-(IF(Table35672[[#This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Price]]*($O$4^U$5)),10))),"")</f>
        <v/>
      </c>
      <c r="V11" s="745" t="str" cm="1">
        <f t="array" ref="V11">IF(MOD((V$4-(IF(Table35672[[#This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Price]]*($O$4^V$5)),10))),"")</f>
        <v/>
      </c>
      <c r="W11" s="745" t="str" cm="1">
        <f t="array" ref="W11">IF(MOD((W$4-(IF(Table35672[[#This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Price]]*($O$4^W$5)),10))),"")</f>
        <v/>
      </c>
      <c r="X11" s="745" t="str" cm="1">
        <f t="array" ref="X11">IF(MOD((X$4-(IF(Table35672[[#This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Price]]*($O$4^X$5)),10))),"")</f>
        <v/>
      </c>
      <c r="Y11" s="745" t="str" cm="1">
        <f t="array" ref="Y11">IF(MOD((Y$4-(IF(Table35672[[#This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Price]]*($O$4^Y$5)),10))),"")</f>
        <v/>
      </c>
      <c r="Z11" s="745" t="str" cm="1">
        <f t="array" ref="Z11">IF(MOD((Z$4-(IF(Table35672[[#This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Price]]*($O$4^Z$5)),10))),"")</f>
        <v/>
      </c>
      <c r="AA11" s="745" t="str" cm="1">
        <f t="array" ref="AA11">IF(MOD((AA$4-(IF(Table35672[[#This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Price]]*($O$4^AA$5)),10))),"")</f>
        <v/>
      </c>
      <c r="AB11" s="745" t="str" cm="1">
        <f t="array" ref="AB11">IF(MOD((AB$4-(IF(Table35672[[#This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Price]]*($O$4^AB$5)),10))),"")</f>
        <v/>
      </c>
      <c r="AC11" s="745" t="str" cm="1">
        <f t="array" ref="AC11">IF(MOD((AC$4-(IF(Table35672[[#This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Price]]*($O$4^AC$5)),10))),"")</f>
        <v/>
      </c>
      <c r="AD11" s="745" t="str" cm="1">
        <f t="array" ref="AD11">IF(MOD((AD$4-(IF(Table35672[[#This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Price]]*($O$4^AD$5)),10))),"")</f>
        <v/>
      </c>
      <c r="AE11" s="745" t="str" cm="1">
        <f t="array" ref="AE11">IF(MOD((AE$4-(IF(Table35672[[#This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Price]]*($O$4^AE$5)),10))),"")</f>
        <v/>
      </c>
      <c r="AF11" s="745" t="str" cm="1">
        <f t="array" ref="AF11">IF(MOD((AF$4-(IF(Table35672[[#This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Price]]*($O$4^AF$5)),10))),"")</f>
        <v/>
      </c>
      <c r="AG11" s="745" t="str" cm="1">
        <f t="array" ref="AG11">IF(MOD((AG$4-(IF(Table35672[[#This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Price]]*($O$4^AG$5)),10))),"")</f>
        <v/>
      </c>
      <c r="AH11" s="746">
        <f t="shared" si="1"/>
        <v>0</v>
      </c>
    </row>
    <row r="12" spans="1:36" s="5" customFormat="1" ht="84.75" customHeight="1" thickBot="1" x14ac:dyDescent="0.3">
      <c r="A12" s="326" t="s">
        <v>1695</v>
      </c>
      <c r="B12" s="742" t="s">
        <v>1687</v>
      </c>
      <c r="C12" s="326"/>
      <c r="D12" s="326"/>
      <c r="E12" s="326"/>
      <c r="F12" s="326"/>
      <c r="G12" s="326"/>
      <c r="H12" s="748"/>
      <c r="I12" s="659" t="s">
        <v>1688</v>
      </c>
      <c r="J12" s="749"/>
      <c r="K12" s="1037" t="s">
        <v>1534</v>
      </c>
      <c r="L12" s="326"/>
      <c r="M12" s="326">
        <v>1</v>
      </c>
      <c r="N12" s="326">
        <v>2022</v>
      </c>
      <c r="O12" s="1018">
        <v>500</v>
      </c>
      <c r="P12" s="743"/>
      <c r="Q12" s="744" t="str">
        <f>IF(Table355[[#This Row],[CAPITAL COST]]="","",MROUND((SUM(Table355[[#This Row],[CAPITAL COST]]*(1.03^($P$2-(IF(Table355[[#This Row],[Year of price quote]] ="",$P$2,Table355[[#This Row],[Year of price quote]])))))),10))</f>
        <v/>
      </c>
      <c r="R12" s="745" t="str" cm="1">
        <f t="array" ref="R12">IF(MOD((R$4-(IF(Table355[[#This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Price]]*($O$4^R$5)),10))),"")</f>
        <v/>
      </c>
      <c r="S12" s="745">
        <v>500</v>
      </c>
      <c r="T12" s="745">
        <v>500</v>
      </c>
      <c r="U12" s="745">
        <v>500</v>
      </c>
      <c r="V12" s="745">
        <v>500</v>
      </c>
      <c r="W12" s="745">
        <v>500</v>
      </c>
      <c r="X12" s="745">
        <v>500</v>
      </c>
      <c r="Y12" s="745">
        <v>500</v>
      </c>
      <c r="Z12" s="745">
        <v>500</v>
      </c>
      <c r="AA12" s="745">
        <v>500</v>
      </c>
      <c r="AB12" s="745">
        <v>500</v>
      </c>
      <c r="AC12" s="745" t="str" cm="1">
        <f t="array" ref="AC12">IF(MOD((AC$4-(IF(Table355[[#This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Price]]*($O$4^AC$5)),10))),"")</f>
        <v/>
      </c>
      <c r="AD12" s="745" t="str" cm="1">
        <f t="array" ref="AD12">IF(MOD((AD$4-(IF(Table355[[#This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Price]]*($O$4^AD$5)),10))),"")</f>
        <v/>
      </c>
      <c r="AE12" s="745" t="str" cm="1">
        <f t="array" ref="AE12">IF(MOD((AE$4-(IF(Table355[[#This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Price]]*($O$4^AE$5)),10))),"")</f>
        <v/>
      </c>
      <c r="AF12" s="745" t="str" cm="1">
        <f t="array" ref="AF12">IF(MOD((AF$4-(IF(Table355[[#This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Price]]*($O$4^AF$5)),10))),"")</f>
        <v/>
      </c>
      <c r="AG12" s="745" t="str" cm="1">
        <f t="array" ref="AG12">IF(MOD((AG$4-(IF(Table355[[#This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Price]]*($O$4^AG$5)),10))),"")</f>
        <v/>
      </c>
      <c r="AH12" s="746">
        <v>2500</v>
      </c>
    </row>
    <row r="13" spans="1:36" ht="15.75" thickBot="1" x14ac:dyDescent="0.3">
      <c r="A13" s="787"/>
      <c r="B13" s="788"/>
      <c r="C13" s="667"/>
      <c r="D13" s="667"/>
      <c r="E13" s="667"/>
      <c r="F13" s="667"/>
      <c r="G13" s="667"/>
      <c r="H13" s="667"/>
      <c r="I13" s="667"/>
      <c r="J13" s="667"/>
      <c r="K13" s="667"/>
      <c r="L13" s="789"/>
      <c r="M13" s="789"/>
      <c r="N13" s="789"/>
      <c r="O13" s="790"/>
      <c r="P13" s="791"/>
      <c r="Q13" s="790"/>
      <c r="R13" s="757">
        <f t="shared" ref="R13:AH13" si="2">SUBTOTAL(109,R7:R12)</f>
        <v>0</v>
      </c>
      <c r="S13" s="757">
        <f>SUBTOTAL(109,S7:S12)</f>
        <v>500</v>
      </c>
      <c r="T13" s="757">
        <f t="shared" si="2"/>
        <v>16180</v>
      </c>
      <c r="U13" s="757">
        <f t="shared" si="2"/>
        <v>500</v>
      </c>
      <c r="V13" s="757">
        <f t="shared" si="2"/>
        <v>500</v>
      </c>
      <c r="W13" s="757">
        <f t="shared" si="2"/>
        <v>25340</v>
      </c>
      <c r="X13" s="757">
        <f t="shared" si="2"/>
        <v>500</v>
      </c>
      <c r="Y13" s="757">
        <f t="shared" si="2"/>
        <v>1000</v>
      </c>
      <c r="Z13" s="757">
        <f t="shared" si="2"/>
        <v>15680</v>
      </c>
      <c r="AA13" s="757">
        <f t="shared" si="2"/>
        <v>500</v>
      </c>
      <c r="AB13" s="757">
        <f t="shared" si="2"/>
        <v>500</v>
      </c>
      <c r="AC13" s="757">
        <f t="shared" si="2"/>
        <v>24840</v>
      </c>
      <c r="AD13" s="757">
        <f t="shared" si="2"/>
        <v>500</v>
      </c>
      <c r="AE13" s="757">
        <f t="shared" si="2"/>
        <v>0</v>
      </c>
      <c r="AF13" s="757">
        <f t="shared" si="2"/>
        <v>15180</v>
      </c>
      <c r="AG13" s="757">
        <f t="shared" si="2"/>
        <v>0</v>
      </c>
      <c r="AH13" s="757">
        <f t="shared" si="2"/>
        <v>43020</v>
      </c>
    </row>
    <row r="14" spans="1:36" ht="15.75" thickBot="1" x14ac:dyDescent="0.3">
      <c r="A14" s="205"/>
      <c r="B14" s="662"/>
      <c r="C14" s="655"/>
      <c r="D14" s="655"/>
      <c r="E14" s="655"/>
      <c r="F14" s="655"/>
      <c r="G14" s="655"/>
      <c r="H14" s="655"/>
      <c r="I14" s="655"/>
      <c r="J14" s="662"/>
      <c r="K14" s="663"/>
      <c r="L14" s="655"/>
      <c r="M14" s="655"/>
      <c r="N14" s="655"/>
      <c r="O14" s="760"/>
      <c r="P14" s="761"/>
      <c r="Q14" s="762"/>
      <c r="R14" s="763"/>
      <c r="S14" s="764"/>
      <c r="T14" s="764"/>
      <c r="U14" s="764"/>
      <c r="V14" s="763"/>
      <c r="W14" s="764"/>
      <c r="X14" s="764"/>
      <c r="Y14" s="764"/>
      <c r="Z14" s="764"/>
      <c r="AA14" s="765"/>
      <c r="AB14" s="764"/>
      <c r="AC14" s="764"/>
      <c r="AD14" s="764"/>
      <c r="AE14" s="764"/>
      <c r="AF14" s="766"/>
      <c r="AG14" s="764"/>
      <c r="AH14" s="764"/>
    </row>
    <row r="15" spans="1:36" ht="15.75" thickBot="1" x14ac:dyDescent="0.3">
      <c r="A15" s="664" t="s">
        <v>1696</v>
      </c>
      <c r="B15" s="730" t="s">
        <v>1063</v>
      </c>
      <c r="C15" s="133"/>
      <c r="D15" s="133"/>
      <c r="E15" s="133"/>
      <c r="F15" s="133"/>
      <c r="G15" s="133"/>
      <c r="H15" s="732"/>
      <c r="I15" s="133"/>
      <c r="J15" s="133"/>
      <c r="K15" s="665"/>
      <c r="L15" s="133"/>
      <c r="M15" s="133"/>
      <c r="N15" s="133"/>
      <c r="O15" s="133"/>
      <c r="P15" s="133"/>
      <c r="Q15" s="767"/>
      <c r="R15" s="768"/>
      <c r="S15" s="768"/>
      <c r="T15" s="768"/>
      <c r="U15" s="768"/>
      <c r="V15" s="768"/>
      <c r="W15" s="768"/>
      <c r="X15" s="768"/>
      <c r="Y15" s="768"/>
      <c r="Z15" s="768"/>
      <c r="AA15" s="768"/>
      <c r="AB15" s="768"/>
      <c r="AC15" s="768"/>
      <c r="AD15" s="768"/>
      <c r="AE15" s="768"/>
      <c r="AF15" s="768"/>
      <c r="AG15" s="769"/>
      <c r="AH15" s="770"/>
    </row>
    <row r="16" spans="1:36" ht="25.5" x14ac:dyDescent="0.25">
      <c r="A16" s="17" t="s">
        <v>1697</v>
      </c>
      <c r="B16" s="719" t="s">
        <v>1410</v>
      </c>
      <c r="C16" s="773" t="s">
        <v>79</v>
      </c>
      <c r="D16" s="750"/>
      <c r="E16" s="326"/>
      <c r="F16" s="750"/>
      <c r="G16" s="127" t="s">
        <v>1140</v>
      </c>
      <c r="H16" s="861" t="s">
        <v>1450</v>
      </c>
      <c r="I16" s="127" t="s">
        <v>1447</v>
      </c>
      <c r="J16" s="751" t="s">
        <v>1448</v>
      </c>
      <c r="K16" s="1032" t="s">
        <v>1542</v>
      </c>
      <c r="L16" s="127"/>
      <c r="M16" s="782">
        <v>10</v>
      </c>
      <c r="N16" s="127">
        <v>2031</v>
      </c>
      <c r="O16" s="1018">
        <f>'Ruapuna Estimates'!F44</f>
        <v>2704.8</v>
      </c>
      <c r="P16" s="747"/>
      <c r="Q16" s="744">
        <f>IF(Table35672[[#This Row],[Price of item]]="","",MROUND((SUM(Table35672[[#This Row],[Price of item]]*(1.03^($O$2-(IF(Table35672[[#This Row],[Year of price quote]] ="",$O$2,Table35672[[#This Row],[Year of price quote]])))))),10))</f>
        <v>2700</v>
      </c>
      <c r="R16" s="745" t="str" cm="1">
        <f t="array" ref="R16">IF(MOD((R$4-(IF(Table35672[[#This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Price]]*($O$4^R$5)),10))),"")</f>
        <v/>
      </c>
      <c r="S16" s="745"/>
      <c r="T16" s="745" t="str" cm="1">
        <f t="array" ref="T16">IF(MOD((T$4-(IF(Table35672[[#This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Price]]*($O$4^T$5)),10))),"")</f>
        <v/>
      </c>
      <c r="U16" s="745" t="str" cm="1">
        <f t="array" ref="U16">IF(MOD((U$4-(IF(Table35672[[#This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Price]]*($O$4^U$5)),10))),"")</f>
        <v/>
      </c>
      <c r="V16" s="745" t="str" cm="1">
        <f t="array" ref="V16">IF(MOD((V$4-(IF(Table35672[[#This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Price]]*($O$4^V$5)),10))),"")</f>
        <v/>
      </c>
      <c r="W16" s="745" t="str" cm="1">
        <f t="array" ref="W16">IF(MOD((W$4-(IF(Table35672[[#This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Price]]*($O$4^W$5)),10))),"")</f>
        <v/>
      </c>
      <c r="X16" s="745" t="str" cm="1">
        <f t="array" ref="X16">IF(MOD((X$4-(IF(Table35672[[#This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Price]]*($O$4^X$5)),10))),"")</f>
        <v/>
      </c>
      <c r="Y16" s="745" t="str" cm="1">
        <f t="array" ref="Y16">IF(MOD((Y$4-(IF(Table35672[[#This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Price]]*($O$4^Y$5)),10))),"")</f>
        <v/>
      </c>
      <c r="Z16" s="745" t="str" cm="1">
        <f t="array" ref="Z16">IF(MOD((Z$4-(IF(Table35672[[#This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Price]]*($O$4^Z$5)),10))),"")</f>
        <v/>
      </c>
      <c r="AA16" s="745" t="str" cm="1">
        <f t="array" ref="AA16">IF(MOD((AA$4-(IF(Table35672[[#This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Price]]*($O$4^AA$5)),10))),"")</f>
        <v/>
      </c>
      <c r="AB16" s="745" t="str" cm="1">
        <f t="array" ref="AB16">IF(MOD((AB$4-(IF(Table35672[[#This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Price]]*($O$4^AB$5)),10))),"")</f>
        <v/>
      </c>
      <c r="AC16" s="745" cm="1">
        <f t="array" ref="AC16">IF(MOD((AC$4-(IF(Table35672[[#This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Price]]*($O$4^AC$5)),10))),"")</f>
        <v>2700</v>
      </c>
      <c r="AD16" s="745" t="str" cm="1">
        <f t="array" ref="AD16">IF(MOD((AD$4-(IF(Table35672[[#This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Price]]*($O$4^AD$5)),10))),"")</f>
        <v/>
      </c>
      <c r="AE16" s="745" t="str" cm="1">
        <f t="array" ref="AE16">IF(MOD((AE$4-(IF(Table35672[[#This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Price]]*($O$4^AE$5)),10))),"")</f>
        <v/>
      </c>
      <c r="AF16" s="745" t="str" cm="1">
        <f t="array" ref="AF16">IF(MOD((AF$4-(IF(Table35672[[#This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Price]]*($O$4^AF$5)),10))),"")</f>
        <v/>
      </c>
      <c r="AG16" s="745" t="str" cm="1">
        <f t="array" ref="AG16">IF(MOD((AG$4-(IF(Table35672[[#This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Price]]*($O$4^AG$5)),10))),"")</f>
        <v/>
      </c>
      <c r="AH16" s="746">
        <f t="shared" ref="AH16:AH21" si="3">SUM(AC16:AG16)</f>
        <v>2700</v>
      </c>
    </row>
    <row r="17" spans="1:34" ht="38.25" x14ac:dyDescent="0.25">
      <c r="A17" s="17" t="s">
        <v>1698</v>
      </c>
      <c r="B17" s="719"/>
      <c r="C17" s="127" t="s">
        <v>1067</v>
      </c>
      <c r="D17" s="750"/>
      <c r="E17" s="326"/>
      <c r="F17" s="750"/>
      <c r="G17" s="127" t="s">
        <v>1141</v>
      </c>
      <c r="H17" s="861" t="s">
        <v>1452</v>
      </c>
      <c r="I17" s="127" t="s">
        <v>1451</v>
      </c>
      <c r="J17" s="888" t="s">
        <v>1453</v>
      </c>
      <c r="K17" s="1032" t="s">
        <v>1542</v>
      </c>
      <c r="L17" s="127"/>
      <c r="M17" s="782">
        <v>10</v>
      </c>
      <c r="N17" s="127">
        <v>2031</v>
      </c>
      <c r="O17" s="1018">
        <f>'Ruapuna Estimates'!F55</f>
        <v>8197.2000000000007</v>
      </c>
      <c r="P17" s="747"/>
      <c r="Q17" s="744">
        <f>IF(Table35672[[#This Row],[Price of item]]="","",MROUND((SUM(Table35672[[#This Row],[Price of item]]*(1.03^($O$2-(IF(Table35672[[#This Row],[Year of price quote]] ="",$O$2,Table35672[[#This Row],[Year of price quote]])))))),10))</f>
        <v>8200</v>
      </c>
      <c r="R17" s="745" t="str" cm="1">
        <f t="array" ref="R17">IF(MOD((R$4-(IF(Table35672[[#This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Price]]*($O$4^R$5)),10))),"")</f>
        <v/>
      </c>
      <c r="S17" s="745"/>
      <c r="T17" s="745" t="str" cm="1">
        <f t="array" ref="T17">IF(MOD((T$4-(IF(Table35672[[#This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Price]]*($O$4^T$5)),10))),"")</f>
        <v/>
      </c>
      <c r="U17" s="745" t="str" cm="1">
        <f t="array" ref="U17">IF(MOD((U$4-(IF(Table35672[[#This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Price]]*($O$4^U$5)),10))),"")</f>
        <v/>
      </c>
      <c r="V17" s="745" t="str" cm="1">
        <f t="array" ref="V17">IF(MOD((V$4-(IF(Table35672[[#This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Price]]*($O$4^V$5)),10))),"")</f>
        <v/>
      </c>
      <c r="W17" s="745" t="str" cm="1">
        <f t="array" ref="W17">IF(MOD((W$4-(IF(Table35672[[#This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Price]]*($O$4^W$5)),10))),"")</f>
        <v/>
      </c>
      <c r="X17" s="745" t="str" cm="1">
        <f t="array" ref="X17">IF(MOD((X$4-(IF(Table35672[[#This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Price]]*($O$4^X$5)),10))),"")</f>
        <v/>
      </c>
      <c r="Y17" s="745" t="str" cm="1">
        <f t="array" ref="Y17">IF(MOD((Y$4-(IF(Table35672[[#This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Price]]*($O$4^Y$5)),10))),"")</f>
        <v/>
      </c>
      <c r="Z17" s="745" t="str" cm="1">
        <f t="array" ref="Z17">IF(MOD((Z$4-(IF(Table35672[[#This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Price]]*($O$4^Z$5)),10))),"")</f>
        <v/>
      </c>
      <c r="AA17" s="745" t="str" cm="1">
        <f t="array" ref="AA17">IF(MOD((AA$4-(IF(Table35672[[#This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Price]]*($O$4^AA$5)),10))),"")</f>
        <v/>
      </c>
      <c r="AB17" s="745" t="str" cm="1">
        <f t="array" ref="AB17">IF(MOD((AB$4-(IF(Table35672[[#This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Price]]*($O$4^AB$5)),10))),"")</f>
        <v/>
      </c>
      <c r="AC17" s="745" cm="1">
        <f t="array" ref="AC17">IF(MOD((AC$4-(IF(Table35672[[#This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Price]]*($O$4^AC$5)),10))),"")</f>
        <v>8200</v>
      </c>
      <c r="AD17" s="745" t="str" cm="1">
        <f t="array" ref="AD17">IF(MOD((AD$4-(IF(Table35672[[#This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Price]]*($O$4^AD$5)),10))),"")</f>
        <v/>
      </c>
      <c r="AE17" s="745" t="str" cm="1">
        <f t="array" ref="AE17">IF(MOD((AE$4-(IF(Table35672[[#This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Price]]*($O$4^AE$5)),10))),"")</f>
        <v/>
      </c>
      <c r="AF17" s="745" t="str" cm="1">
        <f t="array" ref="AF17">IF(MOD((AF$4-(IF(Table35672[[#This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Price]]*($O$4^AF$5)),10))),"")</f>
        <v/>
      </c>
      <c r="AG17" s="745" t="str" cm="1">
        <f t="array" ref="AG17">IF(MOD((AG$4-(IF(Table35672[[#This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Price]]*($O$4^AG$5)),10))),"")</f>
        <v/>
      </c>
      <c r="AH17" s="746">
        <f t="shared" si="3"/>
        <v>8200</v>
      </c>
    </row>
    <row r="18" spans="1:34" x14ac:dyDescent="0.25">
      <c r="A18" s="17" t="s">
        <v>1699</v>
      </c>
      <c r="B18" s="719"/>
      <c r="C18" s="127"/>
      <c r="D18" s="750"/>
      <c r="E18" s="326"/>
      <c r="F18" s="750"/>
      <c r="G18" s="127"/>
      <c r="H18" s="861"/>
      <c r="I18" s="127"/>
      <c r="J18" s="751" t="s">
        <v>1415</v>
      </c>
      <c r="K18" s="1032" t="s">
        <v>1542</v>
      </c>
      <c r="L18" s="127"/>
      <c r="M18" s="782">
        <v>5</v>
      </c>
      <c r="N18" s="127">
        <v>2022</v>
      </c>
      <c r="O18" s="1018">
        <v>500</v>
      </c>
      <c r="P18" s="747"/>
      <c r="Q18" s="744">
        <f>IF(Table35672[[#This Row],[Price of item]]="","",MROUND((SUM(Table35672[[#This Row],[Price of item]]*(1.03^($O$2-(IF(Table35672[[#This Row],[Year of price quote]] ="",$O$2,Table35672[[#This Row],[Year of price quote]])))))),10))</f>
        <v>500</v>
      </c>
      <c r="R18" s="745" t="str" cm="1">
        <f t="array" ref="R18">IF(MOD((R$4-(IF(Table35672[[#This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Price]]*($O$4^R$5)),10))),"")</f>
        <v/>
      </c>
      <c r="S18" s="745" t="str" cm="1">
        <f t="array" ref="S18">IF(MOD((S$4-(IF(Table35672[[#This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Price]]*($O$4^S$5)),10))),"")</f>
        <v/>
      </c>
      <c r="T18" s="745" cm="1">
        <f t="array" ref="T18">IF(MOD((T$4-(IF(Table35672[[#This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Price]]*($O$4^T$5)),10))),"")</f>
        <v>500</v>
      </c>
      <c r="U18" s="745" t="str" cm="1">
        <f t="array" ref="U18">IF(MOD((U$4-(IF(Table35672[[#This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Price]]*($O$4^U$5)),10))),"")</f>
        <v/>
      </c>
      <c r="V18" s="745" t="str" cm="1">
        <f t="array" ref="V18">IF(MOD((V$4-(IF(Table35672[[#This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Price]]*($O$4^V$5)),10))),"")</f>
        <v/>
      </c>
      <c r="W18" s="745" t="str" cm="1">
        <f t="array" ref="W18">IF(MOD((W$4-(IF(Table35672[[#This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Price]]*($O$4^W$5)),10))),"")</f>
        <v/>
      </c>
      <c r="X18" s="745" t="str" cm="1">
        <f t="array" ref="X18">IF(MOD((X$4-(IF(Table35672[[#This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Price]]*($O$4^X$5)),10))),"")</f>
        <v/>
      </c>
      <c r="Y18" s="745" cm="1">
        <f t="array" ref="Y18">IF(MOD((Y$4-(IF(Table35672[[#This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Price]]*($O$4^Y$5)),10))),"")</f>
        <v>500</v>
      </c>
      <c r="Z18" s="745" t="str" cm="1">
        <f t="array" ref="Z18">IF(MOD((Z$4-(IF(Table35672[[#This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Price]]*($O$4^Z$5)),10))),"")</f>
        <v/>
      </c>
      <c r="AA18" s="745" t="str" cm="1">
        <f t="array" ref="AA18">IF(MOD((AA$4-(IF(Table35672[[#This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Price]]*($O$4^AA$5)),10))),"")</f>
        <v/>
      </c>
      <c r="AB18" s="745" t="str" cm="1">
        <f t="array" ref="AB18">IF(MOD((AB$4-(IF(Table35672[[#This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Price]]*($O$4^AB$5)),10))),"")</f>
        <v/>
      </c>
      <c r="AC18" s="745" t="str" cm="1">
        <f t="array" ref="AC18">IF(MOD((AC$4-(IF(Table35672[[#This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Price]]*($O$4^AC$5)),10))),"")</f>
        <v/>
      </c>
      <c r="AD18" s="745" cm="1">
        <f t="array" ref="AD18">IF(MOD((AD$4-(IF(Table35672[[#This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Price]]*($O$4^AD$5)),10))),"")</f>
        <v>500</v>
      </c>
      <c r="AE18" s="745" t="str" cm="1">
        <f t="array" ref="AE18">IF(MOD((AE$4-(IF(Table35672[[#This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Price]]*($O$4^AE$5)),10))),"")</f>
        <v/>
      </c>
      <c r="AF18" s="745" t="str" cm="1">
        <f t="array" ref="AF18">IF(MOD((AF$4-(IF(Table35672[[#This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Price]]*($O$4^AF$5)),10))),"")</f>
        <v/>
      </c>
      <c r="AG18" s="745" t="str" cm="1">
        <f t="array" ref="AG18">IF(MOD((AG$4-(IF(Table35672[[#This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Price]]*($O$4^AG$5)),10))),"")</f>
        <v/>
      </c>
      <c r="AH18" s="746">
        <f t="shared" si="3"/>
        <v>500</v>
      </c>
    </row>
    <row r="19" spans="1:34" ht="25.5" x14ac:dyDescent="0.25">
      <c r="A19" s="17" t="s">
        <v>1700</v>
      </c>
      <c r="B19" s="719"/>
      <c r="C19" s="127" t="s">
        <v>1068</v>
      </c>
      <c r="D19" s="750"/>
      <c r="E19" s="326"/>
      <c r="F19" s="750"/>
      <c r="G19" s="127"/>
      <c r="H19" s="861" t="s">
        <v>1452</v>
      </c>
      <c r="I19" s="127" t="s">
        <v>1416</v>
      </c>
      <c r="J19" s="751" t="s">
        <v>1149</v>
      </c>
      <c r="K19" s="889" t="s">
        <v>191</v>
      </c>
      <c r="L19" s="127"/>
      <c r="M19" s="782"/>
      <c r="N19" s="127"/>
      <c r="O19" s="1018"/>
      <c r="P19" s="747"/>
      <c r="Q19" s="744" t="str">
        <f>IF(Table35672[[#This Row],[Price of item]]="","",MROUND((SUM(Table35672[[#This Row],[Price of item]]*(1.03^($O$2-(IF(Table35672[[#This Row],[Year of price quote]] ="",$O$2,Table35672[[#This Row],[Year of price quote]])))))),10))</f>
        <v/>
      </c>
      <c r="R19" s="745" t="str" cm="1">
        <f t="array" ref="R19">IF(MOD((R$4-(IF(Table35672[[#This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Price]]*($O$4^R$5)),10))),"")</f>
        <v/>
      </c>
      <c r="S19" s="745" t="str" cm="1">
        <f t="array" ref="S19">IF(MOD((S$4-(IF(Table35672[[#This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Price]]*($O$4^S$5)),10))),"")</f>
        <v/>
      </c>
      <c r="T19" s="745" t="str" cm="1">
        <f t="array" ref="T19">IF(MOD((T$4-(IF(Table35672[[#This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Price]]*($O$4^T$5)),10))),"")</f>
        <v/>
      </c>
      <c r="U19" s="745" t="str" cm="1">
        <f t="array" ref="U19">IF(MOD((U$4-(IF(Table35672[[#This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Price]]*($O$4^U$5)),10))),"")</f>
        <v/>
      </c>
      <c r="V19" s="745" t="str" cm="1">
        <f t="array" ref="V19">IF(MOD((V$4-(IF(Table35672[[#This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Price]]*($O$4^V$5)),10))),"")</f>
        <v/>
      </c>
      <c r="W19" s="745" t="str" cm="1">
        <f t="array" ref="W19">IF(MOD((W$4-(IF(Table35672[[#This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Price]]*($O$4^W$5)),10))),"")</f>
        <v/>
      </c>
      <c r="X19" s="745" t="str" cm="1">
        <f t="array" ref="X19">IF(MOD((X$4-(IF(Table35672[[#This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Price]]*($O$4^X$5)),10))),"")</f>
        <v/>
      </c>
      <c r="Y19" s="745" t="str" cm="1">
        <f t="array" ref="Y19">IF(MOD((Y$4-(IF(Table35672[[#This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Price]]*($O$4^Y$5)),10))),"")</f>
        <v/>
      </c>
      <c r="Z19" s="745" t="str" cm="1">
        <f t="array" ref="Z19">IF(MOD((Z$4-(IF(Table35672[[#This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Price]]*($O$4^Z$5)),10))),"")</f>
        <v/>
      </c>
      <c r="AA19" s="745" t="str" cm="1">
        <f t="array" ref="AA19">IF(MOD((AA$4-(IF(Table35672[[#This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Price]]*($O$4^AA$5)),10))),"")</f>
        <v/>
      </c>
      <c r="AB19" s="745" t="str" cm="1">
        <f t="array" ref="AB19">IF(MOD((AB$4-(IF(Table35672[[#This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Price]]*($O$4^AB$5)),10))),"")</f>
        <v/>
      </c>
      <c r="AC19" s="745" t="str" cm="1">
        <f t="array" ref="AC19">IF(MOD((AC$4-(IF(Table35672[[#This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Price]]*($O$4^AC$5)),10))),"")</f>
        <v/>
      </c>
      <c r="AD19" s="745" t="str" cm="1">
        <f t="array" ref="AD19">IF(MOD((AD$4-(IF(Table35672[[#This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Price]]*($O$4^AD$5)),10))),"")</f>
        <v/>
      </c>
      <c r="AE19" s="745" t="str" cm="1">
        <f t="array" ref="AE19">IF(MOD((AE$4-(IF(Table35672[[#This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Price]]*($O$4^AE$5)),10))),"")</f>
        <v/>
      </c>
      <c r="AF19" s="745" t="str" cm="1">
        <f t="array" ref="AF19">IF(MOD((AF$4-(IF(Table35672[[#This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Price]]*($O$4^AF$5)),10))),"")</f>
        <v/>
      </c>
      <c r="AG19" s="745" t="str" cm="1">
        <f t="array" ref="AG19">IF(MOD((AG$4-(IF(Table35672[[#This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Price]]*($O$4^AG$5)),10))),"")</f>
        <v/>
      </c>
      <c r="AH19" s="746">
        <f t="shared" si="3"/>
        <v>0</v>
      </c>
    </row>
    <row r="20" spans="1:34" ht="25.5" x14ac:dyDescent="0.25">
      <c r="A20" s="17" t="s">
        <v>1701</v>
      </c>
      <c r="B20" s="719"/>
      <c r="C20" s="127" t="s">
        <v>1070</v>
      </c>
      <c r="D20" s="750"/>
      <c r="E20" s="326"/>
      <c r="F20" s="750"/>
      <c r="G20" s="127"/>
      <c r="H20" s="861" t="s">
        <v>1460</v>
      </c>
      <c r="I20" s="893" t="s">
        <v>1455</v>
      </c>
      <c r="J20" s="894" t="s">
        <v>1456</v>
      </c>
      <c r="K20" s="1032" t="s">
        <v>1542</v>
      </c>
      <c r="L20" s="127"/>
      <c r="M20" s="782"/>
      <c r="N20" s="127"/>
      <c r="O20" s="1018"/>
      <c r="P20" s="747"/>
      <c r="Q20" s="744" t="str">
        <f>IF(Table35672[[#This Row],[Price of item]]="","",MROUND((SUM(Table35672[[#This Row],[Price of item]]*(1.03^($O$2-(IF(Table35672[[#This Row],[Year of price quote]] ="",$O$2,Table35672[[#This Row],[Year of price quote]])))))),10))</f>
        <v/>
      </c>
      <c r="R20" s="745" t="str" cm="1">
        <f t="array" ref="R20">IF(MOD((R$4-(IF(Table35672[[#This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Price]]*($O$4^R$5)),10))),"")</f>
        <v/>
      </c>
      <c r="S20" s="745" t="str" cm="1">
        <f t="array" ref="S20">IF(MOD((S$4-(IF(Table35672[[#This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Price]]*($O$4^S$5)),10))),"")</f>
        <v/>
      </c>
      <c r="T20" s="745" t="str" cm="1">
        <f t="array" ref="T20">IF(MOD((T$4-(IF(Table35672[[#This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Price]]*($O$4^T$5)),10))),"")</f>
        <v/>
      </c>
      <c r="U20" s="745" t="str" cm="1">
        <f t="array" ref="U20">IF(MOD((U$4-(IF(Table35672[[#This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Price]]*($O$4^U$5)),10))),"")</f>
        <v/>
      </c>
      <c r="V20" s="745" t="str" cm="1">
        <f t="array" ref="V20">IF(MOD((V$4-(IF(Table35672[[#This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Price]]*($O$4^V$5)),10))),"")</f>
        <v/>
      </c>
      <c r="W20" s="745" t="str" cm="1">
        <f t="array" ref="W20">IF(MOD((W$4-(IF(Table35672[[#This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Price]]*($O$4^W$5)),10))),"")</f>
        <v/>
      </c>
      <c r="X20" s="745" t="str" cm="1">
        <f t="array" ref="X20">IF(MOD((X$4-(IF(Table35672[[#This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Price]]*($O$4^X$5)),10))),"")</f>
        <v/>
      </c>
      <c r="Y20" s="745" t="str" cm="1">
        <f t="array" ref="Y20">IF(MOD((Y$4-(IF(Table35672[[#This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Price]]*($O$4^Y$5)),10))),"")</f>
        <v/>
      </c>
      <c r="Z20" s="745" t="str" cm="1">
        <f t="array" ref="Z20">IF(MOD((Z$4-(IF(Table35672[[#This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Price]]*($O$4^Z$5)),10))),"")</f>
        <v/>
      </c>
      <c r="AA20" s="745" t="str" cm="1">
        <f t="array" ref="AA20">IF(MOD((AA$4-(IF(Table35672[[#This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Price]]*($O$4^AA$5)),10))),"")</f>
        <v/>
      </c>
      <c r="AB20" s="745" t="str" cm="1">
        <f t="array" ref="AB20">IF(MOD((AB$4-(IF(Table35672[[#This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Price]]*($O$4^AB$5)),10))),"")</f>
        <v/>
      </c>
      <c r="AC20" s="745" t="str" cm="1">
        <f t="array" ref="AC20">IF(MOD((AC$4-(IF(Table35672[[#This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Price]]*($O$4^AC$5)),10))),"")</f>
        <v/>
      </c>
      <c r="AD20" s="745" t="str" cm="1">
        <f t="array" ref="AD20">IF(MOD((AD$4-(IF(Table35672[[#This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Price]]*($O$4^AD$5)),10))),"")</f>
        <v/>
      </c>
      <c r="AE20" s="745" t="str" cm="1">
        <f t="array" ref="AE20">IF(MOD((AE$4-(IF(Table35672[[#This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Price]]*($O$4^AE$5)),10))),"")</f>
        <v/>
      </c>
      <c r="AF20" s="745" t="str" cm="1">
        <f t="array" ref="AF20">IF(MOD((AF$4-(IF(Table35672[[#This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Price]]*($O$4^AF$5)),10))),"")</f>
        <v/>
      </c>
      <c r="AG20" s="745" t="str" cm="1">
        <f t="array" ref="AG20">IF(MOD((AG$4-(IF(Table35672[[#This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Price]]*($O$4^AG$5)),10))),"")</f>
        <v/>
      </c>
      <c r="AH20" s="746">
        <f t="shared" si="3"/>
        <v>0</v>
      </c>
    </row>
    <row r="21" spans="1:34" ht="26.25" thickBot="1" x14ac:dyDescent="0.3">
      <c r="A21" s="17" t="s">
        <v>1702</v>
      </c>
      <c r="B21" s="719"/>
      <c r="C21" s="127" t="s">
        <v>1419</v>
      </c>
      <c r="D21" s="750"/>
      <c r="E21" s="326"/>
      <c r="F21" s="750"/>
      <c r="G21" s="127"/>
      <c r="H21" s="861" t="s">
        <v>1459</v>
      </c>
      <c r="I21" s="127" t="s">
        <v>1457</v>
      </c>
      <c r="J21" s="751" t="s">
        <v>1458</v>
      </c>
      <c r="K21" s="1037" t="s">
        <v>1534</v>
      </c>
      <c r="L21" s="127"/>
      <c r="M21" s="782">
        <v>5</v>
      </c>
      <c r="N21" s="127">
        <v>2022</v>
      </c>
      <c r="O21" s="1018">
        <v>500</v>
      </c>
      <c r="P21" s="747"/>
      <c r="Q21" s="744">
        <f>IF(Table35672[[#This Row],[Price of item]]="","",MROUND((SUM(Table35672[[#This Row],[Price of item]]*(1.03^($O$2-(IF(Table35672[[#This Row],[Year of price quote]] ="",$O$2,Table35672[[#This Row],[Year of price quote]])))))),10))</f>
        <v>500</v>
      </c>
      <c r="R21" s="745" t="str" cm="1">
        <f t="array" ref="R21">IF(MOD((R$4-(IF(Table35672[[#This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Price]]*($O$4^R$5)),10))),"")</f>
        <v/>
      </c>
      <c r="S21" s="745" t="str" cm="1">
        <f t="array" ref="S21">IF(MOD((S$4-(IF(Table35672[[#This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Price]]*($O$4^S$5)),10))),"")</f>
        <v/>
      </c>
      <c r="T21" s="745" cm="1">
        <f t="array" ref="T21">IF(MOD((T$4-(IF(Table35672[[#This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Price]]*($O$4^T$5)),10))),"")</f>
        <v>500</v>
      </c>
      <c r="U21" s="745" t="str" cm="1">
        <f t="array" ref="U21">IF(MOD((U$4-(IF(Table35672[[#This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Price]]*($O$4^U$5)),10))),"")</f>
        <v/>
      </c>
      <c r="V21" s="745" t="str" cm="1">
        <f t="array" ref="V21">IF(MOD((V$4-(IF(Table35672[[#This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Price]]*($O$4^V$5)),10))),"")</f>
        <v/>
      </c>
      <c r="W21" s="745" t="str" cm="1">
        <f t="array" ref="W21">IF(MOD((W$4-(IF(Table35672[[#This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Price]]*($O$4^W$5)),10))),"")</f>
        <v/>
      </c>
      <c r="X21" s="745" t="str" cm="1">
        <f t="array" ref="X21">IF(MOD((X$4-(IF(Table35672[[#This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Price]]*($O$4^X$5)),10))),"")</f>
        <v/>
      </c>
      <c r="Y21" s="745" cm="1">
        <f t="array" ref="Y21">IF(MOD((Y$4-(IF(Table35672[[#This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Price]]*($O$4^Y$5)),10))),"")</f>
        <v>500</v>
      </c>
      <c r="Z21" s="745" t="str" cm="1">
        <f t="array" ref="Z21">IF(MOD((Z$4-(IF(Table35672[[#This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Price]]*($O$4^Z$5)),10))),"")</f>
        <v/>
      </c>
      <c r="AA21" s="745" t="str" cm="1">
        <f t="array" ref="AA21">IF(MOD((AA$4-(IF(Table35672[[#This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Price]]*($O$4^AA$5)),10))),"")</f>
        <v/>
      </c>
      <c r="AB21" s="745" t="str" cm="1">
        <f t="array" ref="AB21">IF(MOD((AB$4-(IF(Table35672[[#This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Price]]*($O$4^AB$5)),10))),"")</f>
        <v/>
      </c>
      <c r="AC21" s="745" t="str" cm="1">
        <f t="array" ref="AC21">IF(MOD((AC$4-(IF(Table35672[[#This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Price]]*($O$4^AC$5)),10))),"")</f>
        <v/>
      </c>
      <c r="AD21" s="745" cm="1">
        <f t="array" ref="AD21">IF(MOD((AD$4-(IF(Table35672[[#This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Price]]*($O$4^AD$5)),10))),"")</f>
        <v>500</v>
      </c>
      <c r="AE21" s="745" t="str" cm="1">
        <f t="array" ref="AE21">IF(MOD((AE$4-(IF(Table35672[[#This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Price]]*($O$4^AE$5)),10))),"")</f>
        <v/>
      </c>
      <c r="AF21" s="745" t="str" cm="1">
        <f t="array" ref="AF21">IF(MOD((AF$4-(IF(Table35672[[#This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Price]]*($O$4^AF$5)),10))),"")</f>
        <v/>
      </c>
      <c r="AG21" s="745" t="str" cm="1">
        <f t="array" ref="AG21">IF(MOD((AG$4-(IF(Table35672[[#This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Price]]*($O$4^AG$5)),10))),"")</f>
        <v/>
      </c>
      <c r="AH21" s="746">
        <f t="shared" si="3"/>
        <v>500</v>
      </c>
    </row>
    <row r="22" spans="1:34" ht="15.75" thickBot="1" x14ac:dyDescent="0.3">
      <c r="A22" s="787"/>
      <c r="B22" s="788"/>
      <c r="C22" s="667"/>
      <c r="D22" s="667"/>
      <c r="E22" s="667"/>
      <c r="F22" s="667"/>
      <c r="G22" s="667"/>
      <c r="H22" s="667"/>
      <c r="I22" s="667"/>
      <c r="J22" s="667"/>
      <c r="K22" s="667"/>
      <c r="L22" s="789"/>
      <c r="M22" s="789"/>
      <c r="N22" s="789"/>
      <c r="O22" s="790"/>
      <c r="P22" s="791"/>
      <c r="Q22" s="790"/>
      <c r="R22" s="757">
        <f t="shared" ref="R22:AH22" si="4">SUBTOTAL(109,R16:R21)</f>
        <v>0</v>
      </c>
      <c r="S22" s="757">
        <f t="shared" si="4"/>
        <v>0</v>
      </c>
      <c r="T22" s="757">
        <f t="shared" si="4"/>
        <v>1000</v>
      </c>
      <c r="U22" s="757">
        <f t="shared" si="4"/>
        <v>0</v>
      </c>
      <c r="V22" s="757">
        <f t="shared" si="4"/>
        <v>0</v>
      </c>
      <c r="W22" s="757">
        <f t="shared" si="4"/>
        <v>0</v>
      </c>
      <c r="X22" s="757">
        <f t="shared" si="4"/>
        <v>0</v>
      </c>
      <c r="Y22" s="757">
        <f t="shared" si="4"/>
        <v>1000</v>
      </c>
      <c r="Z22" s="757">
        <f t="shared" si="4"/>
        <v>0</v>
      </c>
      <c r="AA22" s="757">
        <f t="shared" si="4"/>
        <v>0</v>
      </c>
      <c r="AB22" s="757">
        <f t="shared" si="4"/>
        <v>0</v>
      </c>
      <c r="AC22" s="757">
        <f t="shared" si="4"/>
        <v>10900</v>
      </c>
      <c r="AD22" s="757">
        <f t="shared" si="4"/>
        <v>1000</v>
      </c>
      <c r="AE22" s="757">
        <f t="shared" si="4"/>
        <v>0</v>
      </c>
      <c r="AF22" s="757">
        <f t="shared" si="4"/>
        <v>0</v>
      </c>
      <c r="AG22" s="757">
        <f t="shared" si="4"/>
        <v>0</v>
      </c>
      <c r="AH22" s="757">
        <f t="shared" si="4"/>
        <v>11900</v>
      </c>
    </row>
    <row r="23" spans="1:34" ht="15.75" thickBot="1" x14ac:dyDescent="0.3">
      <c r="A23" s="75"/>
      <c r="B23" s="669"/>
      <c r="C23" s="668"/>
      <c r="D23" s="668"/>
      <c r="E23" s="667"/>
      <c r="F23" s="668"/>
      <c r="G23" s="668"/>
      <c r="H23" s="668"/>
      <c r="I23" s="668"/>
      <c r="J23" s="669"/>
      <c r="K23" s="670"/>
      <c r="L23" s="793"/>
      <c r="M23" s="793"/>
      <c r="N23" s="793"/>
      <c r="O23" s="794"/>
      <c r="P23" s="795"/>
      <c r="Q23" s="796"/>
      <c r="R23" s="797"/>
      <c r="S23" s="798"/>
      <c r="T23" s="798"/>
      <c r="U23" s="798"/>
      <c r="V23" s="797"/>
      <c r="W23" s="798"/>
      <c r="X23" s="798"/>
      <c r="Y23" s="798"/>
      <c r="Z23" s="798"/>
      <c r="AA23" s="799"/>
      <c r="AB23" s="798"/>
      <c r="AC23" s="798"/>
      <c r="AD23" s="798"/>
      <c r="AE23" s="798"/>
      <c r="AF23" s="797"/>
      <c r="AG23" s="798"/>
      <c r="AH23" s="800"/>
    </row>
    <row r="24" spans="1:34" ht="15.75" thickBot="1" x14ac:dyDescent="0.3">
      <c r="A24" s="801" t="s">
        <v>1703</v>
      </c>
      <c r="B24" s="802" t="s">
        <v>1064</v>
      </c>
      <c r="C24" s="802"/>
      <c r="D24" s="802"/>
      <c r="E24" s="802"/>
      <c r="F24" s="802"/>
      <c r="G24" s="802"/>
      <c r="H24" s="732"/>
      <c r="I24" s="803"/>
      <c r="J24" s="803"/>
      <c r="K24" s="802"/>
      <c r="L24" s="802"/>
      <c r="M24" s="802"/>
      <c r="N24" s="802"/>
      <c r="O24" s="802"/>
      <c r="P24" s="802"/>
      <c r="Q24" s="804"/>
      <c r="R24" s="805"/>
      <c r="S24" s="806"/>
      <c r="T24" s="806"/>
      <c r="U24" s="806"/>
      <c r="V24" s="805"/>
      <c r="W24" s="806"/>
      <c r="X24" s="806"/>
      <c r="Y24" s="806"/>
      <c r="Z24" s="806"/>
      <c r="AA24" s="806"/>
      <c r="AB24" s="806"/>
      <c r="AC24" s="806"/>
      <c r="AD24" s="806"/>
      <c r="AE24" s="806"/>
      <c r="AF24" s="807"/>
      <c r="AG24" s="806"/>
      <c r="AH24" s="808"/>
    </row>
    <row r="25" spans="1:34" ht="26.25" thickBot="1" x14ac:dyDescent="0.3">
      <c r="A25" s="17" t="s">
        <v>1704</v>
      </c>
      <c r="B25" s="719" t="s">
        <v>1298</v>
      </c>
      <c r="C25" s="127"/>
      <c r="D25" s="750"/>
      <c r="E25" s="750"/>
      <c r="F25" s="750"/>
      <c r="G25" s="127"/>
      <c r="H25" s="861"/>
      <c r="I25" s="127" t="s">
        <v>1426</v>
      </c>
      <c r="J25" s="751" t="s">
        <v>1427</v>
      </c>
      <c r="K25" s="1037" t="s">
        <v>1534</v>
      </c>
      <c r="L25" s="127"/>
      <c r="M25" s="750">
        <v>5</v>
      </c>
      <c r="N25" s="127">
        <v>2023</v>
      </c>
      <c r="O25" s="1018">
        <v>500</v>
      </c>
      <c r="P25" s="747"/>
      <c r="Q25" s="744">
        <f>IF(Table35672[[#This Row],[Price of item]]="","",MROUND((SUM(Table35672[[#This Row],[Price of item]]*(1.03^($O$2-(IF(Table35672[[#This Row],[Year of price quote]] ="",$O$2,Table35672[[#This Row],[Year of price quote]])))))),10))</f>
        <v>500</v>
      </c>
      <c r="R25" s="745" t="str" cm="1">
        <f t="array" ref="R25">IF(MOD((R$4-(IF(Table35672[[#This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Price]]*($O$4^R$5)),10))),"")</f>
        <v/>
      </c>
      <c r="S25" s="745" t="str" cm="1">
        <f t="array" ref="S25">IF(MOD((S$4-(IF(Table35672[[#This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Price]]*($O$4^S$5)),10))),"")</f>
        <v/>
      </c>
      <c r="T25" s="745" t="str" cm="1">
        <f t="array" ref="T25">IF(MOD((T$4-(IF(Table35672[[#This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Price]]*($O$4^T$5)),10))),"")</f>
        <v/>
      </c>
      <c r="U25" s="745" cm="1">
        <f t="array" ref="U25">IF(MOD((U$4-(IF(Table35672[[#This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Price]]*($O$4^U$5)),10))),"")</f>
        <v>500</v>
      </c>
      <c r="V25" s="745" t="str" cm="1">
        <f t="array" ref="V25">IF(MOD((V$4-(IF(Table35672[[#This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Price]]*($O$4^V$5)),10))),"")</f>
        <v/>
      </c>
      <c r="W25" s="745" t="str" cm="1">
        <f t="array" ref="W25">IF(MOD((W$4-(IF(Table35672[[#This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Price]]*($O$4^W$5)),10))),"")</f>
        <v/>
      </c>
      <c r="X25" s="745" t="str" cm="1">
        <f t="array" ref="X25">IF(MOD((X$4-(IF(Table35672[[#This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Price]]*($O$4^X$5)),10))),"")</f>
        <v/>
      </c>
      <c r="Y25" s="745" t="str" cm="1">
        <f t="array" ref="Y25">IF(MOD((Y$4-(IF(Table35672[[#This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Price]]*($O$4^Y$5)),10))),"")</f>
        <v/>
      </c>
      <c r="Z25" s="745" cm="1">
        <f t="array" ref="Z25">IF(MOD((Z$4-(IF(Table35672[[#This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Price]]*($O$4^Z$5)),10))),"")</f>
        <v>500</v>
      </c>
      <c r="AA25" s="745" t="str" cm="1">
        <f t="array" ref="AA25">IF(MOD((AA$4-(IF(Table35672[[#This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Price]]*($O$4^AA$5)),10))),"")</f>
        <v/>
      </c>
      <c r="AB25" s="745" t="str" cm="1">
        <f t="array" ref="AB25">IF(MOD((AB$4-(IF(Table35672[[#This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Price]]*($O$4^AB$5)),10))),"")</f>
        <v/>
      </c>
      <c r="AC25" s="745" t="str" cm="1">
        <f t="array" ref="AC25">IF(MOD((AC$4-(IF(Table35672[[#This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Price]]*($O$4^AC$5)),10))),"")</f>
        <v/>
      </c>
      <c r="AD25" s="745" t="str" cm="1">
        <f t="array" ref="AD25">IF(MOD((AD$4-(IF(Table35672[[#This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Price]]*($O$4^AD$5)),10))),"")</f>
        <v/>
      </c>
      <c r="AE25" s="745" cm="1">
        <f t="array" ref="AE25">IF(MOD((AE$4-(IF(Table35672[[#This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Price]]*($O$4^AE$5)),10))),"")</f>
        <v>500</v>
      </c>
      <c r="AF25" s="745" t="str" cm="1">
        <f t="array" ref="AF25">IF(MOD((AF$4-(IF(Table35672[[#This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Price]]*($O$4^AF$5)),10))),"")</f>
        <v/>
      </c>
      <c r="AG25" s="745" t="str" cm="1">
        <f t="array" ref="AG25">IF(MOD((AG$4-(IF(Table35672[[#This Row],[LAST MAINT'' (YR)]:[LAST MAINT'' (YR)]]="",Table35672[[#This Row],[NEXT MAINT'' (YR)]:[NEXT MAINT'' (YR)]],Table35672[[#This Row],[LAST MAINT'' (YR)]:[LAST MAINT'' (YR)]]))),(IF(Table35672[[#This Row],[ONGOING MAINT'' CYCLE]:[ONGOING MAINT'' CYCLE]]="",50,Table35672[[#This Row],[ONGOING MAINT'' CYCLE]:[ONGOING MAINT'' CYCLE]])))=0,(IF(Table35672[[#This Row],[Current Year Projection Price]:[Current Year Projection Price]]="","",MROUND((Table35672[[#This Row],[Current Year Projection Price]:[Current Year Projection Price]]*($O$4^AG$5)),10))),"")</f>
        <v/>
      </c>
      <c r="AH25" s="746">
        <f t="shared" ref="AH25" si="5">SUM(AC25:AG25)</f>
        <v>500</v>
      </c>
    </row>
    <row r="26" spans="1:34" ht="15.75" thickBot="1" x14ac:dyDescent="0.3">
      <c r="A26" s="823"/>
      <c r="B26" s="824"/>
      <c r="C26" s="825"/>
      <c r="D26" s="826"/>
      <c r="E26" s="825"/>
      <c r="F26" s="826"/>
      <c r="G26" s="825"/>
      <c r="H26" s="825"/>
      <c r="I26" s="825"/>
      <c r="J26" s="824"/>
      <c r="K26" s="827"/>
      <c r="L26" s="825"/>
      <c r="M26" s="826"/>
      <c r="N26" s="825"/>
      <c r="O26" s="828"/>
      <c r="P26" s="761"/>
      <c r="Q26" s="762"/>
      <c r="R26" s="757" t="e">
        <f>SUBTOTAL(109,#REF!)</f>
        <v>#REF!</v>
      </c>
      <c r="S26" s="757">
        <v>0</v>
      </c>
      <c r="T26" s="757">
        <v>0</v>
      </c>
      <c r="U26" s="757">
        <f t="shared" ref="U26:AH26" si="6">U25</f>
        <v>500</v>
      </c>
      <c r="V26" s="757">
        <v>0</v>
      </c>
      <c r="W26" s="757">
        <v>0</v>
      </c>
      <c r="X26" s="757">
        <v>0</v>
      </c>
      <c r="Y26" s="757">
        <v>0</v>
      </c>
      <c r="Z26" s="757">
        <f t="shared" si="6"/>
        <v>500</v>
      </c>
      <c r="AA26" s="757">
        <v>0</v>
      </c>
      <c r="AB26" s="757">
        <v>0</v>
      </c>
      <c r="AC26" s="757" t="str">
        <f t="shared" si="6"/>
        <v/>
      </c>
      <c r="AD26" s="757" t="str">
        <f t="shared" si="6"/>
        <v/>
      </c>
      <c r="AE26" s="757">
        <f t="shared" si="6"/>
        <v>500</v>
      </c>
      <c r="AF26" s="757" t="str">
        <f t="shared" si="6"/>
        <v/>
      </c>
      <c r="AG26" s="757" t="str">
        <f t="shared" si="6"/>
        <v/>
      </c>
      <c r="AH26" s="757">
        <f t="shared" si="6"/>
        <v>500</v>
      </c>
    </row>
    <row r="27" spans="1:34" ht="18.75" thickBot="1" x14ac:dyDescent="0.3">
      <c r="A27" s="862"/>
      <c r="B27" s="862"/>
      <c r="C27" s="862"/>
      <c r="D27" s="863"/>
      <c r="E27" s="862"/>
      <c r="F27" s="862"/>
      <c r="G27" s="862"/>
      <c r="H27" s="862"/>
      <c r="I27" s="862"/>
      <c r="J27" s="862"/>
      <c r="L27" s="831"/>
      <c r="M27" s="864"/>
      <c r="N27" s="864"/>
      <c r="O27" s="864"/>
      <c r="P27" s="864"/>
      <c r="Q27" s="865"/>
      <c r="R27" s="865"/>
      <c r="S27" s="865"/>
      <c r="T27" s="865"/>
      <c r="U27" s="865"/>
      <c r="V27" s="865"/>
      <c r="W27" s="865"/>
      <c r="X27" s="865"/>
      <c r="Y27" s="865"/>
      <c r="Z27" s="865"/>
      <c r="AA27" s="865"/>
      <c r="AB27" s="865"/>
      <c r="AC27" s="865"/>
      <c r="AD27" s="865"/>
      <c r="AE27" s="865"/>
      <c r="AF27" s="865"/>
      <c r="AG27" s="865"/>
    </row>
    <row r="28" spans="1:34" ht="36.75" thickBot="1" x14ac:dyDescent="0.3">
      <c r="A28" s="862"/>
      <c r="B28" s="868"/>
      <c r="C28" s="862"/>
      <c r="D28" s="862"/>
      <c r="E28" s="862"/>
      <c r="F28" s="862"/>
      <c r="G28" s="862"/>
      <c r="H28" s="862"/>
      <c r="I28" s="862"/>
      <c r="J28" s="862"/>
      <c r="L28" s="869"/>
      <c r="M28" s="870"/>
      <c r="N28" s="1008" t="s">
        <v>1641</v>
      </c>
      <c r="O28" s="1008"/>
      <c r="P28" s="1009"/>
      <c r="Q28" s="1010"/>
      <c r="R28" s="1010"/>
      <c r="S28" s="1008" t="s">
        <v>57</v>
      </c>
      <c r="T28" s="1011" t="s">
        <v>59</v>
      </c>
      <c r="U28" s="1008" t="s">
        <v>58</v>
      </c>
      <c r="V28" s="1008" t="s">
        <v>250</v>
      </c>
      <c r="W28" s="1008" t="s">
        <v>251</v>
      </c>
      <c r="X28" s="1008" t="s">
        <v>252</v>
      </c>
      <c r="Y28" s="1008" t="s">
        <v>253</v>
      </c>
      <c r="Z28" s="1008" t="s">
        <v>254</v>
      </c>
      <c r="AA28" s="1008" t="s">
        <v>255</v>
      </c>
      <c r="AB28" s="1008" t="s">
        <v>256</v>
      </c>
      <c r="AC28" s="1008" t="s">
        <v>257</v>
      </c>
      <c r="AD28" s="1008" t="s">
        <v>258</v>
      </c>
      <c r="AE28" s="1008" t="s">
        <v>259</v>
      </c>
      <c r="AF28" s="1008" t="s">
        <v>260</v>
      </c>
      <c r="AG28" s="1008" t="s">
        <v>261</v>
      </c>
      <c r="AH28" s="1011" t="s">
        <v>262</v>
      </c>
    </row>
    <row r="29" spans="1:34" ht="18.75" thickBot="1" x14ac:dyDescent="0.3">
      <c r="A29" s="862"/>
      <c r="B29" s="862"/>
      <c r="C29" s="862"/>
      <c r="D29" s="862"/>
      <c r="E29" s="862"/>
      <c r="F29" s="862"/>
      <c r="G29" s="862"/>
      <c r="H29" s="862"/>
      <c r="I29" s="862"/>
      <c r="J29" s="862"/>
      <c r="L29" s="869"/>
      <c r="M29" s="870"/>
      <c r="N29" s="1012" t="s">
        <v>1642</v>
      </c>
      <c r="O29" s="1013"/>
      <c r="P29" s="1013"/>
      <c r="Q29" s="1013"/>
      <c r="R29" s="1013"/>
      <c r="S29" s="1013">
        <f>S26+S22+S13</f>
        <v>500</v>
      </c>
      <c r="T29" s="1013">
        <f t="shared" ref="T29:AH29" si="7">T26+T22+T13</f>
        <v>17180</v>
      </c>
      <c r="U29" s="1013">
        <f t="shared" si="7"/>
        <v>1000</v>
      </c>
      <c r="V29" s="1013">
        <f t="shared" si="7"/>
        <v>500</v>
      </c>
      <c r="W29" s="1013">
        <f t="shared" si="7"/>
        <v>25340</v>
      </c>
      <c r="X29" s="1013">
        <f t="shared" si="7"/>
        <v>500</v>
      </c>
      <c r="Y29" s="1013">
        <f t="shared" si="7"/>
        <v>2000</v>
      </c>
      <c r="Z29" s="1013">
        <f t="shared" si="7"/>
        <v>16180</v>
      </c>
      <c r="AA29" s="1013">
        <f t="shared" si="7"/>
        <v>500</v>
      </c>
      <c r="AB29" s="1013">
        <f t="shared" si="7"/>
        <v>500</v>
      </c>
      <c r="AC29" s="1013" t="e">
        <f t="shared" si="7"/>
        <v>#VALUE!</v>
      </c>
      <c r="AD29" s="1013" t="e">
        <f t="shared" si="7"/>
        <v>#VALUE!</v>
      </c>
      <c r="AE29" s="1013">
        <f t="shared" si="7"/>
        <v>500</v>
      </c>
      <c r="AF29" s="1013" t="e">
        <f t="shared" si="7"/>
        <v>#VALUE!</v>
      </c>
      <c r="AG29" s="1013" t="e">
        <f t="shared" si="7"/>
        <v>#VALUE!</v>
      </c>
      <c r="AH29" s="1013">
        <f t="shared" si="7"/>
        <v>55420</v>
      </c>
    </row>
    <row r="30" spans="1:34" ht="18.75" thickBot="1" x14ac:dyDescent="0.3">
      <c r="A30" s="862"/>
      <c r="B30" s="862"/>
      <c r="C30" s="862"/>
      <c r="D30" s="862"/>
      <c r="E30" s="862"/>
      <c r="F30" s="862"/>
      <c r="G30" s="862"/>
      <c r="H30" s="862"/>
      <c r="I30" s="862"/>
      <c r="J30" s="862"/>
      <c r="L30" s="869"/>
      <c r="M30" s="870"/>
      <c r="N30" s="1012" t="s">
        <v>1643</v>
      </c>
      <c r="O30" s="1012"/>
      <c r="P30" s="1012"/>
      <c r="Q30" s="1012"/>
      <c r="R30" s="1012"/>
      <c r="S30" s="1013">
        <f>'Ruapuna Services'!P14</f>
        <v>650</v>
      </c>
      <c r="T30" s="1013">
        <f>'Ruapuna Services'!Q14</f>
        <v>650</v>
      </c>
      <c r="U30" s="1013">
        <f>'Ruapuna Services'!R14</f>
        <v>650</v>
      </c>
      <c r="V30" s="1013">
        <f>'Ruapuna Services'!S14</f>
        <v>1400</v>
      </c>
      <c r="W30" s="1013">
        <f>'Ruapuna Services'!T14</f>
        <v>650</v>
      </c>
      <c r="X30" s="1013">
        <f>'Ruapuna Services'!U14</f>
        <v>650</v>
      </c>
      <c r="Y30" s="1013">
        <f>'Ruapuna Services'!V14</f>
        <v>650</v>
      </c>
      <c r="Z30" s="1013">
        <f>'Ruapuna Services'!W14</f>
        <v>650</v>
      </c>
      <c r="AA30" s="1013">
        <f>'Ruapuna Services'!X14</f>
        <v>1400</v>
      </c>
      <c r="AB30" s="1013">
        <f>'Ruapuna Services'!Y14</f>
        <v>650</v>
      </c>
      <c r="AC30" s="1013">
        <f>'Ruapuna Services'!Z14</f>
        <v>650</v>
      </c>
      <c r="AD30" s="1013">
        <f>'Ruapuna Services'!AA14</f>
        <v>0</v>
      </c>
      <c r="AE30" s="1013">
        <f>'Ruapuna Services'!AB14</f>
        <v>0</v>
      </c>
      <c r="AF30" s="1013">
        <f>'Ruapuna Services'!AC14</f>
        <v>0</v>
      </c>
      <c r="AG30" s="1013">
        <f>'Ruapuna Services'!AD14</f>
        <v>0</v>
      </c>
      <c r="AH30" s="1013">
        <f>'Ruapuna Services'!AF14</f>
        <v>5800</v>
      </c>
    </row>
    <row r="31" spans="1:34" ht="18.75" thickBot="1" x14ac:dyDescent="0.3">
      <c r="A31" s="862"/>
      <c r="B31" s="862"/>
      <c r="C31" s="862"/>
      <c r="D31" s="862"/>
      <c r="E31" s="862"/>
      <c r="F31" s="862"/>
      <c r="G31" s="862"/>
      <c r="H31" s="862"/>
      <c r="I31" s="862"/>
      <c r="J31" s="862"/>
      <c r="L31" s="869"/>
      <c r="M31" s="870"/>
      <c r="N31" s="1014" t="s">
        <v>1001</v>
      </c>
      <c r="O31" s="1015"/>
      <c r="P31" s="1015"/>
      <c r="Q31" s="1015"/>
      <c r="R31" s="1014"/>
      <c r="S31" s="1014">
        <f>SUM(S29:S30)</f>
        <v>1150</v>
      </c>
      <c r="T31" s="1014">
        <f t="shared" ref="T31:AH31" si="8">SUM(T29:T30)</f>
        <v>17830</v>
      </c>
      <c r="U31" s="1014">
        <f t="shared" si="8"/>
        <v>1650</v>
      </c>
      <c r="V31" s="1014">
        <f t="shared" si="8"/>
        <v>1900</v>
      </c>
      <c r="W31" s="1014">
        <f t="shared" si="8"/>
        <v>25990</v>
      </c>
      <c r="X31" s="1014">
        <f t="shared" si="8"/>
        <v>1150</v>
      </c>
      <c r="Y31" s="1014">
        <f t="shared" si="8"/>
        <v>2650</v>
      </c>
      <c r="Z31" s="1014">
        <f t="shared" si="8"/>
        <v>16830</v>
      </c>
      <c r="AA31" s="1014">
        <f t="shared" si="8"/>
        <v>1900</v>
      </c>
      <c r="AB31" s="1014">
        <f t="shared" si="8"/>
        <v>1150</v>
      </c>
      <c r="AC31" s="1014" t="e">
        <f t="shared" si="8"/>
        <v>#VALUE!</v>
      </c>
      <c r="AD31" s="1014" t="e">
        <f t="shared" si="8"/>
        <v>#VALUE!</v>
      </c>
      <c r="AE31" s="1014">
        <f t="shared" si="8"/>
        <v>500</v>
      </c>
      <c r="AF31" s="1014" t="e">
        <f t="shared" si="8"/>
        <v>#VALUE!</v>
      </c>
      <c r="AG31" s="1014" t="e">
        <f t="shared" si="8"/>
        <v>#VALUE!</v>
      </c>
      <c r="AH31" s="1014">
        <f t="shared" si="8"/>
        <v>61220</v>
      </c>
    </row>
    <row r="32" spans="1:34" x14ac:dyDescent="0.25">
      <c r="A32" s="862"/>
      <c r="B32" s="862"/>
      <c r="C32" s="862"/>
      <c r="D32" s="862"/>
      <c r="E32" s="862"/>
      <c r="F32" s="862"/>
      <c r="G32" s="862"/>
      <c r="H32" s="862"/>
      <c r="I32" s="862"/>
      <c r="J32" s="862"/>
      <c r="L32" s="869"/>
      <c r="M32" s="870"/>
      <c r="N32" s="869"/>
      <c r="O32" s="869"/>
      <c r="P32" s="869"/>
      <c r="Q32" s="873"/>
      <c r="R32" s="873"/>
      <c r="S32" s="873"/>
      <c r="T32" s="873"/>
      <c r="U32" s="873"/>
      <c r="V32" s="873"/>
      <c r="W32" s="874"/>
      <c r="X32" s="874"/>
      <c r="Y32" s="874"/>
      <c r="Z32" s="874"/>
      <c r="AA32" s="874"/>
      <c r="AB32" s="871"/>
      <c r="AC32" s="871"/>
      <c r="AD32" s="871"/>
      <c r="AE32" s="871"/>
      <c r="AF32" s="871"/>
      <c r="AG32" s="871"/>
    </row>
    <row r="33" spans="1:34" x14ac:dyDescent="0.25">
      <c r="A33" s="862"/>
      <c r="B33" s="862"/>
      <c r="C33" s="862"/>
      <c r="D33" s="862"/>
      <c r="E33" s="862"/>
      <c r="F33" s="862"/>
      <c r="G33" s="862"/>
      <c r="H33" s="862"/>
      <c r="I33" s="862"/>
      <c r="J33" s="862"/>
      <c r="Q33" s="862"/>
      <c r="R33" s="862"/>
      <c r="S33" s="876"/>
      <c r="T33" s="876"/>
      <c r="U33" s="876"/>
      <c r="V33" s="876"/>
      <c r="W33" s="877"/>
      <c r="X33" s="877"/>
      <c r="Y33" s="877"/>
      <c r="Z33" s="877"/>
      <c r="AA33" s="877"/>
      <c r="AB33" s="877"/>
      <c r="AC33" s="877"/>
      <c r="AD33" s="878"/>
      <c r="AE33" s="878"/>
      <c r="AF33" s="878"/>
      <c r="AG33" s="878"/>
      <c r="AH33" s="878"/>
    </row>
    <row r="34" spans="1:34" x14ac:dyDescent="0.25">
      <c r="A34" s="862"/>
      <c r="B34" s="862"/>
      <c r="C34" s="862"/>
      <c r="D34" s="862"/>
      <c r="E34" s="862"/>
      <c r="F34" s="862"/>
      <c r="G34" s="862"/>
      <c r="H34" s="862"/>
      <c r="I34" s="862"/>
      <c r="J34" s="862"/>
      <c r="Q34" s="862"/>
      <c r="R34" s="862"/>
      <c r="S34" s="547"/>
      <c r="T34" s="879"/>
      <c r="U34" s="876"/>
      <c r="V34" s="879"/>
      <c r="W34" s="877"/>
      <c r="X34" s="877"/>
      <c r="Y34" s="877"/>
      <c r="Z34" s="877"/>
      <c r="AA34" s="877"/>
      <c r="AB34" s="877"/>
      <c r="AC34" s="877"/>
      <c r="AD34" s="878"/>
      <c r="AE34" s="878"/>
      <c r="AF34" s="878"/>
      <c r="AG34" s="878"/>
      <c r="AH34" s="878"/>
    </row>
    <row r="35" spans="1:34" x14ac:dyDescent="0.25">
      <c r="A35" s="862"/>
      <c r="B35" s="862"/>
      <c r="C35" s="862"/>
      <c r="D35" s="862"/>
      <c r="E35" s="862"/>
      <c r="F35" s="862"/>
      <c r="G35" s="862"/>
      <c r="H35" s="862"/>
      <c r="I35" s="862"/>
      <c r="J35" s="862"/>
      <c r="Q35" s="862"/>
      <c r="R35" s="862"/>
      <c r="S35" s="547"/>
      <c r="T35" s="879"/>
      <c r="U35" s="876"/>
      <c r="V35" s="876"/>
      <c r="W35" s="877"/>
      <c r="X35" s="877"/>
      <c r="Y35" s="877"/>
      <c r="Z35" s="877"/>
      <c r="AA35" s="877"/>
      <c r="AB35" s="877"/>
      <c r="AC35" s="877"/>
      <c r="AD35" s="878"/>
      <c r="AE35" s="878"/>
      <c r="AF35" s="878"/>
      <c r="AG35" s="878"/>
      <c r="AH35" s="878"/>
    </row>
    <row r="36" spans="1:34" x14ac:dyDescent="0.25">
      <c r="A36" s="862"/>
      <c r="B36" s="547"/>
      <c r="C36" s="862"/>
      <c r="D36" s="862"/>
      <c r="E36" s="862"/>
      <c r="F36" s="862"/>
      <c r="G36" s="862"/>
      <c r="H36" s="862"/>
      <c r="I36" s="862"/>
      <c r="J36" s="862"/>
      <c r="Q36" s="862"/>
      <c r="R36" s="862"/>
      <c r="S36" s="547"/>
      <c r="T36" s="862"/>
      <c r="U36" s="862"/>
      <c r="V36" s="862"/>
      <c r="AD36" s="878"/>
    </row>
    <row r="37" spans="1:34" x14ac:dyDescent="0.25">
      <c r="A37" s="862"/>
      <c r="B37" s="862"/>
      <c r="C37" s="862"/>
      <c r="D37" s="862"/>
      <c r="E37" s="862"/>
      <c r="F37" s="862"/>
      <c r="G37" s="862"/>
      <c r="H37" s="862"/>
      <c r="I37" s="862"/>
      <c r="J37" s="862"/>
      <c r="K37" s="880"/>
      <c r="L37" s="880"/>
      <c r="M37" s="880"/>
      <c r="N37" s="881"/>
      <c r="O37" s="882"/>
      <c r="P37" s="880"/>
      <c r="Q37" s="880"/>
      <c r="R37" s="880"/>
      <c r="S37" s="880"/>
      <c r="T37" s="880"/>
      <c r="U37" s="880"/>
      <c r="V37" s="880"/>
      <c r="W37" s="880"/>
      <c r="X37" s="880"/>
      <c r="Y37" s="880"/>
      <c r="Z37" s="880"/>
      <c r="AA37" s="880"/>
      <c r="AB37" s="880"/>
      <c r="AC37" s="880"/>
      <c r="AD37" s="880"/>
      <c r="AE37" s="880"/>
    </row>
    <row r="38" spans="1:34" x14ac:dyDescent="0.25">
      <c r="A38" s="862"/>
      <c r="B38" s="862"/>
      <c r="C38" s="862"/>
      <c r="D38" s="862"/>
      <c r="E38" s="862"/>
      <c r="F38" s="862"/>
      <c r="G38" s="862"/>
      <c r="H38" s="862"/>
      <c r="I38" s="862"/>
      <c r="J38" s="862"/>
      <c r="K38" s="880"/>
      <c r="L38" s="880"/>
      <c r="M38" s="880"/>
      <c r="N38" s="672"/>
      <c r="O38" s="882"/>
      <c r="P38" s="880"/>
      <c r="Q38" s="880"/>
      <c r="R38" s="880"/>
      <c r="S38" s="872"/>
      <c r="T38" s="872"/>
      <c r="U38" s="872"/>
      <c r="V38" s="872"/>
      <c r="W38" s="872"/>
      <c r="X38" s="872"/>
      <c r="Y38" s="872"/>
      <c r="Z38" s="872"/>
      <c r="AA38" s="872"/>
      <c r="AB38" s="872"/>
      <c r="AC38" s="872"/>
      <c r="AD38" s="880"/>
      <c r="AE38" s="880"/>
    </row>
    <row r="39" spans="1:34" x14ac:dyDescent="0.25">
      <c r="A39" s="862"/>
      <c r="B39" s="862"/>
      <c r="C39" s="862"/>
      <c r="D39" s="862"/>
      <c r="E39" s="862"/>
      <c r="F39" s="862"/>
      <c r="G39" s="862"/>
      <c r="H39" s="862"/>
      <c r="I39" s="862"/>
      <c r="J39" s="862" t="s">
        <v>1014</v>
      </c>
      <c r="K39" s="880"/>
      <c r="L39" s="880"/>
      <c r="M39" s="880"/>
      <c r="N39" s="672"/>
      <c r="O39" s="882"/>
      <c r="P39" s="880"/>
      <c r="Q39" s="880"/>
      <c r="R39" s="880"/>
      <c r="S39" s="872"/>
      <c r="T39" s="872"/>
      <c r="U39" s="872"/>
      <c r="V39" s="872"/>
      <c r="W39" s="872"/>
      <c r="X39" s="872"/>
      <c r="Y39" s="872"/>
      <c r="Z39" s="872"/>
      <c r="AA39" s="872"/>
      <c r="AB39" s="872"/>
      <c r="AC39" s="872"/>
      <c r="AD39" s="880"/>
      <c r="AE39" s="880"/>
    </row>
    <row r="40" spans="1:34" x14ac:dyDescent="0.25">
      <c r="A40" s="862"/>
      <c r="B40" s="862"/>
      <c r="C40" s="862"/>
      <c r="D40" s="862"/>
      <c r="E40" s="862"/>
      <c r="F40" s="862"/>
      <c r="G40" s="862"/>
      <c r="H40" s="862"/>
      <c r="I40" s="862"/>
      <c r="J40" s="862"/>
      <c r="K40" s="880"/>
      <c r="L40" s="880"/>
      <c r="M40" s="880"/>
      <c r="N40" s="672"/>
      <c r="O40" s="882"/>
      <c r="P40" s="880"/>
      <c r="Q40" s="880"/>
      <c r="R40" s="880"/>
      <c r="S40" s="872"/>
      <c r="T40" s="872"/>
      <c r="U40" s="872"/>
      <c r="V40" s="872"/>
      <c r="W40" s="872"/>
      <c r="X40" s="872"/>
      <c r="Y40" s="872"/>
      <c r="Z40" s="872"/>
      <c r="AA40" s="872"/>
      <c r="AB40" s="872"/>
      <c r="AC40" s="872"/>
      <c r="AD40" s="880"/>
      <c r="AE40" s="880"/>
    </row>
    <row r="41" spans="1:34" x14ac:dyDescent="0.25">
      <c r="A41" s="862"/>
      <c r="B41" s="862"/>
      <c r="C41" s="862"/>
      <c r="D41" s="862"/>
      <c r="E41" s="862"/>
      <c r="F41" s="862"/>
      <c r="G41" s="862"/>
      <c r="H41" s="862"/>
      <c r="I41" s="862"/>
      <c r="J41" s="862"/>
      <c r="K41" s="880"/>
      <c r="L41" s="880"/>
      <c r="M41" s="880"/>
      <c r="N41" s="672"/>
      <c r="O41" s="882"/>
      <c r="P41" s="880"/>
      <c r="Q41" s="880"/>
      <c r="R41" s="880"/>
      <c r="S41" s="883"/>
      <c r="T41" s="883"/>
      <c r="U41" s="883"/>
      <c r="V41" s="883"/>
      <c r="W41" s="883"/>
      <c r="X41" s="883"/>
      <c r="Y41" s="883"/>
      <c r="Z41" s="883"/>
      <c r="AA41" s="883"/>
      <c r="AB41" s="883"/>
      <c r="AC41" s="883"/>
      <c r="AD41" s="880"/>
      <c r="AE41" s="880"/>
    </row>
    <row r="42" spans="1:34" x14ac:dyDescent="0.25">
      <c r="A42" s="862"/>
      <c r="B42" s="862"/>
      <c r="C42" s="862"/>
      <c r="D42" s="862"/>
      <c r="E42" s="862"/>
      <c r="F42" s="862"/>
      <c r="G42" s="862"/>
      <c r="H42" s="862"/>
      <c r="I42" s="862"/>
      <c r="J42" s="862"/>
      <c r="K42" s="880"/>
      <c r="L42" s="880"/>
      <c r="M42" s="880"/>
      <c r="N42" s="880"/>
      <c r="O42" s="882"/>
      <c r="P42" s="880"/>
      <c r="Q42" s="880"/>
      <c r="R42" s="880"/>
      <c r="S42" s="883"/>
      <c r="T42" s="883"/>
      <c r="U42" s="883"/>
      <c r="V42" s="883"/>
      <c r="W42" s="883"/>
      <c r="X42" s="883"/>
      <c r="Y42" s="883"/>
      <c r="Z42" s="883"/>
      <c r="AA42" s="883"/>
      <c r="AB42" s="883"/>
      <c r="AC42" s="883"/>
      <c r="AD42" s="880"/>
      <c r="AE42" s="880"/>
    </row>
    <row r="43" spans="1:34" x14ac:dyDescent="0.25">
      <c r="A43" s="862"/>
      <c r="B43" s="862"/>
      <c r="C43" s="862"/>
      <c r="D43" s="862"/>
      <c r="E43" s="862"/>
      <c r="F43" s="862"/>
      <c r="G43" s="862"/>
      <c r="H43" s="862"/>
      <c r="I43" s="862"/>
      <c r="J43" s="862"/>
      <c r="K43" s="880"/>
      <c r="L43" s="880"/>
      <c r="M43" s="880"/>
      <c r="N43" s="672"/>
      <c r="O43" s="882"/>
      <c r="P43" s="880"/>
      <c r="Q43" s="880"/>
      <c r="R43" s="880"/>
      <c r="S43" s="880"/>
      <c r="T43" s="880"/>
      <c r="U43" s="880"/>
      <c r="V43" s="880"/>
      <c r="W43" s="880"/>
      <c r="X43" s="880"/>
      <c r="Y43" s="880"/>
      <c r="Z43" s="880"/>
      <c r="AA43" s="880"/>
      <c r="AB43" s="880"/>
      <c r="AC43" s="880"/>
      <c r="AD43" s="880"/>
      <c r="AE43" s="880"/>
    </row>
    <row r="44" spans="1:34" x14ac:dyDescent="0.25">
      <c r="A44" s="862"/>
      <c r="B44" s="862"/>
      <c r="C44" s="862"/>
      <c r="D44" s="862"/>
      <c r="E44" s="862"/>
      <c r="F44" s="862"/>
      <c r="G44" s="862"/>
      <c r="H44" s="862"/>
      <c r="I44" s="862"/>
      <c r="J44" s="862"/>
      <c r="K44" s="880"/>
      <c r="L44" s="880"/>
      <c r="M44" s="880"/>
      <c r="N44" s="880"/>
      <c r="O44" s="882"/>
      <c r="P44" s="880"/>
      <c r="Q44" s="880"/>
      <c r="R44" s="880"/>
      <c r="S44" s="880"/>
      <c r="T44" s="880"/>
      <c r="U44" s="880"/>
      <c r="V44" s="880"/>
      <c r="W44" s="880"/>
      <c r="X44" s="880"/>
      <c r="Y44" s="880"/>
      <c r="Z44" s="880"/>
      <c r="AA44" s="880"/>
      <c r="AB44" s="880"/>
      <c r="AC44" s="880"/>
      <c r="AD44" s="880"/>
      <c r="AE44" s="880"/>
    </row>
    <row r="45" spans="1:34" x14ac:dyDescent="0.25">
      <c r="A45" s="862"/>
      <c r="B45" s="862"/>
      <c r="C45" s="862"/>
      <c r="D45" s="862"/>
      <c r="E45" s="862"/>
      <c r="F45" s="862"/>
      <c r="G45" s="862"/>
      <c r="H45" s="862"/>
      <c r="I45" s="862"/>
      <c r="J45" s="862"/>
      <c r="K45" s="674"/>
      <c r="L45" s="880"/>
      <c r="M45" s="880"/>
      <c r="N45" s="672"/>
      <c r="O45" s="882"/>
      <c r="P45" s="880"/>
      <c r="Q45" s="880"/>
      <c r="R45" s="880"/>
      <c r="S45" s="883"/>
      <c r="T45" s="883"/>
      <c r="U45" s="883"/>
      <c r="V45" s="883"/>
      <c r="W45" s="883"/>
      <c r="X45" s="883"/>
      <c r="Y45" s="883"/>
      <c r="Z45" s="883"/>
      <c r="AA45" s="883"/>
      <c r="AB45" s="883"/>
      <c r="AC45" s="883"/>
      <c r="AD45" s="883"/>
      <c r="AE45" s="880"/>
    </row>
    <row r="46" spans="1:34" x14ac:dyDescent="0.25">
      <c r="A46" s="862"/>
      <c r="B46" s="862"/>
      <c r="C46" s="862"/>
      <c r="D46" s="862"/>
      <c r="E46" s="862"/>
      <c r="F46" s="862"/>
      <c r="G46" s="862"/>
      <c r="H46" s="862"/>
      <c r="I46" s="862"/>
      <c r="J46" s="862"/>
      <c r="K46" s="671"/>
      <c r="L46" s="671"/>
      <c r="M46" s="671"/>
      <c r="N46" s="672"/>
      <c r="O46" s="671"/>
      <c r="P46" s="671"/>
      <c r="Q46" s="671"/>
      <c r="R46" s="671"/>
      <c r="S46" s="673"/>
      <c r="T46" s="673"/>
      <c r="U46" s="673"/>
      <c r="V46" s="673"/>
      <c r="W46" s="673"/>
      <c r="X46" s="673"/>
      <c r="Y46" s="673"/>
      <c r="Z46" s="673"/>
      <c r="AA46" s="673"/>
      <c r="AB46" s="673"/>
      <c r="AC46" s="673"/>
      <c r="AD46" s="883"/>
      <c r="AE46" s="880"/>
    </row>
    <row r="47" spans="1:34" x14ac:dyDescent="0.25">
      <c r="A47" s="862"/>
      <c r="B47" s="862"/>
      <c r="C47" s="862"/>
      <c r="D47" s="862"/>
      <c r="E47" s="862"/>
      <c r="F47" s="862"/>
      <c r="G47" s="862"/>
      <c r="H47" s="862"/>
      <c r="I47" s="862"/>
      <c r="J47" s="862"/>
      <c r="K47" s="671"/>
      <c r="L47" s="880"/>
      <c r="M47" s="880"/>
      <c r="N47" s="672"/>
      <c r="O47" s="882"/>
      <c r="P47" s="880"/>
      <c r="Q47" s="880"/>
      <c r="R47" s="880"/>
      <c r="S47" s="883"/>
      <c r="T47" s="883"/>
      <c r="U47" s="883"/>
      <c r="V47" s="883"/>
      <c r="W47" s="883"/>
      <c r="X47" s="883"/>
      <c r="Y47" s="883"/>
      <c r="Z47" s="883"/>
      <c r="AA47" s="883"/>
      <c r="AB47" s="883"/>
      <c r="AC47" s="883"/>
      <c r="AD47" s="883"/>
      <c r="AE47" s="880"/>
    </row>
    <row r="48" spans="1:34" x14ac:dyDescent="0.25">
      <c r="A48" s="862"/>
      <c r="B48" s="862"/>
      <c r="C48" s="862"/>
      <c r="D48" s="862"/>
      <c r="E48" s="862"/>
      <c r="F48" s="862"/>
      <c r="G48" s="862"/>
      <c r="H48" s="862"/>
      <c r="I48" s="862"/>
      <c r="J48" s="862"/>
      <c r="K48" s="671"/>
      <c r="L48" s="880"/>
      <c r="M48" s="880"/>
      <c r="N48" s="672"/>
      <c r="O48" s="882"/>
      <c r="P48" s="880"/>
      <c r="Q48" s="880"/>
      <c r="R48" s="880"/>
      <c r="S48" s="883"/>
      <c r="T48" s="883"/>
      <c r="U48" s="883"/>
      <c r="V48" s="883"/>
      <c r="W48" s="883"/>
      <c r="X48" s="883"/>
      <c r="Y48" s="883"/>
      <c r="Z48" s="883"/>
      <c r="AA48" s="883"/>
      <c r="AB48" s="883"/>
      <c r="AC48" s="883"/>
      <c r="AD48" s="883"/>
      <c r="AE48" s="880"/>
    </row>
    <row r="49" spans="1:34" x14ac:dyDescent="0.25">
      <c r="A49" s="862"/>
      <c r="B49" s="862"/>
      <c r="C49" s="862"/>
      <c r="D49" s="862"/>
      <c r="E49" s="862"/>
      <c r="F49" s="862"/>
      <c r="G49" s="862"/>
      <c r="H49" s="862"/>
      <c r="I49" s="862"/>
      <c r="J49" s="862"/>
      <c r="K49" s="671"/>
      <c r="L49" s="880"/>
      <c r="M49" s="880"/>
      <c r="N49" s="672"/>
      <c r="O49" s="882"/>
      <c r="P49" s="880"/>
      <c r="Q49" s="880"/>
      <c r="R49" s="880"/>
      <c r="S49" s="883"/>
      <c r="T49" s="883"/>
      <c r="U49" s="883"/>
      <c r="V49" s="883"/>
      <c r="W49" s="883"/>
      <c r="X49" s="883"/>
      <c r="Y49" s="883"/>
      <c r="Z49" s="883"/>
      <c r="AA49" s="883"/>
      <c r="AB49" s="883"/>
      <c r="AC49" s="883"/>
      <c r="AD49" s="883"/>
      <c r="AE49" s="880"/>
    </row>
    <row r="50" spans="1:34" x14ac:dyDescent="0.25">
      <c r="A50" s="862"/>
      <c r="B50" s="862"/>
      <c r="C50" s="862"/>
      <c r="D50" s="862"/>
      <c r="E50" s="862"/>
      <c r="F50" s="862"/>
      <c r="G50" s="862"/>
      <c r="H50" s="862"/>
      <c r="I50" s="862"/>
      <c r="J50" s="862"/>
      <c r="K50" s="671"/>
      <c r="L50" s="671"/>
      <c r="M50" s="671"/>
      <c r="N50" s="672"/>
      <c r="O50" s="671"/>
      <c r="P50" s="671"/>
      <c r="Q50" s="671"/>
      <c r="R50" s="671"/>
      <c r="S50" s="673"/>
      <c r="T50" s="673"/>
      <c r="U50" s="673"/>
      <c r="V50" s="673"/>
      <c r="W50" s="673"/>
      <c r="X50" s="673"/>
      <c r="Y50" s="673"/>
      <c r="Z50" s="673"/>
      <c r="AA50" s="673"/>
      <c r="AB50" s="673"/>
      <c r="AC50" s="673"/>
      <c r="AD50" s="883"/>
      <c r="AE50" s="880"/>
    </row>
    <row r="51" spans="1:34" x14ac:dyDescent="0.25">
      <c r="A51" s="862"/>
      <c r="B51" s="862"/>
      <c r="C51" s="862"/>
      <c r="D51" s="862"/>
      <c r="E51" s="862"/>
      <c r="F51" s="862"/>
      <c r="G51" s="862"/>
      <c r="H51" s="862"/>
      <c r="I51" s="862"/>
      <c r="J51" s="862"/>
      <c r="K51" s="671"/>
      <c r="L51" s="880"/>
      <c r="M51" s="880"/>
      <c r="N51" s="672"/>
      <c r="O51" s="882"/>
      <c r="P51" s="880"/>
      <c r="Q51" s="880"/>
      <c r="R51" s="880"/>
      <c r="S51" s="883"/>
      <c r="T51" s="883"/>
      <c r="U51" s="883"/>
      <c r="V51" s="883"/>
      <c r="W51" s="883"/>
      <c r="X51" s="883"/>
      <c r="Y51" s="883"/>
      <c r="Z51" s="883"/>
      <c r="AA51" s="883"/>
      <c r="AB51" s="883"/>
      <c r="AC51" s="883"/>
      <c r="AD51" s="883"/>
      <c r="AE51" s="880"/>
    </row>
    <row r="52" spans="1:34" x14ac:dyDescent="0.25">
      <c r="A52" s="862"/>
      <c r="B52" s="862"/>
      <c r="C52" s="862"/>
      <c r="D52" s="862"/>
      <c r="E52" s="862"/>
      <c r="F52" s="862"/>
      <c r="G52" s="862"/>
      <c r="H52" s="862"/>
      <c r="I52" s="862"/>
      <c r="J52" s="862"/>
      <c r="K52" s="880"/>
      <c r="L52" s="880"/>
      <c r="M52" s="880"/>
      <c r="N52" s="672"/>
      <c r="O52" s="882"/>
      <c r="P52" s="880"/>
      <c r="Q52" s="880"/>
      <c r="R52" s="880"/>
      <c r="S52" s="883"/>
      <c r="T52" s="883"/>
      <c r="U52" s="883"/>
      <c r="V52" s="883"/>
      <c r="W52" s="883"/>
      <c r="X52" s="883"/>
      <c r="Y52" s="883"/>
      <c r="Z52" s="883"/>
      <c r="AA52" s="883"/>
      <c r="AB52" s="883"/>
      <c r="AC52" s="883"/>
      <c r="AD52" s="880"/>
      <c r="AE52" s="880"/>
    </row>
    <row r="53" spans="1:34" x14ac:dyDescent="0.25">
      <c r="A53" s="885"/>
      <c r="B53" s="885"/>
      <c r="C53" s="885"/>
      <c r="D53" s="885"/>
      <c r="E53" s="885"/>
      <c r="F53" s="885"/>
      <c r="G53" s="885"/>
      <c r="H53" s="885"/>
      <c r="I53" s="885"/>
      <c r="J53" s="885"/>
      <c r="K53" s="880"/>
      <c r="L53" s="880"/>
      <c r="M53" s="880"/>
      <c r="N53" s="880"/>
      <c r="O53" s="882"/>
      <c r="P53" s="880"/>
      <c r="Q53" s="880"/>
      <c r="R53" s="880"/>
      <c r="S53" s="883"/>
      <c r="T53" s="883"/>
      <c r="U53" s="883"/>
      <c r="V53" s="883"/>
      <c r="W53" s="883"/>
      <c r="X53" s="883"/>
      <c r="Y53" s="883"/>
      <c r="Z53" s="883"/>
      <c r="AA53" s="883"/>
      <c r="AB53" s="883"/>
      <c r="AC53" s="883"/>
      <c r="AD53" s="880"/>
      <c r="AE53" s="880"/>
      <c r="AF53" s="886"/>
      <c r="AG53" s="886"/>
      <c r="AH53" s="886"/>
    </row>
    <row r="54" spans="1:34" x14ac:dyDescent="0.25">
      <c r="A54" s="862"/>
      <c r="B54" s="862"/>
      <c r="C54" s="862"/>
      <c r="D54" s="862"/>
      <c r="E54" s="862"/>
      <c r="F54" s="862"/>
      <c r="G54" s="862"/>
      <c r="H54" s="862"/>
      <c r="I54" s="862"/>
      <c r="J54" s="862"/>
      <c r="K54" s="880"/>
      <c r="L54" s="880"/>
      <c r="M54" s="880"/>
      <c r="N54" s="880"/>
      <c r="O54" s="882"/>
      <c r="P54" s="880"/>
      <c r="Q54" s="880"/>
      <c r="R54" s="880"/>
      <c r="S54" s="883"/>
      <c r="T54" s="883"/>
      <c r="U54" s="883"/>
      <c r="V54" s="883"/>
      <c r="W54" s="883"/>
      <c r="X54" s="883"/>
      <c r="Y54" s="883"/>
      <c r="Z54" s="883"/>
      <c r="AA54" s="883"/>
      <c r="AB54" s="883"/>
      <c r="AC54" s="883"/>
      <c r="AD54" s="880"/>
      <c r="AE54" s="880"/>
    </row>
    <row r="55" spans="1:34" x14ac:dyDescent="0.25">
      <c r="K55" s="880"/>
      <c r="L55" s="880"/>
      <c r="M55" s="880"/>
      <c r="N55" s="845"/>
      <c r="O55" s="882"/>
      <c r="P55" s="880"/>
      <c r="Q55" s="880"/>
      <c r="R55" s="880"/>
      <c r="S55" s="880"/>
      <c r="T55" s="880"/>
      <c r="U55" s="880"/>
      <c r="V55" s="880"/>
      <c r="W55" s="880"/>
      <c r="X55" s="880"/>
      <c r="Y55" s="880"/>
      <c r="Z55" s="880"/>
      <c r="AA55" s="880"/>
      <c r="AB55" s="880"/>
      <c r="AC55" s="880"/>
      <c r="AD55" s="880"/>
      <c r="AE55" s="880"/>
    </row>
    <row r="56" spans="1:34" x14ac:dyDescent="0.25">
      <c r="K56" s="880"/>
      <c r="L56" s="880"/>
      <c r="M56" s="880"/>
      <c r="N56" s="672"/>
      <c r="O56" s="882"/>
      <c r="P56" s="880"/>
      <c r="Q56" s="880"/>
      <c r="R56" s="880"/>
      <c r="S56" s="872"/>
      <c r="T56" s="872"/>
      <c r="U56" s="872"/>
      <c r="V56" s="872"/>
      <c r="W56" s="872"/>
      <c r="X56" s="872"/>
      <c r="Y56" s="872"/>
      <c r="Z56" s="872"/>
      <c r="AA56" s="872"/>
      <c r="AB56" s="872"/>
      <c r="AC56" s="872"/>
      <c r="AD56" s="880"/>
      <c r="AE56" s="880"/>
    </row>
    <row r="57" spans="1:34" s="884" customFormat="1" x14ac:dyDescent="0.25">
      <c r="A57" s="316"/>
      <c r="B57" s="316"/>
      <c r="C57" s="316"/>
      <c r="D57" s="316"/>
      <c r="E57" s="316"/>
      <c r="F57" s="316"/>
      <c r="G57" s="316"/>
      <c r="H57" s="316"/>
      <c r="I57" s="316"/>
      <c r="J57" s="316"/>
      <c r="K57" s="880"/>
      <c r="L57" s="880"/>
      <c r="M57" s="880"/>
      <c r="N57" s="672"/>
      <c r="O57" s="882"/>
      <c r="P57" s="880"/>
      <c r="Q57" s="880"/>
      <c r="R57" s="880"/>
      <c r="S57" s="872"/>
      <c r="T57" s="872"/>
      <c r="U57" s="872"/>
      <c r="V57" s="872"/>
      <c r="W57" s="872"/>
      <c r="X57" s="872"/>
      <c r="Y57" s="872"/>
      <c r="Z57" s="872"/>
      <c r="AA57" s="872"/>
      <c r="AB57" s="872"/>
      <c r="AC57" s="872"/>
      <c r="AD57" s="880"/>
      <c r="AE57" s="880"/>
      <c r="AF57" s="316"/>
      <c r="AG57" s="316"/>
      <c r="AH57" s="316"/>
    </row>
    <row r="58" spans="1:34" x14ac:dyDescent="0.25">
      <c r="K58" s="880"/>
      <c r="L58" s="880"/>
      <c r="M58" s="880"/>
      <c r="N58" s="672"/>
      <c r="O58" s="882"/>
      <c r="P58" s="880"/>
      <c r="Q58" s="880"/>
      <c r="R58" s="880"/>
      <c r="S58" s="872"/>
      <c r="T58" s="872"/>
      <c r="U58" s="872"/>
      <c r="V58" s="872"/>
      <c r="W58" s="872"/>
      <c r="X58" s="872"/>
      <c r="Y58" s="872"/>
      <c r="Z58" s="872"/>
      <c r="AA58" s="872"/>
      <c r="AB58" s="872"/>
      <c r="AC58" s="872"/>
      <c r="AD58" s="880"/>
      <c r="AE58" s="880"/>
    </row>
    <row r="59" spans="1:34" x14ac:dyDescent="0.25">
      <c r="K59" s="880"/>
      <c r="L59" s="880"/>
      <c r="M59" s="880"/>
      <c r="N59" s="672"/>
      <c r="O59" s="882"/>
      <c r="P59" s="880"/>
      <c r="Q59" s="880"/>
      <c r="R59" s="880"/>
      <c r="S59" s="872"/>
      <c r="T59" s="872"/>
      <c r="U59" s="872"/>
      <c r="V59" s="872"/>
      <c r="W59" s="872"/>
      <c r="X59" s="872"/>
      <c r="Y59" s="872"/>
      <c r="Z59" s="872"/>
      <c r="AA59" s="872"/>
      <c r="AB59" s="872"/>
      <c r="AC59" s="872"/>
      <c r="AD59" s="880"/>
      <c r="AE59" s="880"/>
    </row>
    <row r="60" spans="1:34" x14ac:dyDescent="0.25">
      <c r="K60" s="880"/>
      <c r="L60" s="880"/>
      <c r="M60" s="880"/>
      <c r="N60" s="880"/>
      <c r="O60" s="882"/>
      <c r="P60" s="880"/>
      <c r="Q60" s="880"/>
      <c r="R60" s="880"/>
      <c r="S60" s="883"/>
      <c r="T60" s="883"/>
      <c r="U60" s="883"/>
      <c r="V60" s="883"/>
      <c r="W60" s="883"/>
      <c r="X60" s="883"/>
      <c r="Y60" s="883"/>
      <c r="Z60" s="883"/>
      <c r="AA60" s="883"/>
      <c r="AB60" s="883"/>
      <c r="AC60" s="883"/>
      <c r="AD60" s="880"/>
      <c r="AE60" s="880"/>
    </row>
    <row r="61" spans="1:34" x14ac:dyDescent="0.25">
      <c r="K61" s="880"/>
      <c r="L61" s="880"/>
      <c r="M61" s="880"/>
      <c r="N61" s="880"/>
      <c r="O61" s="882"/>
      <c r="P61" s="880"/>
      <c r="Q61" s="880"/>
      <c r="R61" s="880"/>
      <c r="S61" s="880"/>
      <c r="T61" s="880"/>
      <c r="U61" s="880"/>
      <c r="V61" s="880"/>
      <c r="W61" s="880"/>
      <c r="X61" s="880"/>
      <c r="Y61" s="880"/>
      <c r="Z61" s="880"/>
      <c r="AA61" s="880"/>
      <c r="AB61" s="880"/>
      <c r="AC61" s="880"/>
      <c r="AD61" s="880"/>
      <c r="AE61" s="880"/>
    </row>
    <row r="62" spans="1:34" x14ac:dyDescent="0.25">
      <c r="K62" s="880"/>
      <c r="L62" s="880"/>
      <c r="M62" s="880"/>
      <c r="N62" s="672"/>
      <c r="O62" s="882"/>
      <c r="P62" s="880"/>
      <c r="Q62" s="880"/>
      <c r="R62" s="880"/>
      <c r="S62" s="883"/>
      <c r="T62" s="883"/>
      <c r="U62" s="883"/>
      <c r="V62" s="883"/>
      <c r="W62" s="883"/>
      <c r="X62" s="883"/>
      <c r="Y62" s="883"/>
      <c r="Z62" s="883"/>
      <c r="AA62" s="883"/>
      <c r="AB62" s="883"/>
      <c r="AC62" s="883"/>
      <c r="AD62" s="883"/>
      <c r="AE62" s="880"/>
    </row>
    <row r="63" spans="1:34" x14ac:dyDescent="0.25">
      <c r="K63" s="880"/>
      <c r="L63" s="880"/>
      <c r="M63" s="880"/>
      <c r="N63" s="880"/>
      <c r="O63" s="882"/>
      <c r="P63" s="880"/>
      <c r="Q63" s="880"/>
      <c r="R63" s="880"/>
      <c r="S63" s="880"/>
      <c r="T63" s="880"/>
      <c r="U63" s="880"/>
      <c r="V63" s="880"/>
      <c r="W63" s="880"/>
      <c r="X63" s="880"/>
      <c r="Y63" s="880"/>
      <c r="Z63" s="880"/>
      <c r="AA63" s="880"/>
      <c r="AB63" s="880"/>
      <c r="AC63" s="880"/>
      <c r="AD63" s="880"/>
      <c r="AE63" s="880"/>
    </row>
    <row r="64" spans="1:34" x14ac:dyDescent="0.25">
      <c r="S64" s="705" t="s">
        <v>1014</v>
      </c>
    </row>
    <row r="109" ht="18" customHeight="1" x14ac:dyDescent="0.25"/>
    <row r="125" ht="16.5" customHeight="1" x14ac:dyDescent="0.25"/>
  </sheetData>
  <conditionalFormatting sqref="K26 K22:K24 K19 K11 K14:K15">
    <cfRule type="cellIs" dxfId="261" priority="136" stopIfTrue="1" operator="equal">
      <formula>"could do"</formula>
    </cfRule>
    <cfRule type="cellIs" dxfId="260" priority="137" stopIfTrue="1" operator="equal">
      <formula>"should do"</formula>
    </cfRule>
    <cfRule type="cellIs" dxfId="259" priority="138" stopIfTrue="1" operator="equal">
      <formula>"must do"</formula>
    </cfRule>
  </conditionalFormatting>
  <conditionalFormatting sqref="O1 K4:L6 O55:O1048576 N38:N41 L3 O33:O36 M28:M32">
    <cfRule type="cellIs" dxfId="258" priority="52" stopIfTrue="1" operator="equal">
      <formula>"could do"</formula>
    </cfRule>
    <cfRule type="cellIs" dxfId="257" priority="53" stopIfTrue="1" operator="equal">
      <formula>"should do"</formula>
    </cfRule>
    <cfRule type="cellIs" dxfId="256" priority="54" stopIfTrue="1" operator="equal">
      <formula>"must do"</formula>
    </cfRule>
  </conditionalFormatting>
  <conditionalFormatting sqref="L27">
    <cfRule type="cellIs" dxfId="255" priority="49" stopIfTrue="1" operator="equal">
      <formula>"could do"</formula>
    </cfRule>
    <cfRule type="cellIs" dxfId="254" priority="50" stopIfTrue="1" operator="equal">
      <formula>"should do"</formula>
    </cfRule>
    <cfRule type="cellIs" dxfId="253" priority="51" stopIfTrue="1" operator="equal">
      <formula>"must do"</formula>
    </cfRule>
  </conditionalFormatting>
  <conditionalFormatting sqref="N55 N43 N45 N51:N52 N47:N49">
    <cfRule type="cellIs" dxfId="252" priority="43" stopIfTrue="1" operator="equal">
      <formula>"could do"</formula>
    </cfRule>
    <cfRule type="cellIs" dxfId="251" priority="44" stopIfTrue="1" operator="equal">
      <formula>"should do"</formula>
    </cfRule>
    <cfRule type="cellIs" dxfId="250" priority="45" stopIfTrue="1" operator="equal">
      <formula>"must do"</formula>
    </cfRule>
  </conditionalFormatting>
  <conditionalFormatting sqref="N56:N59 N62">
    <cfRule type="cellIs" dxfId="249" priority="40" stopIfTrue="1" operator="equal">
      <formula>"could do"</formula>
    </cfRule>
    <cfRule type="cellIs" dxfId="248" priority="41" stopIfTrue="1" operator="equal">
      <formula>"should do"</formula>
    </cfRule>
    <cfRule type="cellIs" dxfId="247" priority="42" stopIfTrue="1" operator="equal">
      <formula>"must do"</formula>
    </cfRule>
  </conditionalFormatting>
  <conditionalFormatting sqref="K46:K48">
    <cfRule type="cellIs" dxfId="246" priority="37" stopIfTrue="1" operator="equal">
      <formula>"could do"</formula>
    </cfRule>
    <cfRule type="cellIs" dxfId="245" priority="38" stopIfTrue="1" operator="equal">
      <formula>"should do"</formula>
    </cfRule>
    <cfRule type="cellIs" dxfId="244" priority="39" stopIfTrue="1" operator="equal">
      <formula>"must do"</formula>
    </cfRule>
  </conditionalFormatting>
  <conditionalFormatting sqref="K50">
    <cfRule type="cellIs" dxfId="243" priority="34" stopIfTrue="1" operator="equal">
      <formula>"could do"</formula>
    </cfRule>
    <cfRule type="cellIs" dxfId="242" priority="35" stopIfTrue="1" operator="equal">
      <formula>"should do"</formula>
    </cfRule>
    <cfRule type="cellIs" dxfId="241" priority="36" stopIfTrue="1" operator="equal">
      <formula>"must do"</formula>
    </cfRule>
  </conditionalFormatting>
  <conditionalFormatting sqref="L50:AC50">
    <cfRule type="cellIs" dxfId="240" priority="31" stopIfTrue="1" operator="equal">
      <formula>"could do"</formula>
    </cfRule>
    <cfRule type="cellIs" dxfId="239" priority="32" stopIfTrue="1" operator="equal">
      <formula>"should do"</formula>
    </cfRule>
    <cfRule type="cellIs" dxfId="238" priority="33" stopIfTrue="1" operator="equal">
      <formula>"must do"</formula>
    </cfRule>
  </conditionalFormatting>
  <conditionalFormatting sqref="L46:M46 O46:R46">
    <cfRule type="cellIs" dxfId="237" priority="28" stopIfTrue="1" operator="equal">
      <formula>"could do"</formula>
    </cfRule>
    <cfRule type="cellIs" dxfId="236" priority="29" stopIfTrue="1" operator="equal">
      <formula>"should do"</formula>
    </cfRule>
    <cfRule type="cellIs" dxfId="235" priority="30" stopIfTrue="1" operator="equal">
      <formula>"must do"</formula>
    </cfRule>
  </conditionalFormatting>
  <conditionalFormatting sqref="S46:AC46">
    <cfRule type="cellIs" dxfId="234" priority="25" stopIfTrue="1" operator="equal">
      <formula>"could do"</formula>
    </cfRule>
    <cfRule type="cellIs" dxfId="233" priority="26" stopIfTrue="1" operator="equal">
      <formula>"should do"</formula>
    </cfRule>
    <cfRule type="cellIs" dxfId="232" priority="27" stopIfTrue="1" operator="equal">
      <formula>"must do"</formula>
    </cfRule>
  </conditionalFormatting>
  <conditionalFormatting sqref="N46">
    <cfRule type="cellIs" dxfId="231" priority="22" stopIfTrue="1" operator="equal">
      <formula>"could do"</formula>
    </cfRule>
    <cfRule type="cellIs" dxfId="230" priority="23" stopIfTrue="1" operator="equal">
      <formula>"should do"</formula>
    </cfRule>
    <cfRule type="cellIs" dxfId="229" priority="24" stopIfTrue="1" operator="equal">
      <formula>"must do"</formula>
    </cfRule>
  </conditionalFormatting>
  <conditionalFormatting sqref="N29 P28">
    <cfRule type="cellIs" dxfId="228" priority="19" stopIfTrue="1" operator="equal">
      <formula>"could do"</formula>
    </cfRule>
    <cfRule type="cellIs" dxfId="227" priority="20" stopIfTrue="1" operator="equal">
      <formula>"should do"</formula>
    </cfRule>
    <cfRule type="cellIs" dxfId="226" priority="21" stopIfTrue="1" operator="equal">
      <formula>"must do"</formula>
    </cfRule>
  </conditionalFormatting>
  <conditionalFormatting sqref="N30:R30">
    <cfRule type="cellIs" dxfId="225" priority="16" stopIfTrue="1" operator="equal">
      <formula>"could do"</formula>
    </cfRule>
    <cfRule type="cellIs" dxfId="224" priority="17" stopIfTrue="1" operator="equal">
      <formula>"should do"</formula>
    </cfRule>
    <cfRule type="cellIs" dxfId="223" priority="18" stopIfTrue="1" operator="equal">
      <formula>"must do"</formula>
    </cfRule>
  </conditionalFormatting>
  <conditionalFormatting sqref="K20">
    <cfRule type="cellIs" dxfId="222" priority="10" stopIfTrue="1" operator="equal">
      <formula>"could do"</formula>
    </cfRule>
    <cfRule type="cellIs" dxfId="221" priority="11" stopIfTrue="1" operator="equal">
      <formula>"should do"</formula>
    </cfRule>
    <cfRule type="cellIs" dxfId="220" priority="12" stopIfTrue="1" operator="equal">
      <formula>"must do"</formula>
    </cfRule>
  </conditionalFormatting>
  <conditionalFormatting sqref="K16:K18">
    <cfRule type="cellIs" dxfId="219" priority="7" stopIfTrue="1" operator="equal">
      <formula>"could do"</formula>
    </cfRule>
    <cfRule type="cellIs" dxfId="218" priority="8" stopIfTrue="1" operator="equal">
      <formula>"should do"</formula>
    </cfRule>
    <cfRule type="cellIs" dxfId="217" priority="9" stopIfTrue="1" operator="equal">
      <formula>"must do"</formula>
    </cfRule>
  </conditionalFormatting>
  <conditionalFormatting sqref="K10">
    <cfRule type="cellIs" dxfId="216" priority="4" stopIfTrue="1" operator="equal">
      <formula>"could do"</formula>
    </cfRule>
    <cfRule type="cellIs" dxfId="215" priority="5" stopIfTrue="1" operator="equal">
      <formula>"should do"</formula>
    </cfRule>
    <cfRule type="cellIs" dxfId="214" priority="6" stopIfTrue="1" operator="equal">
      <formula>"must do"</formula>
    </cfRule>
  </conditionalFormatting>
  <conditionalFormatting sqref="K13">
    <cfRule type="cellIs" dxfId="213" priority="1" stopIfTrue="1" operator="equal">
      <formula>"could do"</formula>
    </cfRule>
    <cfRule type="cellIs" dxfId="212" priority="2" stopIfTrue="1" operator="equal">
      <formula>"should do"</formula>
    </cfRule>
    <cfRule type="cellIs" dxfId="211" priority="3" stopIfTrue="1" operator="equal">
      <formula>"must do"</formula>
    </cfRule>
  </conditionalFormatting>
  <dataValidations disablePrompts="1" count="3">
    <dataValidation type="list" allowBlank="1" showInputMessage="1" showErrorMessage="1" sqref="G8:G26">
      <formula1>CAC</formula1>
    </dataValidation>
    <dataValidation type="list" allowBlank="1" showInputMessage="1" showErrorMessage="1" sqref="N56:N58 N43 K45 N45:N52 N38:N41 K8:L11 K13:L26 L12">
      <formula1>Priorities</formula1>
    </dataValidation>
    <dataValidation type="list" allowBlank="1" showInputMessage="1" showErrorMessage="1" sqref="E8:E26">
      <formula1>units</formula1>
    </dataValidation>
  </dataValidations>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74"/>
  <sheetViews>
    <sheetView topLeftCell="D1" zoomScale="80" zoomScaleNormal="80" workbookViewId="0">
      <selection activeCell="S6" sqref="S6"/>
    </sheetView>
  </sheetViews>
  <sheetFormatPr defaultColWidth="8.85546875" defaultRowHeight="30" customHeight="1" x14ac:dyDescent="0.25"/>
  <cols>
    <col min="1" max="1" width="24.140625" style="987" customWidth="1"/>
    <col min="2" max="3" width="25.140625" style="904" customWidth="1"/>
    <col min="4" max="4" width="35.7109375" style="978" customWidth="1"/>
    <col min="5" max="5" width="35.7109375" style="904" customWidth="1"/>
    <col min="6" max="6" width="25.140625" style="904" customWidth="1"/>
    <col min="7" max="7" width="14.7109375" style="988" customWidth="1"/>
    <col min="8" max="8" width="14.7109375" style="975" customWidth="1"/>
    <col min="9" max="9" width="14.7109375" style="989" customWidth="1"/>
    <col min="10" max="10" width="14.7109375" style="989" hidden="1" customWidth="1"/>
    <col min="11" max="14" width="14.7109375" style="985" hidden="1" customWidth="1"/>
    <col min="15" max="17" width="14.7109375" style="985" customWidth="1"/>
    <col min="18" max="18" width="17.140625" style="985" bestFit="1" customWidth="1"/>
    <col min="19" max="21" width="14.7109375" style="985" customWidth="1"/>
    <col min="22" max="25" width="14.7109375" style="989" customWidth="1"/>
    <col min="26" max="31" width="14.7109375" style="989" hidden="1" customWidth="1"/>
    <col min="32" max="32" width="17.140625" style="989" bestFit="1" customWidth="1"/>
    <col min="33" max="16384" width="8.85546875" style="984"/>
  </cols>
  <sheetData>
    <row r="1" spans="1:161" s="905" customFormat="1" ht="30" customHeight="1" x14ac:dyDescent="0.25">
      <c r="A1" s="895" t="s">
        <v>1503</v>
      </c>
      <c r="B1" s="896"/>
      <c r="C1" s="896"/>
      <c r="D1" s="896"/>
      <c r="E1" s="897"/>
      <c r="F1" s="897"/>
      <c r="G1" s="898"/>
      <c r="H1" s="899"/>
      <c r="I1" s="900"/>
      <c r="J1" s="900"/>
      <c r="K1" s="901"/>
      <c r="L1" s="902"/>
      <c r="M1" s="902"/>
      <c r="N1" s="902"/>
      <c r="O1" s="902"/>
      <c r="P1" s="902"/>
      <c r="Q1" s="902"/>
      <c r="R1" s="902"/>
      <c r="S1" s="902"/>
      <c r="T1" s="902"/>
      <c r="U1" s="902"/>
      <c r="V1" s="896"/>
      <c r="W1" s="896"/>
      <c r="X1" s="896"/>
      <c r="Y1" s="896"/>
      <c r="Z1" s="896"/>
      <c r="AA1" s="896"/>
      <c r="AB1" s="896"/>
      <c r="AC1" s="896"/>
      <c r="AD1" s="896"/>
      <c r="AE1" s="896"/>
      <c r="AF1" s="903"/>
      <c r="AG1" s="904"/>
    </row>
    <row r="2" spans="1:161" s="905" customFormat="1" ht="30" customHeight="1" thickBot="1" x14ac:dyDescent="0.3">
      <c r="A2" s="895" t="s">
        <v>1672</v>
      </c>
      <c r="B2" s="895"/>
      <c r="C2" s="895"/>
      <c r="D2" s="906"/>
      <c r="E2" s="907"/>
      <c r="F2" s="907"/>
      <c r="G2" s="908"/>
      <c r="H2" s="909"/>
      <c r="I2" s="910"/>
      <c r="J2" s="910"/>
      <c r="K2" s="911"/>
      <c r="L2" s="912"/>
      <c r="M2" s="912"/>
      <c r="N2" s="912"/>
      <c r="O2" s="912"/>
      <c r="P2" s="912"/>
      <c r="Q2" s="912"/>
      <c r="R2" s="912"/>
      <c r="S2" s="912"/>
      <c r="T2" s="912"/>
      <c r="U2" s="912"/>
      <c r="V2" s="913"/>
      <c r="W2" s="913"/>
      <c r="X2" s="913"/>
      <c r="Y2" s="913"/>
      <c r="Z2" s="913"/>
      <c r="AA2" s="913"/>
      <c r="AB2" s="913"/>
      <c r="AC2" s="913"/>
      <c r="AD2" s="913"/>
      <c r="AE2" s="913"/>
      <c r="AF2" s="914"/>
    </row>
    <row r="3" spans="1:161" s="919" customFormat="1" ht="38.25" customHeight="1" thickBot="1" x14ac:dyDescent="0.3">
      <c r="A3" s="915" t="s">
        <v>1504</v>
      </c>
      <c r="B3" s="915" t="s">
        <v>39</v>
      </c>
      <c r="C3" s="915" t="s">
        <v>1505</v>
      </c>
      <c r="D3" s="915" t="s">
        <v>1506</v>
      </c>
      <c r="E3" s="915" t="s">
        <v>1507</v>
      </c>
      <c r="F3" s="915" t="s">
        <v>41</v>
      </c>
      <c r="G3" s="915" t="s">
        <v>1508</v>
      </c>
      <c r="H3" s="915" t="s">
        <v>1509</v>
      </c>
      <c r="I3" s="915" t="s">
        <v>47</v>
      </c>
      <c r="J3" s="915" t="s">
        <v>1510</v>
      </c>
      <c r="K3" s="916">
        <v>2014</v>
      </c>
      <c r="L3" s="915">
        <v>2015</v>
      </c>
      <c r="M3" s="915">
        <v>2016</v>
      </c>
      <c r="N3" s="915">
        <v>2017</v>
      </c>
      <c r="O3" s="915" t="s">
        <v>1511</v>
      </c>
      <c r="P3" s="915">
        <v>2021</v>
      </c>
      <c r="Q3" s="915">
        <v>2022</v>
      </c>
      <c r="R3" s="915">
        <v>2023</v>
      </c>
      <c r="S3" s="915">
        <v>2024</v>
      </c>
      <c r="T3" s="915">
        <v>2025</v>
      </c>
      <c r="U3" s="915">
        <v>2026</v>
      </c>
      <c r="V3" s="915">
        <v>2027</v>
      </c>
      <c r="W3" s="915">
        <v>2028</v>
      </c>
      <c r="X3" s="915">
        <v>2029</v>
      </c>
      <c r="Y3" s="915">
        <v>2030</v>
      </c>
      <c r="Z3" s="915">
        <v>2031</v>
      </c>
      <c r="AA3" s="917">
        <v>2032</v>
      </c>
      <c r="AB3" s="917">
        <v>2033</v>
      </c>
      <c r="AC3" s="917">
        <v>2034</v>
      </c>
      <c r="AD3" s="917">
        <v>2035</v>
      </c>
      <c r="AE3" s="917">
        <v>2036</v>
      </c>
      <c r="AF3" s="918" t="s">
        <v>1512</v>
      </c>
      <c r="AG3" s="905"/>
      <c r="AH3" s="905"/>
      <c r="AI3" s="905"/>
      <c r="AJ3" s="905"/>
      <c r="AK3" s="905"/>
      <c r="AL3" s="905"/>
      <c r="AM3" s="905"/>
      <c r="AN3" s="905"/>
      <c r="AO3" s="905"/>
      <c r="AP3" s="905"/>
      <c r="AQ3" s="905"/>
      <c r="AR3" s="905"/>
      <c r="AS3" s="905"/>
      <c r="AT3" s="905"/>
      <c r="AU3" s="905"/>
      <c r="AV3" s="905"/>
      <c r="AW3" s="905"/>
      <c r="AX3" s="905"/>
      <c r="AY3" s="905"/>
      <c r="AZ3" s="905"/>
      <c r="BA3" s="905"/>
      <c r="BB3" s="905"/>
      <c r="BC3" s="905"/>
      <c r="BD3" s="905"/>
      <c r="BE3" s="905"/>
      <c r="BF3" s="905"/>
      <c r="BG3" s="905"/>
      <c r="BH3" s="905"/>
      <c r="BI3" s="905"/>
      <c r="BJ3" s="905"/>
      <c r="BK3" s="905"/>
      <c r="BL3" s="905"/>
      <c r="BM3" s="905"/>
      <c r="BN3" s="905"/>
      <c r="BO3" s="905"/>
      <c r="BP3" s="905"/>
      <c r="BQ3" s="905"/>
      <c r="BR3" s="905"/>
      <c r="BS3" s="905"/>
      <c r="BT3" s="905"/>
      <c r="BU3" s="905"/>
      <c r="BV3" s="905"/>
      <c r="BW3" s="905"/>
      <c r="BX3" s="905"/>
      <c r="BY3" s="905"/>
      <c r="BZ3" s="905"/>
      <c r="CA3" s="905"/>
      <c r="CB3" s="905"/>
      <c r="CC3" s="905"/>
      <c r="CD3" s="905"/>
      <c r="CE3" s="905"/>
      <c r="CF3" s="905"/>
      <c r="CG3" s="905"/>
      <c r="CH3" s="905"/>
      <c r="CI3" s="905"/>
      <c r="CJ3" s="905"/>
      <c r="CK3" s="905"/>
      <c r="CL3" s="905"/>
      <c r="CM3" s="905"/>
      <c r="CN3" s="905"/>
      <c r="CO3" s="905"/>
      <c r="CP3" s="905"/>
      <c r="CQ3" s="905"/>
      <c r="CR3" s="905"/>
      <c r="CS3" s="905"/>
      <c r="CT3" s="905"/>
      <c r="CU3" s="905"/>
      <c r="CV3" s="905"/>
      <c r="CW3" s="905"/>
      <c r="CX3" s="905"/>
      <c r="CY3" s="905"/>
      <c r="CZ3" s="905"/>
      <c r="DA3" s="905"/>
      <c r="DB3" s="905"/>
      <c r="DC3" s="905"/>
      <c r="DD3" s="905"/>
      <c r="DE3" s="905"/>
      <c r="DF3" s="905"/>
      <c r="DG3" s="905"/>
      <c r="DH3" s="905"/>
      <c r="DI3" s="905"/>
      <c r="DJ3" s="905"/>
      <c r="DK3" s="905"/>
      <c r="DL3" s="905"/>
      <c r="DM3" s="905"/>
      <c r="DN3" s="905"/>
      <c r="DO3" s="905"/>
      <c r="DP3" s="905"/>
      <c r="DQ3" s="905"/>
      <c r="DR3" s="905"/>
      <c r="DS3" s="905"/>
      <c r="DT3" s="905"/>
      <c r="DU3" s="905"/>
      <c r="DV3" s="905"/>
      <c r="DW3" s="905"/>
      <c r="DX3" s="905"/>
      <c r="DY3" s="905"/>
      <c r="DZ3" s="905"/>
      <c r="EA3" s="905"/>
      <c r="EB3" s="905"/>
      <c r="EC3" s="905"/>
      <c r="ED3" s="905"/>
      <c r="EE3" s="905"/>
      <c r="EF3" s="905"/>
      <c r="EG3" s="905"/>
      <c r="EH3" s="905"/>
      <c r="EI3" s="905"/>
      <c r="EJ3" s="905"/>
      <c r="EK3" s="905"/>
      <c r="EL3" s="905"/>
      <c r="EM3" s="905"/>
      <c r="EN3" s="905"/>
      <c r="EO3" s="905"/>
      <c r="EP3" s="905"/>
      <c r="EQ3" s="905"/>
      <c r="ER3" s="905"/>
      <c r="ES3" s="905"/>
      <c r="ET3" s="905"/>
      <c r="EU3" s="905"/>
      <c r="EV3" s="905"/>
      <c r="EW3" s="905"/>
      <c r="EX3" s="905"/>
      <c r="EY3" s="905"/>
      <c r="EZ3" s="905"/>
      <c r="FA3" s="905"/>
      <c r="FB3" s="905"/>
      <c r="FC3" s="905"/>
      <c r="FD3" s="905"/>
      <c r="FE3" s="905"/>
    </row>
    <row r="4" spans="1:161" s="929" customFormat="1" ht="30" customHeight="1" x14ac:dyDescent="0.25">
      <c r="A4" s="920" t="s">
        <v>1513</v>
      </c>
      <c r="B4" s="920"/>
      <c r="C4" s="920"/>
      <c r="D4" s="920"/>
      <c r="E4" s="920"/>
      <c r="F4" s="921"/>
      <c r="G4" s="922"/>
      <c r="H4" s="921"/>
      <c r="I4" s="922"/>
      <c r="J4" s="921"/>
      <c r="K4" s="923"/>
      <c r="L4" s="924"/>
      <c r="M4" s="924"/>
      <c r="N4" s="924"/>
      <c r="O4" s="924"/>
      <c r="P4" s="924"/>
      <c r="Q4" s="924"/>
      <c r="R4" s="924"/>
      <c r="S4" s="924"/>
      <c r="T4" s="924"/>
      <c r="U4" s="925"/>
      <c r="V4" s="925"/>
      <c r="W4" s="925"/>
      <c r="X4" s="926"/>
      <c r="Y4" s="926"/>
      <c r="Z4" s="926"/>
      <c r="AA4" s="926"/>
      <c r="AB4" s="926"/>
      <c r="AC4" s="926"/>
      <c r="AD4" s="926"/>
      <c r="AE4" s="926"/>
      <c r="AF4" s="927"/>
      <c r="AG4" s="928"/>
      <c r="AH4" s="928"/>
      <c r="AI4" s="928"/>
      <c r="AJ4" s="928"/>
      <c r="AK4" s="928"/>
      <c r="AL4" s="928"/>
      <c r="AM4" s="928"/>
      <c r="AN4" s="928"/>
      <c r="AO4" s="928"/>
      <c r="AP4" s="928"/>
      <c r="AQ4" s="928"/>
      <c r="AR4" s="928"/>
      <c r="AS4" s="928"/>
      <c r="AT4" s="928"/>
      <c r="AU4" s="928"/>
      <c r="AV4" s="928"/>
      <c r="AW4" s="928"/>
      <c r="AX4" s="928"/>
      <c r="AY4" s="928"/>
      <c r="AZ4" s="928"/>
      <c r="BA4" s="928"/>
      <c r="BB4" s="928"/>
      <c r="BC4" s="928"/>
      <c r="BD4" s="928"/>
      <c r="BE4" s="928"/>
      <c r="BF4" s="928"/>
      <c r="BG4" s="928"/>
      <c r="BH4" s="928"/>
      <c r="BI4" s="928"/>
      <c r="BJ4" s="928"/>
      <c r="BK4" s="928"/>
      <c r="BL4" s="928"/>
      <c r="BM4" s="928"/>
      <c r="BN4" s="928"/>
      <c r="BO4" s="928"/>
      <c r="BP4" s="928"/>
      <c r="BQ4" s="928"/>
      <c r="BR4" s="928"/>
      <c r="BS4" s="928"/>
      <c r="BT4" s="928"/>
      <c r="BU4" s="928"/>
      <c r="BV4" s="928"/>
      <c r="BW4" s="928"/>
      <c r="BX4" s="928"/>
      <c r="BY4" s="928"/>
      <c r="BZ4" s="928"/>
      <c r="CA4" s="928"/>
      <c r="CB4" s="928"/>
      <c r="CC4" s="928"/>
      <c r="CD4" s="928"/>
      <c r="CE4" s="928"/>
      <c r="CF4" s="928"/>
      <c r="CG4" s="928"/>
      <c r="CH4" s="928"/>
      <c r="CI4" s="928"/>
      <c r="CJ4" s="928"/>
      <c r="CK4" s="928"/>
      <c r="CL4" s="928"/>
      <c r="CM4" s="928"/>
      <c r="CN4" s="928"/>
      <c r="CO4" s="928"/>
      <c r="CP4" s="928"/>
      <c r="CQ4" s="928"/>
      <c r="CR4" s="928"/>
      <c r="CS4" s="928"/>
      <c r="CT4" s="928"/>
      <c r="CU4" s="928"/>
      <c r="CV4" s="928"/>
      <c r="CW4" s="928"/>
      <c r="CX4" s="928"/>
      <c r="CY4" s="928"/>
      <c r="CZ4" s="928"/>
      <c r="DA4" s="928"/>
      <c r="DB4" s="928"/>
      <c r="DC4" s="928"/>
      <c r="DD4" s="928"/>
      <c r="DE4" s="928"/>
      <c r="DF4" s="928"/>
      <c r="DG4" s="928"/>
      <c r="DH4" s="928"/>
      <c r="DI4" s="928"/>
      <c r="DJ4" s="928"/>
      <c r="DK4" s="928"/>
      <c r="DL4" s="928"/>
      <c r="DM4" s="928"/>
      <c r="DN4" s="928"/>
      <c r="DO4" s="928"/>
      <c r="DP4" s="928"/>
      <c r="DQ4" s="928"/>
      <c r="DR4" s="928"/>
      <c r="DS4" s="928"/>
      <c r="DT4" s="928"/>
      <c r="DU4" s="928"/>
      <c r="DV4" s="928"/>
      <c r="DW4" s="928"/>
      <c r="DX4" s="928"/>
      <c r="DY4" s="928"/>
      <c r="DZ4" s="928"/>
      <c r="EA4" s="928"/>
      <c r="EB4" s="928"/>
      <c r="EC4" s="928"/>
      <c r="ED4" s="928"/>
      <c r="EE4" s="928"/>
      <c r="EF4" s="928"/>
      <c r="EG4" s="928"/>
      <c r="EH4" s="928"/>
      <c r="EI4" s="928"/>
      <c r="EJ4" s="928"/>
      <c r="EK4" s="928"/>
      <c r="EL4" s="928"/>
      <c r="EM4" s="928"/>
      <c r="EN4" s="928"/>
      <c r="EO4" s="928"/>
      <c r="EP4" s="928"/>
      <c r="EQ4" s="928"/>
      <c r="ER4" s="928"/>
      <c r="ES4" s="928"/>
      <c r="ET4" s="928"/>
      <c r="EU4" s="928"/>
      <c r="EV4" s="928"/>
      <c r="EW4" s="928"/>
      <c r="EX4" s="928"/>
      <c r="EY4" s="928"/>
      <c r="EZ4" s="928"/>
      <c r="FA4" s="928"/>
      <c r="FB4" s="928"/>
      <c r="FC4" s="928"/>
      <c r="FD4" s="928"/>
      <c r="FE4" s="928"/>
    </row>
    <row r="5" spans="1:161" s="938" customFormat="1" ht="141.75" customHeight="1" x14ac:dyDescent="0.25">
      <c r="A5" s="1156" t="s">
        <v>1514</v>
      </c>
      <c r="B5" s="930" t="s">
        <v>1622</v>
      </c>
      <c r="C5" s="930" t="s">
        <v>1623</v>
      </c>
      <c r="D5" s="930" t="s">
        <v>1624</v>
      </c>
      <c r="E5" s="1110" t="s">
        <v>1722</v>
      </c>
      <c r="F5" s="1016" t="s">
        <v>1518</v>
      </c>
      <c r="G5" s="931">
        <v>1</v>
      </c>
      <c r="H5" s="931">
        <v>3</v>
      </c>
      <c r="I5" s="931">
        <v>1</v>
      </c>
      <c r="J5" s="932"/>
      <c r="K5" s="933"/>
      <c r="L5" s="934"/>
      <c r="M5" s="934"/>
      <c r="N5" s="934"/>
      <c r="O5" s="1125">
        <v>8500</v>
      </c>
      <c r="P5" s="1126">
        <v>200</v>
      </c>
      <c r="Q5" s="1126">
        <v>200</v>
      </c>
      <c r="R5" s="1126">
        <v>200</v>
      </c>
      <c r="S5" s="1126">
        <v>200</v>
      </c>
      <c r="T5" s="1126">
        <v>200</v>
      </c>
      <c r="U5" s="1126">
        <v>200</v>
      </c>
      <c r="V5" s="1126">
        <v>200</v>
      </c>
      <c r="W5" s="1126">
        <v>200</v>
      </c>
      <c r="X5" s="1126">
        <v>200</v>
      </c>
      <c r="Y5" s="1126">
        <v>200</v>
      </c>
      <c r="Z5" s="1126">
        <v>200</v>
      </c>
      <c r="AA5" s="1126"/>
      <c r="AB5" s="1126"/>
      <c r="AC5" s="1126"/>
      <c r="AD5" s="1126"/>
      <c r="AE5" s="1126"/>
      <c r="AF5" s="1127">
        <v>2800</v>
      </c>
      <c r="AG5" s="905"/>
      <c r="AH5" s="905"/>
      <c r="AI5" s="905"/>
      <c r="AJ5" s="905"/>
      <c r="AK5" s="905"/>
      <c r="AL5" s="905"/>
      <c r="AM5" s="905"/>
      <c r="AN5" s="905"/>
      <c r="AO5" s="905"/>
      <c r="AP5" s="905"/>
      <c r="AQ5" s="905"/>
      <c r="AR5" s="905"/>
      <c r="AS5" s="905"/>
      <c r="AT5" s="905"/>
      <c r="AU5" s="905"/>
      <c r="AV5" s="905"/>
      <c r="AW5" s="905"/>
      <c r="AX5" s="905"/>
      <c r="AY5" s="905"/>
      <c r="AZ5" s="905"/>
      <c r="BA5" s="905"/>
      <c r="BB5" s="905"/>
      <c r="BC5" s="905"/>
      <c r="BD5" s="905"/>
      <c r="BE5" s="905"/>
      <c r="BF5" s="905"/>
      <c r="BG5" s="905"/>
      <c r="BH5" s="905"/>
      <c r="BI5" s="905"/>
      <c r="BJ5" s="905"/>
      <c r="BK5" s="905"/>
      <c r="BL5" s="905"/>
      <c r="BM5" s="905"/>
      <c r="BN5" s="905"/>
      <c r="BO5" s="905"/>
      <c r="BP5" s="905"/>
      <c r="BQ5" s="905"/>
      <c r="BR5" s="905"/>
      <c r="BS5" s="905"/>
      <c r="BT5" s="905"/>
      <c r="BU5" s="905"/>
      <c r="BV5" s="905"/>
      <c r="BW5" s="905"/>
      <c r="BX5" s="905"/>
      <c r="BY5" s="905"/>
      <c r="BZ5" s="905"/>
      <c r="CA5" s="905"/>
      <c r="CB5" s="905"/>
      <c r="CC5" s="905"/>
      <c r="CD5" s="905"/>
      <c r="CE5" s="905"/>
      <c r="CF5" s="905"/>
      <c r="CG5" s="905"/>
      <c r="CH5" s="905"/>
      <c r="CI5" s="905"/>
      <c r="CJ5" s="905"/>
      <c r="CK5" s="905"/>
      <c r="CL5" s="905"/>
      <c r="CM5" s="905"/>
      <c r="CN5" s="905"/>
      <c r="CO5" s="905"/>
      <c r="CP5" s="905"/>
      <c r="CQ5" s="905"/>
      <c r="CR5" s="905"/>
      <c r="CS5" s="905"/>
      <c r="CT5" s="905"/>
      <c r="CU5" s="905"/>
      <c r="CV5" s="905"/>
      <c r="CW5" s="905"/>
      <c r="CX5" s="905"/>
      <c r="CY5" s="905"/>
      <c r="CZ5" s="905"/>
      <c r="DA5" s="905"/>
      <c r="DB5" s="905"/>
      <c r="DC5" s="905"/>
      <c r="DD5" s="905"/>
      <c r="DE5" s="905"/>
      <c r="DF5" s="905"/>
      <c r="DG5" s="905"/>
      <c r="DH5" s="905"/>
      <c r="DI5" s="905"/>
      <c r="DJ5" s="905"/>
      <c r="DK5" s="905"/>
      <c r="DL5" s="905"/>
      <c r="DM5" s="905"/>
      <c r="DN5" s="905"/>
      <c r="DO5" s="905"/>
      <c r="DP5" s="905"/>
      <c r="DQ5" s="905"/>
      <c r="DR5" s="905"/>
      <c r="DS5" s="905"/>
      <c r="DT5" s="905"/>
      <c r="DU5" s="905"/>
      <c r="DV5" s="905"/>
      <c r="DW5" s="905"/>
      <c r="DX5" s="905"/>
      <c r="DY5" s="905"/>
      <c r="DZ5" s="905"/>
      <c r="EA5" s="905"/>
      <c r="EB5" s="905"/>
      <c r="EC5" s="905"/>
      <c r="ED5" s="905"/>
      <c r="EE5" s="905"/>
      <c r="EF5" s="905"/>
      <c r="EG5" s="905"/>
      <c r="EH5" s="905"/>
      <c r="EI5" s="905"/>
      <c r="EJ5" s="905"/>
      <c r="EK5" s="905"/>
      <c r="EL5" s="905"/>
      <c r="EM5" s="905"/>
      <c r="EN5" s="905"/>
      <c r="EO5" s="905"/>
      <c r="EP5" s="905"/>
      <c r="EQ5" s="905"/>
      <c r="ER5" s="905"/>
      <c r="ES5" s="905"/>
      <c r="ET5" s="905"/>
      <c r="EU5" s="905"/>
      <c r="EV5" s="905"/>
      <c r="EW5" s="905"/>
      <c r="EX5" s="905"/>
      <c r="EY5" s="905"/>
      <c r="EZ5" s="905"/>
      <c r="FA5" s="905"/>
      <c r="FB5" s="905"/>
      <c r="FC5" s="905"/>
      <c r="FD5" s="905"/>
      <c r="FE5" s="905"/>
    </row>
    <row r="6" spans="1:161" s="938" customFormat="1" ht="132.75" customHeight="1" x14ac:dyDescent="0.25">
      <c r="A6" s="1157"/>
      <c r="B6" s="930" t="s">
        <v>1625</v>
      </c>
      <c r="C6" s="930" t="s">
        <v>1626</v>
      </c>
      <c r="D6" s="930" t="s">
        <v>1613</v>
      </c>
      <c r="E6" s="930" t="s">
        <v>1523</v>
      </c>
      <c r="F6" s="1016" t="s">
        <v>1518</v>
      </c>
      <c r="G6" s="931">
        <v>1</v>
      </c>
      <c r="H6" s="931">
        <v>13</v>
      </c>
      <c r="I6" s="931">
        <v>1</v>
      </c>
      <c r="J6" s="932"/>
      <c r="K6" s="940"/>
      <c r="L6" s="934"/>
      <c r="M6" s="934"/>
      <c r="N6" s="934"/>
      <c r="O6" s="935">
        <v>1250</v>
      </c>
      <c r="P6" s="936">
        <v>200</v>
      </c>
      <c r="Q6" s="936">
        <v>200</v>
      </c>
      <c r="R6" s="936">
        <v>200</v>
      </c>
      <c r="S6" s="936">
        <v>750</v>
      </c>
      <c r="T6" s="936">
        <v>200</v>
      </c>
      <c r="U6" s="936">
        <v>200</v>
      </c>
      <c r="V6" s="936">
        <v>200</v>
      </c>
      <c r="W6" s="936">
        <v>200</v>
      </c>
      <c r="X6" s="936">
        <v>750</v>
      </c>
      <c r="Y6" s="936">
        <v>200</v>
      </c>
      <c r="Z6" s="936">
        <v>200</v>
      </c>
      <c r="AA6" s="941"/>
      <c r="AB6" s="941"/>
      <c r="AC6" s="941"/>
      <c r="AD6" s="941"/>
      <c r="AE6" s="941"/>
      <c r="AF6" s="937">
        <v>1550</v>
      </c>
      <c r="AG6" s="905"/>
      <c r="AH6" s="905"/>
      <c r="AI6" s="905"/>
      <c r="AJ6" s="905"/>
      <c r="AK6" s="905"/>
      <c r="AL6" s="905"/>
      <c r="AM6" s="905"/>
      <c r="AN6" s="905"/>
      <c r="AO6" s="905"/>
      <c r="AP6" s="905"/>
      <c r="AQ6" s="905"/>
      <c r="AR6" s="905"/>
      <c r="AS6" s="905"/>
      <c r="AT6" s="905"/>
      <c r="AU6" s="905"/>
      <c r="AV6" s="905"/>
      <c r="AW6" s="905"/>
      <c r="AX6" s="905"/>
      <c r="AY6" s="905"/>
      <c r="AZ6" s="905"/>
      <c r="BA6" s="905"/>
      <c r="BB6" s="905"/>
      <c r="BC6" s="905"/>
      <c r="BD6" s="905"/>
      <c r="BE6" s="905"/>
      <c r="BF6" s="905"/>
      <c r="BG6" s="905"/>
      <c r="BH6" s="905"/>
      <c r="BI6" s="905"/>
      <c r="BJ6" s="905"/>
      <c r="BK6" s="905"/>
      <c r="BL6" s="905"/>
      <c r="BM6" s="905"/>
      <c r="BN6" s="905"/>
      <c r="BO6" s="905"/>
      <c r="BP6" s="905"/>
      <c r="BQ6" s="905"/>
      <c r="BR6" s="905"/>
      <c r="BS6" s="905"/>
      <c r="BT6" s="905"/>
      <c r="BU6" s="905"/>
      <c r="BV6" s="905"/>
      <c r="BW6" s="905"/>
      <c r="BX6" s="905"/>
      <c r="BY6" s="905"/>
      <c r="BZ6" s="905"/>
      <c r="CA6" s="905"/>
      <c r="CB6" s="905"/>
      <c r="CC6" s="905"/>
      <c r="CD6" s="905"/>
      <c r="CE6" s="905"/>
      <c r="CF6" s="905"/>
      <c r="CG6" s="905"/>
      <c r="CH6" s="905"/>
      <c r="CI6" s="905"/>
      <c r="CJ6" s="905"/>
      <c r="CK6" s="905"/>
      <c r="CL6" s="905"/>
      <c r="CM6" s="905"/>
      <c r="CN6" s="905"/>
      <c r="CO6" s="905"/>
      <c r="CP6" s="905"/>
      <c r="CQ6" s="905"/>
      <c r="CR6" s="905"/>
      <c r="CS6" s="905"/>
      <c r="CT6" s="905"/>
      <c r="CU6" s="905"/>
      <c r="CV6" s="905"/>
      <c r="CW6" s="905"/>
      <c r="CX6" s="905"/>
      <c r="CY6" s="905"/>
      <c r="CZ6" s="905"/>
      <c r="DA6" s="905"/>
      <c r="DB6" s="905"/>
      <c r="DC6" s="905"/>
      <c r="DD6" s="905"/>
      <c r="DE6" s="905"/>
      <c r="DF6" s="905"/>
      <c r="DG6" s="905"/>
      <c r="DH6" s="905"/>
      <c r="DI6" s="905"/>
      <c r="DJ6" s="905"/>
      <c r="DK6" s="905"/>
      <c r="DL6" s="905"/>
      <c r="DM6" s="905"/>
      <c r="DN6" s="905"/>
      <c r="DO6" s="905"/>
      <c r="DP6" s="905"/>
      <c r="DQ6" s="905"/>
      <c r="DR6" s="905"/>
      <c r="DS6" s="905"/>
      <c r="DT6" s="905"/>
      <c r="DU6" s="905"/>
      <c r="DV6" s="905"/>
      <c r="DW6" s="905"/>
      <c r="DX6" s="905"/>
      <c r="DY6" s="905"/>
      <c r="DZ6" s="905"/>
      <c r="EA6" s="905"/>
      <c r="EB6" s="905"/>
      <c r="EC6" s="905"/>
      <c r="ED6" s="905"/>
      <c r="EE6" s="905"/>
      <c r="EF6" s="905"/>
      <c r="EG6" s="905"/>
      <c r="EH6" s="905"/>
      <c r="EI6" s="905"/>
      <c r="EJ6" s="905"/>
      <c r="EK6" s="905"/>
      <c r="EL6" s="905"/>
      <c r="EM6" s="905"/>
      <c r="EN6" s="905"/>
      <c r="EO6" s="905"/>
      <c r="EP6" s="905"/>
      <c r="EQ6" s="905"/>
      <c r="ER6" s="905"/>
      <c r="ES6" s="905"/>
      <c r="ET6" s="905"/>
      <c r="EU6" s="905"/>
      <c r="EV6" s="905"/>
      <c r="EW6" s="905"/>
      <c r="EX6" s="905"/>
      <c r="EY6" s="905"/>
      <c r="EZ6" s="905"/>
      <c r="FA6" s="905"/>
      <c r="FB6" s="905"/>
      <c r="FC6" s="905"/>
      <c r="FD6" s="905"/>
      <c r="FE6" s="905"/>
    </row>
    <row r="7" spans="1:161" s="938" customFormat="1" ht="228" customHeight="1" x14ac:dyDescent="0.25">
      <c r="A7" s="1158"/>
      <c r="B7" s="930"/>
      <c r="C7" s="930"/>
      <c r="D7" s="930"/>
      <c r="E7" s="942" t="s">
        <v>1627</v>
      </c>
      <c r="F7" s="930"/>
      <c r="G7" s="939"/>
      <c r="H7" s="939"/>
      <c r="I7" s="931"/>
      <c r="J7" s="932"/>
      <c r="K7" s="940"/>
      <c r="L7" s="934"/>
      <c r="M7" s="934"/>
      <c r="N7" s="934"/>
      <c r="O7" s="935"/>
      <c r="P7" s="936"/>
      <c r="Q7" s="936"/>
      <c r="R7" s="936"/>
      <c r="S7" s="936"/>
      <c r="T7" s="936"/>
      <c r="U7" s="936"/>
      <c r="V7" s="936"/>
      <c r="W7" s="936"/>
      <c r="X7" s="936"/>
      <c r="Y7" s="936"/>
      <c r="Z7" s="936"/>
      <c r="AA7" s="936"/>
      <c r="AB7" s="936"/>
      <c r="AC7" s="936"/>
      <c r="AD7" s="936"/>
      <c r="AE7" s="936"/>
      <c r="AF7" s="937"/>
      <c r="AG7" s="905"/>
      <c r="AH7" s="905"/>
      <c r="AI7" s="905"/>
      <c r="AJ7" s="905"/>
      <c r="AK7" s="905"/>
      <c r="AL7" s="905"/>
      <c r="AM7" s="905"/>
      <c r="AN7" s="905"/>
      <c r="AO7" s="905"/>
      <c r="AP7" s="905"/>
      <c r="AQ7" s="905"/>
      <c r="AR7" s="905"/>
      <c r="AS7" s="905"/>
      <c r="AT7" s="905"/>
      <c r="AU7" s="905"/>
      <c r="AV7" s="905"/>
      <c r="AW7" s="905"/>
      <c r="AX7" s="905"/>
      <c r="AY7" s="905"/>
      <c r="AZ7" s="905"/>
      <c r="BA7" s="905"/>
      <c r="BB7" s="905"/>
      <c r="BC7" s="905"/>
      <c r="BD7" s="905"/>
      <c r="BE7" s="905"/>
      <c r="BF7" s="905"/>
      <c r="BG7" s="905"/>
      <c r="BH7" s="905"/>
      <c r="BI7" s="905"/>
      <c r="BJ7" s="905"/>
      <c r="BK7" s="905"/>
      <c r="BL7" s="905"/>
      <c r="BM7" s="905"/>
      <c r="BN7" s="905"/>
      <c r="BO7" s="905"/>
      <c r="BP7" s="905"/>
      <c r="BQ7" s="905"/>
      <c r="BR7" s="905"/>
      <c r="BS7" s="905"/>
      <c r="BT7" s="905"/>
      <c r="BU7" s="905"/>
      <c r="BV7" s="905"/>
      <c r="BW7" s="905"/>
      <c r="BX7" s="905"/>
      <c r="BY7" s="905"/>
      <c r="BZ7" s="905"/>
      <c r="CA7" s="905"/>
      <c r="CB7" s="905"/>
      <c r="CC7" s="905"/>
      <c r="CD7" s="905"/>
      <c r="CE7" s="905"/>
      <c r="CF7" s="905"/>
      <c r="CG7" s="905"/>
      <c r="CH7" s="905"/>
      <c r="CI7" s="905"/>
      <c r="CJ7" s="905"/>
      <c r="CK7" s="905"/>
      <c r="CL7" s="905"/>
      <c r="CM7" s="905"/>
      <c r="CN7" s="905"/>
      <c r="CO7" s="905"/>
      <c r="CP7" s="905"/>
      <c r="CQ7" s="905"/>
      <c r="CR7" s="905"/>
      <c r="CS7" s="905"/>
      <c r="CT7" s="905"/>
      <c r="CU7" s="905"/>
      <c r="CV7" s="905"/>
      <c r="CW7" s="905"/>
      <c r="CX7" s="905"/>
      <c r="CY7" s="905"/>
      <c r="CZ7" s="905"/>
      <c r="DA7" s="905"/>
      <c r="DB7" s="905"/>
      <c r="DC7" s="905"/>
      <c r="DD7" s="905"/>
      <c r="DE7" s="905"/>
      <c r="DF7" s="905"/>
      <c r="DG7" s="905"/>
      <c r="DH7" s="905"/>
      <c r="DI7" s="905"/>
      <c r="DJ7" s="905"/>
      <c r="DK7" s="905"/>
      <c r="DL7" s="905"/>
      <c r="DM7" s="905"/>
      <c r="DN7" s="905"/>
      <c r="DO7" s="905"/>
      <c r="DP7" s="905"/>
      <c r="DQ7" s="905"/>
      <c r="DR7" s="905"/>
      <c r="DS7" s="905"/>
      <c r="DT7" s="905"/>
      <c r="DU7" s="905"/>
      <c r="DV7" s="905"/>
      <c r="DW7" s="905"/>
      <c r="DX7" s="905"/>
      <c r="DY7" s="905"/>
      <c r="DZ7" s="905"/>
      <c r="EA7" s="905"/>
      <c r="EB7" s="905"/>
      <c r="EC7" s="905"/>
      <c r="ED7" s="905"/>
      <c r="EE7" s="905"/>
      <c r="EF7" s="905"/>
      <c r="EG7" s="905"/>
      <c r="EH7" s="905"/>
      <c r="EI7" s="905"/>
      <c r="EJ7" s="905"/>
      <c r="EK7" s="905"/>
      <c r="EL7" s="905"/>
      <c r="EM7" s="905"/>
      <c r="EN7" s="905"/>
      <c r="EO7" s="905"/>
      <c r="EP7" s="905"/>
      <c r="EQ7" s="905"/>
      <c r="ER7" s="905"/>
      <c r="ES7" s="905"/>
      <c r="ET7" s="905"/>
      <c r="EU7" s="905"/>
      <c r="EV7" s="905"/>
      <c r="EW7" s="905"/>
      <c r="EX7" s="905"/>
      <c r="EY7" s="905"/>
      <c r="EZ7" s="905"/>
      <c r="FA7" s="905"/>
      <c r="FB7" s="905"/>
      <c r="FC7" s="905"/>
      <c r="FD7" s="905"/>
      <c r="FE7" s="905"/>
    </row>
    <row r="8" spans="1:161" s="938" customFormat="1" ht="91.5" customHeight="1" x14ac:dyDescent="0.25">
      <c r="A8" s="1156" t="s">
        <v>1525</v>
      </c>
      <c r="B8" s="930" t="s">
        <v>1619</v>
      </c>
      <c r="C8" s="930" t="s">
        <v>1628</v>
      </c>
      <c r="D8" s="930" t="s">
        <v>1620</v>
      </c>
      <c r="E8" s="930" t="s">
        <v>1621</v>
      </c>
      <c r="F8" s="1033" t="s">
        <v>1542</v>
      </c>
      <c r="G8" s="931">
        <v>1</v>
      </c>
      <c r="H8" s="939">
        <v>3</v>
      </c>
      <c r="I8" s="931">
        <v>1</v>
      </c>
      <c r="J8" s="932"/>
      <c r="K8" s="940"/>
      <c r="L8" s="934"/>
      <c r="M8" s="934"/>
      <c r="N8" s="934"/>
      <c r="O8" s="935">
        <v>250</v>
      </c>
      <c r="P8" s="936">
        <v>50</v>
      </c>
      <c r="Q8" s="936">
        <v>50</v>
      </c>
      <c r="R8" s="936">
        <v>50</v>
      </c>
      <c r="S8" s="936">
        <v>250</v>
      </c>
      <c r="T8" s="936">
        <v>50</v>
      </c>
      <c r="U8" s="936">
        <v>50</v>
      </c>
      <c r="V8" s="936">
        <v>50</v>
      </c>
      <c r="W8" s="936">
        <v>50</v>
      </c>
      <c r="X8" s="936">
        <v>250</v>
      </c>
      <c r="Y8" s="936">
        <v>50</v>
      </c>
      <c r="Z8" s="936">
        <v>50</v>
      </c>
      <c r="AA8" s="941"/>
      <c r="AB8" s="941"/>
      <c r="AC8" s="941"/>
      <c r="AD8" s="941"/>
      <c r="AE8" s="941"/>
      <c r="AF8" s="937">
        <v>450</v>
      </c>
      <c r="AG8" s="905"/>
      <c r="AH8" s="905"/>
      <c r="AI8" s="905"/>
      <c r="AJ8" s="905"/>
      <c r="AK8" s="905"/>
      <c r="AL8" s="905"/>
      <c r="AM8" s="905"/>
      <c r="AN8" s="905"/>
      <c r="AO8" s="905"/>
      <c r="AP8" s="905"/>
      <c r="AQ8" s="905"/>
      <c r="AR8" s="905"/>
      <c r="AS8" s="905"/>
      <c r="AT8" s="905"/>
      <c r="AU8" s="905"/>
      <c r="AV8" s="905"/>
      <c r="AW8" s="905"/>
      <c r="AX8" s="905"/>
      <c r="AY8" s="905"/>
      <c r="AZ8" s="905"/>
      <c r="BA8" s="905"/>
      <c r="BB8" s="905"/>
      <c r="BC8" s="905"/>
      <c r="BD8" s="905"/>
      <c r="BE8" s="905"/>
      <c r="BF8" s="905"/>
      <c r="BG8" s="905"/>
      <c r="BH8" s="905"/>
      <c r="BI8" s="905"/>
      <c r="BJ8" s="905"/>
      <c r="BK8" s="905"/>
      <c r="BL8" s="905"/>
      <c r="BM8" s="905"/>
      <c r="BN8" s="905"/>
      <c r="BO8" s="905"/>
      <c r="BP8" s="905"/>
      <c r="BQ8" s="905"/>
      <c r="BR8" s="905"/>
      <c r="BS8" s="905"/>
      <c r="BT8" s="905"/>
      <c r="BU8" s="905"/>
      <c r="BV8" s="905"/>
      <c r="BW8" s="905"/>
      <c r="BX8" s="905"/>
      <c r="BY8" s="905"/>
      <c r="BZ8" s="905"/>
      <c r="CA8" s="905"/>
      <c r="CB8" s="905"/>
      <c r="CC8" s="905"/>
      <c r="CD8" s="905"/>
      <c r="CE8" s="905"/>
      <c r="CF8" s="905"/>
      <c r="CG8" s="905"/>
      <c r="CH8" s="905"/>
      <c r="CI8" s="905"/>
      <c r="CJ8" s="905"/>
      <c r="CK8" s="905"/>
      <c r="CL8" s="905"/>
      <c r="CM8" s="905"/>
      <c r="CN8" s="905"/>
      <c r="CO8" s="905"/>
      <c r="CP8" s="905"/>
      <c r="CQ8" s="905"/>
      <c r="CR8" s="905"/>
      <c r="CS8" s="905"/>
      <c r="CT8" s="905"/>
      <c r="CU8" s="905"/>
      <c r="CV8" s="905"/>
      <c r="CW8" s="905"/>
      <c r="CX8" s="905"/>
      <c r="CY8" s="905"/>
      <c r="CZ8" s="905"/>
      <c r="DA8" s="905"/>
      <c r="DB8" s="905"/>
      <c r="DC8" s="905"/>
      <c r="DD8" s="905"/>
      <c r="DE8" s="905"/>
      <c r="DF8" s="905"/>
      <c r="DG8" s="905"/>
      <c r="DH8" s="905"/>
      <c r="DI8" s="905"/>
      <c r="DJ8" s="905"/>
      <c r="DK8" s="905"/>
      <c r="DL8" s="905"/>
      <c r="DM8" s="905"/>
      <c r="DN8" s="905"/>
      <c r="DO8" s="905"/>
      <c r="DP8" s="905"/>
      <c r="DQ8" s="905"/>
      <c r="DR8" s="905"/>
      <c r="DS8" s="905"/>
      <c r="DT8" s="905"/>
      <c r="DU8" s="905"/>
      <c r="DV8" s="905"/>
      <c r="DW8" s="905"/>
      <c r="DX8" s="905"/>
      <c r="DY8" s="905"/>
      <c r="DZ8" s="905"/>
      <c r="EA8" s="905"/>
      <c r="EB8" s="905"/>
      <c r="EC8" s="905"/>
      <c r="ED8" s="905"/>
      <c r="EE8" s="905"/>
      <c r="EF8" s="905"/>
      <c r="EG8" s="905"/>
      <c r="EH8" s="905"/>
      <c r="EI8" s="905"/>
      <c r="EJ8" s="905"/>
      <c r="EK8" s="905"/>
      <c r="EL8" s="905"/>
      <c r="EM8" s="905"/>
      <c r="EN8" s="905"/>
      <c r="EO8" s="905"/>
      <c r="EP8" s="905"/>
      <c r="EQ8" s="905"/>
      <c r="ER8" s="905"/>
      <c r="ES8" s="905"/>
      <c r="ET8" s="905"/>
      <c r="EU8" s="905"/>
      <c r="EV8" s="905"/>
      <c r="EW8" s="905"/>
      <c r="EX8" s="905"/>
      <c r="EY8" s="905"/>
      <c r="EZ8" s="905"/>
      <c r="FA8" s="905"/>
      <c r="FB8" s="905"/>
      <c r="FC8" s="905"/>
      <c r="FD8" s="905"/>
      <c r="FE8" s="905"/>
    </row>
    <row r="9" spans="1:161" s="938" customFormat="1" ht="160.5" customHeight="1" x14ac:dyDescent="0.25">
      <c r="A9" s="1158"/>
      <c r="B9" s="930"/>
      <c r="C9" s="930"/>
      <c r="D9" s="930"/>
      <c r="E9" s="942" t="s">
        <v>1530</v>
      </c>
      <c r="F9" s="930"/>
      <c r="G9" s="931"/>
      <c r="H9" s="939"/>
      <c r="I9" s="931"/>
      <c r="J9" s="932"/>
      <c r="K9" s="940"/>
      <c r="L9" s="934"/>
      <c r="M9" s="934"/>
      <c r="N9" s="934"/>
      <c r="O9" s="935"/>
      <c r="P9" s="936"/>
      <c r="Q9" s="936"/>
      <c r="R9" s="936"/>
      <c r="S9" s="936"/>
      <c r="T9" s="936"/>
      <c r="U9" s="936"/>
      <c r="V9" s="936"/>
      <c r="W9" s="936"/>
      <c r="X9" s="936"/>
      <c r="Y9" s="936"/>
      <c r="Z9" s="936"/>
      <c r="AA9" s="941"/>
      <c r="AB9" s="941"/>
      <c r="AC9" s="941"/>
      <c r="AD9" s="941"/>
      <c r="AE9" s="941"/>
      <c r="AF9" s="937"/>
      <c r="AG9" s="905"/>
      <c r="AH9" s="905"/>
      <c r="AI9" s="905"/>
      <c r="AJ9" s="905"/>
      <c r="AK9" s="905"/>
      <c r="AL9" s="905"/>
      <c r="AM9" s="905"/>
      <c r="AN9" s="905"/>
      <c r="AO9" s="905"/>
      <c r="AP9" s="905"/>
      <c r="AQ9" s="905"/>
      <c r="AR9" s="905"/>
      <c r="AS9" s="905"/>
      <c r="AT9" s="905"/>
      <c r="AU9" s="905"/>
      <c r="AV9" s="905"/>
      <c r="AW9" s="905"/>
      <c r="AX9" s="905"/>
      <c r="AY9" s="905"/>
      <c r="AZ9" s="905"/>
      <c r="BA9" s="905"/>
      <c r="BB9" s="905"/>
      <c r="BC9" s="905"/>
      <c r="BD9" s="905"/>
      <c r="BE9" s="905"/>
      <c r="BF9" s="905"/>
      <c r="BG9" s="905"/>
      <c r="BH9" s="905"/>
      <c r="BI9" s="905"/>
      <c r="BJ9" s="905"/>
      <c r="BK9" s="905"/>
      <c r="BL9" s="905"/>
      <c r="BM9" s="905"/>
      <c r="BN9" s="905"/>
      <c r="BO9" s="905"/>
      <c r="BP9" s="905"/>
      <c r="BQ9" s="905"/>
      <c r="BR9" s="905"/>
      <c r="BS9" s="905"/>
      <c r="BT9" s="905"/>
      <c r="BU9" s="905"/>
      <c r="BV9" s="905"/>
      <c r="BW9" s="905"/>
      <c r="BX9" s="905"/>
      <c r="BY9" s="905"/>
      <c r="BZ9" s="905"/>
      <c r="CA9" s="905"/>
      <c r="CB9" s="905"/>
      <c r="CC9" s="905"/>
      <c r="CD9" s="905"/>
      <c r="CE9" s="905"/>
      <c r="CF9" s="905"/>
      <c r="CG9" s="905"/>
      <c r="CH9" s="905"/>
      <c r="CI9" s="905"/>
      <c r="CJ9" s="905"/>
      <c r="CK9" s="905"/>
      <c r="CL9" s="905"/>
      <c r="CM9" s="905"/>
      <c r="CN9" s="905"/>
      <c r="CO9" s="905"/>
      <c r="CP9" s="905"/>
      <c r="CQ9" s="905"/>
      <c r="CR9" s="905"/>
      <c r="CS9" s="905"/>
      <c r="CT9" s="905"/>
      <c r="CU9" s="905"/>
      <c r="CV9" s="905"/>
      <c r="CW9" s="905"/>
      <c r="CX9" s="905"/>
      <c r="CY9" s="905"/>
      <c r="CZ9" s="905"/>
      <c r="DA9" s="905"/>
      <c r="DB9" s="905"/>
      <c r="DC9" s="905"/>
      <c r="DD9" s="905"/>
      <c r="DE9" s="905"/>
      <c r="DF9" s="905"/>
      <c r="DG9" s="905"/>
      <c r="DH9" s="905"/>
      <c r="DI9" s="905"/>
      <c r="DJ9" s="905"/>
      <c r="DK9" s="905"/>
      <c r="DL9" s="905"/>
      <c r="DM9" s="905"/>
      <c r="DN9" s="905"/>
      <c r="DO9" s="905"/>
      <c r="DP9" s="905"/>
      <c r="DQ9" s="905"/>
      <c r="DR9" s="905"/>
      <c r="DS9" s="905"/>
      <c r="DT9" s="905"/>
      <c r="DU9" s="905"/>
      <c r="DV9" s="905"/>
      <c r="DW9" s="905"/>
      <c r="DX9" s="905"/>
      <c r="DY9" s="905"/>
      <c r="DZ9" s="905"/>
      <c r="EA9" s="905"/>
      <c r="EB9" s="905"/>
      <c r="EC9" s="905"/>
      <c r="ED9" s="905"/>
      <c r="EE9" s="905"/>
      <c r="EF9" s="905"/>
      <c r="EG9" s="905"/>
      <c r="EH9" s="905"/>
      <c r="EI9" s="905"/>
      <c r="EJ9" s="905"/>
      <c r="EK9" s="905"/>
      <c r="EL9" s="905"/>
      <c r="EM9" s="905"/>
      <c r="EN9" s="905"/>
      <c r="EO9" s="905"/>
      <c r="EP9" s="905"/>
      <c r="EQ9" s="905"/>
      <c r="ER9" s="905"/>
      <c r="ES9" s="905"/>
      <c r="ET9" s="905"/>
      <c r="EU9" s="905"/>
      <c r="EV9" s="905"/>
      <c r="EW9" s="905"/>
      <c r="EX9" s="905"/>
      <c r="EY9" s="905"/>
      <c r="EZ9" s="905"/>
      <c r="FA9" s="905"/>
      <c r="FB9" s="905"/>
      <c r="FC9" s="905"/>
      <c r="FD9" s="905"/>
      <c r="FE9" s="905"/>
    </row>
    <row r="10" spans="1:161" s="946" customFormat="1" ht="27.75" customHeight="1" x14ac:dyDescent="0.25">
      <c r="A10" s="1156" t="s">
        <v>1531</v>
      </c>
      <c r="B10" s="930" t="s">
        <v>1629</v>
      </c>
      <c r="C10" s="930"/>
      <c r="D10" s="930" t="s">
        <v>1604</v>
      </c>
      <c r="E10" s="930" t="s">
        <v>1664</v>
      </c>
      <c r="F10" s="1033" t="s">
        <v>1542</v>
      </c>
      <c r="G10" s="931">
        <v>1</v>
      </c>
      <c r="H10" s="931">
        <v>4</v>
      </c>
      <c r="I10" s="931">
        <v>1</v>
      </c>
      <c r="J10" s="943"/>
      <c r="K10" s="944"/>
      <c r="L10" s="941"/>
      <c r="M10" s="941"/>
      <c r="N10" s="941"/>
      <c r="O10" s="935">
        <v>5000</v>
      </c>
      <c r="P10" s="936">
        <v>100</v>
      </c>
      <c r="Q10" s="936">
        <v>100</v>
      </c>
      <c r="R10" s="936">
        <v>100</v>
      </c>
      <c r="S10" s="936">
        <v>100</v>
      </c>
      <c r="T10" s="936">
        <v>100</v>
      </c>
      <c r="U10" s="936">
        <v>100</v>
      </c>
      <c r="V10" s="936">
        <v>100</v>
      </c>
      <c r="W10" s="936">
        <v>100</v>
      </c>
      <c r="X10" s="936">
        <v>100</v>
      </c>
      <c r="Y10" s="936">
        <v>100</v>
      </c>
      <c r="Z10" s="936">
        <v>100</v>
      </c>
      <c r="AA10" s="941"/>
      <c r="AB10" s="941"/>
      <c r="AC10" s="941"/>
      <c r="AD10" s="941"/>
      <c r="AE10" s="941"/>
      <c r="AF10" s="937">
        <v>500</v>
      </c>
      <c r="AG10" s="945"/>
      <c r="AH10" s="945"/>
      <c r="AI10" s="945"/>
      <c r="AJ10" s="945"/>
      <c r="AK10" s="945"/>
      <c r="AL10" s="945"/>
      <c r="AM10" s="945"/>
      <c r="AN10" s="945"/>
      <c r="AO10" s="945"/>
      <c r="AP10" s="945"/>
      <c r="AQ10" s="945"/>
      <c r="AR10" s="945"/>
      <c r="AS10" s="945"/>
      <c r="AT10" s="945"/>
      <c r="AU10" s="945"/>
      <c r="AV10" s="945"/>
      <c r="AW10" s="945"/>
      <c r="AX10" s="945"/>
      <c r="AY10" s="945"/>
      <c r="AZ10" s="945"/>
      <c r="BA10" s="945"/>
      <c r="BB10" s="945"/>
      <c r="BC10" s="945"/>
      <c r="BD10" s="945"/>
      <c r="BE10" s="945"/>
      <c r="BF10" s="945"/>
      <c r="BG10" s="945"/>
      <c r="BH10" s="945"/>
      <c r="BI10" s="945"/>
      <c r="BJ10" s="945"/>
      <c r="BK10" s="945"/>
      <c r="BL10" s="945"/>
      <c r="BM10" s="945"/>
      <c r="BN10" s="945"/>
      <c r="BO10" s="945"/>
      <c r="BP10" s="945"/>
      <c r="BQ10" s="945"/>
      <c r="BR10" s="945"/>
      <c r="BS10" s="945"/>
      <c r="BT10" s="945"/>
      <c r="BU10" s="945"/>
      <c r="BV10" s="945"/>
      <c r="BW10" s="945"/>
      <c r="BX10" s="945"/>
      <c r="BY10" s="945"/>
      <c r="BZ10" s="945"/>
      <c r="CA10" s="945"/>
      <c r="CB10" s="945"/>
      <c r="CC10" s="945"/>
      <c r="CD10" s="945"/>
      <c r="CE10" s="945"/>
      <c r="CF10" s="945"/>
      <c r="CG10" s="945"/>
      <c r="CH10" s="945"/>
      <c r="CI10" s="945"/>
      <c r="CJ10" s="945"/>
      <c r="CK10" s="945"/>
      <c r="CL10" s="945"/>
      <c r="CM10" s="945"/>
      <c r="CN10" s="945"/>
      <c r="CO10" s="945"/>
      <c r="CP10" s="945"/>
      <c r="CQ10" s="945"/>
      <c r="CR10" s="945"/>
      <c r="CS10" s="945"/>
      <c r="CT10" s="945"/>
      <c r="CU10" s="945"/>
      <c r="CV10" s="945"/>
      <c r="CW10" s="945"/>
      <c r="CX10" s="945"/>
      <c r="CY10" s="945"/>
      <c r="CZ10" s="945"/>
      <c r="DA10" s="945"/>
      <c r="DB10" s="945"/>
      <c r="DC10" s="945"/>
      <c r="DD10" s="945"/>
      <c r="DE10" s="945"/>
      <c r="DF10" s="945"/>
      <c r="DG10" s="945"/>
      <c r="DH10" s="945"/>
      <c r="DI10" s="945"/>
      <c r="DJ10" s="945"/>
      <c r="DK10" s="945"/>
      <c r="DL10" s="945"/>
      <c r="DM10" s="945"/>
      <c r="DN10" s="945"/>
      <c r="DO10" s="945"/>
      <c r="DP10" s="945"/>
      <c r="DQ10" s="945"/>
      <c r="DR10" s="945"/>
      <c r="DS10" s="945"/>
      <c r="DT10" s="945"/>
      <c r="DU10" s="945"/>
      <c r="DV10" s="945"/>
      <c r="DW10" s="945"/>
      <c r="DX10" s="945"/>
      <c r="DY10" s="945"/>
      <c r="DZ10" s="945"/>
      <c r="EA10" s="945"/>
      <c r="EB10" s="945"/>
      <c r="EC10" s="945"/>
      <c r="ED10" s="945"/>
      <c r="EE10" s="945"/>
      <c r="EF10" s="945"/>
      <c r="EG10" s="945"/>
      <c r="EH10" s="945"/>
      <c r="EI10" s="945"/>
      <c r="EJ10" s="945"/>
      <c r="EK10" s="945"/>
      <c r="EL10" s="945"/>
      <c r="EM10" s="945"/>
      <c r="EN10" s="945"/>
      <c r="EO10" s="945"/>
      <c r="EP10" s="945"/>
      <c r="EQ10" s="945"/>
      <c r="ER10" s="945"/>
      <c r="ES10" s="945"/>
      <c r="ET10" s="945"/>
      <c r="EU10" s="945"/>
      <c r="EV10" s="945"/>
      <c r="EW10" s="945"/>
      <c r="EX10" s="945"/>
      <c r="EY10" s="945"/>
      <c r="EZ10" s="945"/>
      <c r="FA10" s="945"/>
      <c r="FB10" s="945"/>
      <c r="FC10" s="945"/>
      <c r="FD10" s="945"/>
      <c r="FE10" s="945"/>
    </row>
    <row r="11" spans="1:161" s="946" customFormat="1" ht="36" customHeight="1" x14ac:dyDescent="0.25">
      <c r="A11" s="1158"/>
      <c r="B11" s="930" t="s">
        <v>1539</v>
      </c>
      <c r="C11" s="930"/>
      <c r="D11" s="930" t="s">
        <v>1540</v>
      </c>
      <c r="E11" s="930" t="s">
        <v>1541</v>
      </c>
      <c r="F11" s="1033" t="s">
        <v>1542</v>
      </c>
      <c r="G11" s="931">
        <v>1</v>
      </c>
      <c r="H11" s="931">
        <v>20</v>
      </c>
      <c r="I11" s="931">
        <v>1</v>
      </c>
      <c r="J11" s="943"/>
      <c r="K11" s="944"/>
      <c r="L11" s="941"/>
      <c r="M11" s="941"/>
      <c r="N11" s="941"/>
      <c r="O11" s="935">
        <v>6000</v>
      </c>
      <c r="P11" s="936">
        <v>100</v>
      </c>
      <c r="Q11" s="936">
        <v>100</v>
      </c>
      <c r="R11" s="936">
        <v>100</v>
      </c>
      <c r="S11" s="936">
        <v>100</v>
      </c>
      <c r="T11" s="936">
        <v>100</v>
      </c>
      <c r="U11" s="936">
        <v>100</v>
      </c>
      <c r="V11" s="936">
        <v>100</v>
      </c>
      <c r="W11" s="936">
        <v>100</v>
      </c>
      <c r="X11" s="936">
        <v>100</v>
      </c>
      <c r="Y11" s="936">
        <v>100</v>
      </c>
      <c r="Z11" s="936">
        <v>100</v>
      </c>
      <c r="AA11" s="941"/>
      <c r="AB11" s="941"/>
      <c r="AC11" s="941"/>
      <c r="AD11" s="941"/>
      <c r="AE11" s="941"/>
      <c r="AF11" s="937">
        <v>500</v>
      </c>
      <c r="AG11" s="945"/>
      <c r="AH11" s="945"/>
      <c r="AI11" s="945"/>
      <c r="AJ11" s="945"/>
      <c r="AK11" s="945"/>
      <c r="AL11" s="945"/>
      <c r="AM11" s="945"/>
      <c r="AN11" s="945"/>
      <c r="AO11" s="945"/>
      <c r="AP11" s="945"/>
      <c r="AQ11" s="945"/>
      <c r="AR11" s="945"/>
      <c r="AS11" s="945"/>
      <c r="AT11" s="945"/>
      <c r="AU11" s="945"/>
      <c r="AV11" s="945"/>
      <c r="AW11" s="945"/>
      <c r="AX11" s="945"/>
      <c r="AY11" s="945"/>
      <c r="AZ11" s="945"/>
      <c r="BA11" s="945"/>
      <c r="BB11" s="945"/>
      <c r="BC11" s="945"/>
      <c r="BD11" s="945"/>
      <c r="BE11" s="945"/>
      <c r="BF11" s="945"/>
      <c r="BG11" s="945"/>
      <c r="BH11" s="945"/>
      <c r="BI11" s="945"/>
      <c r="BJ11" s="945"/>
      <c r="BK11" s="945"/>
      <c r="BL11" s="945"/>
      <c r="BM11" s="945"/>
      <c r="BN11" s="945"/>
      <c r="BO11" s="945"/>
      <c r="BP11" s="945"/>
      <c r="BQ11" s="945"/>
      <c r="BR11" s="945"/>
      <c r="BS11" s="945"/>
      <c r="BT11" s="945"/>
      <c r="BU11" s="945"/>
      <c r="BV11" s="945"/>
      <c r="BW11" s="945"/>
      <c r="BX11" s="945"/>
      <c r="BY11" s="945"/>
      <c r="BZ11" s="945"/>
      <c r="CA11" s="945"/>
      <c r="CB11" s="945"/>
      <c r="CC11" s="945"/>
      <c r="CD11" s="945"/>
      <c r="CE11" s="945"/>
      <c r="CF11" s="945"/>
      <c r="CG11" s="945"/>
      <c r="CH11" s="945"/>
      <c r="CI11" s="945"/>
      <c r="CJ11" s="945"/>
      <c r="CK11" s="945"/>
      <c r="CL11" s="945"/>
      <c r="CM11" s="945"/>
      <c r="CN11" s="945"/>
      <c r="CO11" s="945"/>
      <c r="CP11" s="945"/>
      <c r="CQ11" s="945"/>
      <c r="CR11" s="945"/>
      <c r="CS11" s="945"/>
      <c r="CT11" s="945"/>
      <c r="CU11" s="945"/>
      <c r="CV11" s="945"/>
      <c r="CW11" s="945"/>
      <c r="CX11" s="945"/>
      <c r="CY11" s="945"/>
      <c r="CZ11" s="945"/>
      <c r="DA11" s="945"/>
      <c r="DB11" s="945"/>
      <c r="DC11" s="945"/>
      <c r="DD11" s="945"/>
      <c r="DE11" s="945"/>
      <c r="DF11" s="945"/>
      <c r="DG11" s="945"/>
      <c r="DH11" s="945"/>
      <c r="DI11" s="945"/>
      <c r="DJ11" s="945"/>
      <c r="DK11" s="945"/>
      <c r="DL11" s="945"/>
      <c r="DM11" s="945"/>
      <c r="DN11" s="945"/>
      <c r="DO11" s="945"/>
      <c r="DP11" s="945"/>
      <c r="DQ11" s="945"/>
      <c r="DR11" s="945"/>
      <c r="DS11" s="945"/>
      <c r="DT11" s="945"/>
      <c r="DU11" s="945"/>
      <c r="DV11" s="945"/>
      <c r="DW11" s="945"/>
      <c r="DX11" s="945"/>
      <c r="DY11" s="945"/>
      <c r="DZ11" s="945"/>
      <c r="EA11" s="945"/>
      <c r="EB11" s="945"/>
      <c r="EC11" s="945"/>
      <c r="ED11" s="945"/>
      <c r="EE11" s="945"/>
      <c r="EF11" s="945"/>
      <c r="EG11" s="945"/>
      <c r="EH11" s="945"/>
      <c r="EI11" s="945"/>
      <c r="EJ11" s="945"/>
      <c r="EK11" s="945"/>
      <c r="EL11" s="945"/>
      <c r="EM11" s="945"/>
      <c r="EN11" s="945"/>
      <c r="EO11" s="945"/>
      <c r="EP11" s="945"/>
      <c r="EQ11" s="945"/>
      <c r="ER11" s="945"/>
      <c r="ES11" s="945"/>
      <c r="ET11" s="945"/>
      <c r="EU11" s="945"/>
      <c r="EV11" s="945"/>
      <c r="EW11" s="945"/>
      <c r="EX11" s="945"/>
      <c r="EY11" s="945"/>
      <c r="EZ11" s="945"/>
      <c r="FA11" s="945"/>
      <c r="FB11" s="945"/>
      <c r="FC11" s="945"/>
      <c r="FD11" s="945"/>
      <c r="FE11" s="945"/>
    </row>
    <row r="12" spans="1:161" s="938" customFormat="1" ht="34.5" customHeight="1" thickBot="1" x14ac:dyDescent="0.3">
      <c r="A12" s="954"/>
      <c r="B12" s="954"/>
      <c r="C12" s="954"/>
      <c r="D12" s="954"/>
      <c r="E12" s="954"/>
      <c r="F12" s="954"/>
      <c r="G12" s="954"/>
      <c r="H12" s="954"/>
      <c r="I12" s="954"/>
      <c r="J12" s="954"/>
      <c r="K12" s="954" t="e">
        <f>SUM(#REF!)</f>
        <v>#REF!</v>
      </c>
      <c r="L12" s="954" t="e">
        <f>SUM(#REF!)</f>
        <v>#REF!</v>
      </c>
      <c r="M12" s="954" t="e">
        <f>SUM(#REF!)</f>
        <v>#REF!</v>
      </c>
      <c r="N12" s="954" t="e">
        <f>SUM(#REF!)</f>
        <v>#REF!</v>
      </c>
      <c r="O12" s="955">
        <f t="shared" ref="O12:AF12" si="0">SUM(O5:O11)</f>
        <v>21000</v>
      </c>
      <c r="P12" s="955">
        <f t="shared" si="0"/>
        <v>650</v>
      </c>
      <c r="Q12" s="955">
        <f t="shared" si="0"/>
        <v>650</v>
      </c>
      <c r="R12" s="955">
        <f t="shared" si="0"/>
        <v>650</v>
      </c>
      <c r="S12" s="955">
        <f t="shared" si="0"/>
        <v>1400</v>
      </c>
      <c r="T12" s="955">
        <f t="shared" si="0"/>
        <v>650</v>
      </c>
      <c r="U12" s="955">
        <f t="shared" si="0"/>
        <v>650</v>
      </c>
      <c r="V12" s="955">
        <f t="shared" si="0"/>
        <v>650</v>
      </c>
      <c r="W12" s="955">
        <f t="shared" si="0"/>
        <v>650</v>
      </c>
      <c r="X12" s="955">
        <f t="shared" si="0"/>
        <v>1400</v>
      </c>
      <c r="Y12" s="955">
        <f t="shared" si="0"/>
        <v>650</v>
      </c>
      <c r="Z12" s="955">
        <f t="shared" si="0"/>
        <v>650</v>
      </c>
      <c r="AA12" s="954">
        <f t="shared" si="0"/>
        <v>0</v>
      </c>
      <c r="AB12" s="954">
        <f t="shared" si="0"/>
        <v>0</v>
      </c>
      <c r="AC12" s="954">
        <f t="shared" si="0"/>
        <v>0</v>
      </c>
      <c r="AD12" s="954">
        <f t="shared" si="0"/>
        <v>0</v>
      </c>
      <c r="AE12" s="954">
        <f t="shared" si="0"/>
        <v>0</v>
      </c>
      <c r="AF12" s="956">
        <f t="shared" si="0"/>
        <v>5800</v>
      </c>
      <c r="AG12" s="905"/>
      <c r="AH12" s="905"/>
      <c r="AI12" s="905"/>
      <c r="AJ12" s="905"/>
      <c r="AK12" s="905"/>
      <c r="AL12" s="905"/>
      <c r="AM12" s="905"/>
      <c r="AN12" s="905"/>
      <c r="AO12" s="905"/>
      <c r="AP12" s="905"/>
      <c r="AQ12" s="905"/>
      <c r="AR12" s="905"/>
      <c r="AS12" s="905"/>
      <c r="AT12" s="905"/>
      <c r="AU12" s="905"/>
      <c r="AV12" s="905"/>
      <c r="AW12" s="905"/>
      <c r="AX12" s="905"/>
      <c r="AY12" s="905"/>
      <c r="AZ12" s="905"/>
      <c r="BA12" s="905"/>
      <c r="BB12" s="905"/>
      <c r="BC12" s="905"/>
      <c r="BD12" s="905"/>
      <c r="BE12" s="905"/>
      <c r="BF12" s="905"/>
      <c r="BG12" s="905"/>
      <c r="BH12" s="905"/>
      <c r="BI12" s="905"/>
      <c r="BJ12" s="905"/>
      <c r="BK12" s="905"/>
      <c r="BL12" s="905"/>
      <c r="BM12" s="905"/>
      <c r="BN12" s="905"/>
      <c r="BO12" s="905"/>
      <c r="BP12" s="905"/>
      <c r="BQ12" s="905"/>
      <c r="BR12" s="905"/>
      <c r="BS12" s="905"/>
      <c r="BT12" s="905"/>
      <c r="BU12" s="905"/>
      <c r="BV12" s="905"/>
      <c r="BW12" s="905"/>
      <c r="BX12" s="905"/>
      <c r="BY12" s="905"/>
      <c r="BZ12" s="905"/>
      <c r="CA12" s="905"/>
      <c r="CB12" s="905"/>
      <c r="CC12" s="905"/>
      <c r="CD12" s="905"/>
      <c r="CE12" s="905"/>
      <c r="CF12" s="905"/>
      <c r="CG12" s="905"/>
      <c r="CH12" s="905"/>
      <c r="CI12" s="905"/>
      <c r="CJ12" s="905"/>
      <c r="CK12" s="905"/>
      <c r="CL12" s="905"/>
      <c r="CM12" s="905"/>
      <c r="CN12" s="905"/>
      <c r="CO12" s="905"/>
      <c r="CP12" s="905"/>
      <c r="CQ12" s="905"/>
      <c r="CR12" s="905"/>
      <c r="CS12" s="905"/>
      <c r="CT12" s="905"/>
      <c r="CU12" s="905"/>
      <c r="CV12" s="905"/>
      <c r="CW12" s="905"/>
      <c r="CX12" s="905"/>
      <c r="CY12" s="905"/>
      <c r="CZ12" s="905"/>
      <c r="DA12" s="905"/>
      <c r="DB12" s="905"/>
      <c r="DC12" s="905"/>
      <c r="DD12" s="905"/>
      <c r="DE12" s="905"/>
      <c r="DF12" s="905"/>
      <c r="DG12" s="905"/>
      <c r="DH12" s="905"/>
      <c r="DI12" s="905"/>
      <c r="DJ12" s="905"/>
      <c r="DK12" s="905"/>
      <c r="DL12" s="905"/>
      <c r="DM12" s="905"/>
      <c r="DN12" s="905"/>
      <c r="DO12" s="905"/>
      <c r="DP12" s="905"/>
      <c r="DQ12" s="905"/>
      <c r="DR12" s="905"/>
      <c r="DS12" s="905"/>
      <c r="DT12" s="905"/>
      <c r="DU12" s="905"/>
      <c r="DV12" s="905"/>
      <c r="DW12" s="905"/>
      <c r="DX12" s="905"/>
      <c r="DY12" s="905"/>
      <c r="DZ12" s="905"/>
      <c r="EA12" s="905"/>
      <c r="EB12" s="905"/>
      <c r="EC12" s="905"/>
      <c r="ED12" s="905"/>
      <c r="EE12" s="905"/>
      <c r="EF12" s="905"/>
      <c r="EG12" s="905"/>
      <c r="EH12" s="905"/>
      <c r="EI12" s="905"/>
      <c r="EJ12" s="905"/>
      <c r="EK12" s="905"/>
      <c r="EL12" s="905"/>
      <c r="EM12" s="905"/>
      <c r="EN12" s="905"/>
      <c r="EO12" s="905"/>
      <c r="EP12" s="905"/>
      <c r="EQ12" s="905"/>
      <c r="ER12" s="905"/>
      <c r="ES12" s="905"/>
      <c r="ET12" s="905"/>
      <c r="EU12" s="905"/>
      <c r="EV12" s="905"/>
      <c r="EW12" s="905"/>
      <c r="EX12" s="905"/>
      <c r="EY12" s="905"/>
      <c r="EZ12" s="905"/>
      <c r="FA12" s="905"/>
      <c r="FB12" s="905"/>
      <c r="FC12" s="905"/>
      <c r="FD12" s="905"/>
      <c r="FE12" s="905"/>
    </row>
    <row r="13" spans="1:161" s="966" customFormat="1" ht="30" customHeight="1" thickBot="1" x14ac:dyDescent="0.3">
      <c r="A13" s="957" t="s">
        <v>234</v>
      </c>
      <c r="B13" s="957"/>
      <c r="C13" s="957"/>
      <c r="D13" s="957"/>
      <c r="E13" s="957"/>
      <c r="F13" s="957"/>
      <c r="G13" s="958"/>
      <c r="H13" s="959"/>
      <c r="I13" s="958"/>
      <c r="J13" s="960"/>
      <c r="K13" s="961">
        <v>2014</v>
      </c>
      <c r="L13" s="962">
        <v>2015</v>
      </c>
      <c r="M13" s="962">
        <v>2016</v>
      </c>
      <c r="N13" s="962">
        <v>2017</v>
      </c>
      <c r="O13" s="963" t="s">
        <v>1546</v>
      </c>
      <c r="P13" s="964">
        <v>2021</v>
      </c>
      <c r="Q13" s="964">
        <v>2022</v>
      </c>
      <c r="R13" s="964">
        <v>2023</v>
      </c>
      <c r="S13" s="964">
        <v>2024</v>
      </c>
      <c r="T13" s="964">
        <v>2025</v>
      </c>
      <c r="U13" s="964">
        <v>2026</v>
      </c>
      <c r="V13" s="964">
        <v>2027</v>
      </c>
      <c r="W13" s="964">
        <v>2028</v>
      </c>
      <c r="X13" s="964">
        <v>2029</v>
      </c>
      <c r="Y13" s="964">
        <v>2030</v>
      </c>
      <c r="AA13" s="964">
        <v>2032</v>
      </c>
      <c r="AB13" s="964">
        <v>2033</v>
      </c>
      <c r="AC13" s="964">
        <v>2034</v>
      </c>
      <c r="AD13" s="964">
        <v>2035</v>
      </c>
      <c r="AE13" s="964">
        <v>2036</v>
      </c>
      <c r="AF13" s="965" t="s">
        <v>262</v>
      </c>
    </row>
    <row r="14" spans="1:161" s="974" customFormat="1" ht="30" customHeight="1" thickBot="1" x14ac:dyDescent="0.3">
      <c r="A14" s="967" t="s">
        <v>1547</v>
      </c>
      <c r="B14" s="967"/>
      <c r="C14" s="967"/>
      <c r="D14" s="967"/>
      <c r="E14" s="967"/>
      <c r="F14" s="967"/>
      <c r="G14" s="968"/>
      <c r="H14" s="969"/>
      <c r="I14" s="968"/>
      <c r="J14" s="970"/>
      <c r="K14" s="971" t="e">
        <f>K12+#REF!+#REF!+#REF!</f>
        <v>#REF!</v>
      </c>
      <c r="L14" s="971" t="e">
        <f>L12+#REF!+#REF!+#REF!</f>
        <v>#REF!</v>
      </c>
      <c r="M14" s="971" t="e">
        <f>M12+#REF!+#REF!+#REF!</f>
        <v>#REF!</v>
      </c>
      <c r="N14" s="971" t="e">
        <f>N12+#REF!+#REF!+#REF!</f>
        <v>#REF!</v>
      </c>
      <c r="O14" s="972"/>
      <c r="P14" s="973">
        <f>P12</f>
        <v>650</v>
      </c>
      <c r="Q14" s="973">
        <f t="shared" ref="Q14:AF14" si="1">Q12</f>
        <v>650</v>
      </c>
      <c r="R14" s="973">
        <f t="shared" si="1"/>
        <v>650</v>
      </c>
      <c r="S14" s="973">
        <f t="shared" si="1"/>
        <v>1400</v>
      </c>
      <c r="T14" s="973">
        <f t="shared" si="1"/>
        <v>650</v>
      </c>
      <c r="U14" s="973">
        <f t="shared" si="1"/>
        <v>650</v>
      </c>
      <c r="V14" s="973">
        <f t="shared" si="1"/>
        <v>650</v>
      </c>
      <c r="W14" s="973">
        <f t="shared" si="1"/>
        <v>650</v>
      </c>
      <c r="X14" s="973">
        <f t="shared" si="1"/>
        <v>1400</v>
      </c>
      <c r="Y14" s="973">
        <f t="shared" si="1"/>
        <v>650</v>
      </c>
      <c r="Z14" s="973">
        <f t="shared" si="1"/>
        <v>650</v>
      </c>
      <c r="AA14" s="973">
        <f t="shared" si="1"/>
        <v>0</v>
      </c>
      <c r="AB14" s="973">
        <f t="shared" si="1"/>
        <v>0</v>
      </c>
      <c r="AC14" s="973">
        <f t="shared" si="1"/>
        <v>0</v>
      </c>
      <c r="AD14" s="973">
        <f t="shared" si="1"/>
        <v>0</v>
      </c>
      <c r="AE14" s="973">
        <f t="shared" si="1"/>
        <v>0</v>
      </c>
      <c r="AF14" s="973">
        <f t="shared" si="1"/>
        <v>5800</v>
      </c>
    </row>
    <row r="15" spans="1:161" s="938" customFormat="1" ht="30" customHeight="1" x14ac:dyDescent="0.25">
      <c r="A15" s="904"/>
      <c r="B15" s="904"/>
      <c r="C15" s="904"/>
      <c r="D15" s="904"/>
      <c r="E15" s="904"/>
      <c r="F15" s="904"/>
      <c r="G15" s="975"/>
      <c r="H15" s="975"/>
      <c r="I15" s="904"/>
      <c r="J15" s="904"/>
      <c r="K15" s="976"/>
      <c r="L15" s="977"/>
      <c r="M15" s="977"/>
      <c r="N15" s="977"/>
      <c r="O15" s="977"/>
      <c r="P15" s="977"/>
      <c r="Q15" s="977"/>
      <c r="R15" s="977"/>
      <c r="S15" s="977"/>
      <c r="T15" s="977"/>
      <c r="U15" s="977"/>
      <c r="V15" s="675"/>
      <c r="W15" s="675"/>
      <c r="X15" s="675"/>
      <c r="Y15" s="675"/>
      <c r="Z15" s="675"/>
      <c r="AA15" s="675"/>
      <c r="AB15" s="675"/>
      <c r="AC15" s="675"/>
      <c r="AD15" s="675"/>
      <c r="AE15" s="675"/>
      <c r="AF15" s="675"/>
      <c r="AG15" s="905"/>
      <c r="AH15" s="905"/>
      <c r="AI15" s="905"/>
      <c r="AJ15" s="905"/>
      <c r="AK15" s="905"/>
      <c r="AL15" s="905"/>
      <c r="AM15" s="905"/>
      <c r="AN15" s="905"/>
      <c r="AO15" s="905"/>
      <c r="AP15" s="905"/>
      <c r="AQ15" s="905"/>
      <c r="AR15" s="905"/>
      <c r="AS15" s="905"/>
      <c r="AT15" s="905"/>
      <c r="AU15" s="905"/>
      <c r="AV15" s="905"/>
      <c r="AW15" s="905"/>
      <c r="AX15" s="905"/>
      <c r="AY15" s="905"/>
      <c r="AZ15" s="905"/>
      <c r="BA15" s="905"/>
      <c r="BB15" s="905"/>
      <c r="BC15" s="905"/>
      <c r="BD15" s="905"/>
      <c r="BE15" s="905"/>
      <c r="BF15" s="905"/>
      <c r="BG15" s="905"/>
      <c r="BH15" s="905"/>
      <c r="BI15" s="905"/>
      <c r="BJ15" s="905"/>
      <c r="BK15" s="905"/>
      <c r="BL15" s="905"/>
      <c r="BM15" s="905"/>
      <c r="BN15" s="905"/>
      <c r="BO15" s="905"/>
      <c r="BP15" s="905"/>
      <c r="BQ15" s="905"/>
      <c r="BR15" s="905"/>
      <c r="BS15" s="905"/>
      <c r="BT15" s="905"/>
      <c r="BU15" s="905"/>
      <c r="BV15" s="905"/>
      <c r="BW15" s="905"/>
      <c r="BX15" s="905"/>
      <c r="BY15" s="905"/>
      <c r="BZ15" s="905"/>
      <c r="CA15" s="905"/>
      <c r="CB15" s="905"/>
      <c r="CC15" s="905"/>
      <c r="CD15" s="905"/>
      <c r="CE15" s="905"/>
      <c r="CF15" s="905"/>
      <c r="CG15" s="905"/>
      <c r="CH15" s="905"/>
      <c r="CI15" s="905"/>
      <c r="CJ15" s="905"/>
      <c r="CK15" s="905"/>
      <c r="CL15" s="905"/>
      <c r="CM15" s="905"/>
      <c r="CN15" s="905"/>
      <c r="CO15" s="905"/>
      <c r="CP15" s="905"/>
      <c r="CQ15" s="905"/>
      <c r="CR15" s="905"/>
      <c r="CS15" s="905"/>
      <c r="CT15" s="905"/>
      <c r="CU15" s="905"/>
      <c r="CV15" s="905"/>
      <c r="CW15" s="905"/>
      <c r="CX15" s="905"/>
      <c r="CY15" s="905"/>
      <c r="CZ15" s="905"/>
      <c r="DA15" s="905"/>
      <c r="DB15" s="905"/>
      <c r="DC15" s="905"/>
      <c r="DD15" s="905"/>
      <c r="DE15" s="905"/>
      <c r="DF15" s="905"/>
      <c r="DG15" s="905"/>
      <c r="DH15" s="905"/>
      <c r="DI15" s="905"/>
      <c r="DJ15" s="905"/>
      <c r="DK15" s="905"/>
      <c r="DL15" s="905"/>
      <c r="DM15" s="905"/>
      <c r="DN15" s="905"/>
      <c r="DO15" s="905"/>
      <c r="DP15" s="905"/>
      <c r="DQ15" s="905"/>
      <c r="DR15" s="905"/>
      <c r="DS15" s="905"/>
      <c r="DT15" s="905"/>
      <c r="DU15" s="905"/>
      <c r="DV15" s="905"/>
      <c r="DW15" s="905"/>
      <c r="DX15" s="905"/>
      <c r="DY15" s="905"/>
      <c r="DZ15" s="905"/>
      <c r="EA15" s="905"/>
      <c r="EB15" s="905"/>
      <c r="EC15" s="905"/>
      <c r="ED15" s="905"/>
      <c r="EE15" s="905"/>
      <c r="EF15" s="905"/>
      <c r="EG15" s="905"/>
      <c r="EH15" s="905"/>
      <c r="EI15" s="905"/>
      <c r="EJ15" s="905"/>
      <c r="EK15" s="905"/>
      <c r="EL15" s="905"/>
      <c r="EM15" s="905"/>
      <c r="EN15" s="905"/>
      <c r="EO15" s="905"/>
      <c r="EP15" s="905"/>
      <c r="EQ15" s="905"/>
      <c r="ER15" s="905"/>
      <c r="ES15" s="905"/>
      <c r="ET15" s="905"/>
      <c r="EU15" s="905"/>
      <c r="EV15" s="905"/>
      <c r="EW15" s="905"/>
      <c r="EX15" s="905"/>
      <c r="EY15" s="905"/>
      <c r="EZ15" s="905"/>
      <c r="FA15" s="905"/>
      <c r="FB15" s="905"/>
      <c r="FC15" s="905"/>
      <c r="FD15" s="905"/>
      <c r="FE15" s="905"/>
    </row>
    <row r="16" spans="1:161" s="938" customFormat="1" ht="30" customHeight="1" x14ac:dyDescent="0.25">
      <c r="A16" s="904"/>
      <c r="B16" s="904"/>
      <c r="C16" s="904"/>
      <c r="D16" s="904"/>
      <c r="E16" s="904"/>
      <c r="F16" s="904"/>
      <c r="G16" s="975"/>
      <c r="H16" s="975"/>
      <c r="I16" s="904"/>
      <c r="J16" s="904"/>
      <c r="K16" s="976"/>
      <c r="L16" s="977"/>
      <c r="M16" s="977"/>
      <c r="N16" s="977"/>
      <c r="O16" s="977"/>
      <c r="P16" s="977"/>
      <c r="Q16" s="977"/>
      <c r="R16" s="977"/>
      <c r="S16" s="977"/>
      <c r="T16" s="977"/>
      <c r="U16" s="977"/>
      <c r="V16" s="675"/>
      <c r="W16" s="675"/>
      <c r="X16" s="675"/>
      <c r="Y16" s="675"/>
      <c r="Z16" s="675"/>
      <c r="AA16" s="675"/>
      <c r="AB16" s="675"/>
      <c r="AC16" s="675"/>
      <c r="AD16" s="675"/>
      <c r="AE16" s="675"/>
      <c r="AF16" s="675"/>
      <c r="AG16" s="905"/>
      <c r="AH16" s="905"/>
      <c r="AI16" s="905"/>
      <c r="AJ16" s="905"/>
      <c r="AK16" s="905"/>
      <c r="AL16" s="905"/>
      <c r="AM16" s="905"/>
      <c r="AN16" s="905"/>
      <c r="AO16" s="905"/>
      <c r="AP16" s="905"/>
      <c r="AQ16" s="905"/>
      <c r="AR16" s="905"/>
      <c r="AS16" s="905"/>
      <c r="AT16" s="905"/>
      <c r="AU16" s="905"/>
      <c r="AV16" s="905"/>
      <c r="AW16" s="905"/>
      <c r="AX16" s="905"/>
      <c r="AY16" s="905"/>
      <c r="AZ16" s="905"/>
      <c r="BA16" s="905"/>
      <c r="BB16" s="905"/>
      <c r="BC16" s="905"/>
      <c r="BD16" s="905"/>
      <c r="BE16" s="905"/>
      <c r="BF16" s="905"/>
      <c r="BG16" s="905"/>
      <c r="BH16" s="905"/>
      <c r="BI16" s="905"/>
      <c r="BJ16" s="905"/>
      <c r="BK16" s="905"/>
      <c r="BL16" s="905"/>
      <c r="BM16" s="905"/>
      <c r="BN16" s="905"/>
      <c r="BO16" s="905"/>
      <c r="BP16" s="905"/>
      <c r="BQ16" s="905"/>
      <c r="BR16" s="905"/>
      <c r="BS16" s="905"/>
      <c r="BT16" s="905"/>
      <c r="BU16" s="905"/>
      <c r="BV16" s="905"/>
      <c r="BW16" s="905"/>
      <c r="BX16" s="905"/>
      <c r="BY16" s="905"/>
      <c r="BZ16" s="905"/>
      <c r="CA16" s="905"/>
      <c r="CB16" s="905"/>
      <c r="CC16" s="905"/>
      <c r="CD16" s="905"/>
      <c r="CE16" s="905"/>
      <c r="CF16" s="905"/>
      <c r="CG16" s="905"/>
      <c r="CH16" s="905"/>
      <c r="CI16" s="905"/>
      <c r="CJ16" s="905"/>
      <c r="CK16" s="905"/>
      <c r="CL16" s="905"/>
      <c r="CM16" s="905"/>
      <c r="CN16" s="905"/>
      <c r="CO16" s="905"/>
      <c r="CP16" s="905"/>
      <c r="CQ16" s="905"/>
      <c r="CR16" s="905"/>
      <c r="CS16" s="905"/>
      <c r="CT16" s="905"/>
      <c r="CU16" s="905"/>
      <c r="CV16" s="905"/>
      <c r="CW16" s="905"/>
      <c r="CX16" s="905"/>
      <c r="CY16" s="905"/>
      <c r="CZ16" s="905"/>
      <c r="DA16" s="905"/>
      <c r="DB16" s="905"/>
      <c r="DC16" s="905"/>
      <c r="DD16" s="905"/>
      <c r="DE16" s="905"/>
      <c r="DF16" s="905"/>
      <c r="DG16" s="905"/>
      <c r="DH16" s="905"/>
      <c r="DI16" s="905"/>
      <c r="DJ16" s="905"/>
      <c r="DK16" s="905"/>
      <c r="DL16" s="905"/>
      <c r="DM16" s="905"/>
      <c r="DN16" s="905"/>
      <c r="DO16" s="905"/>
      <c r="DP16" s="905"/>
      <c r="DQ16" s="905"/>
      <c r="DR16" s="905"/>
      <c r="DS16" s="905"/>
      <c r="DT16" s="905"/>
      <c r="DU16" s="905"/>
      <c r="DV16" s="905"/>
      <c r="DW16" s="905"/>
      <c r="DX16" s="905"/>
      <c r="DY16" s="905"/>
      <c r="DZ16" s="905"/>
      <c r="EA16" s="905"/>
      <c r="EB16" s="905"/>
      <c r="EC16" s="905"/>
      <c r="ED16" s="905"/>
      <c r="EE16" s="905"/>
      <c r="EF16" s="905"/>
      <c r="EG16" s="905"/>
      <c r="EH16" s="905"/>
      <c r="EI16" s="905"/>
      <c r="EJ16" s="905"/>
      <c r="EK16" s="905"/>
      <c r="EL16" s="905"/>
      <c r="EM16" s="905"/>
      <c r="EN16" s="905"/>
      <c r="EO16" s="905"/>
      <c r="EP16" s="905"/>
      <c r="EQ16" s="905"/>
      <c r="ER16" s="905"/>
      <c r="ES16" s="905"/>
      <c r="ET16" s="905"/>
      <c r="EU16" s="905"/>
      <c r="EV16" s="905"/>
      <c r="EW16" s="905"/>
      <c r="EX16" s="905"/>
      <c r="EY16" s="905"/>
      <c r="EZ16" s="905"/>
      <c r="FA16" s="905"/>
      <c r="FB16" s="905"/>
      <c r="FC16" s="905"/>
      <c r="FD16" s="905"/>
      <c r="FE16" s="905"/>
    </row>
    <row r="17" spans="1:161" s="938" customFormat="1" ht="30" customHeight="1" x14ac:dyDescent="0.25">
      <c r="A17" s="904"/>
      <c r="B17" s="904"/>
      <c r="C17" s="904"/>
      <c r="D17" s="904"/>
      <c r="E17" s="904"/>
      <c r="F17" s="904"/>
      <c r="G17" s="975"/>
      <c r="H17" s="975"/>
      <c r="I17" s="904"/>
      <c r="J17" s="904"/>
      <c r="K17" s="976"/>
      <c r="L17" s="977"/>
      <c r="M17" s="977"/>
      <c r="N17" s="977"/>
      <c r="O17" s="977"/>
      <c r="P17" s="977"/>
      <c r="Q17" s="977"/>
      <c r="R17" s="977"/>
      <c r="S17" s="977"/>
      <c r="T17" s="977"/>
      <c r="U17" s="977"/>
      <c r="V17" s="675"/>
      <c r="W17" s="675"/>
      <c r="X17" s="675"/>
      <c r="Y17" s="675"/>
      <c r="Z17" s="675"/>
      <c r="AA17" s="675"/>
      <c r="AB17" s="675"/>
      <c r="AC17" s="675"/>
      <c r="AD17" s="675"/>
      <c r="AE17" s="675"/>
      <c r="AF17" s="675"/>
      <c r="AG17" s="905"/>
      <c r="AH17" s="905"/>
      <c r="AI17" s="905"/>
      <c r="AJ17" s="905"/>
      <c r="AK17" s="905"/>
      <c r="AL17" s="905"/>
      <c r="AM17" s="905"/>
      <c r="AN17" s="905"/>
      <c r="AO17" s="905"/>
      <c r="AP17" s="905"/>
      <c r="AQ17" s="905"/>
      <c r="AR17" s="905"/>
      <c r="AS17" s="905"/>
      <c r="AT17" s="905"/>
      <c r="AU17" s="905"/>
      <c r="AV17" s="905"/>
      <c r="AW17" s="905"/>
      <c r="AX17" s="905"/>
      <c r="AY17" s="905"/>
      <c r="AZ17" s="905"/>
      <c r="BA17" s="905"/>
      <c r="BB17" s="905"/>
      <c r="BC17" s="905"/>
      <c r="BD17" s="905"/>
      <c r="BE17" s="905"/>
      <c r="BF17" s="905"/>
      <c r="BG17" s="905"/>
      <c r="BH17" s="905"/>
      <c r="BI17" s="905"/>
      <c r="BJ17" s="905"/>
      <c r="BK17" s="905"/>
      <c r="BL17" s="905"/>
      <c r="BM17" s="905"/>
      <c r="BN17" s="905"/>
      <c r="BO17" s="905"/>
      <c r="BP17" s="905"/>
      <c r="BQ17" s="905"/>
      <c r="BR17" s="905"/>
      <c r="BS17" s="905"/>
      <c r="BT17" s="905"/>
      <c r="BU17" s="905"/>
      <c r="BV17" s="905"/>
      <c r="BW17" s="905"/>
      <c r="BX17" s="905"/>
      <c r="BY17" s="905"/>
      <c r="BZ17" s="905"/>
      <c r="CA17" s="905"/>
      <c r="CB17" s="905"/>
      <c r="CC17" s="905"/>
      <c r="CD17" s="905"/>
      <c r="CE17" s="905"/>
      <c r="CF17" s="905"/>
      <c r="CG17" s="905"/>
      <c r="CH17" s="905"/>
      <c r="CI17" s="905"/>
      <c r="CJ17" s="905"/>
      <c r="CK17" s="905"/>
      <c r="CL17" s="905"/>
      <c r="CM17" s="905"/>
      <c r="CN17" s="905"/>
      <c r="CO17" s="905"/>
      <c r="CP17" s="905"/>
      <c r="CQ17" s="905"/>
      <c r="CR17" s="905"/>
      <c r="CS17" s="905"/>
      <c r="CT17" s="905"/>
      <c r="CU17" s="905"/>
      <c r="CV17" s="905"/>
      <c r="CW17" s="905"/>
      <c r="CX17" s="905"/>
      <c r="CY17" s="905"/>
      <c r="CZ17" s="905"/>
      <c r="DA17" s="905"/>
      <c r="DB17" s="905"/>
      <c r="DC17" s="905"/>
      <c r="DD17" s="905"/>
      <c r="DE17" s="905"/>
      <c r="DF17" s="905"/>
      <c r="DG17" s="905"/>
      <c r="DH17" s="905"/>
      <c r="DI17" s="905"/>
      <c r="DJ17" s="905"/>
      <c r="DK17" s="905"/>
      <c r="DL17" s="905"/>
      <c r="DM17" s="905"/>
      <c r="DN17" s="905"/>
      <c r="DO17" s="905"/>
      <c r="DP17" s="905"/>
      <c r="DQ17" s="905"/>
      <c r="DR17" s="905"/>
      <c r="DS17" s="905"/>
      <c r="DT17" s="905"/>
      <c r="DU17" s="905"/>
      <c r="DV17" s="905"/>
      <c r="DW17" s="905"/>
      <c r="DX17" s="905"/>
      <c r="DY17" s="905"/>
      <c r="DZ17" s="905"/>
      <c r="EA17" s="905"/>
      <c r="EB17" s="905"/>
      <c r="EC17" s="905"/>
      <c r="ED17" s="905"/>
      <c r="EE17" s="905"/>
      <c r="EF17" s="905"/>
      <c r="EG17" s="905"/>
      <c r="EH17" s="905"/>
      <c r="EI17" s="905"/>
      <c r="EJ17" s="905"/>
      <c r="EK17" s="905"/>
      <c r="EL17" s="905"/>
      <c r="EM17" s="905"/>
      <c r="EN17" s="905"/>
      <c r="EO17" s="905"/>
      <c r="EP17" s="905"/>
      <c r="EQ17" s="905"/>
      <c r="ER17" s="905"/>
      <c r="ES17" s="905"/>
      <c r="ET17" s="905"/>
      <c r="EU17" s="905"/>
      <c r="EV17" s="905"/>
      <c r="EW17" s="905"/>
      <c r="EX17" s="905"/>
      <c r="EY17" s="905"/>
      <c r="EZ17" s="905"/>
      <c r="FA17" s="905"/>
      <c r="FB17" s="905"/>
      <c r="FC17" s="905"/>
      <c r="FD17" s="905"/>
      <c r="FE17" s="905"/>
    </row>
    <row r="18" spans="1:161" s="938" customFormat="1" ht="30" customHeight="1" x14ac:dyDescent="0.25">
      <c r="A18" s="904"/>
      <c r="B18" s="904"/>
      <c r="C18" s="904"/>
      <c r="D18" s="904"/>
      <c r="E18" s="904"/>
      <c r="F18" s="904"/>
      <c r="G18" s="975"/>
      <c r="H18" s="975"/>
      <c r="I18" s="904"/>
      <c r="J18" s="904"/>
      <c r="K18" s="976"/>
      <c r="L18" s="977"/>
      <c r="M18" s="977"/>
      <c r="N18" s="977"/>
      <c r="O18" s="977"/>
      <c r="P18" s="977"/>
      <c r="Q18" s="977"/>
      <c r="R18" s="977"/>
      <c r="S18" s="977"/>
      <c r="T18" s="977"/>
      <c r="U18" s="977"/>
      <c r="V18" s="675"/>
      <c r="W18" s="675"/>
      <c r="X18" s="675"/>
      <c r="Y18" s="675"/>
      <c r="Z18" s="675"/>
      <c r="AA18" s="675"/>
      <c r="AB18" s="675"/>
      <c r="AC18" s="675"/>
      <c r="AD18" s="675"/>
      <c r="AE18" s="675"/>
      <c r="AF18" s="675"/>
      <c r="AG18" s="905"/>
      <c r="AH18" s="905"/>
      <c r="AI18" s="905"/>
      <c r="AJ18" s="905"/>
      <c r="AK18" s="905"/>
      <c r="AL18" s="905"/>
      <c r="AM18" s="905"/>
      <c r="AN18" s="905"/>
      <c r="AO18" s="905"/>
      <c r="AP18" s="905"/>
      <c r="AQ18" s="905"/>
      <c r="AR18" s="905"/>
      <c r="AS18" s="905"/>
      <c r="AT18" s="905"/>
      <c r="AU18" s="905"/>
      <c r="AV18" s="905"/>
      <c r="AW18" s="905"/>
      <c r="AX18" s="905"/>
      <c r="AY18" s="905"/>
      <c r="AZ18" s="905"/>
      <c r="BA18" s="905"/>
      <c r="BB18" s="905"/>
      <c r="BC18" s="905"/>
      <c r="BD18" s="905"/>
      <c r="BE18" s="905"/>
      <c r="BF18" s="905"/>
      <c r="BG18" s="905"/>
      <c r="BH18" s="905"/>
      <c r="BI18" s="905"/>
      <c r="BJ18" s="905"/>
      <c r="BK18" s="905"/>
      <c r="BL18" s="905"/>
      <c r="BM18" s="905"/>
      <c r="BN18" s="905"/>
      <c r="BO18" s="905"/>
      <c r="BP18" s="905"/>
      <c r="BQ18" s="905"/>
      <c r="BR18" s="905"/>
      <c r="BS18" s="905"/>
      <c r="BT18" s="905"/>
      <c r="BU18" s="905"/>
      <c r="BV18" s="905"/>
      <c r="BW18" s="905"/>
      <c r="BX18" s="905"/>
      <c r="BY18" s="905"/>
      <c r="BZ18" s="905"/>
      <c r="CA18" s="905"/>
      <c r="CB18" s="905"/>
      <c r="CC18" s="905"/>
      <c r="CD18" s="905"/>
      <c r="CE18" s="905"/>
      <c r="CF18" s="905"/>
      <c r="CG18" s="905"/>
      <c r="CH18" s="905"/>
      <c r="CI18" s="905"/>
      <c r="CJ18" s="905"/>
      <c r="CK18" s="905"/>
      <c r="CL18" s="905"/>
      <c r="CM18" s="905"/>
      <c r="CN18" s="905"/>
      <c r="CO18" s="905"/>
      <c r="CP18" s="905"/>
      <c r="CQ18" s="905"/>
      <c r="CR18" s="905"/>
      <c r="CS18" s="905"/>
      <c r="CT18" s="905"/>
      <c r="CU18" s="905"/>
      <c r="CV18" s="905"/>
      <c r="CW18" s="905"/>
      <c r="CX18" s="905"/>
      <c r="CY18" s="905"/>
      <c r="CZ18" s="905"/>
      <c r="DA18" s="905"/>
      <c r="DB18" s="905"/>
      <c r="DC18" s="905"/>
      <c r="DD18" s="905"/>
      <c r="DE18" s="905"/>
      <c r="DF18" s="905"/>
      <c r="DG18" s="905"/>
      <c r="DH18" s="905"/>
      <c r="DI18" s="905"/>
      <c r="DJ18" s="905"/>
      <c r="DK18" s="905"/>
      <c r="DL18" s="905"/>
      <c r="DM18" s="905"/>
      <c r="DN18" s="905"/>
      <c r="DO18" s="905"/>
      <c r="DP18" s="905"/>
      <c r="DQ18" s="905"/>
      <c r="DR18" s="905"/>
      <c r="DS18" s="905"/>
      <c r="DT18" s="905"/>
      <c r="DU18" s="905"/>
      <c r="DV18" s="905"/>
      <c r="DW18" s="905"/>
      <c r="DX18" s="905"/>
      <c r="DY18" s="905"/>
      <c r="DZ18" s="905"/>
      <c r="EA18" s="905"/>
      <c r="EB18" s="905"/>
      <c r="EC18" s="905"/>
      <c r="ED18" s="905"/>
      <c r="EE18" s="905"/>
      <c r="EF18" s="905"/>
      <c r="EG18" s="905"/>
      <c r="EH18" s="905"/>
      <c r="EI18" s="905"/>
      <c r="EJ18" s="905"/>
      <c r="EK18" s="905"/>
      <c r="EL18" s="905"/>
      <c r="EM18" s="905"/>
      <c r="EN18" s="905"/>
      <c r="EO18" s="905"/>
      <c r="EP18" s="905"/>
      <c r="EQ18" s="905"/>
      <c r="ER18" s="905"/>
      <c r="ES18" s="905"/>
      <c r="ET18" s="905"/>
      <c r="EU18" s="905"/>
      <c r="EV18" s="905"/>
      <c r="EW18" s="905"/>
      <c r="EX18" s="905"/>
      <c r="EY18" s="905"/>
      <c r="EZ18" s="905"/>
      <c r="FA18" s="905"/>
      <c r="FB18" s="905"/>
      <c r="FC18" s="905"/>
      <c r="FD18" s="905"/>
      <c r="FE18" s="905"/>
    </row>
    <row r="19" spans="1:161" s="938" customFormat="1" ht="30" customHeight="1" x14ac:dyDescent="0.25">
      <c r="A19" s="904"/>
      <c r="B19" s="904"/>
      <c r="C19" s="904"/>
      <c r="D19" s="904"/>
      <c r="E19" s="904"/>
      <c r="F19" s="904"/>
      <c r="G19" s="975"/>
      <c r="H19" s="975"/>
      <c r="I19" s="904"/>
      <c r="J19" s="904"/>
      <c r="K19" s="976"/>
      <c r="L19" s="977"/>
      <c r="M19" s="977"/>
      <c r="N19" s="977"/>
      <c r="O19" s="977"/>
      <c r="P19" s="977"/>
      <c r="Q19" s="977"/>
      <c r="R19" s="977"/>
      <c r="S19" s="977"/>
      <c r="T19" s="977"/>
      <c r="U19" s="977"/>
      <c r="V19" s="675"/>
      <c r="W19" s="675"/>
      <c r="X19" s="675"/>
      <c r="Y19" s="675"/>
      <c r="Z19" s="675"/>
      <c r="AA19" s="675"/>
      <c r="AB19" s="675"/>
      <c r="AC19" s="675"/>
      <c r="AD19" s="675"/>
      <c r="AE19" s="675"/>
      <c r="AF19" s="675"/>
      <c r="AG19" s="905"/>
      <c r="AH19" s="905"/>
      <c r="AI19" s="905"/>
      <c r="AJ19" s="905"/>
      <c r="AK19" s="905"/>
      <c r="AL19" s="905"/>
      <c r="AM19" s="905"/>
      <c r="AN19" s="905"/>
      <c r="AO19" s="905"/>
      <c r="AP19" s="905"/>
      <c r="AQ19" s="905"/>
      <c r="AR19" s="905"/>
      <c r="AS19" s="905"/>
      <c r="AT19" s="905"/>
      <c r="AU19" s="905"/>
      <c r="AV19" s="905"/>
      <c r="AW19" s="905"/>
      <c r="AX19" s="905"/>
      <c r="AY19" s="905"/>
      <c r="AZ19" s="905"/>
      <c r="BA19" s="905"/>
      <c r="BB19" s="905"/>
      <c r="BC19" s="905"/>
      <c r="BD19" s="905"/>
      <c r="BE19" s="905"/>
      <c r="BF19" s="905"/>
      <c r="BG19" s="905"/>
      <c r="BH19" s="905"/>
      <c r="BI19" s="905"/>
      <c r="BJ19" s="905"/>
      <c r="BK19" s="905"/>
      <c r="BL19" s="905"/>
      <c r="BM19" s="905"/>
      <c r="BN19" s="905"/>
      <c r="BO19" s="905"/>
      <c r="BP19" s="905"/>
      <c r="BQ19" s="905"/>
      <c r="BR19" s="905"/>
      <c r="BS19" s="905"/>
      <c r="BT19" s="905"/>
      <c r="BU19" s="905"/>
      <c r="BV19" s="905"/>
      <c r="BW19" s="905"/>
      <c r="BX19" s="905"/>
      <c r="BY19" s="905"/>
      <c r="BZ19" s="905"/>
      <c r="CA19" s="905"/>
      <c r="CB19" s="905"/>
      <c r="CC19" s="905"/>
      <c r="CD19" s="905"/>
      <c r="CE19" s="905"/>
      <c r="CF19" s="905"/>
      <c r="CG19" s="905"/>
      <c r="CH19" s="905"/>
      <c r="CI19" s="905"/>
      <c r="CJ19" s="905"/>
      <c r="CK19" s="905"/>
      <c r="CL19" s="905"/>
      <c r="CM19" s="905"/>
      <c r="CN19" s="905"/>
      <c r="CO19" s="905"/>
      <c r="CP19" s="905"/>
      <c r="CQ19" s="905"/>
      <c r="CR19" s="905"/>
      <c r="CS19" s="905"/>
      <c r="CT19" s="905"/>
      <c r="CU19" s="905"/>
      <c r="CV19" s="905"/>
      <c r="CW19" s="905"/>
      <c r="CX19" s="905"/>
      <c r="CY19" s="905"/>
      <c r="CZ19" s="905"/>
      <c r="DA19" s="905"/>
      <c r="DB19" s="905"/>
      <c r="DC19" s="905"/>
      <c r="DD19" s="905"/>
      <c r="DE19" s="905"/>
      <c r="DF19" s="905"/>
      <c r="DG19" s="905"/>
      <c r="DH19" s="905"/>
      <c r="DI19" s="905"/>
      <c r="DJ19" s="905"/>
      <c r="DK19" s="905"/>
      <c r="DL19" s="905"/>
      <c r="DM19" s="905"/>
      <c r="DN19" s="905"/>
      <c r="DO19" s="905"/>
      <c r="DP19" s="905"/>
      <c r="DQ19" s="905"/>
      <c r="DR19" s="905"/>
      <c r="DS19" s="905"/>
      <c r="DT19" s="905"/>
      <c r="DU19" s="905"/>
      <c r="DV19" s="905"/>
      <c r="DW19" s="905"/>
      <c r="DX19" s="905"/>
      <c r="DY19" s="905"/>
      <c r="DZ19" s="905"/>
      <c r="EA19" s="905"/>
      <c r="EB19" s="905"/>
      <c r="EC19" s="905"/>
      <c r="ED19" s="905"/>
      <c r="EE19" s="905"/>
      <c r="EF19" s="905"/>
      <c r="EG19" s="905"/>
      <c r="EH19" s="905"/>
      <c r="EI19" s="905"/>
      <c r="EJ19" s="905"/>
      <c r="EK19" s="905"/>
      <c r="EL19" s="905"/>
      <c r="EM19" s="905"/>
      <c r="EN19" s="905"/>
      <c r="EO19" s="905"/>
      <c r="EP19" s="905"/>
      <c r="EQ19" s="905"/>
      <c r="ER19" s="905"/>
      <c r="ES19" s="905"/>
      <c r="ET19" s="905"/>
      <c r="EU19" s="905"/>
      <c r="EV19" s="905"/>
      <c r="EW19" s="905"/>
      <c r="EX19" s="905"/>
      <c r="EY19" s="905"/>
      <c r="EZ19" s="905"/>
      <c r="FA19" s="905"/>
      <c r="FB19" s="905"/>
      <c r="FC19" s="905"/>
      <c r="FD19" s="905"/>
      <c r="FE19" s="905"/>
    </row>
    <row r="20" spans="1:161" s="938" customFormat="1" ht="30" customHeight="1" x14ac:dyDescent="0.25">
      <c r="A20" s="904"/>
      <c r="B20" s="904"/>
      <c r="C20" s="904"/>
      <c r="D20" s="904"/>
      <c r="E20" s="904"/>
      <c r="F20" s="904"/>
      <c r="G20" s="975"/>
      <c r="H20" s="975"/>
      <c r="I20" s="904"/>
      <c r="J20" s="904"/>
      <c r="K20" s="976"/>
      <c r="L20" s="977"/>
      <c r="M20" s="977"/>
      <c r="N20" s="977"/>
      <c r="O20" s="977"/>
      <c r="P20" s="977"/>
      <c r="Q20" s="977"/>
      <c r="R20" s="977"/>
      <c r="S20" s="977"/>
      <c r="T20" s="977"/>
      <c r="U20" s="977"/>
      <c r="V20" s="675"/>
      <c r="W20" s="675"/>
      <c r="X20" s="675"/>
      <c r="Y20" s="675"/>
      <c r="Z20" s="675"/>
      <c r="AA20" s="675"/>
      <c r="AB20" s="675"/>
      <c r="AC20" s="675"/>
      <c r="AD20" s="675"/>
      <c r="AE20" s="675"/>
      <c r="AF20" s="675"/>
      <c r="AG20" s="905"/>
      <c r="AH20" s="905"/>
      <c r="AI20" s="905"/>
      <c r="AJ20" s="905"/>
      <c r="AK20" s="905"/>
      <c r="AL20" s="905"/>
      <c r="AM20" s="905"/>
      <c r="AN20" s="905"/>
      <c r="AO20" s="905"/>
      <c r="AP20" s="905"/>
      <c r="AQ20" s="905"/>
      <c r="AR20" s="905"/>
      <c r="AS20" s="905"/>
      <c r="AT20" s="905"/>
      <c r="AU20" s="905"/>
      <c r="AV20" s="905"/>
      <c r="AW20" s="905"/>
      <c r="AX20" s="905"/>
      <c r="AY20" s="905"/>
      <c r="AZ20" s="905"/>
      <c r="BA20" s="905"/>
      <c r="BB20" s="905"/>
      <c r="BC20" s="905"/>
      <c r="BD20" s="905"/>
      <c r="BE20" s="905"/>
      <c r="BF20" s="905"/>
      <c r="BG20" s="905"/>
      <c r="BH20" s="905"/>
      <c r="BI20" s="905"/>
      <c r="BJ20" s="905"/>
      <c r="BK20" s="905"/>
      <c r="BL20" s="905"/>
      <c r="BM20" s="905"/>
      <c r="BN20" s="905"/>
      <c r="BO20" s="905"/>
      <c r="BP20" s="905"/>
      <c r="BQ20" s="905"/>
      <c r="BR20" s="905"/>
      <c r="BS20" s="905"/>
      <c r="BT20" s="905"/>
      <c r="BU20" s="905"/>
      <c r="BV20" s="905"/>
      <c r="BW20" s="905"/>
      <c r="BX20" s="905"/>
      <c r="BY20" s="905"/>
      <c r="BZ20" s="905"/>
      <c r="CA20" s="905"/>
      <c r="CB20" s="905"/>
      <c r="CC20" s="905"/>
      <c r="CD20" s="905"/>
      <c r="CE20" s="905"/>
      <c r="CF20" s="905"/>
      <c r="CG20" s="905"/>
      <c r="CH20" s="905"/>
      <c r="CI20" s="905"/>
      <c r="CJ20" s="905"/>
      <c r="CK20" s="905"/>
      <c r="CL20" s="905"/>
      <c r="CM20" s="905"/>
      <c r="CN20" s="905"/>
      <c r="CO20" s="905"/>
      <c r="CP20" s="905"/>
      <c r="CQ20" s="905"/>
      <c r="CR20" s="905"/>
      <c r="CS20" s="905"/>
      <c r="CT20" s="905"/>
      <c r="CU20" s="905"/>
      <c r="CV20" s="905"/>
      <c r="CW20" s="905"/>
      <c r="CX20" s="905"/>
      <c r="CY20" s="905"/>
      <c r="CZ20" s="905"/>
      <c r="DA20" s="905"/>
      <c r="DB20" s="905"/>
      <c r="DC20" s="905"/>
      <c r="DD20" s="905"/>
      <c r="DE20" s="905"/>
      <c r="DF20" s="905"/>
      <c r="DG20" s="905"/>
      <c r="DH20" s="905"/>
      <c r="DI20" s="905"/>
      <c r="DJ20" s="905"/>
      <c r="DK20" s="905"/>
      <c r="DL20" s="905"/>
      <c r="DM20" s="905"/>
      <c r="DN20" s="905"/>
      <c r="DO20" s="905"/>
      <c r="DP20" s="905"/>
      <c r="DQ20" s="905"/>
      <c r="DR20" s="905"/>
      <c r="DS20" s="905"/>
      <c r="DT20" s="905"/>
      <c r="DU20" s="905"/>
      <c r="DV20" s="905"/>
      <c r="DW20" s="905"/>
      <c r="DX20" s="905"/>
      <c r="DY20" s="905"/>
      <c r="DZ20" s="905"/>
      <c r="EA20" s="905"/>
      <c r="EB20" s="905"/>
      <c r="EC20" s="905"/>
      <c r="ED20" s="905"/>
      <c r="EE20" s="905"/>
      <c r="EF20" s="905"/>
      <c r="EG20" s="905"/>
      <c r="EH20" s="905"/>
      <c r="EI20" s="905"/>
      <c r="EJ20" s="905"/>
      <c r="EK20" s="905"/>
      <c r="EL20" s="905"/>
      <c r="EM20" s="905"/>
      <c r="EN20" s="905"/>
      <c r="EO20" s="905"/>
      <c r="EP20" s="905"/>
      <c r="EQ20" s="905"/>
      <c r="ER20" s="905"/>
      <c r="ES20" s="905"/>
      <c r="ET20" s="905"/>
      <c r="EU20" s="905"/>
      <c r="EV20" s="905"/>
      <c r="EW20" s="905"/>
      <c r="EX20" s="905"/>
      <c r="EY20" s="905"/>
      <c r="EZ20" s="905"/>
      <c r="FA20" s="905"/>
      <c r="FB20" s="905"/>
      <c r="FC20" s="905"/>
      <c r="FD20" s="905"/>
      <c r="FE20" s="905"/>
    </row>
    <row r="21" spans="1:161" s="938" customFormat="1" ht="30" customHeight="1" x14ac:dyDescent="0.25">
      <c r="A21" s="904"/>
      <c r="B21" s="904"/>
      <c r="C21" s="904"/>
      <c r="D21" s="904"/>
      <c r="E21" s="904"/>
      <c r="F21" s="904"/>
      <c r="G21" s="975"/>
      <c r="H21" s="975"/>
      <c r="I21" s="904"/>
      <c r="J21" s="904"/>
      <c r="K21" s="976"/>
      <c r="L21" s="977"/>
      <c r="M21" s="977"/>
      <c r="N21" s="977"/>
      <c r="O21" s="977"/>
      <c r="P21" s="977"/>
      <c r="Q21" s="977"/>
      <c r="R21" s="977"/>
      <c r="S21" s="977"/>
      <c r="T21" s="977"/>
      <c r="U21" s="977"/>
      <c r="V21" s="675"/>
      <c r="W21" s="675"/>
      <c r="X21" s="675"/>
      <c r="Y21" s="675"/>
      <c r="Z21" s="675"/>
      <c r="AA21" s="675"/>
      <c r="AB21" s="675"/>
      <c r="AC21" s="675"/>
      <c r="AD21" s="675"/>
      <c r="AE21" s="675"/>
      <c r="AF21" s="675"/>
      <c r="AG21" s="905"/>
      <c r="AH21" s="905"/>
      <c r="AI21" s="905"/>
      <c r="AJ21" s="905"/>
      <c r="AK21" s="905"/>
      <c r="AL21" s="905"/>
      <c r="AM21" s="905"/>
      <c r="AN21" s="905"/>
      <c r="AO21" s="905"/>
      <c r="AP21" s="905"/>
      <c r="AQ21" s="905"/>
      <c r="AR21" s="905"/>
      <c r="AS21" s="905"/>
      <c r="AT21" s="905"/>
      <c r="AU21" s="905"/>
      <c r="AV21" s="905"/>
      <c r="AW21" s="905"/>
      <c r="AX21" s="905"/>
      <c r="AY21" s="905"/>
      <c r="AZ21" s="905"/>
      <c r="BA21" s="905"/>
      <c r="BB21" s="905"/>
      <c r="BC21" s="905"/>
      <c r="BD21" s="905"/>
      <c r="BE21" s="905"/>
      <c r="BF21" s="905"/>
      <c r="BG21" s="905"/>
      <c r="BH21" s="905"/>
      <c r="BI21" s="905"/>
      <c r="BJ21" s="905"/>
      <c r="BK21" s="905"/>
      <c r="BL21" s="905"/>
      <c r="BM21" s="905"/>
      <c r="BN21" s="905"/>
      <c r="BO21" s="905"/>
      <c r="BP21" s="905"/>
      <c r="BQ21" s="905"/>
      <c r="BR21" s="905"/>
      <c r="BS21" s="905"/>
      <c r="BT21" s="905"/>
      <c r="BU21" s="905"/>
      <c r="BV21" s="905"/>
      <c r="BW21" s="905"/>
      <c r="BX21" s="905"/>
      <c r="BY21" s="905"/>
      <c r="BZ21" s="905"/>
      <c r="CA21" s="905"/>
      <c r="CB21" s="905"/>
      <c r="CC21" s="905"/>
      <c r="CD21" s="905"/>
      <c r="CE21" s="905"/>
      <c r="CF21" s="905"/>
      <c r="CG21" s="905"/>
      <c r="CH21" s="905"/>
      <c r="CI21" s="905"/>
      <c r="CJ21" s="905"/>
      <c r="CK21" s="905"/>
      <c r="CL21" s="905"/>
      <c r="CM21" s="905"/>
      <c r="CN21" s="905"/>
      <c r="CO21" s="905"/>
      <c r="CP21" s="905"/>
      <c r="CQ21" s="905"/>
      <c r="CR21" s="905"/>
      <c r="CS21" s="905"/>
      <c r="CT21" s="905"/>
      <c r="CU21" s="905"/>
      <c r="CV21" s="905"/>
      <c r="CW21" s="905"/>
      <c r="CX21" s="905"/>
      <c r="CY21" s="905"/>
      <c r="CZ21" s="905"/>
      <c r="DA21" s="905"/>
      <c r="DB21" s="905"/>
      <c r="DC21" s="905"/>
      <c r="DD21" s="905"/>
      <c r="DE21" s="905"/>
      <c r="DF21" s="905"/>
      <c r="DG21" s="905"/>
      <c r="DH21" s="905"/>
      <c r="DI21" s="905"/>
      <c r="DJ21" s="905"/>
      <c r="DK21" s="905"/>
      <c r="DL21" s="905"/>
      <c r="DM21" s="905"/>
      <c r="DN21" s="905"/>
      <c r="DO21" s="905"/>
      <c r="DP21" s="905"/>
      <c r="DQ21" s="905"/>
      <c r="DR21" s="905"/>
      <c r="DS21" s="905"/>
      <c r="DT21" s="905"/>
      <c r="DU21" s="905"/>
      <c r="DV21" s="905"/>
      <c r="DW21" s="905"/>
      <c r="DX21" s="905"/>
      <c r="DY21" s="905"/>
      <c r="DZ21" s="905"/>
      <c r="EA21" s="905"/>
      <c r="EB21" s="905"/>
      <c r="EC21" s="905"/>
      <c r="ED21" s="905"/>
      <c r="EE21" s="905"/>
      <c r="EF21" s="905"/>
      <c r="EG21" s="905"/>
      <c r="EH21" s="905"/>
      <c r="EI21" s="905"/>
      <c r="EJ21" s="905"/>
      <c r="EK21" s="905"/>
      <c r="EL21" s="905"/>
      <c r="EM21" s="905"/>
      <c r="EN21" s="905"/>
      <c r="EO21" s="905"/>
      <c r="EP21" s="905"/>
      <c r="EQ21" s="905"/>
      <c r="ER21" s="905"/>
      <c r="ES21" s="905"/>
      <c r="ET21" s="905"/>
      <c r="EU21" s="905"/>
      <c r="EV21" s="905"/>
      <c r="EW21" s="905"/>
      <c r="EX21" s="905"/>
      <c r="EY21" s="905"/>
      <c r="EZ21" s="905"/>
      <c r="FA21" s="905"/>
      <c r="FB21" s="905"/>
      <c r="FC21" s="905"/>
      <c r="FD21" s="905"/>
      <c r="FE21" s="905"/>
    </row>
    <row r="22" spans="1:161" s="938" customFormat="1" ht="30" customHeight="1" x14ac:dyDescent="0.25">
      <c r="A22" s="904"/>
      <c r="B22" s="904"/>
      <c r="C22" s="904"/>
      <c r="D22" s="904"/>
      <c r="E22" s="904"/>
      <c r="F22" s="904"/>
      <c r="G22" s="975"/>
      <c r="H22" s="975"/>
      <c r="I22" s="904"/>
      <c r="J22" s="904"/>
      <c r="K22" s="976"/>
      <c r="L22" s="977"/>
      <c r="M22" s="977"/>
      <c r="N22" s="977"/>
      <c r="O22" s="977"/>
      <c r="P22" s="977"/>
      <c r="Q22" s="977"/>
      <c r="R22" s="977"/>
      <c r="S22" s="977"/>
      <c r="T22" s="977"/>
      <c r="U22" s="977"/>
      <c r="V22" s="675"/>
      <c r="W22" s="675"/>
      <c r="X22" s="675"/>
      <c r="Y22" s="675"/>
      <c r="Z22" s="675"/>
      <c r="AA22" s="675"/>
      <c r="AB22" s="675"/>
      <c r="AC22" s="675"/>
      <c r="AD22" s="675"/>
      <c r="AE22" s="675"/>
      <c r="AF22" s="675"/>
      <c r="AG22" s="905"/>
      <c r="AH22" s="905"/>
      <c r="AI22" s="905"/>
      <c r="AJ22" s="905"/>
      <c r="AK22" s="905"/>
      <c r="AL22" s="905"/>
      <c r="AM22" s="905"/>
      <c r="AN22" s="905"/>
      <c r="AO22" s="905"/>
      <c r="AP22" s="905"/>
      <c r="AQ22" s="905"/>
      <c r="AR22" s="905"/>
      <c r="AS22" s="905"/>
      <c r="AT22" s="905"/>
      <c r="AU22" s="905"/>
      <c r="AV22" s="905"/>
      <c r="AW22" s="905"/>
      <c r="AX22" s="905"/>
      <c r="AY22" s="905"/>
      <c r="AZ22" s="905"/>
      <c r="BA22" s="905"/>
      <c r="BB22" s="905"/>
      <c r="BC22" s="905"/>
      <c r="BD22" s="905"/>
      <c r="BE22" s="905"/>
      <c r="BF22" s="905"/>
      <c r="BG22" s="905"/>
      <c r="BH22" s="905"/>
      <c r="BI22" s="905"/>
      <c r="BJ22" s="905"/>
      <c r="BK22" s="905"/>
      <c r="BL22" s="905"/>
      <c r="BM22" s="905"/>
      <c r="BN22" s="905"/>
      <c r="BO22" s="905"/>
      <c r="BP22" s="905"/>
      <c r="BQ22" s="905"/>
      <c r="BR22" s="905"/>
      <c r="BS22" s="905"/>
      <c r="BT22" s="905"/>
      <c r="BU22" s="905"/>
      <c r="BV22" s="905"/>
      <c r="BW22" s="905"/>
      <c r="BX22" s="905"/>
      <c r="BY22" s="905"/>
      <c r="BZ22" s="905"/>
      <c r="CA22" s="905"/>
      <c r="CB22" s="905"/>
      <c r="CC22" s="905"/>
      <c r="CD22" s="905"/>
      <c r="CE22" s="905"/>
      <c r="CF22" s="905"/>
      <c r="CG22" s="905"/>
      <c r="CH22" s="905"/>
      <c r="CI22" s="905"/>
      <c r="CJ22" s="905"/>
      <c r="CK22" s="905"/>
      <c r="CL22" s="905"/>
      <c r="CM22" s="905"/>
      <c r="CN22" s="905"/>
      <c r="CO22" s="905"/>
      <c r="CP22" s="905"/>
      <c r="CQ22" s="905"/>
      <c r="CR22" s="905"/>
      <c r="CS22" s="905"/>
      <c r="CT22" s="905"/>
      <c r="CU22" s="905"/>
      <c r="CV22" s="905"/>
      <c r="CW22" s="905"/>
      <c r="CX22" s="905"/>
      <c r="CY22" s="905"/>
      <c r="CZ22" s="905"/>
      <c r="DA22" s="905"/>
      <c r="DB22" s="905"/>
      <c r="DC22" s="905"/>
      <c r="DD22" s="905"/>
      <c r="DE22" s="905"/>
      <c r="DF22" s="905"/>
      <c r="DG22" s="905"/>
      <c r="DH22" s="905"/>
      <c r="DI22" s="905"/>
      <c r="DJ22" s="905"/>
      <c r="DK22" s="905"/>
      <c r="DL22" s="905"/>
      <c r="DM22" s="905"/>
      <c r="DN22" s="905"/>
      <c r="DO22" s="905"/>
      <c r="DP22" s="905"/>
      <c r="DQ22" s="905"/>
      <c r="DR22" s="905"/>
      <c r="DS22" s="905"/>
      <c r="DT22" s="905"/>
      <c r="DU22" s="905"/>
      <c r="DV22" s="905"/>
      <c r="DW22" s="905"/>
      <c r="DX22" s="905"/>
      <c r="DY22" s="905"/>
      <c r="DZ22" s="905"/>
      <c r="EA22" s="905"/>
      <c r="EB22" s="905"/>
      <c r="EC22" s="905"/>
      <c r="ED22" s="905"/>
      <c r="EE22" s="905"/>
      <c r="EF22" s="905"/>
      <c r="EG22" s="905"/>
      <c r="EH22" s="905"/>
      <c r="EI22" s="905"/>
      <c r="EJ22" s="905"/>
      <c r="EK22" s="905"/>
      <c r="EL22" s="905"/>
      <c r="EM22" s="905"/>
      <c r="EN22" s="905"/>
      <c r="EO22" s="905"/>
      <c r="EP22" s="905"/>
      <c r="EQ22" s="905"/>
      <c r="ER22" s="905"/>
      <c r="ES22" s="905"/>
      <c r="ET22" s="905"/>
      <c r="EU22" s="905"/>
      <c r="EV22" s="905"/>
      <c r="EW22" s="905"/>
      <c r="EX22" s="905"/>
      <c r="EY22" s="905"/>
      <c r="EZ22" s="905"/>
      <c r="FA22" s="905"/>
      <c r="FB22" s="905"/>
      <c r="FC22" s="905"/>
      <c r="FD22" s="905"/>
      <c r="FE22" s="905"/>
    </row>
    <row r="23" spans="1:161" s="938" customFormat="1" ht="30" customHeight="1" x14ac:dyDescent="0.25">
      <c r="A23" s="904"/>
      <c r="B23" s="904"/>
      <c r="C23" s="904"/>
      <c r="D23" s="904"/>
      <c r="E23" s="904"/>
      <c r="F23" s="904"/>
      <c r="G23" s="975"/>
      <c r="H23" s="975"/>
      <c r="I23" s="904"/>
      <c r="J23" s="904"/>
      <c r="K23" s="976"/>
      <c r="L23" s="977"/>
      <c r="M23" s="977"/>
      <c r="N23" s="977"/>
      <c r="O23" s="977"/>
      <c r="P23" s="977"/>
      <c r="Q23" s="977"/>
      <c r="R23" s="977"/>
      <c r="S23" s="977"/>
      <c r="T23" s="977"/>
      <c r="U23" s="977"/>
      <c r="V23" s="675"/>
      <c r="W23" s="675"/>
      <c r="X23" s="675"/>
      <c r="Y23" s="675"/>
      <c r="Z23" s="675"/>
      <c r="AA23" s="675"/>
      <c r="AB23" s="675"/>
      <c r="AC23" s="675"/>
      <c r="AD23" s="675"/>
      <c r="AE23" s="675"/>
      <c r="AF23" s="675"/>
      <c r="AG23" s="905"/>
      <c r="AH23" s="905"/>
      <c r="AI23" s="905"/>
      <c r="AJ23" s="905"/>
      <c r="AK23" s="905"/>
      <c r="AL23" s="905"/>
      <c r="AM23" s="905"/>
      <c r="AN23" s="905"/>
      <c r="AO23" s="905"/>
      <c r="AP23" s="905"/>
      <c r="AQ23" s="905"/>
      <c r="AR23" s="905"/>
      <c r="AS23" s="905"/>
      <c r="AT23" s="905"/>
      <c r="AU23" s="905"/>
      <c r="AV23" s="905"/>
      <c r="AW23" s="905"/>
      <c r="AX23" s="905"/>
      <c r="AY23" s="905"/>
      <c r="AZ23" s="905"/>
      <c r="BA23" s="905"/>
      <c r="BB23" s="905"/>
      <c r="BC23" s="905"/>
      <c r="BD23" s="905"/>
      <c r="BE23" s="905"/>
      <c r="BF23" s="905"/>
      <c r="BG23" s="905"/>
      <c r="BH23" s="905"/>
      <c r="BI23" s="905"/>
      <c r="BJ23" s="905"/>
      <c r="BK23" s="905"/>
      <c r="BL23" s="905"/>
      <c r="BM23" s="905"/>
      <c r="BN23" s="905"/>
      <c r="BO23" s="905"/>
      <c r="BP23" s="905"/>
      <c r="BQ23" s="905"/>
      <c r="BR23" s="905"/>
      <c r="BS23" s="905"/>
      <c r="BT23" s="905"/>
      <c r="BU23" s="905"/>
      <c r="BV23" s="905"/>
      <c r="BW23" s="905"/>
      <c r="BX23" s="905"/>
      <c r="BY23" s="905"/>
      <c r="BZ23" s="905"/>
      <c r="CA23" s="905"/>
      <c r="CB23" s="905"/>
      <c r="CC23" s="905"/>
      <c r="CD23" s="905"/>
      <c r="CE23" s="905"/>
      <c r="CF23" s="905"/>
      <c r="CG23" s="905"/>
      <c r="CH23" s="905"/>
      <c r="CI23" s="905"/>
      <c r="CJ23" s="905"/>
      <c r="CK23" s="905"/>
      <c r="CL23" s="905"/>
      <c r="CM23" s="905"/>
      <c r="CN23" s="905"/>
      <c r="CO23" s="905"/>
      <c r="CP23" s="905"/>
      <c r="CQ23" s="905"/>
      <c r="CR23" s="905"/>
      <c r="CS23" s="905"/>
      <c r="CT23" s="905"/>
      <c r="CU23" s="905"/>
      <c r="CV23" s="905"/>
      <c r="CW23" s="905"/>
      <c r="CX23" s="905"/>
      <c r="CY23" s="905"/>
      <c r="CZ23" s="905"/>
      <c r="DA23" s="905"/>
      <c r="DB23" s="905"/>
      <c r="DC23" s="905"/>
      <c r="DD23" s="905"/>
      <c r="DE23" s="905"/>
      <c r="DF23" s="905"/>
      <c r="DG23" s="905"/>
      <c r="DH23" s="905"/>
      <c r="DI23" s="905"/>
      <c r="DJ23" s="905"/>
      <c r="DK23" s="905"/>
      <c r="DL23" s="905"/>
      <c r="DM23" s="905"/>
      <c r="DN23" s="905"/>
      <c r="DO23" s="905"/>
      <c r="DP23" s="905"/>
      <c r="DQ23" s="905"/>
      <c r="DR23" s="905"/>
      <c r="DS23" s="905"/>
      <c r="DT23" s="905"/>
      <c r="DU23" s="905"/>
      <c r="DV23" s="905"/>
      <c r="DW23" s="905"/>
      <c r="DX23" s="905"/>
      <c r="DY23" s="905"/>
      <c r="DZ23" s="905"/>
      <c r="EA23" s="905"/>
      <c r="EB23" s="905"/>
      <c r="EC23" s="905"/>
      <c r="ED23" s="905"/>
      <c r="EE23" s="905"/>
      <c r="EF23" s="905"/>
      <c r="EG23" s="905"/>
      <c r="EH23" s="905"/>
      <c r="EI23" s="905"/>
      <c r="EJ23" s="905"/>
      <c r="EK23" s="905"/>
      <c r="EL23" s="905"/>
      <c r="EM23" s="905"/>
      <c r="EN23" s="905"/>
      <c r="EO23" s="905"/>
      <c r="EP23" s="905"/>
      <c r="EQ23" s="905"/>
      <c r="ER23" s="905"/>
      <c r="ES23" s="905"/>
      <c r="ET23" s="905"/>
      <c r="EU23" s="905"/>
      <c r="EV23" s="905"/>
      <c r="EW23" s="905"/>
      <c r="EX23" s="905"/>
      <c r="EY23" s="905"/>
      <c r="EZ23" s="905"/>
      <c r="FA23" s="905"/>
      <c r="FB23" s="905"/>
      <c r="FC23" s="905"/>
      <c r="FD23" s="905"/>
      <c r="FE23" s="905"/>
    </row>
    <row r="24" spans="1:161" s="983" customFormat="1" ht="30" customHeight="1" x14ac:dyDescent="0.25">
      <c r="A24" s="978"/>
      <c r="B24" s="978"/>
      <c r="C24" s="978"/>
      <c r="D24" s="978"/>
      <c r="E24" s="978"/>
      <c r="F24" s="978"/>
      <c r="G24" s="979"/>
      <c r="H24" s="980"/>
      <c r="I24" s="981"/>
      <c r="J24" s="981"/>
      <c r="K24" s="976"/>
      <c r="L24" s="982"/>
      <c r="M24" s="982"/>
      <c r="N24" s="982"/>
      <c r="O24" s="982"/>
      <c r="P24" s="982"/>
      <c r="Q24" s="982"/>
      <c r="R24" s="982"/>
      <c r="S24" s="982"/>
      <c r="T24" s="982"/>
      <c r="U24" s="982"/>
      <c r="V24" s="675"/>
      <c r="W24" s="675"/>
      <c r="X24" s="675"/>
      <c r="Y24" s="675"/>
      <c r="Z24" s="675"/>
      <c r="AA24" s="675"/>
      <c r="AB24" s="675"/>
      <c r="AC24" s="675"/>
      <c r="AD24" s="675"/>
      <c r="AE24" s="675"/>
      <c r="AF24" s="675"/>
      <c r="AG24" s="905"/>
      <c r="AH24" s="905"/>
      <c r="AI24" s="905"/>
      <c r="AJ24" s="905"/>
      <c r="AK24" s="905"/>
      <c r="AL24" s="905"/>
      <c r="AM24" s="905"/>
      <c r="AN24" s="905"/>
      <c r="AO24" s="905"/>
      <c r="AP24" s="905"/>
      <c r="AQ24" s="905"/>
      <c r="AR24" s="905"/>
      <c r="AS24" s="905"/>
      <c r="AT24" s="905"/>
      <c r="AU24" s="905"/>
      <c r="AV24" s="905"/>
      <c r="AW24" s="905"/>
      <c r="AX24" s="905"/>
      <c r="AY24" s="905"/>
      <c r="AZ24" s="905"/>
      <c r="BA24" s="905"/>
      <c r="BB24" s="905"/>
      <c r="BC24" s="905"/>
      <c r="BD24" s="905"/>
      <c r="BE24" s="905"/>
      <c r="BF24" s="905"/>
      <c r="BG24" s="905"/>
      <c r="BH24" s="905"/>
      <c r="BI24" s="905"/>
      <c r="BJ24" s="905"/>
      <c r="BK24" s="905"/>
      <c r="BL24" s="905"/>
      <c r="BM24" s="905"/>
      <c r="BN24" s="905"/>
      <c r="BO24" s="905"/>
      <c r="BP24" s="905"/>
      <c r="BQ24" s="905"/>
      <c r="BR24" s="905"/>
      <c r="BS24" s="905"/>
      <c r="BT24" s="905"/>
      <c r="BU24" s="905"/>
      <c r="BV24" s="905"/>
      <c r="BW24" s="905"/>
      <c r="BX24" s="905"/>
      <c r="BY24" s="905"/>
      <c r="BZ24" s="905"/>
      <c r="CA24" s="905"/>
      <c r="CB24" s="905"/>
      <c r="CC24" s="905"/>
      <c r="CD24" s="905"/>
      <c r="CE24" s="905"/>
      <c r="CF24" s="905"/>
      <c r="CG24" s="905"/>
      <c r="CH24" s="905"/>
      <c r="CI24" s="905"/>
      <c r="CJ24" s="905"/>
      <c r="CK24" s="905"/>
      <c r="CL24" s="905"/>
      <c r="CM24" s="905"/>
      <c r="CN24" s="905"/>
      <c r="CO24" s="905"/>
      <c r="CP24" s="905"/>
      <c r="CQ24" s="905"/>
      <c r="CR24" s="905"/>
      <c r="CS24" s="905"/>
      <c r="CT24" s="905"/>
      <c r="CU24" s="905"/>
      <c r="CV24" s="905"/>
      <c r="CW24" s="905"/>
      <c r="CX24" s="905"/>
      <c r="CY24" s="905"/>
      <c r="CZ24" s="905"/>
      <c r="DA24" s="905"/>
      <c r="DB24" s="905"/>
      <c r="DC24" s="905"/>
      <c r="DD24" s="905"/>
      <c r="DE24" s="905"/>
      <c r="DF24" s="905"/>
      <c r="DG24" s="905"/>
      <c r="DH24" s="905"/>
      <c r="DI24" s="905"/>
      <c r="DJ24" s="905"/>
      <c r="DK24" s="905"/>
      <c r="DL24" s="905"/>
      <c r="DM24" s="905"/>
      <c r="DN24" s="905"/>
      <c r="DO24" s="905"/>
      <c r="DP24" s="905"/>
      <c r="DQ24" s="905"/>
      <c r="DR24" s="905"/>
      <c r="DS24" s="905"/>
      <c r="DT24" s="905"/>
      <c r="DU24" s="905"/>
      <c r="DV24" s="905"/>
      <c r="DW24" s="905"/>
      <c r="DX24" s="905"/>
      <c r="DY24" s="905"/>
      <c r="DZ24" s="905"/>
      <c r="EA24" s="905"/>
      <c r="EB24" s="905"/>
      <c r="EC24" s="905"/>
      <c r="ED24" s="905"/>
      <c r="EE24" s="905"/>
      <c r="EF24" s="905"/>
      <c r="EG24" s="905"/>
      <c r="EH24" s="905"/>
      <c r="EI24" s="905"/>
      <c r="EJ24" s="905"/>
      <c r="EK24" s="905"/>
      <c r="EL24" s="905"/>
      <c r="EM24" s="905"/>
      <c r="EN24" s="905"/>
      <c r="EO24" s="905"/>
      <c r="EP24" s="905"/>
      <c r="EQ24" s="905"/>
      <c r="ER24" s="905"/>
      <c r="ES24" s="905"/>
      <c r="ET24" s="905"/>
      <c r="EU24" s="905"/>
      <c r="EV24" s="905"/>
      <c r="EW24" s="905"/>
      <c r="EX24" s="905"/>
      <c r="EY24" s="905"/>
      <c r="EZ24" s="905"/>
      <c r="FA24" s="905"/>
      <c r="FB24" s="905"/>
      <c r="FC24" s="905"/>
      <c r="FD24" s="905"/>
      <c r="FE24" s="905"/>
    </row>
    <row r="25" spans="1:161" s="983" customFormat="1" ht="30" customHeight="1" x14ac:dyDescent="0.25">
      <c r="A25" s="978"/>
      <c r="B25" s="978"/>
      <c r="C25" s="978"/>
      <c r="D25" s="978"/>
      <c r="E25" s="978"/>
      <c r="F25" s="978"/>
      <c r="G25" s="979"/>
      <c r="H25" s="980"/>
      <c r="I25" s="981"/>
      <c r="J25" s="981"/>
      <c r="K25" s="976"/>
      <c r="L25" s="982"/>
      <c r="M25" s="982"/>
      <c r="N25" s="982"/>
      <c r="O25" s="982"/>
      <c r="P25" s="982"/>
      <c r="Q25" s="982"/>
      <c r="R25" s="982"/>
      <c r="S25" s="982"/>
      <c r="T25" s="982"/>
      <c r="U25" s="982"/>
      <c r="V25" s="675"/>
      <c r="W25" s="675"/>
      <c r="X25" s="675"/>
      <c r="Y25" s="675"/>
      <c r="Z25" s="675"/>
      <c r="AA25" s="675"/>
      <c r="AB25" s="675"/>
      <c r="AC25" s="675"/>
      <c r="AD25" s="675"/>
      <c r="AE25" s="675"/>
      <c r="AF25" s="675"/>
      <c r="AG25" s="905"/>
      <c r="AH25" s="905"/>
      <c r="AI25" s="905"/>
      <c r="AJ25" s="905"/>
      <c r="AK25" s="905"/>
      <c r="AL25" s="905"/>
      <c r="AM25" s="905"/>
      <c r="AN25" s="905"/>
      <c r="AO25" s="905"/>
      <c r="AP25" s="905"/>
      <c r="AQ25" s="905"/>
      <c r="AR25" s="905"/>
      <c r="AS25" s="905"/>
      <c r="AT25" s="905"/>
      <c r="AU25" s="905"/>
      <c r="AV25" s="905"/>
      <c r="AW25" s="905"/>
      <c r="AX25" s="905"/>
      <c r="AY25" s="905"/>
      <c r="AZ25" s="905"/>
      <c r="BA25" s="905"/>
      <c r="BB25" s="905"/>
      <c r="BC25" s="905"/>
      <c r="BD25" s="905"/>
      <c r="BE25" s="905"/>
      <c r="BF25" s="905"/>
      <c r="BG25" s="905"/>
      <c r="BH25" s="905"/>
      <c r="BI25" s="905"/>
      <c r="BJ25" s="905"/>
      <c r="BK25" s="905"/>
      <c r="BL25" s="905"/>
      <c r="BM25" s="905"/>
      <c r="BN25" s="905"/>
      <c r="BO25" s="905"/>
      <c r="BP25" s="905"/>
      <c r="BQ25" s="905"/>
      <c r="BR25" s="905"/>
      <c r="BS25" s="905"/>
      <c r="BT25" s="905"/>
      <c r="BU25" s="905"/>
      <c r="BV25" s="905"/>
      <c r="BW25" s="905"/>
      <c r="BX25" s="905"/>
      <c r="BY25" s="905"/>
      <c r="BZ25" s="905"/>
      <c r="CA25" s="905"/>
      <c r="CB25" s="905"/>
      <c r="CC25" s="905"/>
      <c r="CD25" s="905"/>
      <c r="CE25" s="905"/>
      <c r="CF25" s="905"/>
      <c r="CG25" s="905"/>
      <c r="CH25" s="905"/>
      <c r="CI25" s="905"/>
      <c r="CJ25" s="905"/>
      <c r="CK25" s="905"/>
      <c r="CL25" s="905"/>
      <c r="CM25" s="905"/>
      <c r="CN25" s="905"/>
      <c r="CO25" s="905"/>
      <c r="CP25" s="905"/>
      <c r="CQ25" s="905"/>
      <c r="CR25" s="905"/>
      <c r="CS25" s="905"/>
      <c r="CT25" s="905"/>
      <c r="CU25" s="905"/>
      <c r="CV25" s="905"/>
      <c r="CW25" s="905"/>
      <c r="CX25" s="905"/>
      <c r="CY25" s="905"/>
      <c r="CZ25" s="905"/>
      <c r="DA25" s="905"/>
      <c r="DB25" s="905"/>
      <c r="DC25" s="905"/>
      <c r="DD25" s="905"/>
      <c r="DE25" s="905"/>
      <c r="DF25" s="905"/>
      <c r="DG25" s="905"/>
      <c r="DH25" s="905"/>
      <c r="DI25" s="905"/>
      <c r="DJ25" s="905"/>
      <c r="DK25" s="905"/>
      <c r="DL25" s="905"/>
      <c r="DM25" s="905"/>
      <c r="DN25" s="905"/>
      <c r="DO25" s="905"/>
      <c r="DP25" s="905"/>
      <c r="DQ25" s="905"/>
      <c r="DR25" s="905"/>
      <c r="DS25" s="905"/>
      <c r="DT25" s="905"/>
      <c r="DU25" s="905"/>
      <c r="DV25" s="905"/>
      <c r="DW25" s="905"/>
      <c r="DX25" s="905"/>
      <c r="DY25" s="905"/>
      <c r="DZ25" s="905"/>
      <c r="EA25" s="905"/>
      <c r="EB25" s="905"/>
      <c r="EC25" s="905"/>
      <c r="ED25" s="905"/>
      <c r="EE25" s="905"/>
      <c r="EF25" s="905"/>
      <c r="EG25" s="905"/>
      <c r="EH25" s="905"/>
      <c r="EI25" s="905"/>
      <c r="EJ25" s="905"/>
      <c r="EK25" s="905"/>
      <c r="EL25" s="905"/>
      <c r="EM25" s="905"/>
      <c r="EN25" s="905"/>
      <c r="EO25" s="905"/>
      <c r="EP25" s="905"/>
      <c r="EQ25" s="905"/>
      <c r="ER25" s="905"/>
      <c r="ES25" s="905"/>
      <c r="ET25" s="905"/>
      <c r="EU25" s="905"/>
      <c r="EV25" s="905"/>
      <c r="EW25" s="905"/>
      <c r="EX25" s="905"/>
      <c r="EY25" s="905"/>
      <c r="EZ25" s="905"/>
      <c r="FA25" s="905"/>
      <c r="FB25" s="905"/>
      <c r="FC25" s="905"/>
      <c r="FD25" s="905"/>
      <c r="FE25" s="905"/>
    </row>
    <row r="26" spans="1:161" s="983" customFormat="1" ht="30" customHeight="1" x14ac:dyDescent="0.25">
      <c r="A26" s="978"/>
      <c r="B26" s="978"/>
      <c r="C26" s="978"/>
      <c r="D26" s="978"/>
      <c r="E26" s="978"/>
      <c r="F26" s="978"/>
      <c r="G26" s="979"/>
      <c r="H26" s="980"/>
      <c r="I26" s="981"/>
      <c r="J26" s="981"/>
      <c r="K26" s="976"/>
      <c r="L26" s="982"/>
      <c r="M26" s="982"/>
      <c r="N26" s="982"/>
      <c r="O26" s="982"/>
      <c r="P26" s="982"/>
      <c r="Q26" s="982"/>
      <c r="R26" s="982"/>
      <c r="S26" s="982"/>
      <c r="T26" s="982"/>
      <c r="U26" s="982"/>
      <c r="V26" s="675"/>
      <c r="W26" s="675"/>
      <c r="X26" s="675"/>
      <c r="Y26" s="675"/>
      <c r="Z26" s="675"/>
      <c r="AA26" s="675"/>
      <c r="AB26" s="675"/>
      <c r="AC26" s="675"/>
      <c r="AD26" s="675"/>
      <c r="AE26" s="675"/>
      <c r="AF26" s="675"/>
      <c r="AG26" s="905"/>
      <c r="AH26" s="905"/>
      <c r="AI26" s="905"/>
      <c r="AJ26" s="905"/>
      <c r="AK26" s="905"/>
      <c r="AL26" s="905"/>
      <c r="AM26" s="905"/>
      <c r="AN26" s="905"/>
      <c r="AO26" s="905"/>
      <c r="AP26" s="905"/>
      <c r="AQ26" s="905"/>
      <c r="AR26" s="905"/>
      <c r="AS26" s="905"/>
      <c r="AT26" s="905"/>
      <c r="AU26" s="905"/>
      <c r="AV26" s="905"/>
      <c r="AW26" s="905"/>
      <c r="AX26" s="905"/>
      <c r="AY26" s="905"/>
      <c r="AZ26" s="905"/>
      <c r="BA26" s="905"/>
      <c r="BB26" s="905"/>
      <c r="BC26" s="905"/>
      <c r="BD26" s="905"/>
      <c r="BE26" s="905"/>
      <c r="BF26" s="905"/>
      <c r="BG26" s="905"/>
      <c r="BH26" s="905"/>
      <c r="BI26" s="905"/>
      <c r="BJ26" s="905"/>
      <c r="BK26" s="905"/>
      <c r="BL26" s="905"/>
      <c r="BM26" s="905"/>
      <c r="BN26" s="905"/>
      <c r="BO26" s="905"/>
      <c r="BP26" s="905"/>
      <c r="BQ26" s="905"/>
      <c r="BR26" s="905"/>
      <c r="BS26" s="905"/>
      <c r="BT26" s="905"/>
      <c r="BU26" s="905"/>
      <c r="BV26" s="905"/>
      <c r="BW26" s="905"/>
      <c r="BX26" s="905"/>
      <c r="BY26" s="905"/>
      <c r="BZ26" s="905"/>
      <c r="CA26" s="905"/>
      <c r="CB26" s="905"/>
      <c r="CC26" s="905"/>
      <c r="CD26" s="905"/>
      <c r="CE26" s="905"/>
      <c r="CF26" s="905"/>
      <c r="CG26" s="905"/>
      <c r="CH26" s="905"/>
      <c r="CI26" s="905"/>
      <c r="CJ26" s="905"/>
      <c r="CK26" s="905"/>
      <c r="CL26" s="905"/>
      <c r="CM26" s="905"/>
      <c r="CN26" s="905"/>
      <c r="CO26" s="905"/>
      <c r="CP26" s="905"/>
      <c r="CQ26" s="905"/>
      <c r="CR26" s="905"/>
      <c r="CS26" s="905"/>
      <c r="CT26" s="905"/>
      <c r="CU26" s="905"/>
      <c r="CV26" s="905"/>
      <c r="CW26" s="905"/>
      <c r="CX26" s="905"/>
      <c r="CY26" s="905"/>
      <c r="CZ26" s="905"/>
      <c r="DA26" s="905"/>
      <c r="DB26" s="905"/>
      <c r="DC26" s="905"/>
      <c r="DD26" s="905"/>
      <c r="DE26" s="905"/>
      <c r="DF26" s="905"/>
      <c r="DG26" s="905"/>
      <c r="DH26" s="905"/>
      <c r="DI26" s="905"/>
      <c r="DJ26" s="905"/>
      <c r="DK26" s="905"/>
      <c r="DL26" s="905"/>
      <c r="DM26" s="905"/>
      <c r="DN26" s="905"/>
      <c r="DO26" s="905"/>
      <c r="DP26" s="905"/>
      <c r="DQ26" s="905"/>
      <c r="DR26" s="905"/>
      <c r="DS26" s="905"/>
      <c r="DT26" s="905"/>
      <c r="DU26" s="905"/>
      <c r="DV26" s="905"/>
      <c r="DW26" s="905"/>
      <c r="DX26" s="905"/>
      <c r="DY26" s="905"/>
      <c r="DZ26" s="905"/>
      <c r="EA26" s="905"/>
      <c r="EB26" s="905"/>
      <c r="EC26" s="905"/>
      <c r="ED26" s="905"/>
      <c r="EE26" s="905"/>
      <c r="EF26" s="905"/>
      <c r="EG26" s="905"/>
      <c r="EH26" s="905"/>
      <c r="EI26" s="905"/>
      <c r="EJ26" s="905"/>
      <c r="EK26" s="905"/>
      <c r="EL26" s="905"/>
      <c r="EM26" s="905"/>
      <c r="EN26" s="905"/>
      <c r="EO26" s="905"/>
      <c r="EP26" s="905"/>
      <c r="EQ26" s="905"/>
      <c r="ER26" s="905"/>
      <c r="ES26" s="905"/>
      <c r="ET26" s="905"/>
      <c r="EU26" s="905"/>
      <c r="EV26" s="905"/>
      <c r="EW26" s="905"/>
      <c r="EX26" s="905"/>
      <c r="EY26" s="905"/>
      <c r="EZ26" s="905"/>
      <c r="FA26" s="905"/>
      <c r="FB26" s="905"/>
      <c r="FC26" s="905"/>
      <c r="FD26" s="905"/>
      <c r="FE26" s="905"/>
    </row>
    <row r="27" spans="1:161" ht="30" customHeight="1" x14ac:dyDescent="0.25">
      <c r="A27" s="978"/>
      <c r="B27" s="978"/>
      <c r="C27" s="978"/>
      <c r="E27" s="978"/>
      <c r="F27" s="978"/>
      <c r="G27" s="979"/>
      <c r="H27" s="980"/>
      <c r="I27" s="981"/>
      <c r="J27" s="981"/>
      <c r="K27" s="976"/>
      <c r="L27" s="982"/>
      <c r="M27" s="982"/>
      <c r="N27" s="982"/>
      <c r="O27" s="982"/>
      <c r="P27" s="982"/>
      <c r="Q27" s="982"/>
      <c r="R27" s="982"/>
      <c r="S27" s="982"/>
      <c r="T27" s="982"/>
      <c r="U27" s="982"/>
      <c r="V27" s="675"/>
      <c r="W27" s="675"/>
      <c r="X27" s="675"/>
      <c r="Y27" s="675"/>
      <c r="Z27" s="675"/>
      <c r="AA27" s="675"/>
      <c r="AB27" s="675"/>
      <c r="AC27" s="675"/>
      <c r="AD27" s="675"/>
      <c r="AE27" s="675"/>
      <c r="AF27" s="675"/>
      <c r="AG27" s="905"/>
      <c r="AH27" s="905"/>
      <c r="AI27" s="905"/>
      <c r="AJ27" s="905"/>
      <c r="AK27" s="905"/>
      <c r="AL27" s="905"/>
      <c r="AM27" s="905"/>
      <c r="AN27" s="905"/>
      <c r="AO27" s="905"/>
      <c r="AP27" s="905"/>
      <c r="AQ27" s="905"/>
      <c r="AR27" s="905"/>
      <c r="AS27" s="905"/>
      <c r="AT27" s="905"/>
      <c r="AU27" s="905"/>
      <c r="AV27" s="905"/>
      <c r="AW27" s="905"/>
      <c r="AX27" s="905"/>
      <c r="AY27" s="905"/>
      <c r="AZ27" s="905"/>
      <c r="BA27" s="905"/>
      <c r="BB27" s="905"/>
      <c r="BC27" s="905"/>
      <c r="BD27" s="905"/>
      <c r="BE27" s="905"/>
      <c r="BF27" s="905"/>
      <c r="BG27" s="905"/>
      <c r="BH27" s="905"/>
      <c r="BI27" s="905"/>
      <c r="BJ27" s="905"/>
      <c r="BK27" s="905"/>
      <c r="BL27" s="905"/>
      <c r="BM27" s="905"/>
      <c r="BN27" s="905"/>
      <c r="BO27" s="905"/>
      <c r="BP27" s="905"/>
      <c r="BQ27" s="905"/>
      <c r="BR27" s="905"/>
      <c r="BS27" s="905"/>
      <c r="BT27" s="905"/>
      <c r="BU27" s="905"/>
      <c r="BV27" s="905"/>
      <c r="BW27" s="905"/>
      <c r="BX27" s="905"/>
      <c r="BY27" s="905"/>
      <c r="BZ27" s="905"/>
      <c r="CA27" s="905"/>
      <c r="CB27" s="905"/>
      <c r="CC27" s="905"/>
      <c r="CD27" s="905"/>
      <c r="CE27" s="905"/>
      <c r="CF27" s="905"/>
      <c r="CG27" s="905"/>
      <c r="CH27" s="905"/>
      <c r="CI27" s="905"/>
      <c r="CJ27" s="905"/>
      <c r="CK27" s="905"/>
      <c r="CL27" s="905"/>
      <c r="CM27" s="905"/>
      <c r="CN27" s="905"/>
      <c r="CO27" s="905"/>
      <c r="CP27" s="905"/>
      <c r="CQ27" s="905"/>
      <c r="CR27" s="905"/>
      <c r="CS27" s="905"/>
      <c r="CT27" s="905"/>
      <c r="CU27" s="905"/>
      <c r="CV27" s="905"/>
      <c r="CW27" s="905"/>
      <c r="CX27" s="905"/>
      <c r="CY27" s="905"/>
      <c r="CZ27" s="905"/>
      <c r="DA27" s="905"/>
      <c r="DB27" s="905"/>
      <c r="DC27" s="905"/>
      <c r="DD27" s="905"/>
      <c r="DE27" s="905"/>
      <c r="DF27" s="905"/>
      <c r="DG27" s="905"/>
      <c r="DH27" s="905"/>
      <c r="DI27" s="905"/>
      <c r="DJ27" s="905"/>
      <c r="DK27" s="905"/>
      <c r="DL27" s="905"/>
      <c r="DM27" s="905"/>
      <c r="DN27" s="905"/>
      <c r="DO27" s="905"/>
      <c r="DP27" s="905"/>
      <c r="DQ27" s="905"/>
      <c r="DR27" s="905"/>
      <c r="DS27" s="905"/>
      <c r="DT27" s="905"/>
      <c r="DU27" s="905"/>
      <c r="DV27" s="905"/>
      <c r="DW27" s="905"/>
      <c r="DX27" s="905"/>
      <c r="DY27" s="905"/>
      <c r="DZ27" s="905"/>
      <c r="EA27" s="905"/>
      <c r="EB27" s="905"/>
      <c r="EC27" s="905"/>
      <c r="ED27" s="905"/>
      <c r="EE27" s="905"/>
      <c r="EF27" s="905"/>
      <c r="EG27" s="905"/>
      <c r="EH27" s="905"/>
      <c r="EI27" s="905"/>
      <c r="EJ27" s="905"/>
      <c r="EK27" s="905"/>
      <c r="EL27" s="905"/>
      <c r="EM27" s="905"/>
      <c r="EN27" s="905"/>
      <c r="EO27" s="905"/>
      <c r="EP27" s="905"/>
      <c r="EQ27" s="905"/>
      <c r="ER27" s="905"/>
      <c r="ES27" s="905"/>
      <c r="ET27" s="905"/>
      <c r="EU27" s="905"/>
      <c r="EV27" s="905"/>
      <c r="EW27" s="905"/>
      <c r="EX27" s="905"/>
      <c r="EY27" s="905"/>
      <c r="EZ27" s="905"/>
      <c r="FA27" s="905"/>
      <c r="FB27" s="905"/>
      <c r="FC27" s="905"/>
      <c r="FD27" s="905"/>
      <c r="FE27" s="905"/>
    </row>
    <row r="28" spans="1:161" ht="30" customHeight="1" x14ac:dyDescent="0.25">
      <c r="A28" s="978"/>
      <c r="B28" s="978"/>
      <c r="C28" s="978"/>
      <c r="E28" s="978"/>
      <c r="F28" s="978"/>
      <c r="G28" s="979"/>
      <c r="H28" s="980"/>
      <c r="I28" s="981"/>
      <c r="J28" s="981"/>
      <c r="K28" s="976"/>
      <c r="L28" s="982"/>
      <c r="M28" s="982"/>
      <c r="N28" s="982"/>
      <c r="O28" s="982"/>
      <c r="P28" s="982"/>
      <c r="Q28" s="982"/>
      <c r="R28" s="982"/>
      <c r="S28" s="982"/>
      <c r="T28" s="982"/>
      <c r="U28" s="982"/>
      <c r="V28" s="675"/>
      <c r="W28" s="675"/>
      <c r="X28" s="675"/>
      <c r="Y28" s="675"/>
      <c r="Z28" s="675"/>
      <c r="AA28" s="675"/>
      <c r="AB28" s="675"/>
      <c r="AC28" s="675"/>
      <c r="AD28" s="675"/>
      <c r="AE28" s="675"/>
      <c r="AF28" s="675"/>
      <c r="AG28" s="905"/>
      <c r="AH28" s="905"/>
      <c r="AI28" s="905"/>
      <c r="AJ28" s="905"/>
      <c r="AK28" s="905"/>
      <c r="AL28" s="905"/>
      <c r="AM28" s="905"/>
      <c r="AN28" s="905"/>
      <c r="AO28" s="905"/>
      <c r="AP28" s="905"/>
      <c r="AQ28" s="905"/>
      <c r="AR28" s="905"/>
      <c r="AS28" s="905"/>
      <c r="AT28" s="905"/>
      <c r="AU28" s="905"/>
      <c r="AV28" s="905"/>
      <c r="AW28" s="905"/>
      <c r="AX28" s="905"/>
      <c r="AY28" s="905"/>
      <c r="AZ28" s="905"/>
      <c r="BA28" s="905"/>
      <c r="BB28" s="905"/>
      <c r="BC28" s="905"/>
      <c r="BD28" s="905"/>
      <c r="BE28" s="905"/>
      <c r="BF28" s="905"/>
      <c r="BG28" s="905"/>
      <c r="BH28" s="905"/>
      <c r="BI28" s="905"/>
      <c r="BJ28" s="905"/>
      <c r="BK28" s="905"/>
      <c r="BL28" s="905"/>
      <c r="BM28" s="905"/>
      <c r="BN28" s="905"/>
      <c r="BO28" s="905"/>
      <c r="BP28" s="905"/>
      <c r="BQ28" s="905"/>
      <c r="BR28" s="905"/>
      <c r="BS28" s="905"/>
      <c r="BT28" s="905"/>
      <c r="BU28" s="905"/>
      <c r="BV28" s="905"/>
      <c r="BW28" s="905"/>
      <c r="BX28" s="905"/>
      <c r="BY28" s="905"/>
      <c r="BZ28" s="905"/>
      <c r="CA28" s="905"/>
      <c r="CB28" s="905"/>
      <c r="CC28" s="905"/>
      <c r="CD28" s="905"/>
      <c r="CE28" s="905"/>
      <c r="CF28" s="905"/>
      <c r="CG28" s="905"/>
      <c r="CH28" s="905"/>
      <c r="CI28" s="905"/>
      <c r="CJ28" s="905"/>
      <c r="CK28" s="905"/>
      <c r="CL28" s="905"/>
      <c r="CM28" s="905"/>
      <c r="CN28" s="905"/>
      <c r="CO28" s="905"/>
      <c r="CP28" s="905"/>
      <c r="CQ28" s="905"/>
      <c r="CR28" s="905"/>
      <c r="CS28" s="905"/>
      <c r="CT28" s="905"/>
      <c r="CU28" s="905"/>
      <c r="CV28" s="905"/>
      <c r="CW28" s="905"/>
      <c r="CX28" s="905"/>
      <c r="CY28" s="905"/>
      <c r="CZ28" s="905"/>
      <c r="DA28" s="905"/>
      <c r="DB28" s="905"/>
      <c r="DC28" s="905"/>
      <c r="DD28" s="905"/>
      <c r="DE28" s="905"/>
      <c r="DF28" s="905"/>
      <c r="DG28" s="905"/>
      <c r="DH28" s="905"/>
      <c r="DI28" s="905"/>
      <c r="DJ28" s="905"/>
      <c r="DK28" s="905"/>
      <c r="DL28" s="905"/>
      <c r="DM28" s="905"/>
      <c r="DN28" s="905"/>
      <c r="DO28" s="905"/>
      <c r="DP28" s="905"/>
      <c r="DQ28" s="905"/>
      <c r="DR28" s="905"/>
      <c r="DS28" s="905"/>
      <c r="DT28" s="905"/>
      <c r="DU28" s="905"/>
      <c r="DV28" s="905"/>
      <c r="DW28" s="905"/>
      <c r="DX28" s="905"/>
      <c r="DY28" s="905"/>
      <c r="DZ28" s="905"/>
      <c r="EA28" s="905"/>
      <c r="EB28" s="905"/>
      <c r="EC28" s="905"/>
      <c r="ED28" s="905"/>
      <c r="EE28" s="905"/>
      <c r="EF28" s="905"/>
      <c r="EG28" s="905"/>
      <c r="EH28" s="905"/>
      <c r="EI28" s="905"/>
      <c r="EJ28" s="905"/>
      <c r="EK28" s="905"/>
      <c r="EL28" s="905"/>
      <c r="EM28" s="905"/>
      <c r="EN28" s="905"/>
      <c r="EO28" s="905"/>
      <c r="EP28" s="905"/>
      <c r="EQ28" s="905"/>
      <c r="ER28" s="905"/>
      <c r="ES28" s="905"/>
      <c r="ET28" s="905"/>
      <c r="EU28" s="905"/>
      <c r="EV28" s="905"/>
      <c r="EW28" s="905"/>
      <c r="EX28" s="905"/>
      <c r="EY28" s="905"/>
      <c r="EZ28" s="905"/>
      <c r="FA28" s="905"/>
      <c r="FB28" s="905"/>
      <c r="FC28" s="905"/>
      <c r="FD28" s="905"/>
      <c r="FE28" s="905"/>
    </row>
    <row r="29" spans="1:161" ht="30" customHeight="1" x14ac:dyDescent="0.25">
      <c r="A29" s="978"/>
      <c r="B29" s="978"/>
      <c r="C29" s="978"/>
      <c r="E29" s="978"/>
      <c r="F29" s="978"/>
      <c r="G29" s="979"/>
      <c r="H29" s="980"/>
      <c r="I29" s="981"/>
      <c r="J29" s="981"/>
      <c r="K29" s="976"/>
      <c r="L29" s="982"/>
      <c r="M29" s="982"/>
      <c r="N29" s="982"/>
      <c r="O29" s="982"/>
      <c r="P29" s="982"/>
      <c r="Q29" s="982"/>
      <c r="R29" s="982"/>
      <c r="S29" s="982"/>
      <c r="T29" s="982"/>
      <c r="U29" s="982"/>
      <c r="V29" s="675"/>
      <c r="W29" s="675"/>
      <c r="X29" s="675"/>
      <c r="Y29" s="675"/>
      <c r="Z29" s="675"/>
      <c r="AA29" s="675"/>
      <c r="AB29" s="675"/>
      <c r="AC29" s="675"/>
      <c r="AD29" s="675"/>
      <c r="AE29" s="675"/>
      <c r="AF29" s="675"/>
      <c r="AG29" s="905"/>
      <c r="AH29" s="905"/>
      <c r="AI29" s="905"/>
      <c r="AJ29" s="905"/>
      <c r="AK29" s="905"/>
      <c r="AL29" s="905"/>
      <c r="AM29" s="905"/>
      <c r="AN29" s="905"/>
      <c r="AO29" s="905"/>
      <c r="AP29" s="905"/>
      <c r="AQ29" s="905"/>
      <c r="AR29" s="905"/>
      <c r="AS29" s="905"/>
      <c r="AT29" s="905"/>
      <c r="AU29" s="905"/>
      <c r="AV29" s="905"/>
      <c r="AW29" s="905"/>
      <c r="AX29" s="905"/>
      <c r="AY29" s="905"/>
      <c r="AZ29" s="905"/>
      <c r="BA29" s="905"/>
      <c r="BB29" s="905"/>
      <c r="BC29" s="905"/>
      <c r="BD29" s="905"/>
      <c r="BE29" s="905"/>
      <c r="BF29" s="905"/>
      <c r="BG29" s="905"/>
      <c r="BH29" s="905"/>
      <c r="BI29" s="905"/>
      <c r="BJ29" s="905"/>
      <c r="BK29" s="905"/>
      <c r="BL29" s="905"/>
      <c r="BM29" s="905"/>
      <c r="BN29" s="905"/>
      <c r="BO29" s="905"/>
      <c r="BP29" s="905"/>
      <c r="BQ29" s="905"/>
      <c r="BR29" s="905"/>
      <c r="BS29" s="905"/>
      <c r="BT29" s="905"/>
      <c r="BU29" s="905"/>
      <c r="BV29" s="905"/>
      <c r="BW29" s="905"/>
      <c r="BX29" s="905"/>
      <c r="BY29" s="905"/>
      <c r="BZ29" s="905"/>
      <c r="CA29" s="905"/>
      <c r="CB29" s="905"/>
      <c r="CC29" s="905"/>
      <c r="CD29" s="905"/>
      <c r="CE29" s="905"/>
      <c r="CF29" s="905"/>
      <c r="CG29" s="905"/>
      <c r="CH29" s="905"/>
      <c r="CI29" s="905"/>
      <c r="CJ29" s="905"/>
      <c r="CK29" s="905"/>
      <c r="CL29" s="905"/>
      <c r="CM29" s="905"/>
      <c r="CN29" s="905"/>
      <c r="CO29" s="905"/>
      <c r="CP29" s="905"/>
      <c r="CQ29" s="905"/>
      <c r="CR29" s="905"/>
      <c r="CS29" s="905"/>
      <c r="CT29" s="905"/>
      <c r="CU29" s="905"/>
      <c r="CV29" s="905"/>
      <c r="CW29" s="905"/>
      <c r="CX29" s="905"/>
      <c r="CY29" s="905"/>
      <c r="CZ29" s="905"/>
      <c r="DA29" s="905"/>
      <c r="DB29" s="905"/>
      <c r="DC29" s="905"/>
      <c r="DD29" s="905"/>
      <c r="DE29" s="905"/>
      <c r="DF29" s="905"/>
      <c r="DG29" s="905"/>
      <c r="DH29" s="905"/>
      <c r="DI29" s="905"/>
      <c r="DJ29" s="905"/>
      <c r="DK29" s="905"/>
      <c r="DL29" s="905"/>
      <c r="DM29" s="905"/>
      <c r="DN29" s="905"/>
      <c r="DO29" s="905"/>
      <c r="DP29" s="905"/>
      <c r="DQ29" s="905"/>
      <c r="DR29" s="905"/>
      <c r="DS29" s="905"/>
      <c r="DT29" s="905"/>
      <c r="DU29" s="905"/>
      <c r="DV29" s="905"/>
      <c r="DW29" s="905"/>
      <c r="DX29" s="905"/>
      <c r="DY29" s="905"/>
      <c r="DZ29" s="905"/>
      <c r="EA29" s="905"/>
      <c r="EB29" s="905"/>
      <c r="EC29" s="905"/>
      <c r="ED29" s="905"/>
      <c r="EE29" s="905"/>
      <c r="EF29" s="905"/>
      <c r="EG29" s="905"/>
      <c r="EH29" s="905"/>
      <c r="EI29" s="905"/>
      <c r="EJ29" s="905"/>
      <c r="EK29" s="905"/>
      <c r="EL29" s="905"/>
      <c r="EM29" s="905"/>
      <c r="EN29" s="905"/>
      <c r="EO29" s="905"/>
      <c r="EP29" s="905"/>
      <c r="EQ29" s="905"/>
      <c r="ER29" s="905"/>
      <c r="ES29" s="905"/>
      <c r="ET29" s="905"/>
      <c r="EU29" s="905"/>
      <c r="EV29" s="905"/>
      <c r="EW29" s="905"/>
      <c r="EX29" s="905"/>
      <c r="EY29" s="905"/>
      <c r="EZ29" s="905"/>
      <c r="FA29" s="905"/>
      <c r="FB29" s="905"/>
      <c r="FC29" s="905"/>
      <c r="FD29" s="905"/>
      <c r="FE29" s="905"/>
    </row>
    <row r="30" spans="1:161" ht="30" customHeight="1" x14ac:dyDescent="0.25">
      <c r="A30" s="978"/>
      <c r="B30" s="978"/>
      <c r="C30" s="978"/>
      <c r="E30" s="978"/>
      <c r="F30" s="978"/>
      <c r="G30" s="979"/>
      <c r="H30" s="980"/>
      <c r="I30" s="981"/>
      <c r="J30" s="981"/>
      <c r="K30" s="976"/>
      <c r="L30" s="982"/>
      <c r="M30" s="982"/>
      <c r="N30" s="982"/>
      <c r="O30" s="982"/>
      <c r="P30" s="982"/>
      <c r="Q30" s="982"/>
      <c r="R30" s="982"/>
      <c r="S30" s="982"/>
      <c r="T30" s="982"/>
      <c r="U30" s="982"/>
      <c r="V30" s="675"/>
      <c r="W30" s="675"/>
      <c r="X30" s="675"/>
      <c r="Y30" s="675"/>
      <c r="Z30" s="675"/>
      <c r="AA30" s="675"/>
      <c r="AB30" s="675"/>
      <c r="AC30" s="675"/>
      <c r="AD30" s="675"/>
      <c r="AE30" s="675"/>
      <c r="AF30" s="675"/>
      <c r="AG30" s="905"/>
      <c r="AH30" s="905"/>
      <c r="AI30" s="905"/>
      <c r="AJ30" s="905"/>
      <c r="AK30" s="905"/>
      <c r="AL30" s="905"/>
      <c r="AM30" s="905"/>
      <c r="AN30" s="905"/>
      <c r="AO30" s="905"/>
      <c r="AP30" s="905"/>
      <c r="AQ30" s="905"/>
      <c r="AR30" s="905"/>
      <c r="AS30" s="905"/>
      <c r="AT30" s="905"/>
      <c r="AU30" s="905"/>
      <c r="AV30" s="905"/>
      <c r="AW30" s="905"/>
      <c r="AX30" s="905"/>
      <c r="AY30" s="905"/>
      <c r="AZ30" s="905"/>
      <c r="BA30" s="905"/>
      <c r="BB30" s="905"/>
      <c r="BC30" s="905"/>
      <c r="BD30" s="905"/>
      <c r="BE30" s="905"/>
      <c r="BF30" s="905"/>
      <c r="BG30" s="905"/>
      <c r="BH30" s="905"/>
      <c r="BI30" s="905"/>
      <c r="BJ30" s="905"/>
      <c r="BK30" s="905"/>
      <c r="BL30" s="905"/>
      <c r="BM30" s="905"/>
      <c r="BN30" s="905"/>
      <c r="BO30" s="905"/>
      <c r="BP30" s="905"/>
      <c r="BQ30" s="905"/>
      <c r="BR30" s="905"/>
      <c r="BS30" s="905"/>
      <c r="BT30" s="905"/>
      <c r="BU30" s="905"/>
      <c r="BV30" s="905"/>
      <c r="BW30" s="905"/>
      <c r="BX30" s="905"/>
      <c r="BY30" s="905"/>
      <c r="BZ30" s="905"/>
      <c r="CA30" s="905"/>
      <c r="CB30" s="905"/>
      <c r="CC30" s="905"/>
      <c r="CD30" s="905"/>
      <c r="CE30" s="905"/>
      <c r="CF30" s="905"/>
      <c r="CG30" s="905"/>
      <c r="CH30" s="905"/>
      <c r="CI30" s="905"/>
      <c r="CJ30" s="905"/>
      <c r="CK30" s="905"/>
      <c r="CL30" s="905"/>
      <c r="CM30" s="905"/>
      <c r="CN30" s="905"/>
      <c r="CO30" s="905"/>
      <c r="CP30" s="905"/>
      <c r="CQ30" s="905"/>
      <c r="CR30" s="905"/>
      <c r="CS30" s="905"/>
      <c r="CT30" s="905"/>
      <c r="CU30" s="905"/>
      <c r="CV30" s="905"/>
      <c r="CW30" s="905"/>
      <c r="CX30" s="905"/>
      <c r="CY30" s="905"/>
      <c r="CZ30" s="905"/>
      <c r="DA30" s="905"/>
      <c r="DB30" s="905"/>
      <c r="DC30" s="905"/>
      <c r="DD30" s="905"/>
      <c r="DE30" s="905"/>
      <c r="DF30" s="905"/>
      <c r="DG30" s="905"/>
      <c r="DH30" s="905"/>
      <c r="DI30" s="905"/>
      <c r="DJ30" s="905"/>
      <c r="DK30" s="905"/>
      <c r="DL30" s="905"/>
      <c r="DM30" s="905"/>
      <c r="DN30" s="905"/>
      <c r="DO30" s="905"/>
      <c r="DP30" s="905"/>
      <c r="DQ30" s="905"/>
      <c r="DR30" s="905"/>
      <c r="DS30" s="905"/>
      <c r="DT30" s="905"/>
      <c r="DU30" s="905"/>
      <c r="DV30" s="905"/>
      <c r="DW30" s="905"/>
      <c r="DX30" s="905"/>
      <c r="DY30" s="905"/>
      <c r="DZ30" s="905"/>
      <c r="EA30" s="905"/>
      <c r="EB30" s="905"/>
      <c r="EC30" s="905"/>
      <c r="ED30" s="905"/>
      <c r="EE30" s="905"/>
      <c r="EF30" s="905"/>
      <c r="EG30" s="905"/>
      <c r="EH30" s="905"/>
      <c r="EI30" s="905"/>
      <c r="EJ30" s="905"/>
      <c r="EK30" s="905"/>
      <c r="EL30" s="905"/>
      <c r="EM30" s="905"/>
      <c r="EN30" s="905"/>
      <c r="EO30" s="905"/>
      <c r="EP30" s="905"/>
      <c r="EQ30" s="905"/>
      <c r="ER30" s="905"/>
      <c r="ES30" s="905"/>
      <c r="ET30" s="905"/>
      <c r="EU30" s="905"/>
      <c r="EV30" s="905"/>
      <c r="EW30" s="905"/>
      <c r="EX30" s="905"/>
      <c r="EY30" s="905"/>
      <c r="EZ30" s="905"/>
      <c r="FA30" s="905"/>
      <c r="FB30" s="905"/>
      <c r="FC30" s="905"/>
      <c r="FD30" s="905"/>
      <c r="FE30" s="905"/>
    </row>
    <row r="31" spans="1:161" ht="30" customHeight="1" x14ac:dyDescent="0.25">
      <c r="A31" s="978"/>
      <c r="B31" s="978"/>
      <c r="C31" s="978"/>
      <c r="E31" s="978"/>
      <c r="F31" s="978"/>
      <c r="G31" s="979"/>
      <c r="I31" s="981"/>
      <c r="J31" s="981"/>
      <c r="K31" s="976"/>
      <c r="L31" s="982"/>
      <c r="M31" s="982"/>
      <c r="N31" s="982"/>
      <c r="O31" s="982"/>
      <c r="P31" s="982"/>
      <c r="Q31" s="982"/>
      <c r="R31" s="982"/>
      <c r="S31" s="982"/>
      <c r="T31" s="982"/>
      <c r="U31" s="982"/>
      <c r="V31" s="675"/>
      <c r="W31" s="675"/>
      <c r="X31" s="675"/>
      <c r="Y31" s="675"/>
      <c r="Z31" s="675"/>
      <c r="AA31" s="675"/>
      <c r="AB31" s="675"/>
      <c r="AC31" s="675"/>
      <c r="AD31" s="675"/>
      <c r="AE31" s="675"/>
      <c r="AF31" s="675"/>
      <c r="AG31" s="905"/>
      <c r="AH31" s="905"/>
      <c r="AI31" s="905"/>
      <c r="AJ31" s="905"/>
      <c r="AK31" s="905"/>
      <c r="AL31" s="905"/>
      <c r="AM31" s="905"/>
      <c r="AN31" s="905"/>
      <c r="AO31" s="905"/>
      <c r="AP31" s="905"/>
      <c r="AQ31" s="905"/>
      <c r="AR31" s="905"/>
      <c r="AS31" s="905"/>
      <c r="AT31" s="905"/>
      <c r="AU31" s="905"/>
      <c r="AV31" s="905"/>
      <c r="AW31" s="905"/>
      <c r="AX31" s="905"/>
      <c r="AY31" s="905"/>
      <c r="AZ31" s="905"/>
      <c r="BA31" s="905"/>
      <c r="BB31" s="905"/>
      <c r="BC31" s="905"/>
      <c r="BD31" s="905"/>
      <c r="BE31" s="905"/>
      <c r="BF31" s="905"/>
      <c r="BG31" s="905"/>
      <c r="BH31" s="905"/>
      <c r="BI31" s="905"/>
      <c r="BJ31" s="905"/>
      <c r="BK31" s="905"/>
      <c r="BL31" s="905"/>
      <c r="BM31" s="905"/>
      <c r="BN31" s="905"/>
      <c r="BO31" s="905"/>
      <c r="BP31" s="905"/>
      <c r="BQ31" s="905"/>
      <c r="BR31" s="905"/>
      <c r="BS31" s="905"/>
      <c r="BT31" s="905"/>
      <c r="BU31" s="905"/>
      <c r="BV31" s="905"/>
      <c r="BW31" s="905"/>
      <c r="BX31" s="905"/>
      <c r="BY31" s="905"/>
      <c r="BZ31" s="905"/>
      <c r="CA31" s="905"/>
      <c r="CB31" s="905"/>
      <c r="CC31" s="905"/>
      <c r="CD31" s="905"/>
      <c r="CE31" s="905"/>
      <c r="CF31" s="905"/>
      <c r="CG31" s="905"/>
      <c r="CH31" s="905"/>
      <c r="CI31" s="905"/>
      <c r="CJ31" s="905"/>
      <c r="CK31" s="905"/>
      <c r="CL31" s="905"/>
      <c r="CM31" s="905"/>
      <c r="CN31" s="905"/>
      <c r="CO31" s="905"/>
      <c r="CP31" s="905"/>
      <c r="CQ31" s="905"/>
      <c r="CR31" s="905"/>
      <c r="CS31" s="905"/>
      <c r="CT31" s="905"/>
      <c r="CU31" s="905"/>
      <c r="CV31" s="905"/>
      <c r="CW31" s="905"/>
      <c r="CX31" s="905"/>
      <c r="CY31" s="905"/>
      <c r="CZ31" s="905"/>
      <c r="DA31" s="905"/>
      <c r="DB31" s="905"/>
      <c r="DC31" s="905"/>
      <c r="DD31" s="905"/>
      <c r="DE31" s="905"/>
      <c r="DF31" s="905"/>
      <c r="DG31" s="905"/>
      <c r="DH31" s="905"/>
      <c r="DI31" s="905"/>
      <c r="DJ31" s="905"/>
      <c r="DK31" s="905"/>
      <c r="DL31" s="905"/>
      <c r="DM31" s="905"/>
      <c r="DN31" s="905"/>
      <c r="DO31" s="905"/>
      <c r="DP31" s="905"/>
      <c r="DQ31" s="905"/>
      <c r="DR31" s="905"/>
      <c r="DS31" s="905"/>
      <c r="DT31" s="905"/>
      <c r="DU31" s="905"/>
      <c r="DV31" s="905"/>
      <c r="DW31" s="905"/>
      <c r="DX31" s="905"/>
      <c r="DY31" s="905"/>
      <c r="DZ31" s="905"/>
      <c r="EA31" s="905"/>
      <c r="EB31" s="905"/>
      <c r="EC31" s="905"/>
      <c r="ED31" s="905"/>
      <c r="EE31" s="905"/>
      <c r="EF31" s="905"/>
      <c r="EG31" s="905"/>
      <c r="EH31" s="905"/>
      <c r="EI31" s="905"/>
      <c r="EJ31" s="905"/>
      <c r="EK31" s="905"/>
      <c r="EL31" s="905"/>
      <c r="EM31" s="905"/>
      <c r="EN31" s="905"/>
      <c r="EO31" s="905"/>
      <c r="EP31" s="905"/>
      <c r="EQ31" s="905"/>
      <c r="ER31" s="905"/>
      <c r="ES31" s="905"/>
      <c r="ET31" s="905"/>
      <c r="EU31" s="905"/>
      <c r="EV31" s="905"/>
      <c r="EW31" s="905"/>
      <c r="EX31" s="905"/>
      <c r="EY31" s="905"/>
      <c r="EZ31" s="905"/>
      <c r="FA31" s="905"/>
      <c r="FB31" s="905"/>
      <c r="FC31" s="905"/>
      <c r="FD31" s="905"/>
      <c r="FE31" s="905"/>
    </row>
    <row r="32" spans="1:161" s="938" customFormat="1" ht="30" customHeight="1" x14ac:dyDescent="0.25">
      <c r="A32" s="904"/>
      <c r="B32" s="904"/>
      <c r="C32" s="904"/>
      <c r="D32" s="904"/>
      <c r="E32" s="904"/>
      <c r="F32" s="904"/>
      <c r="G32" s="975"/>
      <c r="H32" s="975"/>
      <c r="I32" s="904"/>
      <c r="J32" s="904"/>
      <c r="K32" s="976"/>
      <c r="L32" s="977"/>
      <c r="M32" s="977"/>
      <c r="N32" s="977"/>
      <c r="O32" s="977"/>
      <c r="P32" s="977"/>
      <c r="Q32" s="977"/>
      <c r="R32" s="977"/>
      <c r="S32" s="977"/>
      <c r="T32" s="977"/>
      <c r="U32" s="977"/>
      <c r="V32" s="675"/>
      <c r="W32" s="675"/>
      <c r="X32" s="675"/>
      <c r="Y32" s="675"/>
      <c r="Z32" s="675"/>
      <c r="AA32" s="675"/>
      <c r="AB32" s="675"/>
      <c r="AC32" s="675"/>
      <c r="AD32" s="675"/>
      <c r="AE32" s="675"/>
      <c r="AF32" s="675"/>
      <c r="AG32" s="905"/>
      <c r="AH32" s="905"/>
      <c r="AI32" s="905"/>
      <c r="AJ32" s="905"/>
      <c r="AK32" s="905"/>
      <c r="AL32" s="905"/>
      <c r="AM32" s="905"/>
      <c r="AN32" s="905"/>
      <c r="AO32" s="905"/>
      <c r="AP32" s="905"/>
      <c r="AQ32" s="905"/>
      <c r="AR32" s="905"/>
      <c r="AS32" s="905"/>
      <c r="AT32" s="905"/>
      <c r="AU32" s="905"/>
      <c r="AV32" s="905"/>
      <c r="AW32" s="905"/>
      <c r="AX32" s="905"/>
      <c r="AY32" s="905"/>
      <c r="AZ32" s="905"/>
      <c r="BA32" s="905"/>
      <c r="BB32" s="905"/>
      <c r="BC32" s="905"/>
      <c r="BD32" s="905"/>
      <c r="BE32" s="905"/>
      <c r="BF32" s="905"/>
      <c r="BG32" s="905"/>
      <c r="BH32" s="905"/>
      <c r="BI32" s="905"/>
      <c r="BJ32" s="905"/>
      <c r="BK32" s="905"/>
      <c r="BL32" s="905"/>
      <c r="BM32" s="905"/>
      <c r="BN32" s="905"/>
      <c r="BO32" s="905"/>
      <c r="BP32" s="905"/>
      <c r="BQ32" s="905"/>
      <c r="BR32" s="905"/>
      <c r="BS32" s="905"/>
      <c r="BT32" s="905"/>
      <c r="BU32" s="905"/>
      <c r="BV32" s="905"/>
      <c r="BW32" s="905"/>
      <c r="BX32" s="905"/>
      <c r="BY32" s="905"/>
      <c r="BZ32" s="905"/>
      <c r="CA32" s="905"/>
      <c r="CB32" s="905"/>
      <c r="CC32" s="905"/>
      <c r="CD32" s="905"/>
      <c r="CE32" s="905"/>
      <c r="CF32" s="905"/>
      <c r="CG32" s="905"/>
      <c r="CH32" s="905"/>
      <c r="CI32" s="905"/>
      <c r="CJ32" s="905"/>
      <c r="CK32" s="905"/>
      <c r="CL32" s="905"/>
      <c r="CM32" s="905"/>
      <c r="CN32" s="905"/>
      <c r="CO32" s="905"/>
      <c r="CP32" s="905"/>
      <c r="CQ32" s="905"/>
      <c r="CR32" s="905"/>
      <c r="CS32" s="905"/>
      <c r="CT32" s="905"/>
      <c r="CU32" s="905"/>
      <c r="CV32" s="905"/>
      <c r="CW32" s="905"/>
      <c r="CX32" s="905"/>
      <c r="CY32" s="905"/>
      <c r="CZ32" s="905"/>
      <c r="DA32" s="905"/>
      <c r="DB32" s="905"/>
      <c r="DC32" s="905"/>
      <c r="DD32" s="905"/>
      <c r="DE32" s="905"/>
      <c r="DF32" s="905"/>
      <c r="DG32" s="905"/>
      <c r="DH32" s="905"/>
      <c r="DI32" s="905"/>
      <c r="DJ32" s="905"/>
      <c r="DK32" s="905"/>
      <c r="DL32" s="905"/>
      <c r="DM32" s="905"/>
      <c r="DN32" s="905"/>
      <c r="DO32" s="905"/>
      <c r="DP32" s="905"/>
      <c r="DQ32" s="905"/>
      <c r="DR32" s="905"/>
      <c r="DS32" s="905"/>
      <c r="DT32" s="905"/>
      <c r="DU32" s="905"/>
      <c r="DV32" s="905"/>
      <c r="DW32" s="905"/>
      <c r="DX32" s="905"/>
      <c r="DY32" s="905"/>
      <c r="DZ32" s="905"/>
      <c r="EA32" s="905"/>
      <c r="EB32" s="905"/>
      <c r="EC32" s="905"/>
      <c r="ED32" s="905"/>
      <c r="EE32" s="905"/>
      <c r="EF32" s="905"/>
      <c r="EG32" s="905"/>
      <c r="EH32" s="905"/>
      <c r="EI32" s="905"/>
      <c r="EJ32" s="905"/>
      <c r="EK32" s="905"/>
      <c r="EL32" s="905"/>
      <c r="EM32" s="905"/>
      <c r="EN32" s="905"/>
      <c r="EO32" s="905"/>
      <c r="EP32" s="905"/>
      <c r="EQ32" s="905"/>
      <c r="ER32" s="905"/>
      <c r="ES32" s="905"/>
      <c r="ET32" s="905"/>
      <c r="EU32" s="905"/>
      <c r="EV32" s="905"/>
      <c r="EW32" s="905"/>
      <c r="EX32" s="905"/>
      <c r="EY32" s="905"/>
      <c r="EZ32" s="905"/>
      <c r="FA32" s="905"/>
      <c r="FB32" s="905"/>
      <c r="FC32" s="905"/>
      <c r="FD32" s="905"/>
      <c r="FE32" s="905"/>
    </row>
    <row r="33" spans="1:161" s="938" customFormat="1" ht="30" customHeight="1" x14ac:dyDescent="0.25">
      <c r="A33" s="904"/>
      <c r="B33" s="904"/>
      <c r="C33" s="904"/>
      <c r="D33" s="904"/>
      <c r="E33" s="904"/>
      <c r="F33" s="904"/>
      <c r="G33" s="975"/>
      <c r="H33" s="975"/>
      <c r="I33" s="904"/>
      <c r="J33" s="904"/>
      <c r="K33" s="985"/>
      <c r="L33" s="977"/>
      <c r="M33" s="977"/>
      <c r="N33" s="977"/>
      <c r="O33" s="977"/>
      <c r="P33" s="977"/>
      <c r="Q33" s="977"/>
      <c r="R33" s="977"/>
      <c r="S33" s="977"/>
      <c r="T33" s="977"/>
      <c r="U33" s="977"/>
      <c r="V33" s="675"/>
      <c r="W33" s="675"/>
      <c r="X33" s="675"/>
      <c r="Y33" s="675"/>
      <c r="Z33" s="675"/>
      <c r="AA33" s="675"/>
      <c r="AB33" s="675"/>
      <c r="AC33" s="675"/>
      <c r="AD33" s="675"/>
      <c r="AE33" s="675"/>
      <c r="AF33" s="675"/>
      <c r="AG33" s="905"/>
      <c r="AH33" s="905"/>
      <c r="AI33" s="905"/>
      <c r="AJ33" s="905"/>
      <c r="AK33" s="905"/>
      <c r="AL33" s="905"/>
      <c r="AM33" s="905"/>
      <c r="AN33" s="905"/>
      <c r="AO33" s="905"/>
      <c r="AP33" s="905"/>
      <c r="AQ33" s="905"/>
      <c r="AR33" s="905"/>
      <c r="AS33" s="905"/>
      <c r="AT33" s="905"/>
      <c r="AU33" s="905"/>
      <c r="AV33" s="905"/>
      <c r="AW33" s="905"/>
      <c r="AX33" s="905"/>
      <c r="AY33" s="905"/>
      <c r="AZ33" s="905"/>
      <c r="BA33" s="905"/>
      <c r="BB33" s="905"/>
      <c r="BC33" s="905"/>
      <c r="BD33" s="905"/>
      <c r="BE33" s="905"/>
      <c r="BF33" s="905"/>
      <c r="BG33" s="905"/>
      <c r="BH33" s="905"/>
      <c r="BI33" s="905"/>
      <c r="BJ33" s="905"/>
      <c r="BK33" s="905"/>
      <c r="BL33" s="905"/>
      <c r="BM33" s="905"/>
      <c r="BN33" s="905"/>
      <c r="BO33" s="905"/>
      <c r="BP33" s="905"/>
      <c r="BQ33" s="905"/>
      <c r="BR33" s="905"/>
      <c r="BS33" s="905"/>
      <c r="BT33" s="905"/>
      <c r="BU33" s="905"/>
      <c r="BV33" s="905"/>
      <c r="BW33" s="905"/>
      <c r="BX33" s="905"/>
      <c r="BY33" s="905"/>
      <c r="BZ33" s="905"/>
      <c r="CA33" s="905"/>
      <c r="CB33" s="905"/>
      <c r="CC33" s="905"/>
      <c r="CD33" s="905"/>
      <c r="CE33" s="905"/>
      <c r="CF33" s="905"/>
      <c r="CG33" s="905"/>
      <c r="CH33" s="905"/>
      <c r="CI33" s="905"/>
      <c r="CJ33" s="905"/>
      <c r="CK33" s="905"/>
      <c r="CL33" s="905"/>
      <c r="CM33" s="905"/>
      <c r="CN33" s="905"/>
      <c r="CO33" s="905"/>
      <c r="CP33" s="905"/>
      <c r="CQ33" s="905"/>
      <c r="CR33" s="905"/>
      <c r="CS33" s="905"/>
      <c r="CT33" s="905"/>
      <c r="CU33" s="905"/>
      <c r="CV33" s="905"/>
      <c r="CW33" s="905"/>
      <c r="CX33" s="905"/>
      <c r="CY33" s="905"/>
      <c r="CZ33" s="905"/>
      <c r="DA33" s="905"/>
      <c r="DB33" s="905"/>
      <c r="DC33" s="905"/>
      <c r="DD33" s="905"/>
      <c r="DE33" s="905"/>
      <c r="DF33" s="905"/>
      <c r="DG33" s="905"/>
      <c r="DH33" s="905"/>
      <c r="DI33" s="905"/>
      <c r="DJ33" s="905"/>
      <c r="DK33" s="905"/>
      <c r="DL33" s="905"/>
      <c r="DM33" s="905"/>
      <c r="DN33" s="905"/>
      <c r="DO33" s="905"/>
      <c r="DP33" s="905"/>
      <c r="DQ33" s="905"/>
      <c r="DR33" s="905"/>
      <c r="DS33" s="905"/>
      <c r="DT33" s="905"/>
      <c r="DU33" s="905"/>
      <c r="DV33" s="905"/>
      <c r="DW33" s="905"/>
      <c r="DX33" s="905"/>
      <c r="DY33" s="905"/>
      <c r="DZ33" s="905"/>
      <c r="EA33" s="905"/>
      <c r="EB33" s="905"/>
      <c r="EC33" s="905"/>
      <c r="ED33" s="905"/>
      <c r="EE33" s="905"/>
      <c r="EF33" s="905"/>
      <c r="EG33" s="905"/>
      <c r="EH33" s="905"/>
      <c r="EI33" s="905"/>
      <c r="EJ33" s="905"/>
      <c r="EK33" s="905"/>
      <c r="EL33" s="905"/>
      <c r="EM33" s="905"/>
      <c r="EN33" s="905"/>
      <c r="EO33" s="905"/>
      <c r="EP33" s="905"/>
      <c r="EQ33" s="905"/>
      <c r="ER33" s="905"/>
      <c r="ES33" s="905"/>
      <c r="ET33" s="905"/>
      <c r="EU33" s="905"/>
      <c r="EV33" s="905"/>
      <c r="EW33" s="905"/>
      <c r="EX33" s="905"/>
      <c r="EY33" s="905"/>
      <c r="EZ33" s="905"/>
      <c r="FA33" s="905"/>
      <c r="FB33" s="905"/>
      <c r="FC33" s="905"/>
      <c r="FD33" s="905"/>
      <c r="FE33" s="905"/>
    </row>
    <row r="34" spans="1:161" s="938" customFormat="1" ht="30" customHeight="1" x14ac:dyDescent="0.25">
      <c r="A34" s="904"/>
      <c r="B34" s="904"/>
      <c r="C34" s="904"/>
      <c r="D34" s="904"/>
      <c r="E34" s="904"/>
      <c r="F34" s="904"/>
      <c r="G34" s="975"/>
      <c r="H34" s="975"/>
      <c r="I34" s="904"/>
      <c r="J34" s="904"/>
      <c r="K34" s="985"/>
      <c r="L34" s="977"/>
      <c r="M34" s="977"/>
      <c r="N34" s="977"/>
      <c r="O34" s="977"/>
      <c r="P34" s="977"/>
      <c r="Q34" s="977"/>
      <c r="R34" s="977"/>
      <c r="S34" s="977"/>
      <c r="T34" s="977"/>
      <c r="U34" s="977"/>
      <c r="V34" s="675"/>
      <c r="W34" s="675"/>
      <c r="X34" s="675"/>
      <c r="Y34" s="675"/>
      <c r="Z34" s="675"/>
      <c r="AA34" s="675"/>
      <c r="AB34" s="675"/>
      <c r="AC34" s="675"/>
      <c r="AD34" s="675"/>
      <c r="AE34" s="675"/>
      <c r="AF34" s="675"/>
      <c r="AG34" s="905"/>
      <c r="AH34" s="905"/>
      <c r="AI34" s="905"/>
      <c r="AJ34" s="905"/>
      <c r="AK34" s="905"/>
      <c r="AL34" s="905"/>
      <c r="AM34" s="905"/>
      <c r="AN34" s="905"/>
      <c r="AO34" s="905"/>
      <c r="AP34" s="905"/>
      <c r="AQ34" s="905"/>
      <c r="AR34" s="905"/>
      <c r="AS34" s="905"/>
      <c r="AT34" s="905"/>
      <c r="AU34" s="905"/>
      <c r="AV34" s="905"/>
      <c r="AW34" s="905"/>
      <c r="AX34" s="905"/>
      <c r="AY34" s="905"/>
      <c r="AZ34" s="905"/>
      <c r="BA34" s="905"/>
      <c r="BB34" s="905"/>
      <c r="BC34" s="905"/>
      <c r="BD34" s="905"/>
      <c r="BE34" s="905"/>
      <c r="BF34" s="905"/>
      <c r="BG34" s="905"/>
      <c r="BH34" s="905"/>
      <c r="BI34" s="905"/>
      <c r="BJ34" s="905"/>
      <c r="BK34" s="905"/>
      <c r="BL34" s="905"/>
      <c r="BM34" s="905"/>
      <c r="BN34" s="905"/>
      <c r="BO34" s="905"/>
      <c r="BP34" s="905"/>
      <c r="BQ34" s="905"/>
      <c r="BR34" s="905"/>
      <c r="BS34" s="905"/>
      <c r="BT34" s="905"/>
      <c r="BU34" s="905"/>
      <c r="BV34" s="905"/>
      <c r="BW34" s="905"/>
      <c r="BX34" s="905"/>
      <c r="BY34" s="905"/>
      <c r="BZ34" s="905"/>
      <c r="CA34" s="905"/>
      <c r="CB34" s="905"/>
      <c r="CC34" s="905"/>
      <c r="CD34" s="905"/>
      <c r="CE34" s="905"/>
      <c r="CF34" s="905"/>
      <c r="CG34" s="905"/>
      <c r="CH34" s="905"/>
      <c r="CI34" s="905"/>
      <c r="CJ34" s="905"/>
      <c r="CK34" s="905"/>
      <c r="CL34" s="905"/>
      <c r="CM34" s="905"/>
      <c r="CN34" s="905"/>
      <c r="CO34" s="905"/>
      <c r="CP34" s="905"/>
      <c r="CQ34" s="905"/>
      <c r="CR34" s="905"/>
      <c r="CS34" s="905"/>
      <c r="CT34" s="905"/>
      <c r="CU34" s="905"/>
      <c r="CV34" s="905"/>
      <c r="CW34" s="905"/>
      <c r="CX34" s="905"/>
      <c r="CY34" s="905"/>
      <c r="CZ34" s="905"/>
      <c r="DA34" s="905"/>
      <c r="DB34" s="905"/>
      <c r="DC34" s="905"/>
      <c r="DD34" s="905"/>
      <c r="DE34" s="905"/>
      <c r="DF34" s="905"/>
      <c r="DG34" s="905"/>
      <c r="DH34" s="905"/>
      <c r="DI34" s="905"/>
      <c r="DJ34" s="905"/>
      <c r="DK34" s="905"/>
      <c r="DL34" s="905"/>
      <c r="DM34" s="905"/>
      <c r="DN34" s="905"/>
      <c r="DO34" s="905"/>
      <c r="DP34" s="905"/>
      <c r="DQ34" s="905"/>
      <c r="DR34" s="905"/>
      <c r="DS34" s="905"/>
      <c r="DT34" s="905"/>
      <c r="DU34" s="905"/>
      <c r="DV34" s="905"/>
      <c r="DW34" s="905"/>
      <c r="DX34" s="905"/>
      <c r="DY34" s="905"/>
      <c r="DZ34" s="905"/>
      <c r="EA34" s="905"/>
      <c r="EB34" s="905"/>
      <c r="EC34" s="905"/>
      <c r="ED34" s="905"/>
      <c r="EE34" s="905"/>
      <c r="EF34" s="905"/>
      <c r="EG34" s="905"/>
      <c r="EH34" s="905"/>
      <c r="EI34" s="905"/>
      <c r="EJ34" s="905"/>
      <c r="EK34" s="905"/>
      <c r="EL34" s="905"/>
      <c r="EM34" s="905"/>
      <c r="EN34" s="905"/>
      <c r="EO34" s="905"/>
      <c r="EP34" s="905"/>
      <c r="EQ34" s="905"/>
      <c r="ER34" s="905"/>
      <c r="ES34" s="905"/>
      <c r="ET34" s="905"/>
      <c r="EU34" s="905"/>
      <c r="EV34" s="905"/>
      <c r="EW34" s="905"/>
      <c r="EX34" s="905"/>
      <c r="EY34" s="905"/>
      <c r="EZ34" s="905"/>
      <c r="FA34" s="905"/>
      <c r="FB34" s="905"/>
      <c r="FC34" s="905"/>
      <c r="FD34" s="905"/>
      <c r="FE34" s="905"/>
    </row>
    <row r="35" spans="1:161" s="983" customFormat="1" ht="30" customHeight="1" x14ac:dyDescent="0.25">
      <c r="A35" s="978"/>
      <c r="B35" s="978"/>
      <c r="C35" s="978"/>
      <c r="D35" s="978"/>
      <c r="E35" s="978"/>
      <c r="F35" s="978"/>
      <c r="G35" s="979"/>
      <c r="H35" s="980"/>
      <c r="I35" s="981"/>
      <c r="J35" s="981"/>
      <c r="K35" s="986"/>
      <c r="L35" s="982"/>
      <c r="M35" s="982"/>
      <c r="N35" s="982"/>
      <c r="O35" s="982"/>
      <c r="P35" s="982"/>
      <c r="Q35" s="982"/>
      <c r="R35" s="982"/>
      <c r="S35" s="982"/>
      <c r="T35" s="982"/>
      <c r="U35" s="982"/>
      <c r="V35" s="675"/>
      <c r="W35" s="675"/>
      <c r="X35" s="675"/>
      <c r="Y35" s="675"/>
      <c r="Z35" s="675"/>
      <c r="AA35" s="675"/>
      <c r="AB35" s="675"/>
      <c r="AC35" s="675"/>
      <c r="AD35" s="675"/>
      <c r="AE35" s="675"/>
      <c r="AF35" s="675"/>
      <c r="AG35" s="905"/>
      <c r="AH35" s="905"/>
      <c r="AI35" s="905"/>
      <c r="AJ35" s="905"/>
      <c r="AK35" s="905"/>
      <c r="AL35" s="905"/>
      <c r="AM35" s="905"/>
      <c r="AN35" s="905"/>
      <c r="AO35" s="905"/>
      <c r="AP35" s="905"/>
      <c r="AQ35" s="905"/>
      <c r="AR35" s="905"/>
      <c r="AS35" s="905"/>
      <c r="AT35" s="905"/>
      <c r="AU35" s="905"/>
      <c r="AV35" s="905"/>
      <c r="AW35" s="905"/>
      <c r="AX35" s="905"/>
      <c r="AY35" s="905"/>
      <c r="AZ35" s="905"/>
      <c r="BA35" s="905"/>
      <c r="BB35" s="905"/>
      <c r="BC35" s="905"/>
      <c r="BD35" s="905"/>
      <c r="BE35" s="905"/>
      <c r="BF35" s="905"/>
      <c r="BG35" s="905"/>
      <c r="BH35" s="905"/>
      <c r="BI35" s="905"/>
      <c r="BJ35" s="905"/>
      <c r="BK35" s="905"/>
      <c r="BL35" s="905"/>
      <c r="BM35" s="905"/>
      <c r="BN35" s="905"/>
      <c r="BO35" s="905"/>
      <c r="BP35" s="905"/>
      <c r="BQ35" s="905"/>
      <c r="BR35" s="905"/>
      <c r="BS35" s="905"/>
      <c r="BT35" s="905"/>
      <c r="BU35" s="905"/>
      <c r="BV35" s="905"/>
      <c r="BW35" s="905"/>
      <c r="BX35" s="905"/>
      <c r="BY35" s="905"/>
      <c r="BZ35" s="905"/>
      <c r="CA35" s="905"/>
      <c r="CB35" s="905"/>
      <c r="CC35" s="905"/>
      <c r="CD35" s="905"/>
      <c r="CE35" s="905"/>
      <c r="CF35" s="905"/>
      <c r="CG35" s="905"/>
      <c r="CH35" s="905"/>
      <c r="CI35" s="905"/>
      <c r="CJ35" s="905"/>
      <c r="CK35" s="905"/>
      <c r="CL35" s="905"/>
      <c r="CM35" s="905"/>
      <c r="CN35" s="905"/>
      <c r="CO35" s="905"/>
      <c r="CP35" s="905"/>
      <c r="CQ35" s="905"/>
      <c r="CR35" s="905"/>
      <c r="CS35" s="905"/>
      <c r="CT35" s="905"/>
      <c r="CU35" s="905"/>
      <c r="CV35" s="905"/>
      <c r="CW35" s="905"/>
      <c r="CX35" s="905"/>
      <c r="CY35" s="905"/>
      <c r="CZ35" s="905"/>
      <c r="DA35" s="905"/>
      <c r="DB35" s="905"/>
      <c r="DC35" s="905"/>
      <c r="DD35" s="905"/>
      <c r="DE35" s="905"/>
      <c r="DF35" s="905"/>
      <c r="DG35" s="905"/>
      <c r="DH35" s="905"/>
      <c r="DI35" s="905"/>
      <c r="DJ35" s="905"/>
      <c r="DK35" s="905"/>
      <c r="DL35" s="905"/>
      <c r="DM35" s="905"/>
      <c r="DN35" s="905"/>
      <c r="DO35" s="905"/>
      <c r="DP35" s="905"/>
      <c r="DQ35" s="905"/>
      <c r="DR35" s="905"/>
      <c r="DS35" s="905"/>
      <c r="DT35" s="905"/>
      <c r="DU35" s="905"/>
      <c r="DV35" s="905"/>
      <c r="DW35" s="905"/>
      <c r="DX35" s="905"/>
      <c r="DY35" s="905"/>
      <c r="DZ35" s="905"/>
      <c r="EA35" s="905"/>
      <c r="EB35" s="905"/>
      <c r="EC35" s="905"/>
      <c r="ED35" s="905"/>
      <c r="EE35" s="905"/>
      <c r="EF35" s="905"/>
      <c r="EG35" s="905"/>
      <c r="EH35" s="905"/>
      <c r="EI35" s="905"/>
      <c r="EJ35" s="905"/>
      <c r="EK35" s="905"/>
      <c r="EL35" s="905"/>
      <c r="EM35" s="905"/>
      <c r="EN35" s="905"/>
      <c r="EO35" s="905"/>
      <c r="EP35" s="905"/>
      <c r="EQ35" s="905"/>
      <c r="ER35" s="905"/>
      <c r="ES35" s="905"/>
      <c r="ET35" s="905"/>
      <c r="EU35" s="905"/>
      <c r="EV35" s="905"/>
      <c r="EW35" s="905"/>
      <c r="EX35" s="905"/>
      <c r="EY35" s="905"/>
      <c r="EZ35" s="905"/>
      <c r="FA35" s="905"/>
      <c r="FB35" s="905"/>
      <c r="FC35" s="905"/>
      <c r="FD35" s="905"/>
      <c r="FE35" s="905"/>
    </row>
    <row r="36" spans="1:161" s="983" customFormat="1" ht="30" customHeight="1" x14ac:dyDescent="0.25">
      <c r="A36" s="978"/>
      <c r="B36" s="978"/>
      <c r="C36" s="978"/>
      <c r="D36" s="978"/>
      <c r="E36" s="978"/>
      <c r="F36" s="978"/>
      <c r="G36" s="979"/>
      <c r="H36" s="980"/>
      <c r="I36" s="981"/>
      <c r="J36" s="981"/>
      <c r="K36" s="986"/>
      <c r="L36" s="982"/>
      <c r="M36" s="982"/>
      <c r="N36" s="982"/>
      <c r="O36" s="982"/>
      <c r="P36" s="982"/>
      <c r="Q36" s="982"/>
      <c r="R36" s="982"/>
      <c r="S36" s="982"/>
      <c r="T36" s="982"/>
      <c r="U36" s="982"/>
      <c r="V36" s="675"/>
      <c r="W36" s="675"/>
      <c r="X36" s="675"/>
      <c r="Y36" s="675"/>
      <c r="Z36" s="675"/>
      <c r="AA36" s="675"/>
      <c r="AB36" s="675"/>
      <c r="AC36" s="675"/>
      <c r="AD36" s="675"/>
      <c r="AE36" s="675"/>
      <c r="AF36" s="675"/>
      <c r="AG36" s="905"/>
      <c r="AH36" s="905"/>
      <c r="AI36" s="905"/>
      <c r="AJ36" s="905"/>
      <c r="AK36" s="905"/>
      <c r="AL36" s="905"/>
      <c r="AM36" s="905"/>
      <c r="AN36" s="905"/>
      <c r="AO36" s="905"/>
      <c r="AP36" s="905"/>
      <c r="AQ36" s="905"/>
      <c r="AR36" s="905"/>
      <c r="AS36" s="905"/>
      <c r="AT36" s="905"/>
      <c r="AU36" s="905"/>
      <c r="AV36" s="905"/>
      <c r="AW36" s="905"/>
      <c r="AX36" s="905"/>
      <c r="AY36" s="905"/>
      <c r="AZ36" s="905"/>
      <c r="BA36" s="905"/>
      <c r="BB36" s="905"/>
      <c r="BC36" s="905"/>
      <c r="BD36" s="905"/>
      <c r="BE36" s="905"/>
      <c r="BF36" s="905"/>
      <c r="BG36" s="905"/>
      <c r="BH36" s="905"/>
      <c r="BI36" s="905"/>
      <c r="BJ36" s="905"/>
      <c r="BK36" s="905"/>
      <c r="BL36" s="905"/>
      <c r="BM36" s="905"/>
      <c r="BN36" s="905"/>
      <c r="BO36" s="905"/>
      <c r="BP36" s="905"/>
      <c r="BQ36" s="905"/>
      <c r="BR36" s="905"/>
      <c r="BS36" s="905"/>
      <c r="BT36" s="905"/>
      <c r="BU36" s="905"/>
      <c r="BV36" s="905"/>
      <c r="BW36" s="905"/>
      <c r="BX36" s="905"/>
      <c r="BY36" s="905"/>
      <c r="BZ36" s="905"/>
      <c r="CA36" s="905"/>
      <c r="CB36" s="905"/>
      <c r="CC36" s="905"/>
      <c r="CD36" s="905"/>
      <c r="CE36" s="905"/>
      <c r="CF36" s="905"/>
      <c r="CG36" s="905"/>
      <c r="CH36" s="905"/>
      <c r="CI36" s="905"/>
      <c r="CJ36" s="905"/>
      <c r="CK36" s="905"/>
      <c r="CL36" s="905"/>
      <c r="CM36" s="905"/>
      <c r="CN36" s="905"/>
      <c r="CO36" s="905"/>
      <c r="CP36" s="905"/>
      <c r="CQ36" s="905"/>
      <c r="CR36" s="905"/>
      <c r="CS36" s="905"/>
      <c r="CT36" s="905"/>
      <c r="CU36" s="905"/>
      <c r="CV36" s="905"/>
      <c r="CW36" s="905"/>
      <c r="CX36" s="905"/>
      <c r="CY36" s="905"/>
      <c r="CZ36" s="905"/>
      <c r="DA36" s="905"/>
      <c r="DB36" s="905"/>
      <c r="DC36" s="905"/>
      <c r="DD36" s="905"/>
      <c r="DE36" s="905"/>
      <c r="DF36" s="905"/>
      <c r="DG36" s="905"/>
      <c r="DH36" s="905"/>
      <c r="DI36" s="905"/>
      <c r="DJ36" s="905"/>
      <c r="DK36" s="905"/>
      <c r="DL36" s="905"/>
      <c r="DM36" s="905"/>
      <c r="DN36" s="905"/>
      <c r="DO36" s="905"/>
      <c r="DP36" s="905"/>
      <c r="DQ36" s="905"/>
      <c r="DR36" s="905"/>
      <c r="DS36" s="905"/>
      <c r="DT36" s="905"/>
      <c r="DU36" s="905"/>
      <c r="DV36" s="905"/>
      <c r="DW36" s="905"/>
      <c r="DX36" s="905"/>
      <c r="DY36" s="905"/>
      <c r="DZ36" s="905"/>
      <c r="EA36" s="905"/>
      <c r="EB36" s="905"/>
      <c r="EC36" s="905"/>
      <c r="ED36" s="905"/>
      <c r="EE36" s="905"/>
      <c r="EF36" s="905"/>
      <c r="EG36" s="905"/>
      <c r="EH36" s="905"/>
      <c r="EI36" s="905"/>
      <c r="EJ36" s="905"/>
      <c r="EK36" s="905"/>
      <c r="EL36" s="905"/>
      <c r="EM36" s="905"/>
      <c r="EN36" s="905"/>
      <c r="EO36" s="905"/>
      <c r="EP36" s="905"/>
      <c r="EQ36" s="905"/>
      <c r="ER36" s="905"/>
      <c r="ES36" s="905"/>
      <c r="ET36" s="905"/>
      <c r="EU36" s="905"/>
      <c r="EV36" s="905"/>
      <c r="EW36" s="905"/>
      <c r="EX36" s="905"/>
      <c r="EY36" s="905"/>
      <c r="EZ36" s="905"/>
      <c r="FA36" s="905"/>
      <c r="FB36" s="905"/>
      <c r="FC36" s="905"/>
      <c r="FD36" s="905"/>
      <c r="FE36" s="905"/>
    </row>
    <row r="37" spans="1:161" s="983" customFormat="1" ht="30" customHeight="1" x14ac:dyDescent="0.25">
      <c r="A37" s="978"/>
      <c r="B37" s="978"/>
      <c r="C37" s="978"/>
      <c r="D37" s="978"/>
      <c r="E37" s="978"/>
      <c r="F37" s="978"/>
      <c r="G37" s="979"/>
      <c r="H37" s="980"/>
      <c r="I37" s="981"/>
      <c r="J37" s="981"/>
      <c r="K37" s="986"/>
      <c r="L37" s="982"/>
      <c r="M37" s="982"/>
      <c r="N37" s="982"/>
      <c r="O37" s="982"/>
      <c r="P37" s="982"/>
      <c r="Q37" s="982"/>
      <c r="R37" s="982"/>
      <c r="S37" s="982"/>
      <c r="T37" s="982"/>
      <c r="U37" s="982"/>
      <c r="V37" s="675"/>
      <c r="W37" s="675"/>
      <c r="X37" s="675"/>
      <c r="Y37" s="675"/>
      <c r="Z37" s="675"/>
      <c r="AA37" s="675"/>
      <c r="AB37" s="675"/>
      <c r="AC37" s="675"/>
      <c r="AD37" s="675"/>
      <c r="AE37" s="675"/>
      <c r="AF37" s="675"/>
      <c r="AG37" s="905"/>
      <c r="AH37" s="905"/>
      <c r="AI37" s="905"/>
      <c r="AJ37" s="905"/>
      <c r="AK37" s="905"/>
      <c r="AL37" s="905"/>
      <c r="AM37" s="905"/>
      <c r="AN37" s="905"/>
      <c r="AO37" s="905"/>
      <c r="AP37" s="905"/>
      <c r="AQ37" s="905"/>
      <c r="AR37" s="905"/>
      <c r="AS37" s="905"/>
      <c r="AT37" s="905"/>
      <c r="AU37" s="905"/>
      <c r="AV37" s="905"/>
      <c r="AW37" s="905"/>
      <c r="AX37" s="905"/>
      <c r="AY37" s="905"/>
      <c r="AZ37" s="905"/>
      <c r="BA37" s="905"/>
      <c r="BB37" s="905"/>
      <c r="BC37" s="905"/>
      <c r="BD37" s="905"/>
      <c r="BE37" s="905"/>
      <c r="BF37" s="905"/>
      <c r="BG37" s="905"/>
      <c r="BH37" s="905"/>
      <c r="BI37" s="905"/>
      <c r="BJ37" s="905"/>
      <c r="BK37" s="905"/>
      <c r="BL37" s="905"/>
      <c r="BM37" s="905"/>
      <c r="BN37" s="905"/>
      <c r="BO37" s="905"/>
      <c r="BP37" s="905"/>
      <c r="BQ37" s="905"/>
      <c r="BR37" s="905"/>
      <c r="BS37" s="905"/>
      <c r="BT37" s="905"/>
      <c r="BU37" s="905"/>
      <c r="BV37" s="905"/>
      <c r="BW37" s="905"/>
      <c r="BX37" s="905"/>
      <c r="BY37" s="905"/>
      <c r="BZ37" s="905"/>
      <c r="CA37" s="905"/>
      <c r="CB37" s="905"/>
      <c r="CC37" s="905"/>
      <c r="CD37" s="905"/>
      <c r="CE37" s="905"/>
      <c r="CF37" s="905"/>
      <c r="CG37" s="905"/>
      <c r="CH37" s="905"/>
      <c r="CI37" s="905"/>
      <c r="CJ37" s="905"/>
      <c r="CK37" s="905"/>
      <c r="CL37" s="905"/>
      <c r="CM37" s="905"/>
      <c r="CN37" s="905"/>
      <c r="CO37" s="905"/>
      <c r="CP37" s="905"/>
      <c r="CQ37" s="905"/>
      <c r="CR37" s="905"/>
      <c r="CS37" s="905"/>
      <c r="CT37" s="905"/>
      <c r="CU37" s="905"/>
      <c r="CV37" s="905"/>
      <c r="CW37" s="905"/>
      <c r="CX37" s="905"/>
      <c r="CY37" s="905"/>
      <c r="CZ37" s="905"/>
      <c r="DA37" s="905"/>
      <c r="DB37" s="905"/>
      <c r="DC37" s="905"/>
      <c r="DD37" s="905"/>
      <c r="DE37" s="905"/>
      <c r="DF37" s="905"/>
      <c r="DG37" s="905"/>
      <c r="DH37" s="905"/>
      <c r="DI37" s="905"/>
      <c r="DJ37" s="905"/>
      <c r="DK37" s="905"/>
      <c r="DL37" s="905"/>
      <c r="DM37" s="905"/>
      <c r="DN37" s="905"/>
      <c r="DO37" s="905"/>
      <c r="DP37" s="905"/>
      <c r="DQ37" s="905"/>
      <c r="DR37" s="905"/>
      <c r="DS37" s="905"/>
      <c r="DT37" s="905"/>
      <c r="DU37" s="905"/>
      <c r="DV37" s="905"/>
      <c r="DW37" s="905"/>
      <c r="DX37" s="905"/>
      <c r="DY37" s="905"/>
      <c r="DZ37" s="905"/>
      <c r="EA37" s="905"/>
      <c r="EB37" s="905"/>
      <c r="EC37" s="905"/>
      <c r="ED37" s="905"/>
      <c r="EE37" s="905"/>
      <c r="EF37" s="905"/>
      <c r="EG37" s="905"/>
      <c r="EH37" s="905"/>
      <c r="EI37" s="905"/>
      <c r="EJ37" s="905"/>
      <c r="EK37" s="905"/>
      <c r="EL37" s="905"/>
      <c r="EM37" s="905"/>
      <c r="EN37" s="905"/>
      <c r="EO37" s="905"/>
      <c r="EP37" s="905"/>
      <c r="EQ37" s="905"/>
      <c r="ER37" s="905"/>
      <c r="ES37" s="905"/>
      <c r="ET37" s="905"/>
      <c r="EU37" s="905"/>
      <c r="EV37" s="905"/>
      <c r="EW37" s="905"/>
      <c r="EX37" s="905"/>
      <c r="EY37" s="905"/>
      <c r="EZ37" s="905"/>
      <c r="FA37" s="905"/>
      <c r="FB37" s="905"/>
      <c r="FC37" s="905"/>
      <c r="FD37" s="905"/>
      <c r="FE37" s="905"/>
    </row>
    <row r="38" spans="1:161" ht="30" customHeight="1" x14ac:dyDescent="0.25">
      <c r="A38" s="978"/>
      <c r="B38" s="978"/>
      <c r="C38" s="978"/>
      <c r="E38" s="978"/>
      <c r="F38" s="978"/>
      <c r="G38" s="979"/>
      <c r="H38" s="980"/>
      <c r="I38" s="981"/>
      <c r="J38" s="981"/>
      <c r="K38" s="986"/>
      <c r="L38" s="982"/>
      <c r="M38" s="982"/>
      <c r="N38" s="982"/>
      <c r="O38" s="982"/>
      <c r="P38" s="982"/>
      <c r="Q38" s="982"/>
      <c r="R38" s="982"/>
      <c r="S38" s="982"/>
      <c r="T38" s="982"/>
      <c r="U38" s="982"/>
      <c r="V38" s="675"/>
      <c r="W38" s="675"/>
      <c r="X38" s="675"/>
      <c r="Y38" s="675"/>
      <c r="Z38" s="675"/>
      <c r="AA38" s="675"/>
      <c r="AB38" s="675"/>
      <c r="AC38" s="675"/>
      <c r="AD38" s="675"/>
      <c r="AE38" s="675"/>
      <c r="AF38" s="675"/>
      <c r="AG38" s="905"/>
      <c r="AH38" s="905"/>
      <c r="AI38" s="905"/>
      <c r="AJ38" s="905"/>
      <c r="AK38" s="905"/>
      <c r="AL38" s="905"/>
      <c r="AM38" s="905"/>
      <c r="AN38" s="905"/>
      <c r="AO38" s="905"/>
      <c r="AP38" s="905"/>
      <c r="AQ38" s="905"/>
      <c r="AR38" s="905"/>
      <c r="AS38" s="905"/>
      <c r="AT38" s="905"/>
      <c r="AU38" s="905"/>
      <c r="AV38" s="905"/>
      <c r="AW38" s="905"/>
      <c r="AX38" s="905"/>
      <c r="AY38" s="905"/>
      <c r="AZ38" s="905"/>
      <c r="BA38" s="905"/>
      <c r="BB38" s="905"/>
      <c r="BC38" s="905"/>
      <c r="BD38" s="905"/>
      <c r="BE38" s="905"/>
      <c r="BF38" s="905"/>
      <c r="BG38" s="905"/>
      <c r="BH38" s="905"/>
      <c r="BI38" s="905"/>
      <c r="BJ38" s="905"/>
      <c r="BK38" s="905"/>
      <c r="BL38" s="905"/>
      <c r="BM38" s="905"/>
      <c r="BN38" s="905"/>
      <c r="BO38" s="905"/>
      <c r="BP38" s="905"/>
      <c r="BQ38" s="905"/>
      <c r="BR38" s="905"/>
      <c r="BS38" s="905"/>
      <c r="BT38" s="905"/>
      <c r="BU38" s="905"/>
      <c r="BV38" s="905"/>
      <c r="BW38" s="905"/>
      <c r="BX38" s="905"/>
      <c r="BY38" s="905"/>
      <c r="BZ38" s="905"/>
      <c r="CA38" s="905"/>
      <c r="CB38" s="905"/>
      <c r="CC38" s="905"/>
      <c r="CD38" s="905"/>
      <c r="CE38" s="905"/>
      <c r="CF38" s="905"/>
      <c r="CG38" s="905"/>
      <c r="CH38" s="905"/>
      <c r="CI38" s="905"/>
      <c r="CJ38" s="905"/>
      <c r="CK38" s="905"/>
      <c r="CL38" s="905"/>
      <c r="CM38" s="905"/>
      <c r="CN38" s="905"/>
      <c r="CO38" s="905"/>
      <c r="CP38" s="905"/>
      <c r="CQ38" s="905"/>
      <c r="CR38" s="905"/>
      <c r="CS38" s="905"/>
      <c r="CT38" s="905"/>
      <c r="CU38" s="905"/>
      <c r="CV38" s="905"/>
      <c r="CW38" s="905"/>
      <c r="CX38" s="905"/>
      <c r="CY38" s="905"/>
      <c r="CZ38" s="905"/>
      <c r="DA38" s="905"/>
      <c r="DB38" s="905"/>
      <c r="DC38" s="905"/>
      <c r="DD38" s="905"/>
      <c r="DE38" s="905"/>
      <c r="DF38" s="905"/>
      <c r="DG38" s="905"/>
      <c r="DH38" s="905"/>
      <c r="DI38" s="905"/>
      <c r="DJ38" s="905"/>
      <c r="DK38" s="905"/>
      <c r="DL38" s="905"/>
      <c r="DM38" s="905"/>
      <c r="DN38" s="905"/>
      <c r="DO38" s="905"/>
      <c r="DP38" s="905"/>
      <c r="DQ38" s="905"/>
      <c r="DR38" s="905"/>
      <c r="DS38" s="905"/>
      <c r="DT38" s="905"/>
      <c r="DU38" s="905"/>
      <c r="DV38" s="905"/>
      <c r="DW38" s="905"/>
      <c r="DX38" s="905"/>
      <c r="DY38" s="905"/>
      <c r="DZ38" s="905"/>
      <c r="EA38" s="905"/>
      <c r="EB38" s="905"/>
      <c r="EC38" s="905"/>
      <c r="ED38" s="905"/>
      <c r="EE38" s="905"/>
      <c r="EF38" s="905"/>
      <c r="EG38" s="905"/>
      <c r="EH38" s="905"/>
      <c r="EI38" s="905"/>
      <c r="EJ38" s="905"/>
      <c r="EK38" s="905"/>
      <c r="EL38" s="905"/>
      <c r="EM38" s="905"/>
      <c r="EN38" s="905"/>
      <c r="EO38" s="905"/>
      <c r="EP38" s="905"/>
      <c r="EQ38" s="905"/>
      <c r="ER38" s="905"/>
      <c r="ES38" s="905"/>
      <c r="ET38" s="905"/>
      <c r="EU38" s="905"/>
      <c r="EV38" s="905"/>
      <c r="EW38" s="905"/>
      <c r="EX38" s="905"/>
      <c r="EY38" s="905"/>
      <c r="EZ38" s="905"/>
      <c r="FA38" s="905"/>
      <c r="FB38" s="905"/>
      <c r="FC38" s="905"/>
      <c r="FD38" s="905"/>
      <c r="FE38" s="905"/>
    </row>
    <row r="39" spans="1:161" ht="30" customHeight="1" x14ac:dyDescent="0.25">
      <c r="A39" s="978"/>
      <c r="B39" s="978"/>
      <c r="C39" s="978"/>
      <c r="E39" s="978"/>
      <c r="F39" s="978"/>
      <c r="G39" s="979"/>
      <c r="H39" s="980"/>
      <c r="I39" s="981"/>
      <c r="J39" s="981"/>
      <c r="K39" s="986"/>
      <c r="L39" s="982"/>
      <c r="M39" s="982"/>
      <c r="N39" s="982"/>
      <c r="O39" s="982"/>
      <c r="P39" s="982"/>
      <c r="Q39" s="982"/>
      <c r="R39" s="982"/>
      <c r="S39" s="982"/>
      <c r="T39" s="982"/>
      <c r="U39" s="982"/>
      <c r="V39" s="675"/>
      <c r="W39" s="675"/>
      <c r="X39" s="675"/>
      <c r="Y39" s="675"/>
      <c r="Z39" s="675"/>
      <c r="AA39" s="675"/>
      <c r="AB39" s="675"/>
      <c r="AC39" s="675"/>
      <c r="AD39" s="675"/>
      <c r="AE39" s="675"/>
      <c r="AF39" s="675"/>
      <c r="AG39" s="905"/>
      <c r="AH39" s="905"/>
      <c r="AI39" s="905"/>
      <c r="AJ39" s="905"/>
      <c r="AK39" s="905"/>
      <c r="AL39" s="905"/>
      <c r="AM39" s="905"/>
      <c r="AN39" s="905"/>
      <c r="AO39" s="905"/>
      <c r="AP39" s="905"/>
      <c r="AQ39" s="905"/>
      <c r="AR39" s="905"/>
      <c r="AS39" s="905"/>
      <c r="AT39" s="905"/>
      <c r="AU39" s="905"/>
      <c r="AV39" s="905"/>
      <c r="AW39" s="905"/>
      <c r="AX39" s="905"/>
      <c r="AY39" s="905"/>
      <c r="AZ39" s="905"/>
      <c r="BA39" s="905"/>
      <c r="BB39" s="905"/>
      <c r="BC39" s="905"/>
      <c r="BD39" s="905"/>
      <c r="BE39" s="905"/>
      <c r="BF39" s="905"/>
      <c r="BG39" s="905"/>
      <c r="BH39" s="905"/>
      <c r="BI39" s="905"/>
      <c r="BJ39" s="905"/>
      <c r="BK39" s="905"/>
      <c r="BL39" s="905"/>
      <c r="BM39" s="905"/>
      <c r="BN39" s="905"/>
      <c r="BO39" s="905"/>
      <c r="BP39" s="905"/>
      <c r="BQ39" s="905"/>
      <c r="BR39" s="905"/>
      <c r="BS39" s="905"/>
      <c r="BT39" s="905"/>
      <c r="BU39" s="905"/>
      <c r="BV39" s="905"/>
      <c r="BW39" s="905"/>
      <c r="BX39" s="905"/>
      <c r="BY39" s="905"/>
      <c r="BZ39" s="905"/>
      <c r="CA39" s="905"/>
      <c r="CB39" s="905"/>
      <c r="CC39" s="905"/>
      <c r="CD39" s="905"/>
      <c r="CE39" s="905"/>
      <c r="CF39" s="905"/>
      <c r="CG39" s="905"/>
      <c r="CH39" s="905"/>
      <c r="CI39" s="905"/>
      <c r="CJ39" s="905"/>
      <c r="CK39" s="905"/>
      <c r="CL39" s="905"/>
      <c r="CM39" s="905"/>
      <c r="CN39" s="905"/>
      <c r="CO39" s="905"/>
      <c r="CP39" s="905"/>
      <c r="CQ39" s="905"/>
      <c r="CR39" s="905"/>
      <c r="CS39" s="905"/>
      <c r="CT39" s="905"/>
      <c r="CU39" s="905"/>
      <c r="CV39" s="905"/>
      <c r="CW39" s="905"/>
      <c r="CX39" s="905"/>
      <c r="CY39" s="905"/>
      <c r="CZ39" s="905"/>
      <c r="DA39" s="905"/>
      <c r="DB39" s="905"/>
      <c r="DC39" s="905"/>
      <c r="DD39" s="905"/>
      <c r="DE39" s="905"/>
      <c r="DF39" s="905"/>
      <c r="DG39" s="905"/>
      <c r="DH39" s="905"/>
      <c r="DI39" s="905"/>
      <c r="DJ39" s="905"/>
      <c r="DK39" s="905"/>
      <c r="DL39" s="905"/>
      <c r="DM39" s="905"/>
      <c r="DN39" s="905"/>
      <c r="DO39" s="905"/>
      <c r="DP39" s="905"/>
      <c r="DQ39" s="905"/>
      <c r="DR39" s="905"/>
      <c r="DS39" s="905"/>
      <c r="DT39" s="905"/>
      <c r="DU39" s="905"/>
      <c r="DV39" s="905"/>
      <c r="DW39" s="905"/>
      <c r="DX39" s="905"/>
      <c r="DY39" s="905"/>
      <c r="DZ39" s="905"/>
      <c r="EA39" s="905"/>
      <c r="EB39" s="905"/>
      <c r="EC39" s="905"/>
      <c r="ED39" s="905"/>
      <c r="EE39" s="905"/>
      <c r="EF39" s="905"/>
      <c r="EG39" s="905"/>
      <c r="EH39" s="905"/>
      <c r="EI39" s="905"/>
      <c r="EJ39" s="905"/>
      <c r="EK39" s="905"/>
      <c r="EL39" s="905"/>
      <c r="EM39" s="905"/>
      <c r="EN39" s="905"/>
      <c r="EO39" s="905"/>
      <c r="EP39" s="905"/>
      <c r="EQ39" s="905"/>
      <c r="ER39" s="905"/>
      <c r="ES39" s="905"/>
      <c r="ET39" s="905"/>
      <c r="EU39" s="905"/>
      <c r="EV39" s="905"/>
      <c r="EW39" s="905"/>
      <c r="EX39" s="905"/>
      <c r="EY39" s="905"/>
      <c r="EZ39" s="905"/>
      <c r="FA39" s="905"/>
      <c r="FB39" s="905"/>
      <c r="FC39" s="905"/>
      <c r="FD39" s="905"/>
      <c r="FE39" s="905"/>
    </row>
    <row r="40" spans="1:161" ht="30" customHeight="1" x14ac:dyDescent="0.25">
      <c r="A40" s="978"/>
      <c r="B40" s="978"/>
      <c r="C40" s="978"/>
      <c r="E40" s="978"/>
      <c r="F40" s="978"/>
      <c r="G40" s="979"/>
      <c r="H40" s="980"/>
      <c r="I40" s="981"/>
      <c r="J40" s="981"/>
      <c r="K40" s="986"/>
      <c r="L40" s="982"/>
      <c r="M40" s="982"/>
      <c r="N40" s="982"/>
      <c r="O40" s="982"/>
      <c r="P40" s="982"/>
      <c r="Q40" s="982"/>
      <c r="R40" s="982"/>
      <c r="S40" s="982"/>
      <c r="T40" s="982"/>
      <c r="U40" s="982"/>
      <c r="V40" s="675"/>
      <c r="W40" s="675"/>
      <c r="X40" s="675"/>
      <c r="Y40" s="675"/>
      <c r="Z40" s="675"/>
      <c r="AA40" s="675"/>
      <c r="AB40" s="675"/>
      <c r="AC40" s="675"/>
      <c r="AD40" s="675"/>
      <c r="AE40" s="675"/>
      <c r="AF40" s="675"/>
      <c r="AG40" s="905"/>
      <c r="AH40" s="905"/>
      <c r="AI40" s="905"/>
      <c r="AJ40" s="905"/>
      <c r="AK40" s="905"/>
      <c r="AL40" s="905"/>
      <c r="AM40" s="905"/>
      <c r="AN40" s="905"/>
      <c r="AO40" s="905"/>
      <c r="AP40" s="905"/>
      <c r="AQ40" s="905"/>
      <c r="AR40" s="905"/>
      <c r="AS40" s="905"/>
      <c r="AT40" s="905"/>
      <c r="AU40" s="905"/>
      <c r="AV40" s="905"/>
      <c r="AW40" s="905"/>
      <c r="AX40" s="905"/>
      <c r="AY40" s="905"/>
      <c r="AZ40" s="905"/>
      <c r="BA40" s="905"/>
      <c r="BB40" s="905"/>
      <c r="BC40" s="905"/>
      <c r="BD40" s="905"/>
      <c r="BE40" s="905"/>
      <c r="BF40" s="905"/>
      <c r="BG40" s="905"/>
      <c r="BH40" s="905"/>
      <c r="BI40" s="905"/>
      <c r="BJ40" s="905"/>
      <c r="BK40" s="905"/>
      <c r="BL40" s="905"/>
      <c r="BM40" s="905"/>
      <c r="BN40" s="905"/>
      <c r="BO40" s="905"/>
      <c r="BP40" s="905"/>
      <c r="BQ40" s="905"/>
      <c r="BR40" s="905"/>
      <c r="BS40" s="905"/>
      <c r="BT40" s="905"/>
      <c r="BU40" s="905"/>
      <c r="BV40" s="905"/>
      <c r="BW40" s="905"/>
      <c r="BX40" s="905"/>
      <c r="BY40" s="905"/>
      <c r="BZ40" s="905"/>
      <c r="CA40" s="905"/>
      <c r="CB40" s="905"/>
      <c r="CC40" s="905"/>
      <c r="CD40" s="905"/>
      <c r="CE40" s="905"/>
      <c r="CF40" s="905"/>
      <c r="CG40" s="905"/>
      <c r="CH40" s="905"/>
      <c r="CI40" s="905"/>
      <c r="CJ40" s="905"/>
      <c r="CK40" s="905"/>
      <c r="CL40" s="905"/>
      <c r="CM40" s="905"/>
      <c r="CN40" s="905"/>
      <c r="CO40" s="905"/>
      <c r="CP40" s="905"/>
      <c r="CQ40" s="905"/>
      <c r="CR40" s="905"/>
      <c r="CS40" s="905"/>
      <c r="CT40" s="905"/>
      <c r="CU40" s="905"/>
      <c r="CV40" s="905"/>
      <c r="CW40" s="905"/>
      <c r="CX40" s="905"/>
      <c r="CY40" s="905"/>
      <c r="CZ40" s="905"/>
      <c r="DA40" s="905"/>
      <c r="DB40" s="905"/>
      <c r="DC40" s="905"/>
      <c r="DD40" s="905"/>
      <c r="DE40" s="905"/>
      <c r="DF40" s="905"/>
      <c r="DG40" s="905"/>
      <c r="DH40" s="905"/>
      <c r="DI40" s="905"/>
      <c r="DJ40" s="905"/>
      <c r="DK40" s="905"/>
      <c r="DL40" s="905"/>
      <c r="DM40" s="905"/>
      <c r="DN40" s="905"/>
      <c r="DO40" s="905"/>
      <c r="DP40" s="905"/>
      <c r="DQ40" s="905"/>
      <c r="DR40" s="905"/>
      <c r="DS40" s="905"/>
      <c r="DT40" s="905"/>
      <c r="DU40" s="905"/>
      <c r="DV40" s="905"/>
      <c r="DW40" s="905"/>
      <c r="DX40" s="905"/>
      <c r="DY40" s="905"/>
      <c r="DZ40" s="905"/>
      <c r="EA40" s="905"/>
      <c r="EB40" s="905"/>
      <c r="EC40" s="905"/>
      <c r="ED40" s="905"/>
      <c r="EE40" s="905"/>
      <c r="EF40" s="905"/>
      <c r="EG40" s="905"/>
      <c r="EH40" s="905"/>
      <c r="EI40" s="905"/>
      <c r="EJ40" s="905"/>
      <c r="EK40" s="905"/>
      <c r="EL40" s="905"/>
      <c r="EM40" s="905"/>
      <c r="EN40" s="905"/>
      <c r="EO40" s="905"/>
      <c r="EP40" s="905"/>
      <c r="EQ40" s="905"/>
      <c r="ER40" s="905"/>
      <c r="ES40" s="905"/>
      <c r="ET40" s="905"/>
      <c r="EU40" s="905"/>
      <c r="EV40" s="905"/>
      <c r="EW40" s="905"/>
      <c r="EX40" s="905"/>
      <c r="EY40" s="905"/>
      <c r="EZ40" s="905"/>
      <c r="FA40" s="905"/>
      <c r="FB40" s="905"/>
      <c r="FC40" s="905"/>
      <c r="FD40" s="905"/>
      <c r="FE40" s="905"/>
    </row>
    <row r="41" spans="1:161" ht="30" customHeight="1" x14ac:dyDescent="0.25">
      <c r="A41" s="978"/>
      <c r="B41" s="978"/>
      <c r="C41" s="978"/>
      <c r="E41" s="978"/>
      <c r="F41" s="978"/>
      <c r="G41" s="979"/>
      <c r="H41" s="980"/>
      <c r="I41" s="981"/>
      <c r="J41" s="981"/>
      <c r="K41" s="986"/>
      <c r="L41" s="982"/>
      <c r="M41" s="982"/>
      <c r="N41" s="982"/>
      <c r="O41" s="982"/>
      <c r="P41" s="982"/>
      <c r="Q41" s="982"/>
      <c r="R41" s="982"/>
      <c r="S41" s="982"/>
      <c r="T41" s="982"/>
      <c r="U41" s="982"/>
      <c r="V41" s="675"/>
      <c r="W41" s="675"/>
      <c r="X41" s="675"/>
      <c r="Y41" s="675"/>
      <c r="Z41" s="675"/>
      <c r="AA41" s="675"/>
      <c r="AB41" s="675"/>
      <c r="AC41" s="675"/>
      <c r="AD41" s="675"/>
      <c r="AE41" s="675"/>
      <c r="AF41" s="675"/>
      <c r="AG41" s="905"/>
      <c r="AH41" s="905"/>
      <c r="AI41" s="905"/>
      <c r="AJ41" s="905"/>
      <c r="AK41" s="905"/>
      <c r="AL41" s="905"/>
      <c r="AM41" s="905"/>
      <c r="AN41" s="905"/>
      <c r="AO41" s="905"/>
      <c r="AP41" s="905"/>
      <c r="AQ41" s="905"/>
      <c r="AR41" s="905"/>
      <c r="AS41" s="905"/>
      <c r="AT41" s="905"/>
      <c r="AU41" s="905"/>
      <c r="AV41" s="905"/>
      <c r="AW41" s="905"/>
      <c r="AX41" s="905"/>
      <c r="AY41" s="905"/>
      <c r="AZ41" s="905"/>
      <c r="BA41" s="905"/>
      <c r="BB41" s="905"/>
      <c r="BC41" s="905"/>
      <c r="BD41" s="905"/>
      <c r="BE41" s="905"/>
      <c r="BF41" s="905"/>
      <c r="BG41" s="905"/>
      <c r="BH41" s="905"/>
      <c r="BI41" s="905"/>
      <c r="BJ41" s="905"/>
      <c r="BK41" s="905"/>
      <c r="BL41" s="905"/>
      <c r="BM41" s="905"/>
      <c r="BN41" s="905"/>
      <c r="BO41" s="905"/>
      <c r="BP41" s="905"/>
      <c r="BQ41" s="905"/>
      <c r="BR41" s="905"/>
      <c r="BS41" s="905"/>
      <c r="BT41" s="905"/>
      <c r="BU41" s="905"/>
      <c r="BV41" s="905"/>
      <c r="BW41" s="905"/>
      <c r="BX41" s="905"/>
      <c r="BY41" s="905"/>
      <c r="BZ41" s="905"/>
      <c r="CA41" s="905"/>
      <c r="CB41" s="905"/>
      <c r="CC41" s="905"/>
      <c r="CD41" s="905"/>
      <c r="CE41" s="905"/>
      <c r="CF41" s="905"/>
      <c r="CG41" s="905"/>
      <c r="CH41" s="905"/>
      <c r="CI41" s="905"/>
      <c r="CJ41" s="905"/>
      <c r="CK41" s="905"/>
      <c r="CL41" s="905"/>
      <c r="CM41" s="905"/>
      <c r="CN41" s="905"/>
      <c r="CO41" s="905"/>
      <c r="CP41" s="905"/>
      <c r="CQ41" s="905"/>
      <c r="CR41" s="905"/>
      <c r="CS41" s="905"/>
      <c r="CT41" s="905"/>
      <c r="CU41" s="905"/>
      <c r="CV41" s="905"/>
      <c r="CW41" s="905"/>
      <c r="CX41" s="905"/>
      <c r="CY41" s="905"/>
      <c r="CZ41" s="905"/>
      <c r="DA41" s="905"/>
      <c r="DB41" s="905"/>
      <c r="DC41" s="905"/>
      <c r="DD41" s="905"/>
      <c r="DE41" s="905"/>
      <c r="DF41" s="905"/>
      <c r="DG41" s="905"/>
      <c r="DH41" s="905"/>
      <c r="DI41" s="905"/>
      <c r="DJ41" s="905"/>
      <c r="DK41" s="905"/>
      <c r="DL41" s="905"/>
      <c r="DM41" s="905"/>
      <c r="DN41" s="905"/>
      <c r="DO41" s="905"/>
      <c r="DP41" s="905"/>
      <c r="DQ41" s="905"/>
      <c r="DR41" s="905"/>
      <c r="DS41" s="905"/>
      <c r="DT41" s="905"/>
      <c r="DU41" s="905"/>
      <c r="DV41" s="905"/>
      <c r="DW41" s="905"/>
      <c r="DX41" s="905"/>
      <c r="DY41" s="905"/>
      <c r="DZ41" s="905"/>
      <c r="EA41" s="905"/>
      <c r="EB41" s="905"/>
      <c r="EC41" s="905"/>
      <c r="ED41" s="905"/>
      <c r="EE41" s="905"/>
      <c r="EF41" s="905"/>
      <c r="EG41" s="905"/>
      <c r="EH41" s="905"/>
      <c r="EI41" s="905"/>
      <c r="EJ41" s="905"/>
      <c r="EK41" s="905"/>
      <c r="EL41" s="905"/>
      <c r="EM41" s="905"/>
      <c r="EN41" s="905"/>
      <c r="EO41" s="905"/>
      <c r="EP41" s="905"/>
      <c r="EQ41" s="905"/>
      <c r="ER41" s="905"/>
      <c r="ES41" s="905"/>
      <c r="ET41" s="905"/>
      <c r="EU41" s="905"/>
      <c r="EV41" s="905"/>
      <c r="EW41" s="905"/>
      <c r="EX41" s="905"/>
      <c r="EY41" s="905"/>
      <c r="EZ41" s="905"/>
      <c r="FA41" s="905"/>
      <c r="FB41" s="905"/>
      <c r="FC41" s="905"/>
      <c r="FD41" s="905"/>
      <c r="FE41" s="905"/>
    </row>
    <row r="42" spans="1:161" ht="30" customHeight="1" x14ac:dyDescent="0.25">
      <c r="A42" s="978"/>
      <c r="B42" s="978"/>
      <c r="C42" s="978"/>
      <c r="E42" s="978"/>
      <c r="F42" s="978"/>
      <c r="G42" s="979"/>
      <c r="I42" s="981"/>
      <c r="J42" s="981"/>
      <c r="K42" s="986"/>
      <c r="L42" s="982"/>
      <c r="M42" s="982"/>
      <c r="N42" s="982"/>
      <c r="O42" s="982"/>
      <c r="P42" s="982"/>
      <c r="Q42" s="982"/>
      <c r="R42" s="982"/>
      <c r="S42" s="982"/>
      <c r="T42" s="982"/>
      <c r="U42" s="982"/>
      <c r="V42" s="675"/>
      <c r="W42" s="675"/>
      <c r="X42" s="675"/>
      <c r="Y42" s="675"/>
      <c r="Z42" s="675"/>
      <c r="AA42" s="675"/>
      <c r="AB42" s="675"/>
      <c r="AC42" s="675"/>
      <c r="AD42" s="675"/>
      <c r="AE42" s="675"/>
      <c r="AF42" s="675"/>
      <c r="AG42" s="905"/>
      <c r="AH42" s="905"/>
      <c r="AI42" s="905"/>
      <c r="AJ42" s="905"/>
      <c r="AK42" s="905"/>
      <c r="AL42" s="905"/>
      <c r="AM42" s="905"/>
      <c r="AN42" s="905"/>
      <c r="AO42" s="905"/>
      <c r="AP42" s="905"/>
      <c r="AQ42" s="905"/>
      <c r="AR42" s="905"/>
      <c r="AS42" s="905"/>
      <c r="AT42" s="905"/>
      <c r="AU42" s="905"/>
      <c r="AV42" s="905"/>
      <c r="AW42" s="905"/>
      <c r="AX42" s="905"/>
      <c r="AY42" s="905"/>
      <c r="AZ42" s="905"/>
      <c r="BA42" s="905"/>
      <c r="BB42" s="905"/>
      <c r="BC42" s="905"/>
      <c r="BD42" s="905"/>
      <c r="BE42" s="905"/>
      <c r="BF42" s="905"/>
      <c r="BG42" s="905"/>
      <c r="BH42" s="905"/>
      <c r="BI42" s="905"/>
      <c r="BJ42" s="905"/>
      <c r="BK42" s="905"/>
      <c r="BL42" s="905"/>
      <c r="BM42" s="905"/>
      <c r="BN42" s="905"/>
      <c r="BO42" s="905"/>
      <c r="BP42" s="905"/>
      <c r="BQ42" s="905"/>
      <c r="BR42" s="905"/>
      <c r="BS42" s="905"/>
      <c r="BT42" s="905"/>
      <c r="BU42" s="905"/>
      <c r="BV42" s="905"/>
      <c r="BW42" s="905"/>
      <c r="BX42" s="905"/>
      <c r="BY42" s="905"/>
      <c r="BZ42" s="905"/>
      <c r="CA42" s="905"/>
      <c r="CB42" s="905"/>
      <c r="CC42" s="905"/>
      <c r="CD42" s="905"/>
      <c r="CE42" s="905"/>
      <c r="CF42" s="905"/>
      <c r="CG42" s="905"/>
      <c r="CH42" s="905"/>
      <c r="CI42" s="905"/>
      <c r="CJ42" s="905"/>
      <c r="CK42" s="905"/>
      <c r="CL42" s="905"/>
      <c r="CM42" s="905"/>
      <c r="CN42" s="905"/>
      <c r="CO42" s="905"/>
      <c r="CP42" s="905"/>
      <c r="CQ42" s="905"/>
      <c r="CR42" s="905"/>
      <c r="CS42" s="905"/>
      <c r="CT42" s="905"/>
      <c r="CU42" s="905"/>
      <c r="CV42" s="905"/>
      <c r="CW42" s="905"/>
      <c r="CX42" s="905"/>
      <c r="CY42" s="905"/>
      <c r="CZ42" s="905"/>
      <c r="DA42" s="905"/>
      <c r="DB42" s="905"/>
      <c r="DC42" s="905"/>
      <c r="DD42" s="905"/>
      <c r="DE42" s="905"/>
      <c r="DF42" s="905"/>
      <c r="DG42" s="905"/>
      <c r="DH42" s="905"/>
      <c r="DI42" s="905"/>
      <c r="DJ42" s="905"/>
      <c r="DK42" s="905"/>
      <c r="DL42" s="905"/>
      <c r="DM42" s="905"/>
      <c r="DN42" s="905"/>
      <c r="DO42" s="905"/>
      <c r="DP42" s="905"/>
      <c r="DQ42" s="905"/>
      <c r="DR42" s="905"/>
      <c r="DS42" s="905"/>
      <c r="DT42" s="905"/>
      <c r="DU42" s="905"/>
      <c r="DV42" s="905"/>
      <c r="DW42" s="905"/>
      <c r="DX42" s="905"/>
      <c r="DY42" s="905"/>
      <c r="DZ42" s="905"/>
      <c r="EA42" s="905"/>
      <c r="EB42" s="905"/>
      <c r="EC42" s="905"/>
      <c r="ED42" s="905"/>
      <c r="EE42" s="905"/>
      <c r="EF42" s="905"/>
      <c r="EG42" s="905"/>
      <c r="EH42" s="905"/>
      <c r="EI42" s="905"/>
      <c r="EJ42" s="905"/>
      <c r="EK42" s="905"/>
      <c r="EL42" s="905"/>
      <c r="EM42" s="905"/>
      <c r="EN42" s="905"/>
      <c r="EO42" s="905"/>
      <c r="EP42" s="905"/>
      <c r="EQ42" s="905"/>
      <c r="ER42" s="905"/>
      <c r="ES42" s="905"/>
      <c r="ET42" s="905"/>
      <c r="EU42" s="905"/>
      <c r="EV42" s="905"/>
      <c r="EW42" s="905"/>
      <c r="EX42" s="905"/>
      <c r="EY42" s="905"/>
      <c r="EZ42" s="905"/>
      <c r="FA42" s="905"/>
      <c r="FB42" s="905"/>
      <c r="FC42" s="905"/>
      <c r="FD42" s="905"/>
      <c r="FE42" s="905"/>
    </row>
    <row r="43" spans="1:161" ht="30" customHeight="1" x14ac:dyDescent="0.25">
      <c r="V43" s="675"/>
      <c r="W43" s="675"/>
      <c r="X43" s="675"/>
      <c r="Y43" s="675"/>
      <c r="Z43" s="675"/>
      <c r="AA43" s="675"/>
      <c r="AB43" s="675"/>
      <c r="AC43" s="675"/>
      <c r="AD43" s="675"/>
      <c r="AE43" s="675"/>
      <c r="AF43" s="675"/>
      <c r="AG43" s="905"/>
      <c r="AH43" s="905"/>
      <c r="AI43" s="905"/>
      <c r="AJ43" s="905"/>
      <c r="AK43" s="905"/>
      <c r="AL43" s="905"/>
      <c r="AM43" s="905"/>
      <c r="AN43" s="905"/>
      <c r="AO43" s="905"/>
      <c r="AP43" s="905"/>
      <c r="AQ43" s="905"/>
      <c r="AR43" s="905"/>
      <c r="AS43" s="905"/>
      <c r="AT43" s="905"/>
      <c r="AU43" s="905"/>
      <c r="AV43" s="905"/>
      <c r="AW43" s="905"/>
      <c r="AX43" s="905"/>
      <c r="AY43" s="905"/>
      <c r="AZ43" s="905"/>
      <c r="BA43" s="905"/>
      <c r="BB43" s="905"/>
      <c r="BC43" s="905"/>
      <c r="BD43" s="905"/>
      <c r="BE43" s="905"/>
      <c r="BF43" s="905"/>
      <c r="BG43" s="905"/>
      <c r="BH43" s="905"/>
      <c r="BI43" s="905"/>
      <c r="BJ43" s="905"/>
      <c r="BK43" s="905"/>
      <c r="BL43" s="905"/>
      <c r="BM43" s="905"/>
      <c r="BN43" s="905"/>
      <c r="BO43" s="905"/>
      <c r="BP43" s="905"/>
      <c r="BQ43" s="905"/>
      <c r="BR43" s="905"/>
      <c r="BS43" s="905"/>
      <c r="BT43" s="905"/>
      <c r="BU43" s="905"/>
      <c r="BV43" s="905"/>
      <c r="BW43" s="905"/>
      <c r="BX43" s="905"/>
      <c r="BY43" s="905"/>
      <c r="BZ43" s="905"/>
      <c r="CA43" s="905"/>
      <c r="CB43" s="905"/>
      <c r="CC43" s="905"/>
      <c r="CD43" s="905"/>
      <c r="CE43" s="905"/>
      <c r="CF43" s="905"/>
      <c r="CG43" s="905"/>
      <c r="CH43" s="905"/>
      <c r="CI43" s="905"/>
      <c r="CJ43" s="905"/>
      <c r="CK43" s="905"/>
      <c r="CL43" s="905"/>
      <c r="CM43" s="905"/>
      <c r="CN43" s="905"/>
      <c r="CO43" s="905"/>
      <c r="CP43" s="905"/>
      <c r="CQ43" s="905"/>
      <c r="CR43" s="905"/>
      <c r="CS43" s="905"/>
      <c r="CT43" s="905"/>
      <c r="CU43" s="905"/>
      <c r="CV43" s="905"/>
      <c r="CW43" s="905"/>
      <c r="CX43" s="905"/>
      <c r="CY43" s="905"/>
      <c r="CZ43" s="905"/>
      <c r="DA43" s="905"/>
      <c r="DB43" s="905"/>
      <c r="DC43" s="905"/>
      <c r="DD43" s="905"/>
      <c r="DE43" s="905"/>
      <c r="DF43" s="905"/>
      <c r="DG43" s="905"/>
      <c r="DH43" s="905"/>
      <c r="DI43" s="905"/>
      <c r="DJ43" s="905"/>
      <c r="DK43" s="905"/>
      <c r="DL43" s="905"/>
      <c r="DM43" s="905"/>
      <c r="DN43" s="905"/>
      <c r="DO43" s="905"/>
      <c r="DP43" s="905"/>
      <c r="DQ43" s="905"/>
      <c r="DR43" s="905"/>
      <c r="DS43" s="905"/>
      <c r="DT43" s="905"/>
      <c r="DU43" s="905"/>
      <c r="DV43" s="905"/>
      <c r="DW43" s="905"/>
      <c r="DX43" s="905"/>
      <c r="DY43" s="905"/>
      <c r="DZ43" s="905"/>
      <c r="EA43" s="905"/>
      <c r="EB43" s="905"/>
      <c r="EC43" s="905"/>
      <c r="ED43" s="905"/>
      <c r="EE43" s="905"/>
      <c r="EF43" s="905"/>
      <c r="EG43" s="905"/>
      <c r="EH43" s="905"/>
      <c r="EI43" s="905"/>
      <c r="EJ43" s="905"/>
      <c r="EK43" s="905"/>
      <c r="EL43" s="905"/>
      <c r="EM43" s="905"/>
      <c r="EN43" s="905"/>
      <c r="EO43" s="905"/>
      <c r="EP43" s="905"/>
      <c r="EQ43" s="905"/>
      <c r="ER43" s="905"/>
      <c r="ES43" s="905"/>
      <c r="ET43" s="905"/>
      <c r="EU43" s="905"/>
      <c r="EV43" s="905"/>
      <c r="EW43" s="905"/>
      <c r="EX43" s="905"/>
      <c r="EY43" s="905"/>
      <c r="EZ43" s="905"/>
      <c r="FA43" s="905"/>
      <c r="FB43" s="905"/>
      <c r="FC43" s="905"/>
      <c r="FD43" s="905"/>
      <c r="FE43" s="905"/>
    </row>
    <row r="44" spans="1:161" ht="30" customHeight="1" x14ac:dyDescent="0.25">
      <c r="V44" s="675"/>
      <c r="W44" s="675"/>
      <c r="X44" s="675"/>
      <c r="Y44" s="675"/>
      <c r="Z44" s="675"/>
      <c r="AA44" s="675"/>
      <c r="AB44" s="675"/>
      <c r="AC44" s="675"/>
      <c r="AD44" s="675"/>
      <c r="AE44" s="675"/>
      <c r="AF44" s="675"/>
      <c r="AG44" s="905"/>
      <c r="AH44" s="905"/>
      <c r="AI44" s="905"/>
      <c r="AJ44" s="905"/>
      <c r="AK44" s="905"/>
      <c r="AL44" s="905"/>
      <c r="AM44" s="905"/>
      <c r="AN44" s="905"/>
      <c r="AO44" s="905"/>
      <c r="AP44" s="905"/>
      <c r="AQ44" s="905"/>
      <c r="AR44" s="905"/>
      <c r="AS44" s="905"/>
      <c r="AT44" s="905"/>
      <c r="AU44" s="905"/>
      <c r="AV44" s="905"/>
      <c r="AW44" s="905"/>
      <c r="AX44" s="905"/>
      <c r="AY44" s="905"/>
      <c r="AZ44" s="905"/>
      <c r="BA44" s="905"/>
      <c r="BB44" s="905"/>
      <c r="BC44" s="905"/>
      <c r="BD44" s="905"/>
      <c r="BE44" s="905"/>
      <c r="BF44" s="905"/>
      <c r="BG44" s="905"/>
      <c r="BH44" s="905"/>
      <c r="BI44" s="905"/>
      <c r="BJ44" s="905"/>
      <c r="BK44" s="905"/>
      <c r="BL44" s="905"/>
      <c r="BM44" s="905"/>
      <c r="BN44" s="905"/>
      <c r="BO44" s="905"/>
      <c r="BP44" s="905"/>
      <c r="BQ44" s="905"/>
      <c r="BR44" s="905"/>
      <c r="BS44" s="905"/>
      <c r="BT44" s="905"/>
      <c r="BU44" s="905"/>
      <c r="BV44" s="905"/>
      <c r="BW44" s="905"/>
      <c r="BX44" s="905"/>
      <c r="BY44" s="905"/>
      <c r="BZ44" s="905"/>
      <c r="CA44" s="905"/>
      <c r="CB44" s="905"/>
      <c r="CC44" s="905"/>
      <c r="CD44" s="905"/>
      <c r="CE44" s="905"/>
      <c r="CF44" s="905"/>
      <c r="CG44" s="905"/>
      <c r="CH44" s="905"/>
      <c r="CI44" s="905"/>
      <c r="CJ44" s="905"/>
      <c r="CK44" s="905"/>
      <c r="CL44" s="905"/>
      <c r="CM44" s="905"/>
      <c r="CN44" s="905"/>
      <c r="CO44" s="905"/>
      <c r="CP44" s="905"/>
      <c r="CQ44" s="905"/>
      <c r="CR44" s="905"/>
      <c r="CS44" s="905"/>
      <c r="CT44" s="905"/>
      <c r="CU44" s="905"/>
      <c r="CV44" s="905"/>
      <c r="CW44" s="905"/>
      <c r="CX44" s="905"/>
      <c r="CY44" s="905"/>
      <c r="CZ44" s="905"/>
      <c r="DA44" s="905"/>
      <c r="DB44" s="905"/>
      <c r="DC44" s="905"/>
      <c r="DD44" s="905"/>
      <c r="DE44" s="905"/>
      <c r="DF44" s="905"/>
      <c r="DG44" s="905"/>
      <c r="DH44" s="905"/>
      <c r="DI44" s="905"/>
      <c r="DJ44" s="905"/>
      <c r="DK44" s="905"/>
      <c r="DL44" s="905"/>
      <c r="DM44" s="905"/>
      <c r="DN44" s="905"/>
      <c r="DO44" s="905"/>
      <c r="DP44" s="905"/>
      <c r="DQ44" s="905"/>
      <c r="DR44" s="905"/>
      <c r="DS44" s="905"/>
      <c r="DT44" s="905"/>
      <c r="DU44" s="905"/>
      <c r="DV44" s="905"/>
      <c r="DW44" s="905"/>
      <c r="DX44" s="905"/>
      <c r="DY44" s="905"/>
      <c r="DZ44" s="905"/>
      <c r="EA44" s="905"/>
      <c r="EB44" s="905"/>
      <c r="EC44" s="905"/>
      <c r="ED44" s="905"/>
      <c r="EE44" s="905"/>
      <c r="EF44" s="905"/>
      <c r="EG44" s="905"/>
      <c r="EH44" s="905"/>
      <c r="EI44" s="905"/>
      <c r="EJ44" s="905"/>
      <c r="EK44" s="905"/>
      <c r="EL44" s="905"/>
      <c r="EM44" s="905"/>
      <c r="EN44" s="905"/>
      <c r="EO44" s="905"/>
      <c r="EP44" s="905"/>
      <c r="EQ44" s="905"/>
      <c r="ER44" s="905"/>
      <c r="ES44" s="905"/>
      <c r="ET44" s="905"/>
      <c r="EU44" s="905"/>
      <c r="EV44" s="905"/>
      <c r="EW44" s="905"/>
      <c r="EX44" s="905"/>
      <c r="EY44" s="905"/>
      <c r="EZ44" s="905"/>
      <c r="FA44" s="905"/>
      <c r="FB44" s="905"/>
      <c r="FC44" s="905"/>
      <c r="FD44" s="905"/>
      <c r="FE44" s="905"/>
    </row>
    <row r="45" spans="1:161" ht="30" customHeight="1" x14ac:dyDescent="0.25">
      <c r="V45" s="675"/>
      <c r="W45" s="675"/>
      <c r="X45" s="675"/>
      <c r="Y45" s="675"/>
      <c r="Z45" s="675"/>
      <c r="AA45" s="675"/>
      <c r="AB45" s="675"/>
      <c r="AC45" s="675"/>
      <c r="AD45" s="675"/>
      <c r="AE45" s="675"/>
      <c r="AF45" s="675"/>
      <c r="AG45" s="905"/>
      <c r="AH45" s="905"/>
      <c r="AI45" s="905"/>
      <c r="AJ45" s="905"/>
      <c r="AK45" s="905"/>
      <c r="AL45" s="905"/>
      <c r="AM45" s="905"/>
      <c r="AN45" s="905"/>
      <c r="AO45" s="905"/>
      <c r="AP45" s="905"/>
      <c r="AQ45" s="905"/>
      <c r="AR45" s="905"/>
      <c r="AS45" s="905"/>
      <c r="AT45" s="905"/>
      <c r="AU45" s="905"/>
      <c r="AV45" s="905"/>
      <c r="AW45" s="905"/>
      <c r="AX45" s="905"/>
      <c r="AY45" s="905"/>
      <c r="AZ45" s="905"/>
      <c r="BA45" s="905"/>
      <c r="BB45" s="905"/>
      <c r="BC45" s="905"/>
      <c r="BD45" s="905"/>
      <c r="BE45" s="905"/>
      <c r="BF45" s="905"/>
      <c r="BG45" s="905"/>
      <c r="BH45" s="905"/>
      <c r="BI45" s="905"/>
      <c r="BJ45" s="905"/>
      <c r="BK45" s="905"/>
      <c r="BL45" s="905"/>
      <c r="BM45" s="905"/>
      <c r="BN45" s="905"/>
      <c r="BO45" s="905"/>
      <c r="BP45" s="905"/>
      <c r="BQ45" s="905"/>
      <c r="BR45" s="905"/>
      <c r="BS45" s="905"/>
      <c r="BT45" s="905"/>
      <c r="BU45" s="905"/>
      <c r="BV45" s="905"/>
      <c r="BW45" s="905"/>
      <c r="BX45" s="905"/>
      <c r="BY45" s="905"/>
      <c r="BZ45" s="905"/>
      <c r="CA45" s="905"/>
      <c r="CB45" s="905"/>
      <c r="CC45" s="905"/>
      <c r="CD45" s="905"/>
      <c r="CE45" s="905"/>
      <c r="CF45" s="905"/>
      <c r="CG45" s="905"/>
      <c r="CH45" s="905"/>
      <c r="CI45" s="905"/>
      <c r="CJ45" s="905"/>
      <c r="CK45" s="905"/>
      <c r="CL45" s="905"/>
      <c r="CM45" s="905"/>
      <c r="CN45" s="905"/>
      <c r="CO45" s="905"/>
      <c r="CP45" s="905"/>
      <c r="CQ45" s="905"/>
      <c r="CR45" s="905"/>
      <c r="CS45" s="905"/>
      <c r="CT45" s="905"/>
      <c r="CU45" s="905"/>
      <c r="CV45" s="905"/>
      <c r="CW45" s="905"/>
      <c r="CX45" s="905"/>
      <c r="CY45" s="905"/>
      <c r="CZ45" s="905"/>
      <c r="DA45" s="905"/>
      <c r="DB45" s="905"/>
      <c r="DC45" s="905"/>
      <c r="DD45" s="905"/>
      <c r="DE45" s="905"/>
      <c r="DF45" s="905"/>
      <c r="DG45" s="905"/>
      <c r="DH45" s="905"/>
      <c r="DI45" s="905"/>
      <c r="DJ45" s="905"/>
      <c r="DK45" s="905"/>
      <c r="DL45" s="905"/>
      <c r="DM45" s="905"/>
      <c r="DN45" s="905"/>
      <c r="DO45" s="905"/>
      <c r="DP45" s="905"/>
      <c r="DQ45" s="905"/>
      <c r="DR45" s="905"/>
      <c r="DS45" s="905"/>
      <c r="DT45" s="905"/>
      <c r="DU45" s="905"/>
      <c r="DV45" s="905"/>
      <c r="DW45" s="905"/>
      <c r="DX45" s="905"/>
      <c r="DY45" s="905"/>
      <c r="DZ45" s="905"/>
      <c r="EA45" s="905"/>
      <c r="EB45" s="905"/>
      <c r="EC45" s="905"/>
      <c r="ED45" s="905"/>
      <c r="EE45" s="905"/>
      <c r="EF45" s="905"/>
      <c r="EG45" s="905"/>
      <c r="EH45" s="905"/>
      <c r="EI45" s="905"/>
      <c r="EJ45" s="905"/>
      <c r="EK45" s="905"/>
      <c r="EL45" s="905"/>
      <c r="EM45" s="905"/>
      <c r="EN45" s="905"/>
      <c r="EO45" s="905"/>
      <c r="EP45" s="905"/>
      <c r="EQ45" s="905"/>
      <c r="ER45" s="905"/>
      <c r="ES45" s="905"/>
      <c r="ET45" s="905"/>
      <c r="EU45" s="905"/>
      <c r="EV45" s="905"/>
      <c r="EW45" s="905"/>
      <c r="EX45" s="905"/>
      <c r="EY45" s="905"/>
      <c r="EZ45" s="905"/>
      <c r="FA45" s="905"/>
      <c r="FB45" s="905"/>
      <c r="FC45" s="905"/>
      <c r="FD45" s="905"/>
      <c r="FE45" s="905"/>
    </row>
    <row r="46" spans="1:161" ht="30" customHeight="1" x14ac:dyDescent="0.25">
      <c r="V46" s="675"/>
      <c r="W46" s="675"/>
      <c r="X46" s="675"/>
      <c r="Y46" s="675"/>
      <c r="Z46" s="675"/>
      <c r="AA46" s="675"/>
      <c r="AB46" s="675"/>
      <c r="AC46" s="675"/>
      <c r="AD46" s="675"/>
      <c r="AE46" s="675"/>
      <c r="AF46" s="675"/>
      <c r="AG46" s="905"/>
      <c r="AH46" s="905"/>
      <c r="AI46" s="905"/>
      <c r="AJ46" s="905"/>
      <c r="AK46" s="905"/>
      <c r="AL46" s="905"/>
      <c r="AM46" s="905"/>
      <c r="AN46" s="905"/>
      <c r="AO46" s="905"/>
      <c r="AP46" s="905"/>
      <c r="AQ46" s="905"/>
      <c r="AR46" s="905"/>
      <c r="AS46" s="905"/>
      <c r="AT46" s="905"/>
      <c r="AU46" s="905"/>
      <c r="AV46" s="905"/>
      <c r="AW46" s="905"/>
      <c r="AX46" s="905"/>
      <c r="AY46" s="905"/>
      <c r="AZ46" s="905"/>
      <c r="BA46" s="905"/>
      <c r="BB46" s="905"/>
      <c r="BC46" s="905"/>
      <c r="BD46" s="905"/>
      <c r="BE46" s="905"/>
      <c r="BF46" s="905"/>
      <c r="BG46" s="905"/>
      <c r="BH46" s="905"/>
      <c r="BI46" s="905"/>
      <c r="BJ46" s="905"/>
      <c r="BK46" s="905"/>
      <c r="BL46" s="905"/>
      <c r="BM46" s="905"/>
      <c r="BN46" s="905"/>
      <c r="BO46" s="905"/>
      <c r="BP46" s="905"/>
      <c r="BQ46" s="905"/>
      <c r="BR46" s="905"/>
      <c r="BS46" s="905"/>
      <c r="BT46" s="905"/>
      <c r="BU46" s="905"/>
      <c r="BV46" s="905"/>
      <c r="BW46" s="905"/>
      <c r="BX46" s="905"/>
      <c r="BY46" s="905"/>
      <c r="BZ46" s="905"/>
      <c r="CA46" s="905"/>
      <c r="CB46" s="905"/>
      <c r="CC46" s="905"/>
      <c r="CD46" s="905"/>
      <c r="CE46" s="905"/>
      <c r="CF46" s="905"/>
      <c r="CG46" s="905"/>
      <c r="CH46" s="905"/>
      <c r="CI46" s="905"/>
      <c r="CJ46" s="905"/>
      <c r="CK46" s="905"/>
      <c r="CL46" s="905"/>
      <c r="CM46" s="905"/>
      <c r="CN46" s="905"/>
      <c r="CO46" s="905"/>
      <c r="CP46" s="905"/>
      <c r="CQ46" s="905"/>
      <c r="CR46" s="905"/>
      <c r="CS46" s="905"/>
      <c r="CT46" s="905"/>
      <c r="CU46" s="905"/>
      <c r="CV46" s="905"/>
      <c r="CW46" s="905"/>
      <c r="CX46" s="905"/>
      <c r="CY46" s="905"/>
      <c r="CZ46" s="905"/>
      <c r="DA46" s="905"/>
      <c r="DB46" s="905"/>
      <c r="DC46" s="905"/>
      <c r="DD46" s="905"/>
      <c r="DE46" s="905"/>
      <c r="DF46" s="905"/>
      <c r="DG46" s="905"/>
      <c r="DH46" s="905"/>
      <c r="DI46" s="905"/>
      <c r="DJ46" s="905"/>
      <c r="DK46" s="905"/>
      <c r="DL46" s="905"/>
      <c r="DM46" s="905"/>
      <c r="DN46" s="905"/>
      <c r="DO46" s="905"/>
      <c r="DP46" s="905"/>
      <c r="DQ46" s="905"/>
      <c r="DR46" s="905"/>
      <c r="DS46" s="905"/>
      <c r="DT46" s="905"/>
      <c r="DU46" s="905"/>
      <c r="DV46" s="905"/>
      <c r="DW46" s="905"/>
      <c r="DX46" s="905"/>
      <c r="DY46" s="905"/>
      <c r="DZ46" s="905"/>
      <c r="EA46" s="905"/>
      <c r="EB46" s="905"/>
      <c r="EC46" s="905"/>
      <c r="ED46" s="905"/>
      <c r="EE46" s="905"/>
      <c r="EF46" s="905"/>
      <c r="EG46" s="905"/>
      <c r="EH46" s="905"/>
      <c r="EI46" s="905"/>
      <c r="EJ46" s="905"/>
      <c r="EK46" s="905"/>
      <c r="EL46" s="905"/>
      <c r="EM46" s="905"/>
      <c r="EN46" s="905"/>
      <c r="EO46" s="905"/>
      <c r="EP46" s="905"/>
      <c r="EQ46" s="905"/>
      <c r="ER46" s="905"/>
      <c r="ES46" s="905"/>
      <c r="ET46" s="905"/>
      <c r="EU46" s="905"/>
      <c r="EV46" s="905"/>
      <c r="EW46" s="905"/>
      <c r="EX46" s="905"/>
      <c r="EY46" s="905"/>
      <c r="EZ46" s="905"/>
      <c r="FA46" s="905"/>
      <c r="FB46" s="905"/>
      <c r="FC46" s="905"/>
      <c r="FD46" s="905"/>
      <c r="FE46" s="905"/>
    </row>
    <row r="47" spans="1:161" ht="30" customHeight="1" x14ac:dyDescent="0.25">
      <c r="V47" s="675"/>
      <c r="W47" s="675"/>
      <c r="X47" s="675"/>
      <c r="Y47" s="675"/>
      <c r="Z47" s="675"/>
      <c r="AA47" s="675"/>
      <c r="AB47" s="675"/>
      <c r="AC47" s="675"/>
      <c r="AD47" s="675"/>
      <c r="AE47" s="675"/>
      <c r="AF47" s="675"/>
      <c r="AG47" s="905"/>
      <c r="AH47" s="905"/>
      <c r="AI47" s="905"/>
      <c r="AJ47" s="905"/>
      <c r="AK47" s="905"/>
      <c r="AL47" s="905"/>
      <c r="AM47" s="905"/>
      <c r="AN47" s="905"/>
      <c r="AO47" s="905"/>
      <c r="AP47" s="905"/>
      <c r="AQ47" s="905"/>
      <c r="AR47" s="905"/>
      <c r="AS47" s="905"/>
      <c r="AT47" s="905"/>
      <c r="AU47" s="905"/>
      <c r="AV47" s="905"/>
      <c r="AW47" s="905"/>
      <c r="AX47" s="905"/>
      <c r="AY47" s="905"/>
      <c r="AZ47" s="905"/>
      <c r="BA47" s="905"/>
      <c r="BB47" s="905"/>
      <c r="BC47" s="905"/>
      <c r="BD47" s="905"/>
      <c r="BE47" s="905"/>
      <c r="BF47" s="905"/>
      <c r="BG47" s="905"/>
      <c r="BH47" s="905"/>
      <c r="BI47" s="905"/>
      <c r="BJ47" s="905"/>
      <c r="BK47" s="905"/>
      <c r="BL47" s="905"/>
      <c r="BM47" s="905"/>
      <c r="BN47" s="905"/>
      <c r="BO47" s="905"/>
      <c r="BP47" s="905"/>
      <c r="BQ47" s="905"/>
      <c r="BR47" s="905"/>
      <c r="BS47" s="905"/>
      <c r="BT47" s="905"/>
      <c r="BU47" s="905"/>
      <c r="BV47" s="905"/>
      <c r="BW47" s="905"/>
      <c r="BX47" s="905"/>
      <c r="BY47" s="905"/>
      <c r="BZ47" s="905"/>
      <c r="CA47" s="905"/>
      <c r="CB47" s="905"/>
      <c r="CC47" s="905"/>
      <c r="CD47" s="905"/>
      <c r="CE47" s="905"/>
      <c r="CF47" s="905"/>
      <c r="CG47" s="905"/>
      <c r="CH47" s="905"/>
      <c r="CI47" s="905"/>
      <c r="CJ47" s="905"/>
      <c r="CK47" s="905"/>
      <c r="CL47" s="905"/>
      <c r="CM47" s="905"/>
      <c r="CN47" s="905"/>
      <c r="CO47" s="905"/>
      <c r="CP47" s="905"/>
      <c r="CQ47" s="905"/>
      <c r="CR47" s="905"/>
      <c r="CS47" s="905"/>
      <c r="CT47" s="905"/>
      <c r="CU47" s="905"/>
      <c r="CV47" s="905"/>
      <c r="CW47" s="905"/>
      <c r="CX47" s="905"/>
      <c r="CY47" s="905"/>
      <c r="CZ47" s="905"/>
      <c r="DA47" s="905"/>
      <c r="DB47" s="905"/>
      <c r="DC47" s="905"/>
      <c r="DD47" s="905"/>
      <c r="DE47" s="905"/>
      <c r="DF47" s="905"/>
      <c r="DG47" s="905"/>
      <c r="DH47" s="905"/>
      <c r="DI47" s="905"/>
      <c r="DJ47" s="905"/>
      <c r="DK47" s="905"/>
      <c r="DL47" s="905"/>
      <c r="DM47" s="905"/>
      <c r="DN47" s="905"/>
      <c r="DO47" s="905"/>
      <c r="DP47" s="905"/>
      <c r="DQ47" s="905"/>
      <c r="DR47" s="905"/>
      <c r="DS47" s="905"/>
      <c r="DT47" s="905"/>
      <c r="DU47" s="905"/>
      <c r="DV47" s="905"/>
      <c r="DW47" s="905"/>
      <c r="DX47" s="905"/>
      <c r="DY47" s="905"/>
      <c r="DZ47" s="905"/>
      <c r="EA47" s="905"/>
      <c r="EB47" s="905"/>
      <c r="EC47" s="905"/>
      <c r="ED47" s="905"/>
      <c r="EE47" s="905"/>
      <c r="EF47" s="905"/>
      <c r="EG47" s="905"/>
      <c r="EH47" s="905"/>
      <c r="EI47" s="905"/>
      <c r="EJ47" s="905"/>
      <c r="EK47" s="905"/>
      <c r="EL47" s="905"/>
      <c r="EM47" s="905"/>
      <c r="EN47" s="905"/>
      <c r="EO47" s="905"/>
      <c r="EP47" s="905"/>
      <c r="EQ47" s="905"/>
      <c r="ER47" s="905"/>
      <c r="ES47" s="905"/>
      <c r="ET47" s="905"/>
      <c r="EU47" s="905"/>
      <c r="EV47" s="905"/>
      <c r="EW47" s="905"/>
      <c r="EX47" s="905"/>
      <c r="EY47" s="905"/>
      <c r="EZ47" s="905"/>
      <c r="FA47" s="905"/>
      <c r="FB47" s="905"/>
      <c r="FC47" s="905"/>
      <c r="FD47" s="905"/>
      <c r="FE47" s="905"/>
    </row>
    <row r="48" spans="1:161" ht="30" customHeight="1" x14ac:dyDescent="0.25">
      <c r="V48" s="675"/>
      <c r="W48" s="675"/>
      <c r="X48" s="675"/>
      <c r="Y48" s="675"/>
      <c r="Z48" s="675"/>
      <c r="AA48" s="675"/>
      <c r="AB48" s="675"/>
      <c r="AC48" s="675"/>
      <c r="AD48" s="675"/>
      <c r="AE48" s="675"/>
      <c r="AF48" s="675"/>
      <c r="AG48" s="905"/>
      <c r="AH48" s="905"/>
      <c r="AI48" s="905"/>
      <c r="AJ48" s="905"/>
      <c r="AK48" s="905"/>
      <c r="AL48" s="905"/>
      <c r="AM48" s="905"/>
      <c r="AN48" s="905"/>
      <c r="AO48" s="905"/>
      <c r="AP48" s="905"/>
      <c r="AQ48" s="905"/>
      <c r="AR48" s="905"/>
      <c r="AS48" s="905"/>
      <c r="AT48" s="905"/>
      <c r="AU48" s="905"/>
      <c r="AV48" s="905"/>
      <c r="AW48" s="905"/>
      <c r="AX48" s="905"/>
      <c r="AY48" s="905"/>
      <c r="AZ48" s="905"/>
      <c r="BA48" s="905"/>
      <c r="BB48" s="905"/>
      <c r="BC48" s="905"/>
      <c r="BD48" s="905"/>
      <c r="BE48" s="905"/>
      <c r="BF48" s="905"/>
      <c r="BG48" s="905"/>
      <c r="BH48" s="905"/>
      <c r="BI48" s="905"/>
      <c r="BJ48" s="905"/>
      <c r="BK48" s="905"/>
      <c r="BL48" s="905"/>
      <c r="BM48" s="905"/>
      <c r="BN48" s="905"/>
      <c r="BO48" s="905"/>
      <c r="BP48" s="905"/>
      <c r="BQ48" s="905"/>
      <c r="BR48" s="905"/>
      <c r="BS48" s="905"/>
      <c r="BT48" s="905"/>
      <c r="BU48" s="905"/>
      <c r="BV48" s="905"/>
      <c r="BW48" s="905"/>
      <c r="BX48" s="905"/>
      <c r="BY48" s="905"/>
      <c r="BZ48" s="905"/>
      <c r="CA48" s="905"/>
      <c r="CB48" s="905"/>
      <c r="CC48" s="905"/>
      <c r="CD48" s="905"/>
      <c r="CE48" s="905"/>
      <c r="CF48" s="905"/>
      <c r="CG48" s="905"/>
      <c r="CH48" s="905"/>
      <c r="CI48" s="905"/>
      <c r="CJ48" s="905"/>
      <c r="CK48" s="905"/>
      <c r="CL48" s="905"/>
      <c r="CM48" s="905"/>
      <c r="CN48" s="905"/>
      <c r="CO48" s="905"/>
      <c r="CP48" s="905"/>
      <c r="CQ48" s="905"/>
      <c r="CR48" s="905"/>
      <c r="CS48" s="905"/>
      <c r="CT48" s="905"/>
      <c r="CU48" s="905"/>
      <c r="CV48" s="905"/>
      <c r="CW48" s="905"/>
      <c r="CX48" s="905"/>
      <c r="CY48" s="905"/>
      <c r="CZ48" s="905"/>
      <c r="DA48" s="905"/>
      <c r="DB48" s="905"/>
      <c r="DC48" s="905"/>
      <c r="DD48" s="905"/>
      <c r="DE48" s="905"/>
      <c r="DF48" s="905"/>
      <c r="DG48" s="905"/>
      <c r="DH48" s="905"/>
      <c r="DI48" s="905"/>
      <c r="DJ48" s="905"/>
      <c r="DK48" s="905"/>
      <c r="DL48" s="905"/>
      <c r="DM48" s="905"/>
      <c r="DN48" s="905"/>
      <c r="DO48" s="905"/>
      <c r="DP48" s="905"/>
      <c r="DQ48" s="905"/>
      <c r="DR48" s="905"/>
      <c r="DS48" s="905"/>
      <c r="DT48" s="905"/>
      <c r="DU48" s="905"/>
      <c r="DV48" s="905"/>
      <c r="DW48" s="905"/>
      <c r="DX48" s="905"/>
      <c r="DY48" s="905"/>
      <c r="DZ48" s="905"/>
      <c r="EA48" s="905"/>
      <c r="EB48" s="905"/>
      <c r="EC48" s="905"/>
      <c r="ED48" s="905"/>
      <c r="EE48" s="905"/>
      <c r="EF48" s="905"/>
      <c r="EG48" s="905"/>
      <c r="EH48" s="905"/>
      <c r="EI48" s="905"/>
      <c r="EJ48" s="905"/>
      <c r="EK48" s="905"/>
      <c r="EL48" s="905"/>
      <c r="EM48" s="905"/>
      <c r="EN48" s="905"/>
      <c r="EO48" s="905"/>
      <c r="EP48" s="905"/>
      <c r="EQ48" s="905"/>
      <c r="ER48" s="905"/>
      <c r="ES48" s="905"/>
      <c r="ET48" s="905"/>
      <c r="EU48" s="905"/>
      <c r="EV48" s="905"/>
      <c r="EW48" s="905"/>
      <c r="EX48" s="905"/>
      <c r="EY48" s="905"/>
      <c r="EZ48" s="905"/>
      <c r="FA48" s="905"/>
      <c r="FB48" s="905"/>
      <c r="FC48" s="905"/>
      <c r="FD48" s="905"/>
      <c r="FE48" s="905"/>
    </row>
    <row r="49" spans="22:161" ht="30" customHeight="1" x14ac:dyDescent="0.25">
      <c r="V49" s="675"/>
      <c r="W49" s="675"/>
      <c r="X49" s="675"/>
      <c r="Y49" s="675"/>
      <c r="Z49" s="675"/>
      <c r="AA49" s="675"/>
      <c r="AB49" s="675"/>
      <c r="AC49" s="675"/>
      <c r="AD49" s="675"/>
      <c r="AE49" s="675"/>
      <c r="AF49" s="675"/>
      <c r="AG49" s="905"/>
      <c r="AH49" s="905"/>
      <c r="AI49" s="905"/>
      <c r="AJ49" s="905"/>
      <c r="AK49" s="905"/>
      <c r="AL49" s="905"/>
      <c r="AM49" s="905"/>
      <c r="AN49" s="905"/>
      <c r="AO49" s="905"/>
      <c r="AP49" s="905"/>
      <c r="AQ49" s="905"/>
      <c r="AR49" s="905"/>
      <c r="AS49" s="905"/>
      <c r="AT49" s="905"/>
      <c r="AU49" s="905"/>
      <c r="AV49" s="905"/>
      <c r="AW49" s="905"/>
      <c r="AX49" s="905"/>
      <c r="AY49" s="905"/>
      <c r="AZ49" s="905"/>
      <c r="BA49" s="905"/>
      <c r="BB49" s="905"/>
      <c r="BC49" s="905"/>
      <c r="BD49" s="905"/>
      <c r="BE49" s="905"/>
      <c r="BF49" s="905"/>
      <c r="BG49" s="905"/>
      <c r="BH49" s="905"/>
      <c r="BI49" s="905"/>
      <c r="BJ49" s="905"/>
      <c r="BK49" s="905"/>
      <c r="BL49" s="905"/>
      <c r="BM49" s="905"/>
      <c r="BN49" s="905"/>
      <c r="BO49" s="905"/>
      <c r="BP49" s="905"/>
      <c r="BQ49" s="905"/>
      <c r="BR49" s="905"/>
      <c r="BS49" s="905"/>
      <c r="BT49" s="905"/>
      <c r="BU49" s="905"/>
      <c r="BV49" s="905"/>
      <c r="BW49" s="905"/>
      <c r="BX49" s="905"/>
      <c r="BY49" s="905"/>
      <c r="BZ49" s="905"/>
      <c r="CA49" s="905"/>
      <c r="CB49" s="905"/>
      <c r="CC49" s="905"/>
      <c r="CD49" s="905"/>
      <c r="CE49" s="905"/>
      <c r="CF49" s="905"/>
      <c r="CG49" s="905"/>
      <c r="CH49" s="905"/>
      <c r="CI49" s="905"/>
      <c r="CJ49" s="905"/>
      <c r="CK49" s="905"/>
      <c r="CL49" s="905"/>
      <c r="CM49" s="905"/>
      <c r="CN49" s="905"/>
      <c r="CO49" s="905"/>
      <c r="CP49" s="905"/>
      <c r="CQ49" s="905"/>
      <c r="CR49" s="905"/>
      <c r="CS49" s="905"/>
      <c r="CT49" s="905"/>
      <c r="CU49" s="905"/>
      <c r="CV49" s="905"/>
      <c r="CW49" s="905"/>
      <c r="CX49" s="905"/>
      <c r="CY49" s="905"/>
      <c r="CZ49" s="905"/>
      <c r="DA49" s="905"/>
      <c r="DB49" s="905"/>
      <c r="DC49" s="905"/>
      <c r="DD49" s="905"/>
      <c r="DE49" s="905"/>
      <c r="DF49" s="905"/>
      <c r="DG49" s="905"/>
      <c r="DH49" s="905"/>
      <c r="DI49" s="905"/>
      <c r="DJ49" s="905"/>
      <c r="DK49" s="905"/>
      <c r="DL49" s="905"/>
      <c r="DM49" s="905"/>
      <c r="DN49" s="905"/>
      <c r="DO49" s="905"/>
      <c r="DP49" s="905"/>
      <c r="DQ49" s="905"/>
      <c r="DR49" s="905"/>
      <c r="DS49" s="905"/>
      <c r="DT49" s="905"/>
      <c r="DU49" s="905"/>
      <c r="DV49" s="905"/>
      <c r="DW49" s="905"/>
      <c r="DX49" s="905"/>
      <c r="DY49" s="905"/>
      <c r="DZ49" s="905"/>
      <c r="EA49" s="905"/>
      <c r="EB49" s="905"/>
      <c r="EC49" s="905"/>
      <c r="ED49" s="905"/>
      <c r="EE49" s="905"/>
      <c r="EF49" s="905"/>
      <c r="EG49" s="905"/>
      <c r="EH49" s="905"/>
      <c r="EI49" s="905"/>
      <c r="EJ49" s="905"/>
      <c r="EK49" s="905"/>
      <c r="EL49" s="905"/>
      <c r="EM49" s="905"/>
      <c r="EN49" s="905"/>
      <c r="EO49" s="905"/>
      <c r="EP49" s="905"/>
      <c r="EQ49" s="905"/>
      <c r="ER49" s="905"/>
      <c r="ES49" s="905"/>
      <c r="ET49" s="905"/>
      <c r="EU49" s="905"/>
      <c r="EV49" s="905"/>
      <c r="EW49" s="905"/>
      <c r="EX49" s="905"/>
      <c r="EY49" s="905"/>
      <c r="EZ49" s="905"/>
      <c r="FA49" s="905"/>
      <c r="FB49" s="905"/>
      <c r="FC49" s="905"/>
      <c r="FD49" s="905"/>
      <c r="FE49" s="905"/>
    </row>
    <row r="50" spans="22:161" ht="30" customHeight="1" x14ac:dyDescent="0.25">
      <c r="V50" s="675"/>
      <c r="W50" s="675"/>
      <c r="X50" s="675"/>
      <c r="Y50" s="675"/>
      <c r="Z50" s="675"/>
      <c r="AA50" s="675"/>
      <c r="AB50" s="675"/>
      <c r="AC50" s="675"/>
      <c r="AD50" s="675"/>
      <c r="AE50" s="675"/>
      <c r="AF50" s="675"/>
      <c r="AG50" s="905"/>
      <c r="AH50" s="905"/>
      <c r="AI50" s="905"/>
      <c r="AJ50" s="905"/>
      <c r="AK50" s="905"/>
      <c r="AL50" s="905"/>
      <c r="AM50" s="905"/>
      <c r="AN50" s="905"/>
      <c r="AO50" s="905"/>
      <c r="AP50" s="905"/>
      <c r="AQ50" s="905"/>
      <c r="AR50" s="905"/>
      <c r="AS50" s="905"/>
      <c r="AT50" s="905"/>
      <c r="AU50" s="905"/>
      <c r="AV50" s="905"/>
      <c r="AW50" s="905"/>
      <c r="AX50" s="905"/>
      <c r="AY50" s="905"/>
      <c r="AZ50" s="905"/>
      <c r="BA50" s="905"/>
      <c r="BB50" s="905"/>
      <c r="BC50" s="905"/>
      <c r="BD50" s="905"/>
      <c r="BE50" s="905"/>
      <c r="BF50" s="905"/>
      <c r="BG50" s="905"/>
      <c r="BH50" s="905"/>
      <c r="BI50" s="905"/>
      <c r="BJ50" s="905"/>
      <c r="BK50" s="905"/>
      <c r="BL50" s="905"/>
      <c r="BM50" s="905"/>
      <c r="BN50" s="905"/>
      <c r="BO50" s="905"/>
      <c r="BP50" s="905"/>
      <c r="BQ50" s="905"/>
      <c r="BR50" s="905"/>
      <c r="BS50" s="905"/>
      <c r="BT50" s="905"/>
      <c r="BU50" s="905"/>
      <c r="BV50" s="905"/>
      <c r="BW50" s="905"/>
      <c r="BX50" s="905"/>
      <c r="BY50" s="905"/>
      <c r="BZ50" s="905"/>
      <c r="CA50" s="905"/>
      <c r="CB50" s="905"/>
      <c r="CC50" s="905"/>
      <c r="CD50" s="905"/>
      <c r="CE50" s="905"/>
      <c r="CF50" s="905"/>
      <c r="CG50" s="905"/>
      <c r="CH50" s="905"/>
      <c r="CI50" s="905"/>
      <c r="CJ50" s="905"/>
      <c r="CK50" s="905"/>
      <c r="CL50" s="905"/>
      <c r="CM50" s="905"/>
      <c r="CN50" s="905"/>
      <c r="CO50" s="905"/>
      <c r="CP50" s="905"/>
      <c r="CQ50" s="905"/>
      <c r="CR50" s="905"/>
      <c r="CS50" s="905"/>
      <c r="CT50" s="905"/>
      <c r="CU50" s="905"/>
      <c r="CV50" s="905"/>
      <c r="CW50" s="905"/>
      <c r="CX50" s="905"/>
      <c r="CY50" s="905"/>
      <c r="CZ50" s="905"/>
      <c r="DA50" s="905"/>
      <c r="DB50" s="905"/>
      <c r="DC50" s="905"/>
      <c r="DD50" s="905"/>
      <c r="DE50" s="905"/>
      <c r="DF50" s="905"/>
      <c r="DG50" s="905"/>
      <c r="DH50" s="905"/>
      <c r="DI50" s="905"/>
      <c r="DJ50" s="905"/>
      <c r="DK50" s="905"/>
      <c r="DL50" s="905"/>
      <c r="DM50" s="905"/>
      <c r="DN50" s="905"/>
      <c r="DO50" s="905"/>
      <c r="DP50" s="905"/>
      <c r="DQ50" s="905"/>
      <c r="DR50" s="905"/>
      <c r="DS50" s="905"/>
      <c r="DT50" s="905"/>
      <c r="DU50" s="905"/>
      <c r="DV50" s="905"/>
      <c r="DW50" s="905"/>
      <c r="DX50" s="905"/>
      <c r="DY50" s="905"/>
      <c r="DZ50" s="905"/>
      <c r="EA50" s="905"/>
      <c r="EB50" s="905"/>
      <c r="EC50" s="905"/>
      <c r="ED50" s="905"/>
      <c r="EE50" s="905"/>
      <c r="EF50" s="905"/>
      <c r="EG50" s="905"/>
      <c r="EH50" s="905"/>
      <c r="EI50" s="905"/>
      <c r="EJ50" s="905"/>
      <c r="EK50" s="905"/>
      <c r="EL50" s="905"/>
      <c r="EM50" s="905"/>
      <c r="EN50" s="905"/>
      <c r="EO50" s="905"/>
      <c r="EP50" s="905"/>
      <c r="EQ50" s="905"/>
      <c r="ER50" s="905"/>
      <c r="ES50" s="905"/>
      <c r="ET50" s="905"/>
      <c r="EU50" s="905"/>
      <c r="EV50" s="905"/>
      <c r="EW50" s="905"/>
      <c r="EX50" s="905"/>
      <c r="EY50" s="905"/>
      <c r="EZ50" s="905"/>
      <c r="FA50" s="905"/>
      <c r="FB50" s="905"/>
      <c r="FC50" s="905"/>
      <c r="FD50" s="905"/>
      <c r="FE50" s="905"/>
    </row>
    <row r="51" spans="22:161" ht="30" customHeight="1" x14ac:dyDescent="0.25">
      <c r="V51" s="675"/>
      <c r="W51" s="675"/>
      <c r="X51" s="675"/>
      <c r="Y51" s="675"/>
      <c r="Z51" s="675"/>
      <c r="AA51" s="675"/>
      <c r="AB51" s="675"/>
      <c r="AC51" s="675"/>
      <c r="AD51" s="675"/>
      <c r="AE51" s="675"/>
      <c r="AF51" s="675"/>
      <c r="AG51" s="905"/>
      <c r="AH51" s="905"/>
      <c r="AI51" s="905"/>
      <c r="AJ51" s="905"/>
      <c r="AK51" s="905"/>
      <c r="AL51" s="905"/>
      <c r="AM51" s="905"/>
      <c r="AN51" s="905"/>
      <c r="AO51" s="905"/>
      <c r="AP51" s="905"/>
      <c r="AQ51" s="905"/>
      <c r="AR51" s="905"/>
      <c r="AS51" s="905"/>
      <c r="AT51" s="905"/>
      <c r="AU51" s="905"/>
      <c r="AV51" s="905"/>
      <c r="AW51" s="905"/>
      <c r="AX51" s="905"/>
      <c r="AY51" s="905"/>
      <c r="AZ51" s="905"/>
      <c r="BA51" s="905"/>
      <c r="BB51" s="905"/>
      <c r="BC51" s="905"/>
      <c r="BD51" s="905"/>
      <c r="BE51" s="905"/>
      <c r="BF51" s="905"/>
      <c r="BG51" s="905"/>
      <c r="BH51" s="905"/>
      <c r="BI51" s="905"/>
      <c r="BJ51" s="905"/>
      <c r="BK51" s="905"/>
      <c r="BL51" s="905"/>
      <c r="BM51" s="905"/>
      <c r="BN51" s="905"/>
      <c r="BO51" s="905"/>
      <c r="BP51" s="905"/>
      <c r="BQ51" s="905"/>
      <c r="BR51" s="905"/>
      <c r="BS51" s="905"/>
      <c r="BT51" s="905"/>
      <c r="BU51" s="905"/>
      <c r="BV51" s="905"/>
      <c r="BW51" s="905"/>
      <c r="BX51" s="905"/>
      <c r="BY51" s="905"/>
      <c r="BZ51" s="905"/>
      <c r="CA51" s="905"/>
      <c r="CB51" s="905"/>
      <c r="CC51" s="905"/>
      <c r="CD51" s="905"/>
      <c r="CE51" s="905"/>
      <c r="CF51" s="905"/>
      <c r="CG51" s="905"/>
      <c r="CH51" s="905"/>
      <c r="CI51" s="905"/>
      <c r="CJ51" s="905"/>
      <c r="CK51" s="905"/>
      <c r="CL51" s="905"/>
      <c r="CM51" s="905"/>
      <c r="CN51" s="905"/>
      <c r="CO51" s="905"/>
      <c r="CP51" s="905"/>
      <c r="CQ51" s="905"/>
      <c r="CR51" s="905"/>
      <c r="CS51" s="905"/>
      <c r="CT51" s="905"/>
      <c r="CU51" s="905"/>
      <c r="CV51" s="905"/>
      <c r="CW51" s="905"/>
      <c r="CX51" s="905"/>
      <c r="CY51" s="905"/>
      <c r="CZ51" s="905"/>
      <c r="DA51" s="905"/>
      <c r="DB51" s="905"/>
      <c r="DC51" s="905"/>
      <c r="DD51" s="905"/>
      <c r="DE51" s="905"/>
      <c r="DF51" s="905"/>
      <c r="DG51" s="905"/>
      <c r="DH51" s="905"/>
      <c r="DI51" s="905"/>
      <c r="DJ51" s="905"/>
      <c r="DK51" s="905"/>
      <c r="DL51" s="905"/>
      <c r="DM51" s="905"/>
      <c r="DN51" s="905"/>
      <c r="DO51" s="905"/>
      <c r="DP51" s="905"/>
      <c r="DQ51" s="905"/>
      <c r="DR51" s="905"/>
      <c r="DS51" s="905"/>
      <c r="DT51" s="905"/>
      <c r="DU51" s="905"/>
      <c r="DV51" s="905"/>
      <c r="DW51" s="905"/>
      <c r="DX51" s="905"/>
      <c r="DY51" s="905"/>
      <c r="DZ51" s="905"/>
      <c r="EA51" s="905"/>
      <c r="EB51" s="905"/>
      <c r="EC51" s="905"/>
      <c r="ED51" s="905"/>
      <c r="EE51" s="905"/>
      <c r="EF51" s="905"/>
      <c r="EG51" s="905"/>
      <c r="EH51" s="905"/>
      <c r="EI51" s="905"/>
      <c r="EJ51" s="905"/>
      <c r="EK51" s="905"/>
      <c r="EL51" s="905"/>
      <c r="EM51" s="905"/>
      <c r="EN51" s="905"/>
      <c r="EO51" s="905"/>
      <c r="EP51" s="905"/>
      <c r="EQ51" s="905"/>
      <c r="ER51" s="905"/>
      <c r="ES51" s="905"/>
      <c r="ET51" s="905"/>
      <c r="EU51" s="905"/>
      <c r="EV51" s="905"/>
      <c r="EW51" s="905"/>
      <c r="EX51" s="905"/>
      <c r="EY51" s="905"/>
      <c r="EZ51" s="905"/>
      <c r="FA51" s="905"/>
      <c r="FB51" s="905"/>
      <c r="FC51" s="905"/>
      <c r="FD51" s="905"/>
      <c r="FE51" s="905"/>
    </row>
    <row r="52" spans="22:161" ht="30" customHeight="1" x14ac:dyDescent="0.25">
      <c r="V52" s="675"/>
      <c r="W52" s="675"/>
      <c r="X52" s="675"/>
      <c r="Y52" s="675"/>
      <c r="Z52" s="675"/>
      <c r="AA52" s="675"/>
      <c r="AB52" s="675"/>
      <c r="AC52" s="675"/>
      <c r="AD52" s="675"/>
      <c r="AE52" s="675"/>
      <c r="AF52" s="675"/>
      <c r="AG52" s="905"/>
      <c r="AH52" s="905"/>
      <c r="AI52" s="905"/>
      <c r="AJ52" s="905"/>
      <c r="AK52" s="905"/>
      <c r="AL52" s="905"/>
      <c r="AM52" s="905"/>
      <c r="AN52" s="905"/>
      <c r="AO52" s="905"/>
      <c r="AP52" s="905"/>
      <c r="AQ52" s="905"/>
      <c r="AR52" s="905"/>
      <c r="AS52" s="905"/>
      <c r="AT52" s="905"/>
      <c r="AU52" s="905"/>
      <c r="AV52" s="905"/>
      <c r="AW52" s="905"/>
      <c r="AX52" s="905"/>
      <c r="AY52" s="905"/>
      <c r="AZ52" s="905"/>
      <c r="BA52" s="905"/>
      <c r="BB52" s="905"/>
      <c r="BC52" s="905"/>
      <c r="BD52" s="905"/>
      <c r="BE52" s="905"/>
      <c r="BF52" s="905"/>
      <c r="BG52" s="905"/>
      <c r="BH52" s="905"/>
      <c r="BI52" s="905"/>
      <c r="BJ52" s="905"/>
      <c r="BK52" s="905"/>
      <c r="BL52" s="905"/>
      <c r="BM52" s="905"/>
      <c r="BN52" s="905"/>
      <c r="BO52" s="905"/>
      <c r="BP52" s="905"/>
      <c r="BQ52" s="905"/>
      <c r="BR52" s="905"/>
      <c r="BS52" s="905"/>
      <c r="BT52" s="905"/>
      <c r="BU52" s="905"/>
      <c r="BV52" s="905"/>
      <c r="BW52" s="905"/>
      <c r="BX52" s="905"/>
      <c r="BY52" s="905"/>
      <c r="BZ52" s="905"/>
      <c r="CA52" s="905"/>
      <c r="CB52" s="905"/>
      <c r="CC52" s="905"/>
      <c r="CD52" s="905"/>
      <c r="CE52" s="905"/>
      <c r="CF52" s="905"/>
      <c r="CG52" s="905"/>
      <c r="CH52" s="905"/>
      <c r="CI52" s="905"/>
      <c r="CJ52" s="905"/>
      <c r="CK52" s="905"/>
      <c r="CL52" s="905"/>
      <c r="CM52" s="905"/>
      <c r="CN52" s="905"/>
      <c r="CO52" s="905"/>
      <c r="CP52" s="905"/>
      <c r="CQ52" s="905"/>
      <c r="CR52" s="905"/>
      <c r="CS52" s="905"/>
      <c r="CT52" s="905"/>
      <c r="CU52" s="905"/>
      <c r="CV52" s="905"/>
      <c r="CW52" s="905"/>
      <c r="CX52" s="905"/>
      <c r="CY52" s="905"/>
      <c r="CZ52" s="905"/>
      <c r="DA52" s="905"/>
      <c r="DB52" s="905"/>
      <c r="DC52" s="905"/>
      <c r="DD52" s="905"/>
      <c r="DE52" s="905"/>
      <c r="DF52" s="905"/>
      <c r="DG52" s="905"/>
      <c r="DH52" s="905"/>
      <c r="DI52" s="905"/>
      <c r="DJ52" s="905"/>
      <c r="DK52" s="905"/>
      <c r="DL52" s="905"/>
      <c r="DM52" s="905"/>
      <c r="DN52" s="905"/>
      <c r="DO52" s="905"/>
      <c r="DP52" s="905"/>
      <c r="DQ52" s="905"/>
      <c r="DR52" s="905"/>
      <c r="DS52" s="905"/>
      <c r="DT52" s="905"/>
      <c r="DU52" s="905"/>
      <c r="DV52" s="905"/>
      <c r="DW52" s="905"/>
      <c r="DX52" s="905"/>
      <c r="DY52" s="905"/>
      <c r="DZ52" s="905"/>
      <c r="EA52" s="905"/>
      <c r="EB52" s="905"/>
      <c r="EC52" s="905"/>
      <c r="ED52" s="905"/>
      <c r="EE52" s="905"/>
      <c r="EF52" s="905"/>
      <c r="EG52" s="905"/>
      <c r="EH52" s="905"/>
      <c r="EI52" s="905"/>
      <c r="EJ52" s="905"/>
      <c r="EK52" s="905"/>
      <c r="EL52" s="905"/>
      <c r="EM52" s="905"/>
      <c r="EN52" s="905"/>
      <c r="EO52" s="905"/>
      <c r="EP52" s="905"/>
      <c r="EQ52" s="905"/>
      <c r="ER52" s="905"/>
      <c r="ES52" s="905"/>
      <c r="ET52" s="905"/>
      <c r="EU52" s="905"/>
      <c r="EV52" s="905"/>
      <c r="EW52" s="905"/>
      <c r="EX52" s="905"/>
      <c r="EY52" s="905"/>
      <c r="EZ52" s="905"/>
      <c r="FA52" s="905"/>
      <c r="FB52" s="905"/>
      <c r="FC52" s="905"/>
      <c r="FD52" s="905"/>
      <c r="FE52" s="905"/>
    </row>
    <row r="53" spans="22:161" ht="30" customHeight="1" x14ac:dyDescent="0.25">
      <c r="V53" s="675"/>
      <c r="W53" s="675"/>
      <c r="X53" s="675"/>
      <c r="Y53" s="675"/>
      <c r="Z53" s="675"/>
      <c r="AA53" s="675"/>
      <c r="AB53" s="675"/>
      <c r="AC53" s="675"/>
      <c r="AD53" s="675"/>
      <c r="AE53" s="675"/>
      <c r="AF53" s="675"/>
      <c r="AG53" s="905"/>
      <c r="AH53" s="905"/>
      <c r="AI53" s="905"/>
      <c r="AJ53" s="905"/>
      <c r="AK53" s="905"/>
      <c r="AL53" s="905"/>
      <c r="AM53" s="905"/>
      <c r="AN53" s="905"/>
      <c r="AO53" s="905"/>
      <c r="AP53" s="905"/>
      <c r="AQ53" s="905"/>
      <c r="AR53" s="905"/>
      <c r="AS53" s="905"/>
      <c r="AT53" s="905"/>
      <c r="AU53" s="905"/>
      <c r="AV53" s="905"/>
      <c r="AW53" s="905"/>
      <c r="AX53" s="905"/>
      <c r="AY53" s="905"/>
      <c r="AZ53" s="905"/>
      <c r="BA53" s="905"/>
      <c r="BB53" s="905"/>
      <c r="BC53" s="905"/>
      <c r="BD53" s="905"/>
      <c r="BE53" s="905"/>
      <c r="BF53" s="905"/>
      <c r="BG53" s="905"/>
      <c r="BH53" s="905"/>
      <c r="BI53" s="905"/>
      <c r="BJ53" s="905"/>
      <c r="BK53" s="905"/>
      <c r="BL53" s="905"/>
      <c r="BM53" s="905"/>
      <c r="BN53" s="905"/>
      <c r="BO53" s="905"/>
      <c r="BP53" s="905"/>
      <c r="BQ53" s="905"/>
      <c r="BR53" s="905"/>
      <c r="BS53" s="905"/>
      <c r="BT53" s="905"/>
      <c r="BU53" s="905"/>
      <c r="BV53" s="905"/>
      <c r="BW53" s="905"/>
      <c r="BX53" s="905"/>
      <c r="BY53" s="905"/>
      <c r="BZ53" s="905"/>
      <c r="CA53" s="905"/>
      <c r="CB53" s="905"/>
      <c r="CC53" s="905"/>
      <c r="CD53" s="905"/>
      <c r="CE53" s="905"/>
      <c r="CF53" s="905"/>
      <c r="CG53" s="905"/>
      <c r="CH53" s="905"/>
      <c r="CI53" s="905"/>
      <c r="CJ53" s="905"/>
      <c r="CK53" s="905"/>
      <c r="CL53" s="905"/>
      <c r="CM53" s="905"/>
      <c r="CN53" s="905"/>
      <c r="CO53" s="905"/>
      <c r="CP53" s="905"/>
      <c r="CQ53" s="905"/>
      <c r="CR53" s="905"/>
      <c r="CS53" s="905"/>
      <c r="CT53" s="905"/>
      <c r="CU53" s="905"/>
      <c r="CV53" s="905"/>
      <c r="CW53" s="905"/>
      <c r="CX53" s="905"/>
      <c r="CY53" s="905"/>
      <c r="CZ53" s="905"/>
      <c r="DA53" s="905"/>
      <c r="DB53" s="905"/>
      <c r="DC53" s="905"/>
      <c r="DD53" s="905"/>
      <c r="DE53" s="905"/>
      <c r="DF53" s="905"/>
      <c r="DG53" s="905"/>
      <c r="DH53" s="905"/>
      <c r="DI53" s="905"/>
      <c r="DJ53" s="905"/>
      <c r="DK53" s="905"/>
      <c r="DL53" s="905"/>
      <c r="DM53" s="905"/>
      <c r="DN53" s="905"/>
      <c r="DO53" s="905"/>
      <c r="DP53" s="905"/>
      <c r="DQ53" s="905"/>
      <c r="DR53" s="905"/>
      <c r="DS53" s="905"/>
      <c r="DT53" s="905"/>
      <c r="DU53" s="905"/>
      <c r="DV53" s="905"/>
      <c r="DW53" s="905"/>
      <c r="DX53" s="905"/>
      <c r="DY53" s="905"/>
      <c r="DZ53" s="905"/>
      <c r="EA53" s="905"/>
      <c r="EB53" s="905"/>
      <c r="EC53" s="905"/>
      <c r="ED53" s="905"/>
      <c r="EE53" s="905"/>
      <c r="EF53" s="905"/>
      <c r="EG53" s="905"/>
      <c r="EH53" s="905"/>
      <c r="EI53" s="905"/>
      <c r="EJ53" s="905"/>
      <c r="EK53" s="905"/>
      <c r="EL53" s="905"/>
      <c r="EM53" s="905"/>
      <c r="EN53" s="905"/>
      <c r="EO53" s="905"/>
      <c r="EP53" s="905"/>
      <c r="EQ53" s="905"/>
      <c r="ER53" s="905"/>
      <c r="ES53" s="905"/>
      <c r="ET53" s="905"/>
      <c r="EU53" s="905"/>
      <c r="EV53" s="905"/>
      <c r="EW53" s="905"/>
      <c r="EX53" s="905"/>
      <c r="EY53" s="905"/>
      <c r="EZ53" s="905"/>
      <c r="FA53" s="905"/>
      <c r="FB53" s="905"/>
      <c r="FC53" s="905"/>
      <c r="FD53" s="905"/>
      <c r="FE53" s="905"/>
    </row>
    <row r="54" spans="22:161" ht="30" customHeight="1" x14ac:dyDescent="0.25">
      <c r="V54" s="675"/>
      <c r="W54" s="675"/>
      <c r="X54" s="675"/>
      <c r="Y54" s="675"/>
      <c r="Z54" s="675"/>
      <c r="AA54" s="675"/>
      <c r="AB54" s="675"/>
      <c r="AC54" s="675"/>
      <c r="AD54" s="675"/>
      <c r="AE54" s="675"/>
      <c r="AF54" s="675"/>
      <c r="AG54" s="905"/>
      <c r="AH54" s="905"/>
      <c r="AI54" s="905"/>
      <c r="AJ54" s="905"/>
      <c r="AK54" s="905"/>
      <c r="AL54" s="905"/>
      <c r="AM54" s="905"/>
      <c r="AN54" s="905"/>
      <c r="AO54" s="905"/>
      <c r="AP54" s="905"/>
      <c r="AQ54" s="905"/>
      <c r="AR54" s="905"/>
      <c r="AS54" s="905"/>
      <c r="AT54" s="905"/>
      <c r="AU54" s="905"/>
      <c r="AV54" s="905"/>
      <c r="AW54" s="905"/>
      <c r="AX54" s="905"/>
      <c r="AY54" s="905"/>
      <c r="AZ54" s="905"/>
      <c r="BA54" s="905"/>
      <c r="BB54" s="905"/>
      <c r="BC54" s="905"/>
      <c r="BD54" s="905"/>
      <c r="BE54" s="905"/>
      <c r="BF54" s="905"/>
      <c r="BG54" s="905"/>
      <c r="BH54" s="905"/>
      <c r="BI54" s="905"/>
      <c r="BJ54" s="905"/>
      <c r="BK54" s="905"/>
      <c r="BL54" s="905"/>
      <c r="BM54" s="905"/>
      <c r="BN54" s="905"/>
      <c r="BO54" s="905"/>
      <c r="BP54" s="905"/>
      <c r="BQ54" s="905"/>
      <c r="BR54" s="905"/>
      <c r="BS54" s="905"/>
      <c r="BT54" s="905"/>
      <c r="BU54" s="905"/>
      <c r="BV54" s="905"/>
      <c r="BW54" s="905"/>
      <c r="BX54" s="905"/>
      <c r="BY54" s="905"/>
      <c r="BZ54" s="905"/>
      <c r="CA54" s="905"/>
      <c r="CB54" s="905"/>
      <c r="CC54" s="905"/>
      <c r="CD54" s="905"/>
      <c r="CE54" s="905"/>
      <c r="CF54" s="905"/>
      <c r="CG54" s="905"/>
      <c r="CH54" s="905"/>
      <c r="CI54" s="905"/>
      <c r="CJ54" s="905"/>
      <c r="CK54" s="905"/>
      <c r="CL54" s="905"/>
      <c r="CM54" s="905"/>
      <c r="CN54" s="905"/>
      <c r="CO54" s="905"/>
      <c r="CP54" s="905"/>
      <c r="CQ54" s="905"/>
      <c r="CR54" s="905"/>
      <c r="CS54" s="905"/>
      <c r="CT54" s="905"/>
      <c r="CU54" s="905"/>
      <c r="CV54" s="905"/>
      <c r="CW54" s="905"/>
      <c r="CX54" s="905"/>
      <c r="CY54" s="905"/>
      <c r="CZ54" s="905"/>
      <c r="DA54" s="905"/>
      <c r="DB54" s="905"/>
      <c r="DC54" s="905"/>
      <c r="DD54" s="905"/>
      <c r="DE54" s="905"/>
      <c r="DF54" s="905"/>
      <c r="DG54" s="905"/>
      <c r="DH54" s="905"/>
      <c r="DI54" s="905"/>
      <c r="DJ54" s="905"/>
      <c r="DK54" s="905"/>
      <c r="DL54" s="905"/>
      <c r="DM54" s="905"/>
      <c r="DN54" s="905"/>
      <c r="DO54" s="905"/>
      <c r="DP54" s="905"/>
      <c r="DQ54" s="905"/>
      <c r="DR54" s="905"/>
      <c r="DS54" s="905"/>
      <c r="DT54" s="905"/>
      <c r="DU54" s="905"/>
      <c r="DV54" s="905"/>
      <c r="DW54" s="905"/>
      <c r="DX54" s="905"/>
      <c r="DY54" s="905"/>
      <c r="DZ54" s="905"/>
      <c r="EA54" s="905"/>
      <c r="EB54" s="905"/>
      <c r="EC54" s="905"/>
      <c r="ED54" s="905"/>
      <c r="EE54" s="905"/>
      <c r="EF54" s="905"/>
      <c r="EG54" s="905"/>
      <c r="EH54" s="905"/>
      <c r="EI54" s="905"/>
      <c r="EJ54" s="905"/>
      <c r="EK54" s="905"/>
      <c r="EL54" s="905"/>
      <c r="EM54" s="905"/>
      <c r="EN54" s="905"/>
      <c r="EO54" s="905"/>
      <c r="EP54" s="905"/>
      <c r="EQ54" s="905"/>
      <c r="ER54" s="905"/>
      <c r="ES54" s="905"/>
      <c r="ET54" s="905"/>
      <c r="EU54" s="905"/>
      <c r="EV54" s="905"/>
      <c r="EW54" s="905"/>
      <c r="EX54" s="905"/>
      <c r="EY54" s="905"/>
      <c r="EZ54" s="905"/>
      <c r="FA54" s="905"/>
      <c r="FB54" s="905"/>
      <c r="FC54" s="905"/>
      <c r="FD54" s="905"/>
      <c r="FE54" s="905"/>
    </row>
    <row r="55" spans="22:161" ht="30" customHeight="1" x14ac:dyDescent="0.25">
      <c r="V55" s="675"/>
      <c r="W55" s="675"/>
      <c r="X55" s="675"/>
      <c r="Y55" s="675"/>
      <c r="Z55" s="675"/>
      <c r="AA55" s="675"/>
      <c r="AB55" s="675"/>
      <c r="AC55" s="675"/>
      <c r="AD55" s="675"/>
      <c r="AE55" s="675"/>
      <c r="AF55" s="675"/>
      <c r="AG55" s="905"/>
      <c r="AH55" s="905"/>
      <c r="AI55" s="905"/>
      <c r="AJ55" s="905"/>
      <c r="AK55" s="905"/>
      <c r="AL55" s="905"/>
      <c r="AM55" s="905"/>
      <c r="AN55" s="905"/>
      <c r="AO55" s="905"/>
      <c r="AP55" s="905"/>
      <c r="AQ55" s="905"/>
      <c r="AR55" s="905"/>
      <c r="AS55" s="905"/>
      <c r="AT55" s="905"/>
      <c r="AU55" s="905"/>
      <c r="AV55" s="905"/>
      <c r="AW55" s="905"/>
      <c r="AX55" s="905"/>
      <c r="AY55" s="905"/>
      <c r="AZ55" s="905"/>
      <c r="BA55" s="905"/>
      <c r="BB55" s="905"/>
      <c r="BC55" s="905"/>
      <c r="BD55" s="905"/>
      <c r="BE55" s="905"/>
      <c r="BF55" s="905"/>
      <c r="BG55" s="905"/>
      <c r="BH55" s="905"/>
      <c r="BI55" s="905"/>
      <c r="BJ55" s="905"/>
      <c r="BK55" s="905"/>
      <c r="BL55" s="905"/>
      <c r="BM55" s="905"/>
      <c r="BN55" s="905"/>
      <c r="BO55" s="905"/>
      <c r="BP55" s="905"/>
      <c r="BQ55" s="905"/>
      <c r="BR55" s="905"/>
      <c r="BS55" s="905"/>
      <c r="BT55" s="905"/>
      <c r="BU55" s="905"/>
      <c r="BV55" s="905"/>
      <c r="BW55" s="905"/>
      <c r="BX55" s="905"/>
      <c r="BY55" s="905"/>
      <c r="BZ55" s="905"/>
      <c r="CA55" s="905"/>
      <c r="CB55" s="905"/>
      <c r="CC55" s="905"/>
      <c r="CD55" s="905"/>
      <c r="CE55" s="905"/>
      <c r="CF55" s="905"/>
      <c r="CG55" s="905"/>
      <c r="CH55" s="905"/>
      <c r="CI55" s="905"/>
      <c r="CJ55" s="905"/>
      <c r="CK55" s="905"/>
      <c r="CL55" s="905"/>
      <c r="CM55" s="905"/>
      <c r="CN55" s="905"/>
      <c r="CO55" s="905"/>
      <c r="CP55" s="905"/>
      <c r="CQ55" s="905"/>
      <c r="CR55" s="905"/>
      <c r="CS55" s="905"/>
      <c r="CT55" s="905"/>
      <c r="CU55" s="905"/>
      <c r="CV55" s="905"/>
      <c r="CW55" s="905"/>
      <c r="CX55" s="905"/>
      <c r="CY55" s="905"/>
      <c r="CZ55" s="905"/>
      <c r="DA55" s="905"/>
      <c r="DB55" s="905"/>
      <c r="DC55" s="905"/>
      <c r="DD55" s="905"/>
      <c r="DE55" s="905"/>
      <c r="DF55" s="905"/>
      <c r="DG55" s="905"/>
      <c r="DH55" s="905"/>
      <c r="DI55" s="905"/>
      <c r="DJ55" s="905"/>
      <c r="DK55" s="905"/>
      <c r="DL55" s="905"/>
      <c r="DM55" s="905"/>
      <c r="DN55" s="905"/>
      <c r="DO55" s="905"/>
      <c r="DP55" s="905"/>
      <c r="DQ55" s="905"/>
      <c r="DR55" s="905"/>
      <c r="DS55" s="905"/>
      <c r="DT55" s="905"/>
      <c r="DU55" s="905"/>
      <c r="DV55" s="905"/>
      <c r="DW55" s="905"/>
      <c r="DX55" s="905"/>
      <c r="DY55" s="905"/>
      <c r="DZ55" s="905"/>
      <c r="EA55" s="905"/>
      <c r="EB55" s="905"/>
      <c r="EC55" s="905"/>
      <c r="ED55" s="905"/>
      <c r="EE55" s="905"/>
      <c r="EF55" s="905"/>
      <c r="EG55" s="905"/>
      <c r="EH55" s="905"/>
      <c r="EI55" s="905"/>
      <c r="EJ55" s="905"/>
      <c r="EK55" s="905"/>
      <c r="EL55" s="905"/>
      <c r="EM55" s="905"/>
      <c r="EN55" s="905"/>
      <c r="EO55" s="905"/>
      <c r="EP55" s="905"/>
      <c r="EQ55" s="905"/>
      <c r="ER55" s="905"/>
      <c r="ES55" s="905"/>
      <c r="ET55" s="905"/>
      <c r="EU55" s="905"/>
      <c r="EV55" s="905"/>
      <c r="EW55" s="905"/>
      <c r="EX55" s="905"/>
      <c r="EY55" s="905"/>
      <c r="EZ55" s="905"/>
      <c r="FA55" s="905"/>
      <c r="FB55" s="905"/>
      <c r="FC55" s="905"/>
      <c r="FD55" s="905"/>
      <c r="FE55" s="905"/>
    </row>
    <row r="56" spans="22:161" ht="30" customHeight="1" x14ac:dyDescent="0.25">
      <c r="V56" s="675"/>
      <c r="W56" s="675"/>
      <c r="X56" s="675"/>
      <c r="Y56" s="675"/>
      <c r="Z56" s="675"/>
      <c r="AA56" s="675"/>
      <c r="AB56" s="675"/>
      <c r="AC56" s="675"/>
      <c r="AD56" s="675"/>
      <c r="AE56" s="675"/>
      <c r="AF56" s="675"/>
      <c r="AG56" s="905"/>
      <c r="AH56" s="905"/>
      <c r="AI56" s="905"/>
      <c r="AJ56" s="905"/>
      <c r="AK56" s="905"/>
      <c r="AL56" s="905"/>
      <c r="AM56" s="905"/>
      <c r="AN56" s="905"/>
      <c r="AO56" s="905"/>
      <c r="AP56" s="905"/>
      <c r="AQ56" s="905"/>
      <c r="AR56" s="905"/>
      <c r="AS56" s="905"/>
      <c r="AT56" s="905"/>
      <c r="AU56" s="905"/>
      <c r="AV56" s="905"/>
      <c r="AW56" s="905"/>
      <c r="AX56" s="905"/>
      <c r="AY56" s="905"/>
      <c r="AZ56" s="905"/>
      <c r="BA56" s="905"/>
      <c r="BB56" s="905"/>
      <c r="BC56" s="905"/>
      <c r="BD56" s="905"/>
      <c r="BE56" s="905"/>
      <c r="BF56" s="905"/>
      <c r="BG56" s="905"/>
      <c r="BH56" s="905"/>
      <c r="BI56" s="905"/>
      <c r="BJ56" s="905"/>
      <c r="BK56" s="905"/>
      <c r="BL56" s="905"/>
      <c r="BM56" s="905"/>
      <c r="BN56" s="905"/>
      <c r="BO56" s="905"/>
      <c r="BP56" s="905"/>
      <c r="BQ56" s="905"/>
      <c r="BR56" s="905"/>
      <c r="BS56" s="905"/>
      <c r="BT56" s="905"/>
      <c r="BU56" s="905"/>
      <c r="BV56" s="905"/>
      <c r="BW56" s="905"/>
      <c r="BX56" s="905"/>
      <c r="BY56" s="905"/>
      <c r="BZ56" s="905"/>
      <c r="CA56" s="905"/>
      <c r="CB56" s="905"/>
      <c r="CC56" s="905"/>
      <c r="CD56" s="905"/>
      <c r="CE56" s="905"/>
      <c r="CF56" s="905"/>
      <c r="CG56" s="905"/>
      <c r="CH56" s="905"/>
      <c r="CI56" s="905"/>
      <c r="CJ56" s="905"/>
      <c r="CK56" s="905"/>
      <c r="CL56" s="905"/>
      <c r="CM56" s="905"/>
      <c r="CN56" s="905"/>
      <c r="CO56" s="905"/>
      <c r="CP56" s="905"/>
      <c r="CQ56" s="905"/>
      <c r="CR56" s="905"/>
      <c r="CS56" s="905"/>
      <c r="CT56" s="905"/>
      <c r="CU56" s="905"/>
      <c r="CV56" s="905"/>
      <c r="CW56" s="905"/>
      <c r="CX56" s="905"/>
      <c r="CY56" s="905"/>
      <c r="CZ56" s="905"/>
      <c r="DA56" s="905"/>
      <c r="DB56" s="905"/>
      <c r="DC56" s="905"/>
      <c r="DD56" s="905"/>
      <c r="DE56" s="905"/>
      <c r="DF56" s="905"/>
      <c r="DG56" s="905"/>
      <c r="DH56" s="905"/>
      <c r="DI56" s="905"/>
      <c r="DJ56" s="905"/>
      <c r="DK56" s="905"/>
      <c r="DL56" s="905"/>
      <c r="DM56" s="905"/>
      <c r="DN56" s="905"/>
      <c r="DO56" s="905"/>
      <c r="DP56" s="905"/>
      <c r="DQ56" s="905"/>
      <c r="DR56" s="905"/>
      <c r="DS56" s="905"/>
      <c r="DT56" s="905"/>
      <c r="DU56" s="905"/>
      <c r="DV56" s="905"/>
      <c r="DW56" s="905"/>
      <c r="DX56" s="905"/>
      <c r="DY56" s="905"/>
      <c r="DZ56" s="905"/>
      <c r="EA56" s="905"/>
      <c r="EB56" s="905"/>
      <c r="EC56" s="905"/>
      <c r="ED56" s="905"/>
      <c r="EE56" s="905"/>
      <c r="EF56" s="905"/>
      <c r="EG56" s="905"/>
      <c r="EH56" s="905"/>
      <c r="EI56" s="905"/>
      <c r="EJ56" s="905"/>
      <c r="EK56" s="905"/>
      <c r="EL56" s="905"/>
      <c r="EM56" s="905"/>
      <c r="EN56" s="905"/>
      <c r="EO56" s="905"/>
      <c r="EP56" s="905"/>
      <c r="EQ56" s="905"/>
      <c r="ER56" s="905"/>
      <c r="ES56" s="905"/>
      <c r="ET56" s="905"/>
      <c r="EU56" s="905"/>
      <c r="EV56" s="905"/>
      <c r="EW56" s="905"/>
      <c r="EX56" s="905"/>
      <c r="EY56" s="905"/>
      <c r="EZ56" s="905"/>
      <c r="FA56" s="905"/>
      <c r="FB56" s="905"/>
      <c r="FC56" s="905"/>
      <c r="FD56" s="905"/>
      <c r="FE56" s="905"/>
    </row>
    <row r="57" spans="22:161" ht="30" customHeight="1" x14ac:dyDescent="0.25">
      <c r="V57" s="675"/>
      <c r="W57" s="675"/>
      <c r="X57" s="675"/>
      <c r="Y57" s="675"/>
      <c r="Z57" s="675"/>
      <c r="AA57" s="675"/>
      <c r="AB57" s="675"/>
      <c r="AC57" s="675"/>
      <c r="AD57" s="675"/>
      <c r="AE57" s="675"/>
      <c r="AF57" s="675"/>
      <c r="AG57" s="905"/>
      <c r="AH57" s="905"/>
      <c r="AI57" s="905"/>
      <c r="AJ57" s="905"/>
      <c r="AK57" s="905"/>
      <c r="AL57" s="905"/>
      <c r="AM57" s="905"/>
      <c r="AN57" s="905"/>
      <c r="AO57" s="905"/>
      <c r="AP57" s="905"/>
      <c r="AQ57" s="905"/>
      <c r="AR57" s="905"/>
      <c r="AS57" s="905"/>
      <c r="AT57" s="905"/>
      <c r="AU57" s="905"/>
      <c r="AV57" s="905"/>
      <c r="AW57" s="905"/>
      <c r="AX57" s="905"/>
      <c r="AY57" s="905"/>
      <c r="AZ57" s="905"/>
      <c r="BA57" s="905"/>
      <c r="BB57" s="905"/>
      <c r="BC57" s="905"/>
      <c r="BD57" s="905"/>
      <c r="BE57" s="905"/>
      <c r="BF57" s="905"/>
      <c r="BG57" s="905"/>
      <c r="BH57" s="905"/>
      <c r="BI57" s="905"/>
      <c r="BJ57" s="905"/>
      <c r="BK57" s="905"/>
      <c r="BL57" s="905"/>
      <c r="BM57" s="905"/>
      <c r="BN57" s="905"/>
      <c r="BO57" s="905"/>
      <c r="BP57" s="905"/>
      <c r="BQ57" s="905"/>
      <c r="BR57" s="905"/>
      <c r="BS57" s="905"/>
      <c r="BT57" s="905"/>
      <c r="BU57" s="905"/>
      <c r="BV57" s="905"/>
      <c r="BW57" s="905"/>
      <c r="BX57" s="905"/>
      <c r="BY57" s="905"/>
      <c r="BZ57" s="905"/>
      <c r="CA57" s="905"/>
      <c r="CB57" s="905"/>
      <c r="CC57" s="905"/>
      <c r="CD57" s="905"/>
      <c r="CE57" s="905"/>
      <c r="CF57" s="905"/>
      <c r="CG57" s="905"/>
      <c r="CH57" s="905"/>
      <c r="CI57" s="905"/>
      <c r="CJ57" s="905"/>
      <c r="CK57" s="905"/>
      <c r="CL57" s="905"/>
      <c r="CM57" s="905"/>
      <c r="CN57" s="905"/>
      <c r="CO57" s="905"/>
      <c r="CP57" s="905"/>
      <c r="CQ57" s="905"/>
      <c r="CR57" s="905"/>
      <c r="CS57" s="905"/>
      <c r="CT57" s="905"/>
      <c r="CU57" s="905"/>
      <c r="CV57" s="905"/>
      <c r="CW57" s="905"/>
      <c r="CX57" s="905"/>
      <c r="CY57" s="905"/>
      <c r="CZ57" s="905"/>
      <c r="DA57" s="905"/>
      <c r="DB57" s="905"/>
      <c r="DC57" s="905"/>
      <c r="DD57" s="905"/>
      <c r="DE57" s="905"/>
      <c r="DF57" s="905"/>
      <c r="DG57" s="905"/>
      <c r="DH57" s="905"/>
      <c r="DI57" s="905"/>
      <c r="DJ57" s="905"/>
      <c r="DK57" s="905"/>
      <c r="DL57" s="905"/>
      <c r="DM57" s="905"/>
      <c r="DN57" s="905"/>
      <c r="DO57" s="905"/>
      <c r="DP57" s="905"/>
      <c r="DQ57" s="905"/>
      <c r="DR57" s="905"/>
      <c r="DS57" s="905"/>
      <c r="DT57" s="905"/>
      <c r="DU57" s="905"/>
      <c r="DV57" s="905"/>
      <c r="DW57" s="905"/>
      <c r="DX57" s="905"/>
      <c r="DY57" s="905"/>
      <c r="DZ57" s="905"/>
      <c r="EA57" s="905"/>
      <c r="EB57" s="905"/>
      <c r="EC57" s="905"/>
      <c r="ED57" s="905"/>
      <c r="EE57" s="905"/>
      <c r="EF57" s="905"/>
      <c r="EG57" s="905"/>
      <c r="EH57" s="905"/>
      <c r="EI57" s="905"/>
      <c r="EJ57" s="905"/>
      <c r="EK57" s="905"/>
      <c r="EL57" s="905"/>
      <c r="EM57" s="905"/>
      <c r="EN57" s="905"/>
      <c r="EO57" s="905"/>
      <c r="EP57" s="905"/>
      <c r="EQ57" s="905"/>
      <c r="ER57" s="905"/>
      <c r="ES57" s="905"/>
      <c r="ET57" s="905"/>
      <c r="EU57" s="905"/>
      <c r="EV57" s="905"/>
      <c r="EW57" s="905"/>
      <c r="EX57" s="905"/>
      <c r="EY57" s="905"/>
      <c r="EZ57" s="905"/>
      <c r="FA57" s="905"/>
      <c r="FB57" s="905"/>
      <c r="FC57" s="905"/>
      <c r="FD57" s="905"/>
      <c r="FE57" s="905"/>
    </row>
    <row r="58" spans="22:161" ht="30" customHeight="1" x14ac:dyDescent="0.25">
      <c r="V58" s="675"/>
      <c r="W58" s="675"/>
      <c r="X58" s="675"/>
      <c r="Y58" s="675"/>
      <c r="Z58" s="675"/>
      <c r="AA58" s="675"/>
      <c r="AB58" s="675"/>
      <c r="AC58" s="675"/>
      <c r="AD58" s="675"/>
      <c r="AE58" s="675"/>
      <c r="AF58" s="675"/>
      <c r="AG58" s="905"/>
      <c r="AH58" s="905"/>
      <c r="AI58" s="905"/>
      <c r="AJ58" s="905"/>
      <c r="AK58" s="905"/>
      <c r="AL58" s="905"/>
      <c r="AM58" s="905"/>
      <c r="AN58" s="905"/>
      <c r="AO58" s="905"/>
      <c r="AP58" s="905"/>
      <c r="AQ58" s="905"/>
      <c r="AR58" s="905"/>
      <c r="AS58" s="905"/>
      <c r="AT58" s="905"/>
      <c r="AU58" s="905"/>
      <c r="AV58" s="905"/>
      <c r="AW58" s="905"/>
      <c r="AX58" s="905"/>
      <c r="AY58" s="905"/>
      <c r="AZ58" s="905"/>
      <c r="BA58" s="905"/>
      <c r="BB58" s="905"/>
      <c r="BC58" s="905"/>
      <c r="BD58" s="905"/>
      <c r="BE58" s="905"/>
      <c r="BF58" s="905"/>
      <c r="BG58" s="905"/>
      <c r="BH58" s="905"/>
      <c r="BI58" s="905"/>
      <c r="BJ58" s="905"/>
      <c r="BK58" s="905"/>
      <c r="BL58" s="905"/>
      <c r="BM58" s="905"/>
      <c r="BN58" s="905"/>
      <c r="BO58" s="905"/>
      <c r="BP58" s="905"/>
      <c r="BQ58" s="905"/>
      <c r="BR58" s="905"/>
      <c r="BS58" s="905"/>
      <c r="BT58" s="905"/>
      <c r="BU58" s="905"/>
      <c r="BV58" s="905"/>
      <c r="BW58" s="905"/>
      <c r="BX58" s="905"/>
      <c r="BY58" s="905"/>
      <c r="BZ58" s="905"/>
      <c r="CA58" s="905"/>
      <c r="CB58" s="905"/>
      <c r="CC58" s="905"/>
      <c r="CD58" s="905"/>
      <c r="CE58" s="905"/>
      <c r="CF58" s="905"/>
      <c r="CG58" s="905"/>
      <c r="CH58" s="905"/>
      <c r="CI58" s="905"/>
      <c r="CJ58" s="905"/>
      <c r="CK58" s="905"/>
      <c r="CL58" s="905"/>
      <c r="CM58" s="905"/>
      <c r="CN58" s="905"/>
      <c r="CO58" s="905"/>
      <c r="CP58" s="905"/>
      <c r="CQ58" s="905"/>
      <c r="CR58" s="905"/>
      <c r="CS58" s="905"/>
      <c r="CT58" s="905"/>
      <c r="CU58" s="905"/>
      <c r="CV58" s="905"/>
      <c r="CW58" s="905"/>
      <c r="CX58" s="905"/>
      <c r="CY58" s="905"/>
      <c r="CZ58" s="905"/>
      <c r="DA58" s="905"/>
      <c r="DB58" s="905"/>
      <c r="DC58" s="905"/>
      <c r="DD58" s="905"/>
      <c r="DE58" s="905"/>
      <c r="DF58" s="905"/>
      <c r="DG58" s="905"/>
      <c r="DH58" s="905"/>
      <c r="DI58" s="905"/>
      <c r="DJ58" s="905"/>
      <c r="DK58" s="905"/>
      <c r="DL58" s="905"/>
      <c r="DM58" s="905"/>
      <c r="DN58" s="905"/>
      <c r="DO58" s="905"/>
      <c r="DP58" s="905"/>
      <c r="DQ58" s="905"/>
      <c r="DR58" s="905"/>
      <c r="DS58" s="905"/>
      <c r="DT58" s="905"/>
      <c r="DU58" s="905"/>
      <c r="DV58" s="905"/>
      <c r="DW58" s="905"/>
      <c r="DX58" s="905"/>
      <c r="DY58" s="905"/>
      <c r="DZ58" s="905"/>
      <c r="EA58" s="905"/>
      <c r="EB58" s="905"/>
      <c r="EC58" s="905"/>
      <c r="ED58" s="905"/>
      <c r="EE58" s="905"/>
      <c r="EF58" s="905"/>
      <c r="EG58" s="905"/>
      <c r="EH58" s="905"/>
      <c r="EI58" s="905"/>
      <c r="EJ58" s="905"/>
      <c r="EK58" s="905"/>
      <c r="EL58" s="905"/>
      <c r="EM58" s="905"/>
      <c r="EN58" s="905"/>
      <c r="EO58" s="905"/>
      <c r="EP58" s="905"/>
      <c r="EQ58" s="905"/>
      <c r="ER58" s="905"/>
      <c r="ES58" s="905"/>
      <c r="ET58" s="905"/>
      <c r="EU58" s="905"/>
      <c r="EV58" s="905"/>
      <c r="EW58" s="905"/>
      <c r="EX58" s="905"/>
      <c r="EY58" s="905"/>
      <c r="EZ58" s="905"/>
      <c r="FA58" s="905"/>
      <c r="FB58" s="905"/>
      <c r="FC58" s="905"/>
      <c r="FD58" s="905"/>
      <c r="FE58" s="905"/>
    </row>
    <row r="59" spans="22:161" ht="30" customHeight="1" x14ac:dyDescent="0.25">
      <c r="V59" s="675"/>
      <c r="W59" s="675"/>
      <c r="X59" s="675"/>
      <c r="Y59" s="675"/>
      <c r="Z59" s="675"/>
      <c r="AA59" s="675"/>
      <c r="AB59" s="675"/>
      <c r="AC59" s="675"/>
      <c r="AD59" s="675"/>
      <c r="AE59" s="675"/>
      <c r="AF59" s="675"/>
      <c r="AG59" s="905"/>
      <c r="AH59" s="905"/>
      <c r="AI59" s="905"/>
      <c r="AJ59" s="905"/>
      <c r="AK59" s="905"/>
      <c r="AL59" s="905"/>
      <c r="AM59" s="905"/>
      <c r="AN59" s="905"/>
      <c r="AO59" s="905"/>
      <c r="AP59" s="905"/>
      <c r="AQ59" s="905"/>
      <c r="AR59" s="905"/>
      <c r="AS59" s="905"/>
      <c r="AT59" s="905"/>
      <c r="AU59" s="905"/>
      <c r="AV59" s="905"/>
      <c r="AW59" s="905"/>
      <c r="AX59" s="905"/>
      <c r="AY59" s="905"/>
      <c r="AZ59" s="905"/>
      <c r="BA59" s="905"/>
      <c r="BB59" s="905"/>
      <c r="BC59" s="905"/>
      <c r="BD59" s="905"/>
      <c r="BE59" s="905"/>
      <c r="BF59" s="905"/>
      <c r="BG59" s="905"/>
      <c r="BH59" s="905"/>
      <c r="BI59" s="905"/>
      <c r="BJ59" s="905"/>
      <c r="BK59" s="905"/>
      <c r="BL59" s="905"/>
      <c r="BM59" s="905"/>
      <c r="BN59" s="905"/>
      <c r="BO59" s="905"/>
      <c r="BP59" s="905"/>
      <c r="BQ59" s="905"/>
      <c r="BR59" s="905"/>
      <c r="BS59" s="905"/>
      <c r="BT59" s="905"/>
      <c r="BU59" s="905"/>
      <c r="BV59" s="905"/>
      <c r="BW59" s="905"/>
      <c r="BX59" s="905"/>
      <c r="BY59" s="905"/>
      <c r="BZ59" s="905"/>
      <c r="CA59" s="905"/>
      <c r="CB59" s="905"/>
      <c r="CC59" s="905"/>
      <c r="CD59" s="905"/>
      <c r="CE59" s="905"/>
      <c r="CF59" s="905"/>
      <c r="CG59" s="905"/>
      <c r="CH59" s="905"/>
      <c r="CI59" s="905"/>
      <c r="CJ59" s="905"/>
      <c r="CK59" s="905"/>
      <c r="CL59" s="905"/>
      <c r="CM59" s="905"/>
      <c r="CN59" s="905"/>
      <c r="CO59" s="905"/>
      <c r="CP59" s="905"/>
      <c r="CQ59" s="905"/>
      <c r="CR59" s="905"/>
      <c r="CS59" s="905"/>
      <c r="CT59" s="905"/>
      <c r="CU59" s="905"/>
      <c r="CV59" s="905"/>
      <c r="CW59" s="905"/>
      <c r="CX59" s="905"/>
      <c r="CY59" s="905"/>
      <c r="CZ59" s="905"/>
      <c r="DA59" s="905"/>
      <c r="DB59" s="905"/>
      <c r="DC59" s="905"/>
      <c r="DD59" s="905"/>
      <c r="DE59" s="905"/>
      <c r="DF59" s="905"/>
      <c r="DG59" s="905"/>
      <c r="DH59" s="905"/>
      <c r="DI59" s="905"/>
      <c r="DJ59" s="905"/>
      <c r="DK59" s="905"/>
      <c r="DL59" s="905"/>
      <c r="DM59" s="905"/>
      <c r="DN59" s="905"/>
      <c r="DO59" s="905"/>
      <c r="DP59" s="905"/>
      <c r="DQ59" s="905"/>
      <c r="DR59" s="905"/>
      <c r="DS59" s="905"/>
      <c r="DT59" s="905"/>
      <c r="DU59" s="905"/>
      <c r="DV59" s="905"/>
      <c r="DW59" s="905"/>
      <c r="DX59" s="905"/>
      <c r="DY59" s="905"/>
      <c r="DZ59" s="905"/>
      <c r="EA59" s="905"/>
      <c r="EB59" s="905"/>
      <c r="EC59" s="905"/>
      <c r="ED59" s="905"/>
      <c r="EE59" s="905"/>
      <c r="EF59" s="905"/>
      <c r="EG59" s="905"/>
      <c r="EH59" s="905"/>
      <c r="EI59" s="905"/>
      <c r="EJ59" s="905"/>
      <c r="EK59" s="905"/>
      <c r="EL59" s="905"/>
      <c r="EM59" s="905"/>
      <c r="EN59" s="905"/>
      <c r="EO59" s="905"/>
      <c r="EP59" s="905"/>
      <c r="EQ59" s="905"/>
      <c r="ER59" s="905"/>
      <c r="ES59" s="905"/>
      <c r="ET59" s="905"/>
      <c r="EU59" s="905"/>
      <c r="EV59" s="905"/>
      <c r="EW59" s="905"/>
      <c r="EX59" s="905"/>
      <c r="EY59" s="905"/>
      <c r="EZ59" s="905"/>
      <c r="FA59" s="905"/>
      <c r="FB59" s="905"/>
      <c r="FC59" s="905"/>
      <c r="FD59" s="905"/>
      <c r="FE59" s="905"/>
    </row>
    <row r="60" spans="22:161" ht="30" customHeight="1" x14ac:dyDescent="0.25">
      <c r="V60" s="675"/>
      <c r="W60" s="675"/>
      <c r="X60" s="675"/>
      <c r="Y60" s="675"/>
      <c r="Z60" s="675"/>
      <c r="AA60" s="675"/>
      <c r="AB60" s="675"/>
      <c r="AC60" s="675"/>
      <c r="AD60" s="675"/>
      <c r="AE60" s="675"/>
      <c r="AF60" s="675"/>
      <c r="AG60" s="905"/>
      <c r="AH60" s="905"/>
      <c r="AI60" s="905"/>
      <c r="AJ60" s="905"/>
      <c r="AK60" s="905"/>
      <c r="AL60" s="905"/>
      <c r="AM60" s="905"/>
      <c r="AN60" s="905"/>
      <c r="AO60" s="905"/>
      <c r="AP60" s="905"/>
      <c r="AQ60" s="905"/>
      <c r="AR60" s="905"/>
      <c r="AS60" s="905"/>
      <c r="AT60" s="905"/>
      <c r="AU60" s="905"/>
      <c r="AV60" s="905"/>
      <c r="AW60" s="905"/>
      <c r="AX60" s="905"/>
      <c r="AY60" s="905"/>
      <c r="AZ60" s="905"/>
      <c r="BA60" s="905"/>
      <c r="BB60" s="905"/>
      <c r="BC60" s="905"/>
      <c r="BD60" s="905"/>
      <c r="BE60" s="905"/>
      <c r="BF60" s="905"/>
      <c r="BG60" s="905"/>
      <c r="BH60" s="905"/>
      <c r="BI60" s="905"/>
      <c r="BJ60" s="905"/>
      <c r="BK60" s="905"/>
      <c r="BL60" s="905"/>
      <c r="BM60" s="905"/>
      <c r="BN60" s="905"/>
      <c r="BO60" s="905"/>
      <c r="BP60" s="905"/>
      <c r="BQ60" s="905"/>
      <c r="BR60" s="905"/>
      <c r="BS60" s="905"/>
      <c r="BT60" s="905"/>
      <c r="BU60" s="905"/>
      <c r="BV60" s="905"/>
      <c r="BW60" s="905"/>
      <c r="BX60" s="905"/>
      <c r="BY60" s="905"/>
      <c r="BZ60" s="905"/>
      <c r="CA60" s="905"/>
      <c r="CB60" s="905"/>
      <c r="CC60" s="905"/>
      <c r="CD60" s="905"/>
      <c r="CE60" s="905"/>
      <c r="CF60" s="905"/>
      <c r="CG60" s="905"/>
      <c r="CH60" s="905"/>
      <c r="CI60" s="905"/>
      <c r="CJ60" s="905"/>
      <c r="CK60" s="905"/>
      <c r="CL60" s="905"/>
      <c r="CM60" s="905"/>
      <c r="CN60" s="905"/>
      <c r="CO60" s="905"/>
      <c r="CP60" s="905"/>
      <c r="CQ60" s="905"/>
      <c r="CR60" s="905"/>
      <c r="CS60" s="905"/>
      <c r="CT60" s="905"/>
      <c r="CU60" s="905"/>
      <c r="CV60" s="905"/>
      <c r="CW60" s="905"/>
      <c r="CX60" s="905"/>
      <c r="CY60" s="905"/>
      <c r="CZ60" s="905"/>
      <c r="DA60" s="905"/>
      <c r="DB60" s="905"/>
      <c r="DC60" s="905"/>
      <c r="DD60" s="905"/>
      <c r="DE60" s="905"/>
      <c r="DF60" s="905"/>
      <c r="DG60" s="905"/>
      <c r="DH60" s="905"/>
      <c r="DI60" s="905"/>
      <c r="DJ60" s="905"/>
      <c r="DK60" s="905"/>
      <c r="DL60" s="905"/>
      <c r="DM60" s="905"/>
      <c r="DN60" s="905"/>
      <c r="DO60" s="905"/>
      <c r="DP60" s="905"/>
      <c r="DQ60" s="905"/>
      <c r="DR60" s="905"/>
      <c r="DS60" s="905"/>
      <c r="DT60" s="905"/>
      <c r="DU60" s="905"/>
      <c r="DV60" s="905"/>
      <c r="DW60" s="905"/>
      <c r="DX60" s="905"/>
      <c r="DY60" s="905"/>
      <c r="DZ60" s="905"/>
      <c r="EA60" s="905"/>
      <c r="EB60" s="905"/>
      <c r="EC60" s="905"/>
      <c r="ED60" s="905"/>
      <c r="EE60" s="905"/>
      <c r="EF60" s="905"/>
      <c r="EG60" s="905"/>
      <c r="EH60" s="905"/>
      <c r="EI60" s="905"/>
      <c r="EJ60" s="905"/>
      <c r="EK60" s="905"/>
      <c r="EL60" s="905"/>
      <c r="EM60" s="905"/>
      <c r="EN60" s="905"/>
      <c r="EO60" s="905"/>
      <c r="EP60" s="905"/>
      <c r="EQ60" s="905"/>
      <c r="ER60" s="905"/>
      <c r="ES60" s="905"/>
      <c r="ET60" s="905"/>
      <c r="EU60" s="905"/>
      <c r="EV60" s="905"/>
      <c r="EW60" s="905"/>
      <c r="EX60" s="905"/>
      <c r="EY60" s="905"/>
      <c r="EZ60" s="905"/>
      <c r="FA60" s="905"/>
      <c r="FB60" s="905"/>
      <c r="FC60" s="905"/>
      <c r="FD60" s="905"/>
      <c r="FE60" s="905"/>
    </row>
    <row r="61" spans="22:161" ht="30" customHeight="1" x14ac:dyDescent="0.25">
      <c r="V61" s="675"/>
      <c r="W61" s="675"/>
      <c r="X61" s="675"/>
      <c r="Y61" s="675"/>
      <c r="Z61" s="675"/>
      <c r="AA61" s="675"/>
      <c r="AB61" s="675"/>
      <c r="AC61" s="675"/>
      <c r="AD61" s="675"/>
      <c r="AE61" s="675"/>
      <c r="AF61" s="675"/>
      <c r="AG61" s="905"/>
      <c r="AH61" s="905"/>
      <c r="AI61" s="905"/>
      <c r="AJ61" s="905"/>
      <c r="AK61" s="905"/>
      <c r="AL61" s="905"/>
      <c r="AM61" s="905"/>
      <c r="AN61" s="905"/>
      <c r="AO61" s="905"/>
      <c r="AP61" s="905"/>
      <c r="AQ61" s="905"/>
      <c r="AR61" s="905"/>
      <c r="AS61" s="905"/>
      <c r="AT61" s="905"/>
      <c r="AU61" s="905"/>
      <c r="AV61" s="905"/>
      <c r="AW61" s="905"/>
      <c r="AX61" s="905"/>
      <c r="AY61" s="905"/>
      <c r="AZ61" s="905"/>
      <c r="BA61" s="905"/>
      <c r="BB61" s="905"/>
      <c r="BC61" s="905"/>
      <c r="BD61" s="905"/>
      <c r="BE61" s="905"/>
      <c r="BF61" s="905"/>
      <c r="BG61" s="905"/>
      <c r="BH61" s="905"/>
      <c r="BI61" s="905"/>
      <c r="BJ61" s="905"/>
      <c r="BK61" s="905"/>
      <c r="BL61" s="905"/>
      <c r="BM61" s="905"/>
      <c r="BN61" s="905"/>
      <c r="BO61" s="905"/>
      <c r="BP61" s="905"/>
      <c r="BQ61" s="905"/>
      <c r="BR61" s="905"/>
      <c r="BS61" s="905"/>
      <c r="BT61" s="905"/>
      <c r="BU61" s="905"/>
      <c r="BV61" s="905"/>
      <c r="BW61" s="905"/>
      <c r="BX61" s="905"/>
      <c r="BY61" s="905"/>
      <c r="BZ61" s="905"/>
      <c r="CA61" s="905"/>
      <c r="CB61" s="905"/>
      <c r="CC61" s="905"/>
      <c r="CD61" s="905"/>
      <c r="CE61" s="905"/>
      <c r="CF61" s="905"/>
      <c r="CG61" s="905"/>
      <c r="CH61" s="905"/>
      <c r="CI61" s="905"/>
      <c r="CJ61" s="905"/>
      <c r="CK61" s="905"/>
      <c r="CL61" s="905"/>
      <c r="CM61" s="905"/>
      <c r="CN61" s="905"/>
      <c r="CO61" s="905"/>
      <c r="CP61" s="905"/>
      <c r="CQ61" s="905"/>
      <c r="CR61" s="905"/>
      <c r="CS61" s="905"/>
      <c r="CT61" s="905"/>
      <c r="CU61" s="905"/>
      <c r="CV61" s="905"/>
      <c r="CW61" s="905"/>
      <c r="CX61" s="905"/>
      <c r="CY61" s="905"/>
      <c r="CZ61" s="905"/>
      <c r="DA61" s="905"/>
      <c r="DB61" s="905"/>
      <c r="DC61" s="905"/>
      <c r="DD61" s="905"/>
      <c r="DE61" s="905"/>
      <c r="DF61" s="905"/>
      <c r="DG61" s="905"/>
      <c r="DH61" s="905"/>
      <c r="DI61" s="905"/>
      <c r="DJ61" s="905"/>
      <c r="DK61" s="905"/>
      <c r="DL61" s="905"/>
      <c r="DM61" s="905"/>
      <c r="DN61" s="905"/>
      <c r="DO61" s="905"/>
      <c r="DP61" s="905"/>
      <c r="DQ61" s="905"/>
      <c r="DR61" s="905"/>
      <c r="DS61" s="905"/>
      <c r="DT61" s="905"/>
      <c r="DU61" s="905"/>
      <c r="DV61" s="905"/>
      <c r="DW61" s="905"/>
      <c r="DX61" s="905"/>
      <c r="DY61" s="905"/>
      <c r="DZ61" s="905"/>
      <c r="EA61" s="905"/>
      <c r="EB61" s="905"/>
      <c r="EC61" s="905"/>
      <c r="ED61" s="905"/>
      <c r="EE61" s="905"/>
      <c r="EF61" s="905"/>
      <c r="EG61" s="905"/>
      <c r="EH61" s="905"/>
      <c r="EI61" s="905"/>
      <c r="EJ61" s="905"/>
      <c r="EK61" s="905"/>
      <c r="EL61" s="905"/>
      <c r="EM61" s="905"/>
      <c r="EN61" s="905"/>
      <c r="EO61" s="905"/>
      <c r="EP61" s="905"/>
      <c r="EQ61" s="905"/>
      <c r="ER61" s="905"/>
      <c r="ES61" s="905"/>
      <c r="ET61" s="905"/>
      <c r="EU61" s="905"/>
      <c r="EV61" s="905"/>
      <c r="EW61" s="905"/>
      <c r="EX61" s="905"/>
      <c r="EY61" s="905"/>
      <c r="EZ61" s="905"/>
      <c r="FA61" s="905"/>
      <c r="FB61" s="905"/>
      <c r="FC61" s="905"/>
      <c r="FD61" s="905"/>
      <c r="FE61" s="905"/>
    </row>
    <row r="62" spans="22:161" ht="30" customHeight="1" x14ac:dyDescent="0.25">
      <c r="V62" s="675"/>
      <c r="W62" s="675"/>
      <c r="X62" s="675"/>
      <c r="Y62" s="675"/>
      <c r="Z62" s="675"/>
      <c r="AA62" s="675"/>
      <c r="AB62" s="675"/>
      <c r="AC62" s="675"/>
      <c r="AD62" s="675"/>
      <c r="AE62" s="675"/>
      <c r="AF62" s="675"/>
      <c r="AG62" s="905"/>
      <c r="AH62" s="905"/>
      <c r="AI62" s="905"/>
      <c r="AJ62" s="905"/>
      <c r="AK62" s="905"/>
      <c r="AL62" s="905"/>
      <c r="AM62" s="905"/>
      <c r="AN62" s="905"/>
      <c r="AO62" s="905"/>
      <c r="AP62" s="905"/>
      <c r="AQ62" s="905"/>
      <c r="AR62" s="905"/>
      <c r="AS62" s="905"/>
      <c r="AT62" s="905"/>
      <c r="AU62" s="905"/>
      <c r="AV62" s="905"/>
      <c r="AW62" s="905"/>
      <c r="AX62" s="905"/>
      <c r="AY62" s="905"/>
      <c r="AZ62" s="905"/>
      <c r="BA62" s="905"/>
      <c r="BB62" s="905"/>
      <c r="BC62" s="905"/>
      <c r="BD62" s="905"/>
      <c r="BE62" s="905"/>
      <c r="BF62" s="905"/>
      <c r="BG62" s="905"/>
      <c r="BH62" s="905"/>
      <c r="BI62" s="905"/>
      <c r="BJ62" s="905"/>
      <c r="BK62" s="905"/>
      <c r="BL62" s="905"/>
      <c r="BM62" s="905"/>
      <c r="BN62" s="905"/>
      <c r="BO62" s="905"/>
      <c r="BP62" s="905"/>
      <c r="BQ62" s="905"/>
      <c r="BR62" s="905"/>
      <c r="BS62" s="905"/>
      <c r="BT62" s="905"/>
      <c r="BU62" s="905"/>
      <c r="BV62" s="905"/>
      <c r="BW62" s="905"/>
      <c r="BX62" s="905"/>
      <c r="BY62" s="905"/>
      <c r="BZ62" s="905"/>
      <c r="CA62" s="905"/>
      <c r="CB62" s="905"/>
      <c r="CC62" s="905"/>
      <c r="CD62" s="905"/>
      <c r="CE62" s="905"/>
      <c r="CF62" s="905"/>
      <c r="CG62" s="905"/>
      <c r="CH62" s="905"/>
      <c r="CI62" s="905"/>
      <c r="CJ62" s="905"/>
      <c r="CK62" s="905"/>
      <c r="CL62" s="905"/>
      <c r="CM62" s="905"/>
      <c r="CN62" s="905"/>
      <c r="CO62" s="905"/>
      <c r="CP62" s="905"/>
      <c r="CQ62" s="905"/>
      <c r="CR62" s="905"/>
      <c r="CS62" s="905"/>
      <c r="CT62" s="905"/>
      <c r="CU62" s="905"/>
      <c r="CV62" s="905"/>
      <c r="CW62" s="905"/>
      <c r="CX62" s="905"/>
      <c r="CY62" s="905"/>
      <c r="CZ62" s="905"/>
      <c r="DA62" s="905"/>
      <c r="DB62" s="905"/>
      <c r="DC62" s="905"/>
      <c r="DD62" s="905"/>
      <c r="DE62" s="905"/>
      <c r="DF62" s="905"/>
      <c r="DG62" s="905"/>
      <c r="DH62" s="905"/>
      <c r="DI62" s="905"/>
      <c r="DJ62" s="905"/>
      <c r="DK62" s="905"/>
      <c r="DL62" s="905"/>
      <c r="DM62" s="905"/>
      <c r="DN62" s="905"/>
      <c r="DO62" s="905"/>
      <c r="DP62" s="905"/>
      <c r="DQ62" s="905"/>
      <c r="DR62" s="905"/>
      <c r="DS62" s="905"/>
      <c r="DT62" s="905"/>
      <c r="DU62" s="905"/>
      <c r="DV62" s="905"/>
      <c r="DW62" s="905"/>
      <c r="DX62" s="905"/>
      <c r="DY62" s="905"/>
      <c r="DZ62" s="905"/>
      <c r="EA62" s="905"/>
      <c r="EB62" s="905"/>
      <c r="EC62" s="905"/>
      <c r="ED62" s="905"/>
      <c r="EE62" s="905"/>
      <c r="EF62" s="905"/>
      <c r="EG62" s="905"/>
      <c r="EH62" s="905"/>
      <c r="EI62" s="905"/>
      <c r="EJ62" s="905"/>
      <c r="EK62" s="905"/>
      <c r="EL62" s="905"/>
      <c r="EM62" s="905"/>
      <c r="EN62" s="905"/>
      <c r="EO62" s="905"/>
      <c r="EP62" s="905"/>
      <c r="EQ62" s="905"/>
      <c r="ER62" s="905"/>
      <c r="ES62" s="905"/>
      <c r="ET62" s="905"/>
      <c r="EU62" s="905"/>
      <c r="EV62" s="905"/>
      <c r="EW62" s="905"/>
      <c r="EX62" s="905"/>
      <c r="EY62" s="905"/>
      <c r="EZ62" s="905"/>
      <c r="FA62" s="905"/>
      <c r="FB62" s="905"/>
      <c r="FC62" s="905"/>
      <c r="FD62" s="905"/>
      <c r="FE62" s="905"/>
    </row>
    <row r="63" spans="22:161" ht="30" customHeight="1" x14ac:dyDescent="0.25">
      <c r="V63" s="675"/>
      <c r="W63" s="675"/>
      <c r="X63" s="675"/>
      <c r="Y63" s="675"/>
      <c r="Z63" s="675"/>
      <c r="AA63" s="675"/>
      <c r="AB63" s="675"/>
      <c r="AC63" s="675"/>
      <c r="AD63" s="675"/>
      <c r="AE63" s="675"/>
      <c r="AF63" s="675"/>
      <c r="AG63" s="905"/>
      <c r="AH63" s="905"/>
      <c r="AI63" s="905"/>
      <c r="AJ63" s="905"/>
      <c r="AK63" s="905"/>
      <c r="AL63" s="905"/>
      <c r="AM63" s="905"/>
      <c r="AN63" s="905"/>
      <c r="AO63" s="905"/>
      <c r="AP63" s="905"/>
      <c r="AQ63" s="905"/>
      <c r="AR63" s="905"/>
      <c r="AS63" s="905"/>
      <c r="AT63" s="905"/>
      <c r="AU63" s="905"/>
      <c r="AV63" s="905"/>
      <c r="AW63" s="905"/>
      <c r="AX63" s="905"/>
      <c r="AY63" s="905"/>
      <c r="AZ63" s="905"/>
      <c r="BA63" s="905"/>
      <c r="BB63" s="905"/>
      <c r="BC63" s="905"/>
      <c r="BD63" s="905"/>
      <c r="BE63" s="905"/>
      <c r="BF63" s="905"/>
      <c r="BG63" s="905"/>
      <c r="BH63" s="905"/>
      <c r="BI63" s="905"/>
      <c r="BJ63" s="905"/>
      <c r="BK63" s="905"/>
      <c r="BL63" s="905"/>
      <c r="BM63" s="905"/>
      <c r="BN63" s="905"/>
      <c r="BO63" s="905"/>
      <c r="BP63" s="905"/>
      <c r="BQ63" s="905"/>
      <c r="BR63" s="905"/>
      <c r="BS63" s="905"/>
      <c r="BT63" s="905"/>
      <c r="BU63" s="905"/>
      <c r="BV63" s="905"/>
      <c r="BW63" s="905"/>
      <c r="BX63" s="905"/>
      <c r="BY63" s="905"/>
      <c r="BZ63" s="905"/>
      <c r="CA63" s="905"/>
      <c r="CB63" s="905"/>
      <c r="CC63" s="905"/>
      <c r="CD63" s="905"/>
      <c r="CE63" s="905"/>
      <c r="CF63" s="905"/>
      <c r="CG63" s="905"/>
      <c r="CH63" s="905"/>
      <c r="CI63" s="905"/>
      <c r="CJ63" s="905"/>
      <c r="CK63" s="905"/>
      <c r="CL63" s="905"/>
      <c r="CM63" s="905"/>
      <c r="CN63" s="905"/>
      <c r="CO63" s="905"/>
      <c r="CP63" s="905"/>
      <c r="CQ63" s="905"/>
      <c r="CR63" s="905"/>
      <c r="CS63" s="905"/>
      <c r="CT63" s="905"/>
      <c r="CU63" s="905"/>
      <c r="CV63" s="905"/>
      <c r="CW63" s="905"/>
      <c r="CX63" s="905"/>
      <c r="CY63" s="905"/>
      <c r="CZ63" s="905"/>
      <c r="DA63" s="905"/>
      <c r="DB63" s="905"/>
      <c r="DC63" s="905"/>
      <c r="DD63" s="905"/>
      <c r="DE63" s="905"/>
      <c r="DF63" s="905"/>
      <c r="DG63" s="905"/>
      <c r="DH63" s="905"/>
      <c r="DI63" s="905"/>
      <c r="DJ63" s="905"/>
      <c r="DK63" s="905"/>
      <c r="DL63" s="905"/>
      <c r="DM63" s="905"/>
      <c r="DN63" s="905"/>
      <c r="DO63" s="905"/>
      <c r="DP63" s="905"/>
      <c r="DQ63" s="905"/>
      <c r="DR63" s="905"/>
      <c r="DS63" s="905"/>
      <c r="DT63" s="905"/>
      <c r="DU63" s="905"/>
      <c r="DV63" s="905"/>
      <c r="DW63" s="905"/>
      <c r="DX63" s="905"/>
      <c r="DY63" s="905"/>
      <c r="DZ63" s="905"/>
      <c r="EA63" s="905"/>
      <c r="EB63" s="905"/>
      <c r="EC63" s="905"/>
      <c r="ED63" s="905"/>
      <c r="EE63" s="905"/>
      <c r="EF63" s="905"/>
      <c r="EG63" s="905"/>
      <c r="EH63" s="905"/>
      <c r="EI63" s="905"/>
      <c r="EJ63" s="905"/>
      <c r="EK63" s="905"/>
      <c r="EL63" s="905"/>
      <c r="EM63" s="905"/>
      <c r="EN63" s="905"/>
      <c r="EO63" s="905"/>
      <c r="EP63" s="905"/>
      <c r="EQ63" s="905"/>
      <c r="ER63" s="905"/>
      <c r="ES63" s="905"/>
      <c r="ET63" s="905"/>
      <c r="EU63" s="905"/>
      <c r="EV63" s="905"/>
      <c r="EW63" s="905"/>
      <c r="EX63" s="905"/>
      <c r="EY63" s="905"/>
      <c r="EZ63" s="905"/>
      <c r="FA63" s="905"/>
      <c r="FB63" s="905"/>
      <c r="FC63" s="905"/>
      <c r="FD63" s="905"/>
      <c r="FE63" s="905"/>
    </row>
    <row r="64" spans="22:161" ht="30" customHeight="1" x14ac:dyDescent="0.25">
      <c r="V64" s="675"/>
      <c r="W64" s="675"/>
      <c r="X64" s="675"/>
      <c r="Y64" s="675"/>
      <c r="Z64" s="675"/>
      <c r="AA64" s="675"/>
      <c r="AB64" s="675"/>
      <c r="AC64" s="675"/>
      <c r="AD64" s="675"/>
      <c r="AE64" s="675"/>
      <c r="AF64" s="675"/>
      <c r="AG64" s="905"/>
      <c r="AH64" s="905"/>
      <c r="AI64" s="905"/>
      <c r="AJ64" s="905"/>
      <c r="AK64" s="905"/>
      <c r="AL64" s="905"/>
      <c r="AM64" s="905"/>
      <c r="AN64" s="905"/>
      <c r="AO64" s="905"/>
      <c r="AP64" s="905"/>
      <c r="AQ64" s="905"/>
      <c r="AR64" s="905"/>
      <c r="AS64" s="905"/>
      <c r="AT64" s="905"/>
      <c r="AU64" s="905"/>
      <c r="AV64" s="905"/>
      <c r="AW64" s="905"/>
      <c r="AX64" s="905"/>
      <c r="AY64" s="905"/>
      <c r="AZ64" s="905"/>
      <c r="BA64" s="905"/>
      <c r="BB64" s="905"/>
      <c r="BC64" s="905"/>
      <c r="BD64" s="905"/>
      <c r="BE64" s="905"/>
      <c r="BF64" s="905"/>
      <c r="BG64" s="905"/>
      <c r="BH64" s="905"/>
      <c r="BI64" s="905"/>
      <c r="BJ64" s="905"/>
      <c r="BK64" s="905"/>
      <c r="BL64" s="905"/>
      <c r="BM64" s="905"/>
      <c r="BN64" s="905"/>
      <c r="BO64" s="905"/>
      <c r="BP64" s="905"/>
      <c r="BQ64" s="905"/>
      <c r="BR64" s="905"/>
      <c r="BS64" s="905"/>
      <c r="BT64" s="905"/>
      <c r="BU64" s="905"/>
      <c r="BV64" s="905"/>
      <c r="BW64" s="905"/>
      <c r="BX64" s="905"/>
      <c r="BY64" s="905"/>
      <c r="BZ64" s="905"/>
      <c r="CA64" s="905"/>
      <c r="CB64" s="905"/>
      <c r="CC64" s="905"/>
      <c r="CD64" s="905"/>
      <c r="CE64" s="905"/>
      <c r="CF64" s="905"/>
      <c r="CG64" s="905"/>
      <c r="CH64" s="905"/>
      <c r="CI64" s="905"/>
      <c r="CJ64" s="905"/>
      <c r="CK64" s="905"/>
      <c r="CL64" s="905"/>
      <c r="CM64" s="905"/>
      <c r="CN64" s="905"/>
      <c r="CO64" s="905"/>
      <c r="CP64" s="905"/>
      <c r="CQ64" s="905"/>
      <c r="CR64" s="905"/>
      <c r="CS64" s="905"/>
      <c r="CT64" s="905"/>
      <c r="CU64" s="905"/>
      <c r="CV64" s="905"/>
      <c r="CW64" s="905"/>
      <c r="CX64" s="905"/>
      <c r="CY64" s="905"/>
      <c r="CZ64" s="905"/>
      <c r="DA64" s="905"/>
      <c r="DB64" s="905"/>
      <c r="DC64" s="905"/>
      <c r="DD64" s="905"/>
      <c r="DE64" s="905"/>
      <c r="DF64" s="905"/>
      <c r="DG64" s="905"/>
      <c r="DH64" s="905"/>
      <c r="DI64" s="905"/>
      <c r="DJ64" s="905"/>
      <c r="DK64" s="905"/>
      <c r="DL64" s="905"/>
      <c r="DM64" s="905"/>
      <c r="DN64" s="905"/>
      <c r="DO64" s="905"/>
      <c r="DP64" s="905"/>
      <c r="DQ64" s="905"/>
      <c r="DR64" s="905"/>
      <c r="DS64" s="905"/>
      <c r="DT64" s="905"/>
      <c r="DU64" s="905"/>
      <c r="DV64" s="905"/>
      <c r="DW64" s="905"/>
      <c r="DX64" s="905"/>
      <c r="DY64" s="905"/>
      <c r="DZ64" s="905"/>
      <c r="EA64" s="905"/>
      <c r="EB64" s="905"/>
      <c r="EC64" s="905"/>
      <c r="ED64" s="905"/>
      <c r="EE64" s="905"/>
      <c r="EF64" s="905"/>
      <c r="EG64" s="905"/>
      <c r="EH64" s="905"/>
      <c r="EI64" s="905"/>
      <c r="EJ64" s="905"/>
      <c r="EK64" s="905"/>
      <c r="EL64" s="905"/>
      <c r="EM64" s="905"/>
      <c r="EN64" s="905"/>
      <c r="EO64" s="905"/>
      <c r="EP64" s="905"/>
      <c r="EQ64" s="905"/>
      <c r="ER64" s="905"/>
      <c r="ES64" s="905"/>
      <c r="ET64" s="905"/>
      <c r="EU64" s="905"/>
      <c r="EV64" s="905"/>
      <c r="EW64" s="905"/>
      <c r="EX64" s="905"/>
      <c r="EY64" s="905"/>
      <c r="EZ64" s="905"/>
      <c r="FA64" s="905"/>
      <c r="FB64" s="905"/>
      <c r="FC64" s="905"/>
      <c r="FD64" s="905"/>
      <c r="FE64" s="905"/>
    </row>
    <row r="65" spans="22:161" ht="30" customHeight="1" x14ac:dyDescent="0.25">
      <c r="V65" s="675"/>
      <c r="W65" s="675"/>
      <c r="X65" s="675"/>
      <c r="Y65" s="675"/>
      <c r="Z65" s="675"/>
      <c r="AA65" s="675"/>
      <c r="AB65" s="675"/>
      <c r="AC65" s="675"/>
      <c r="AD65" s="675"/>
      <c r="AE65" s="675"/>
      <c r="AF65" s="675"/>
      <c r="AG65" s="905"/>
      <c r="AH65" s="905"/>
      <c r="AI65" s="905"/>
      <c r="AJ65" s="905"/>
      <c r="AK65" s="905"/>
      <c r="AL65" s="905"/>
      <c r="AM65" s="905"/>
      <c r="AN65" s="905"/>
      <c r="AO65" s="905"/>
      <c r="AP65" s="905"/>
      <c r="AQ65" s="905"/>
      <c r="AR65" s="905"/>
      <c r="AS65" s="905"/>
      <c r="AT65" s="905"/>
      <c r="AU65" s="905"/>
      <c r="AV65" s="905"/>
      <c r="AW65" s="905"/>
      <c r="AX65" s="905"/>
      <c r="AY65" s="905"/>
      <c r="AZ65" s="905"/>
      <c r="BA65" s="905"/>
      <c r="BB65" s="905"/>
      <c r="BC65" s="905"/>
      <c r="BD65" s="905"/>
      <c r="BE65" s="905"/>
      <c r="BF65" s="905"/>
      <c r="BG65" s="905"/>
      <c r="BH65" s="905"/>
      <c r="BI65" s="905"/>
      <c r="BJ65" s="905"/>
      <c r="BK65" s="905"/>
      <c r="BL65" s="905"/>
      <c r="BM65" s="905"/>
      <c r="BN65" s="905"/>
      <c r="BO65" s="905"/>
      <c r="BP65" s="905"/>
      <c r="BQ65" s="905"/>
      <c r="BR65" s="905"/>
      <c r="BS65" s="905"/>
      <c r="BT65" s="905"/>
      <c r="BU65" s="905"/>
      <c r="BV65" s="905"/>
      <c r="BW65" s="905"/>
      <c r="BX65" s="905"/>
      <c r="BY65" s="905"/>
      <c r="BZ65" s="905"/>
      <c r="CA65" s="905"/>
      <c r="CB65" s="905"/>
      <c r="CC65" s="905"/>
      <c r="CD65" s="905"/>
      <c r="CE65" s="905"/>
      <c r="CF65" s="905"/>
      <c r="CG65" s="905"/>
      <c r="CH65" s="905"/>
      <c r="CI65" s="905"/>
      <c r="CJ65" s="905"/>
      <c r="CK65" s="905"/>
      <c r="CL65" s="905"/>
      <c r="CM65" s="905"/>
      <c r="CN65" s="905"/>
      <c r="CO65" s="905"/>
      <c r="CP65" s="905"/>
      <c r="CQ65" s="905"/>
      <c r="CR65" s="905"/>
      <c r="CS65" s="905"/>
      <c r="CT65" s="905"/>
      <c r="CU65" s="905"/>
      <c r="CV65" s="905"/>
      <c r="CW65" s="905"/>
      <c r="CX65" s="905"/>
      <c r="CY65" s="905"/>
      <c r="CZ65" s="905"/>
      <c r="DA65" s="905"/>
      <c r="DB65" s="905"/>
      <c r="DC65" s="905"/>
      <c r="DD65" s="905"/>
      <c r="DE65" s="905"/>
      <c r="DF65" s="905"/>
      <c r="DG65" s="905"/>
      <c r="DH65" s="905"/>
      <c r="DI65" s="905"/>
      <c r="DJ65" s="905"/>
      <c r="DK65" s="905"/>
      <c r="DL65" s="905"/>
      <c r="DM65" s="905"/>
      <c r="DN65" s="905"/>
      <c r="DO65" s="905"/>
      <c r="DP65" s="905"/>
      <c r="DQ65" s="905"/>
      <c r="DR65" s="905"/>
      <c r="DS65" s="905"/>
      <c r="DT65" s="905"/>
      <c r="DU65" s="905"/>
      <c r="DV65" s="905"/>
      <c r="DW65" s="905"/>
      <c r="DX65" s="905"/>
      <c r="DY65" s="905"/>
      <c r="DZ65" s="905"/>
      <c r="EA65" s="905"/>
      <c r="EB65" s="905"/>
      <c r="EC65" s="905"/>
      <c r="ED65" s="905"/>
      <c r="EE65" s="905"/>
      <c r="EF65" s="905"/>
      <c r="EG65" s="905"/>
      <c r="EH65" s="905"/>
      <c r="EI65" s="905"/>
      <c r="EJ65" s="905"/>
      <c r="EK65" s="905"/>
      <c r="EL65" s="905"/>
      <c r="EM65" s="905"/>
      <c r="EN65" s="905"/>
      <c r="EO65" s="905"/>
      <c r="EP65" s="905"/>
      <c r="EQ65" s="905"/>
      <c r="ER65" s="905"/>
      <c r="ES65" s="905"/>
      <c r="ET65" s="905"/>
      <c r="EU65" s="905"/>
      <c r="EV65" s="905"/>
      <c r="EW65" s="905"/>
      <c r="EX65" s="905"/>
      <c r="EY65" s="905"/>
      <c r="EZ65" s="905"/>
      <c r="FA65" s="905"/>
      <c r="FB65" s="905"/>
      <c r="FC65" s="905"/>
      <c r="FD65" s="905"/>
      <c r="FE65" s="905"/>
    </row>
    <row r="66" spans="22:161" ht="30" customHeight="1" x14ac:dyDescent="0.25">
      <c r="V66" s="675"/>
      <c r="W66" s="675"/>
      <c r="X66" s="675"/>
      <c r="Y66" s="675"/>
      <c r="Z66" s="675"/>
      <c r="AA66" s="675"/>
      <c r="AB66" s="675"/>
      <c r="AC66" s="675"/>
      <c r="AD66" s="675"/>
      <c r="AE66" s="675"/>
      <c r="AF66" s="675"/>
      <c r="AG66" s="905"/>
      <c r="AH66" s="905"/>
      <c r="AI66" s="905"/>
      <c r="AJ66" s="905"/>
      <c r="AK66" s="905"/>
      <c r="AL66" s="905"/>
      <c r="AM66" s="905"/>
      <c r="AN66" s="905"/>
      <c r="AO66" s="905"/>
      <c r="AP66" s="905"/>
      <c r="AQ66" s="905"/>
      <c r="AR66" s="905"/>
      <c r="AS66" s="905"/>
      <c r="AT66" s="905"/>
      <c r="AU66" s="905"/>
      <c r="AV66" s="905"/>
      <c r="AW66" s="905"/>
      <c r="AX66" s="905"/>
      <c r="AY66" s="905"/>
      <c r="AZ66" s="905"/>
      <c r="BA66" s="905"/>
      <c r="BB66" s="905"/>
      <c r="BC66" s="905"/>
      <c r="BD66" s="905"/>
      <c r="BE66" s="905"/>
      <c r="BF66" s="905"/>
      <c r="BG66" s="905"/>
      <c r="BH66" s="905"/>
      <c r="BI66" s="905"/>
      <c r="BJ66" s="905"/>
      <c r="BK66" s="905"/>
      <c r="BL66" s="905"/>
      <c r="BM66" s="905"/>
      <c r="BN66" s="905"/>
      <c r="BO66" s="905"/>
      <c r="BP66" s="905"/>
      <c r="BQ66" s="905"/>
      <c r="BR66" s="905"/>
      <c r="BS66" s="905"/>
      <c r="BT66" s="905"/>
      <c r="BU66" s="905"/>
      <c r="BV66" s="905"/>
      <c r="BW66" s="905"/>
      <c r="BX66" s="905"/>
      <c r="BY66" s="905"/>
      <c r="BZ66" s="905"/>
      <c r="CA66" s="905"/>
      <c r="CB66" s="905"/>
      <c r="CC66" s="905"/>
      <c r="CD66" s="905"/>
      <c r="CE66" s="905"/>
      <c r="CF66" s="905"/>
      <c r="CG66" s="905"/>
      <c r="CH66" s="905"/>
      <c r="CI66" s="905"/>
      <c r="CJ66" s="905"/>
      <c r="CK66" s="905"/>
      <c r="CL66" s="905"/>
      <c r="CM66" s="905"/>
      <c r="CN66" s="905"/>
      <c r="CO66" s="905"/>
      <c r="CP66" s="905"/>
      <c r="CQ66" s="905"/>
      <c r="CR66" s="905"/>
      <c r="CS66" s="905"/>
      <c r="CT66" s="905"/>
      <c r="CU66" s="905"/>
      <c r="CV66" s="905"/>
      <c r="CW66" s="905"/>
      <c r="CX66" s="905"/>
      <c r="CY66" s="905"/>
      <c r="CZ66" s="905"/>
      <c r="DA66" s="905"/>
      <c r="DB66" s="905"/>
      <c r="DC66" s="905"/>
      <c r="DD66" s="905"/>
      <c r="DE66" s="905"/>
      <c r="DF66" s="905"/>
      <c r="DG66" s="905"/>
      <c r="DH66" s="905"/>
      <c r="DI66" s="905"/>
      <c r="DJ66" s="905"/>
      <c r="DK66" s="905"/>
      <c r="DL66" s="905"/>
      <c r="DM66" s="905"/>
      <c r="DN66" s="905"/>
      <c r="DO66" s="905"/>
      <c r="DP66" s="905"/>
      <c r="DQ66" s="905"/>
      <c r="DR66" s="905"/>
      <c r="DS66" s="905"/>
      <c r="DT66" s="905"/>
      <c r="DU66" s="905"/>
      <c r="DV66" s="905"/>
      <c r="DW66" s="905"/>
      <c r="DX66" s="905"/>
      <c r="DY66" s="905"/>
      <c r="DZ66" s="905"/>
      <c r="EA66" s="905"/>
      <c r="EB66" s="905"/>
      <c r="EC66" s="905"/>
      <c r="ED66" s="905"/>
      <c r="EE66" s="905"/>
      <c r="EF66" s="905"/>
      <c r="EG66" s="905"/>
      <c r="EH66" s="905"/>
      <c r="EI66" s="905"/>
      <c r="EJ66" s="905"/>
      <c r="EK66" s="905"/>
      <c r="EL66" s="905"/>
      <c r="EM66" s="905"/>
      <c r="EN66" s="905"/>
      <c r="EO66" s="905"/>
      <c r="EP66" s="905"/>
      <c r="EQ66" s="905"/>
      <c r="ER66" s="905"/>
      <c r="ES66" s="905"/>
      <c r="ET66" s="905"/>
      <c r="EU66" s="905"/>
      <c r="EV66" s="905"/>
      <c r="EW66" s="905"/>
      <c r="EX66" s="905"/>
      <c r="EY66" s="905"/>
      <c r="EZ66" s="905"/>
      <c r="FA66" s="905"/>
      <c r="FB66" s="905"/>
      <c r="FC66" s="905"/>
      <c r="FD66" s="905"/>
      <c r="FE66" s="905"/>
    </row>
    <row r="67" spans="22:161" ht="30" customHeight="1" x14ac:dyDescent="0.25">
      <c r="V67" s="675"/>
      <c r="W67" s="675"/>
      <c r="X67" s="675"/>
      <c r="Y67" s="675"/>
      <c r="Z67" s="675"/>
      <c r="AA67" s="675"/>
      <c r="AB67" s="675"/>
      <c r="AC67" s="675"/>
      <c r="AD67" s="675"/>
      <c r="AE67" s="675"/>
      <c r="AF67" s="675"/>
      <c r="AG67" s="905"/>
      <c r="AH67" s="905"/>
      <c r="AI67" s="905"/>
      <c r="AJ67" s="905"/>
      <c r="AK67" s="905"/>
      <c r="AL67" s="905"/>
      <c r="AM67" s="905"/>
      <c r="AN67" s="905"/>
      <c r="AO67" s="905"/>
      <c r="AP67" s="905"/>
      <c r="AQ67" s="905"/>
      <c r="AR67" s="905"/>
      <c r="AS67" s="905"/>
      <c r="AT67" s="905"/>
      <c r="AU67" s="905"/>
      <c r="AV67" s="905"/>
      <c r="AW67" s="905"/>
      <c r="AX67" s="905"/>
      <c r="AY67" s="905"/>
      <c r="AZ67" s="905"/>
      <c r="BA67" s="905"/>
      <c r="BB67" s="905"/>
      <c r="BC67" s="905"/>
      <c r="BD67" s="905"/>
      <c r="BE67" s="905"/>
      <c r="BF67" s="905"/>
      <c r="BG67" s="905"/>
      <c r="BH67" s="905"/>
      <c r="BI67" s="905"/>
      <c r="BJ67" s="905"/>
      <c r="BK67" s="905"/>
      <c r="BL67" s="905"/>
      <c r="BM67" s="905"/>
      <c r="BN67" s="905"/>
      <c r="BO67" s="905"/>
      <c r="BP67" s="905"/>
      <c r="BQ67" s="905"/>
      <c r="BR67" s="905"/>
      <c r="BS67" s="905"/>
      <c r="BT67" s="905"/>
      <c r="BU67" s="905"/>
      <c r="BV67" s="905"/>
      <c r="BW67" s="905"/>
      <c r="BX67" s="905"/>
      <c r="BY67" s="905"/>
      <c r="BZ67" s="905"/>
      <c r="CA67" s="905"/>
      <c r="CB67" s="905"/>
      <c r="CC67" s="905"/>
      <c r="CD67" s="905"/>
      <c r="CE67" s="905"/>
      <c r="CF67" s="905"/>
      <c r="CG67" s="905"/>
      <c r="CH67" s="905"/>
      <c r="CI67" s="905"/>
      <c r="CJ67" s="905"/>
      <c r="CK67" s="905"/>
      <c r="CL67" s="905"/>
      <c r="CM67" s="905"/>
      <c r="CN67" s="905"/>
      <c r="CO67" s="905"/>
      <c r="CP67" s="905"/>
      <c r="CQ67" s="905"/>
      <c r="CR67" s="905"/>
      <c r="CS67" s="905"/>
      <c r="CT67" s="905"/>
      <c r="CU67" s="905"/>
      <c r="CV67" s="905"/>
      <c r="CW67" s="905"/>
      <c r="CX67" s="905"/>
      <c r="CY67" s="905"/>
      <c r="CZ67" s="905"/>
      <c r="DA67" s="905"/>
      <c r="DB67" s="905"/>
      <c r="DC67" s="905"/>
      <c r="DD67" s="905"/>
      <c r="DE67" s="905"/>
      <c r="DF67" s="905"/>
      <c r="DG67" s="905"/>
      <c r="DH67" s="905"/>
      <c r="DI67" s="905"/>
      <c r="DJ67" s="905"/>
      <c r="DK67" s="905"/>
      <c r="DL67" s="905"/>
      <c r="DM67" s="905"/>
      <c r="DN67" s="905"/>
      <c r="DO67" s="905"/>
      <c r="DP67" s="905"/>
      <c r="DQ67" s="905"/>
      <c r="DR67" s="905"/>
      <c r="DS67" s="905"/>
      <c r="DT67" s="905"/>
      <c r="DU67" s="905"/>
      <c r="DV67" s="905"/>
      <c r="DW67" s="905"/>
      <c r="DX67" s="905"/>
      <c r="DY67" s="905"/>
      <c r="DZ67" s="905"/>
      <c r="EA67" s="905"/>
      <c r="EB67" s="905"/>
      <c r="EC67" s="905"/>
      <c r="ED67" s="905"/>
      <c r="EE67" s="905"/>
      <c r="EF67" s="905"/>
      <c r="EG67" s="905"/>
      <c r="EH67" s="905"/>
      <c r="EI67" s="905"/>
      <c r="EJ67" s="905"/>
      <c r="EK67" s="905"/>
      <c r="EL67" s="905"/>
      <c r="EM67" s="905"/>
      <c r="EN67" s="905"/>
      <c r="EO67" s="905"/>
      <c r="EP67" s="905"/>
      <c r="EQ67" s="905"/>
      <c r="ER67" s="905"/>
      <c r="ES67" s="905"/>
      <c r="ET67" s="905"/>
      <c r="EU67" s="905"/>
      <c r="EV67" s="905"/>
      <c r="EW67" s="905"/>
      <c r="EX67" s="905"/>
      <c r="EY67" s="905"/>
      <c r="EZ67" s="905"/>
      <c r="FA67" s="905"/>
      <c r="FB67" s="905"/>
      <c r="FC67" s="905"/>
      <c r="FD67" s="905"/>
      <c r="FE67" s="905"/>
    </row>
    <row r="68" spans="22:161" ht="30" customHeight="1" x14ac:dyDescent="0.25">
      <c r="V68" s="675"/>
      <c r="W68" s="675"/>
      <c r="X68" s="675"/>
      <c r="Y68" s="675"/>
      <c r="Z68" s="675"/>
      <c r="AA68" s="675"/>
      <c r="AB68" s="675"/>
      <c r="AC68" s="675"/>
      <c r="AD68" s="675"/>
      <c r="AE68" s="675"/>
      <c r="AF68" s="675"/>
      <c r="AG68" s="905"/>
      <c r="AH68" s="905"/>
      <c r="AI68" s="905"/>
      <c r="AJ68" s="905"/>
      <c r="AK68" s="905"/>
      <c r="AL68" s="905"/>
      <c r="AM68" s="905"/>
      <c r="AN68" s="905"/>
      <c r="AO68" s="905"/>
      <c r="AP68" s="905"/>
      <c r="AQ68" s="905"/>
      <c r="AR68" s="905"/>
      <c r="AS68" s="905"/>
      <c r="AT68" s="905"/>
      <c r="AU68" s="905"/>
      <c r="AV68" s="905"/>
      <c r="AW68" s="905"/>
      <c r="AX68" s="905"/>
      <c r="AY68" s="905"/>
      <c r="AZ68" s="905"/>
      <c r="BA68" s="905"/>
      <c r="BB68" s="905"/>
      <c r="BC68" s="905"/>
      <c r="BD68" s="905"/>
      <c r="BE68" s="905"/>
      <c r="BF68" s="905"/>
      <c r="BG68" s="905"/>
      <c r="BH68" s="905"/>
      <c r="BI68" s="905"/>
      <c r="BJ68" s="905"/>
      <c r="BK68" s="905"/>
      <c r="BL68" s="905"/>
      <c r="BM68" s="905"/>
      <c r="BN68" s="905"/>
      <c r="BO68" s="905"/>
      <c r="BP68" s="905"/>
      <c r="BQ68" s="905"/>
      <c r="BR68" s="905"/>
      <c r="BS68" s="905"/>
      <c r="BT68" s="905"/>
      <c r="BU68" s="905"/>
      <c r="BV68" s="905"/>
      <c r="BW68" s="905"/>
      <c r="BX68" s="905"/>
      <c r="BY68" s="905"/>
      <c r="BZ68" s="905"/>
      <c r="CA68" s="905"/>
      <c r="CB68" s="905"/>
      <c r="CC68" s="905"/>
      <c r="CD68" s="905"/>
      <c r="CE68" s="905"/>
      <c r="CF68" s="905"/>
      <c r="CG68" s="905"/>
      <c r="CH68" s="905"/>
      <c r="CI68" s="905"/>
      <c r="CJ68" s="905"/>
      <c r="CK68" s="905"/>
      <c r="CL68" s="905"/>
      <c r="CM68" s="905"/>
      <c r="CN68" s="905"/>
      <c r="CO68" s="905"/>
      <c r="CP68" s="905"/>
      <c r="CQ68" s="905"/>
      <c r="CR68" s="905"/>
      <c r="CS68" s="905"/>
      <c r="CT68" s="905"/>
      <c r="CU68" s="905"/>
      <c r="CV68" s="905"/>
      <c r="CW68" s="905"/>
      <c r="CX68" s="905"/>
      <c r="CY68" s="905"/>
      <c r="CZ68" s="905"/>
      <c r="DA68" s="905"/>
      <c r="DB68" s="905"/>
      <c r="DC68" s="905"/>
      <c r="DD68" s="905"/>
      <c r="DE68" s="905"/>
      <c r="DF68" s="905"/>
      <c r="DG68" s="905"/>
      <c r="DH68" s="905"/>
      <c r="DI68" s="905"/>
      <c r="DJ68" s="905"/>
      <c r="DK68" s="905"/>
      <c r="DL68" s="905"/>
      <c r="DM68" s="905"/>
      <c r="DN68" s="905"/>
      <c r="DO68" s="905"/>
      <c r="DP68" s="905"/>
      <c r="DQ68" s="905"/>
      <c r="DR68" s="905"/>
      <c r="DS68" s="905"/>
      <c r="DT68" s="905"/>
      <c r="DU68" s="905"/>
      <c r="DV68" s="905"/>
      <c r="DW68" s="905"/>
      <c r="DX68" s="905"/>
      <c r="DY68" s="905"/>
      <c r="DZ68" s="905"/>
      <c r="EA68" s="905"/>
      <c r="EB68" s="905"/>
      <c r="EC68" s="905"/>
      <c r="ED68" s="905"/>
      <c r="EE68" s="905"/>
      <c r="EF68" s="905"/>
      <c r="EG68" s="905"/>
      <c r="EH68" s="905"/>
      <c r="EI68" s="905"/>
      <c r="EJ68" s="905"/>
      <c r="EK68" s="905"/>
      <c r="EL68" s="905"/>
      <c r="EM68" s="905"/>
      <c r="EN68" s="905"/>
      <c r="EO68" s="905"/>
      <c r="EP68" s="905"/>
      <c r="EQ68" s="905"/>
      <c r="ER68" s="905"/>
      <c r="ES68" s="905"/>
      <c r="ET68" s="905"/>
      <c r="EU68" s="905"/>
      <c r="EV68" s="905"/>
      <c r="EW68" s="905"/>
      <c r="EX68" s="905"/>
      <c r="EY68" s="905"/>
      <c r="EZ68" s="905"/>
      <c r="FA68" s="905"/>
      <c r="FB68" s="905"/>
      <c r="FC68" s="905"/>
      <c r="FD68" s="905"/>
      <c r="FE68" s="905"/>
    </row>
    <row r="69" spans="22:161" ht="30" customHeight="1" x14ac:dyDescent="0.25">
      <c r="V69" s="675"/>
      <c r="W69" s="675"/>
      <c r="X69" s="675"/>
      <c r="Y69" s="675"/>
      <c r="Z69" s="675"/>
      <c r="AA69" s="675"/>
      <c r="AB69" s="675"/>
      <c r="AC69" s="675"/>
      <c r="AD69" s="675"/>
      <c r="AE69" s="675"/>
      <c r="AF69" s="675"/>
      <c r="AG69" s="905"/>
      <c r="AH69" s="905"/>
      <c r="AI69" s="905"/>
      <c r="AJ69" s="905"/>
      <c r="AK69" s="905"/>
      <c r="AL69" s="905"/>
      <c r="AM69" s="905"/>
      <c r="AN69" s="905"/>
      <c r="AO69" s="905"/>
      <c r="AP69" s="905"/>
      <c r="AQ69" s="905"/>
      <c r="AR69" s="905"/>
      <c r="AS69" s="905"/>
      <c r="AT69" s="905"/>
      <c r="AU69" s="905"/>
      <c r="AV69" s="905"/>
      <c r="AW69" s="905"/>
      <c r="AX69" s="905"/>
      <c r="AY69" s="905"/>
      <c r="AZ69" s="905"/>
      <c r="BA69" s="905"/>
      <c r="BB69" s="905"/>
      <c r="BC69" s="905"/>
      <c r="BD69" s="905"/>
      <c r="BE69" s="905"/>
      <c r="BF69" s="905"/>
      <c r="BG69" s="905"/>
      <c r="BH69" s="905"/>
      <c r="BI69" s="905"/>
      <c r="BJ69" s="905"/>
      <c r="BK69" s="905"/>
      <c r="BL69" s="905"/>
      <c r="BM69" s="905"/>
      <c r="BN69" s="905"/>
      <c r="BO69" s="905"/>
      <c r="BP69" s="905"/>
      <c r="BQ69" s="905"/>
      <c r="BR69" s="905"/>
      <c r="BS69" s="905"/>
      <c r="BT69" s="905"/>
      <c r="BU69" s="905"/>
      <c r="BV69" s="905"/>
      <c r="BW69" s="905"/>
      <c r="BX69" s="905"/>
      <c r="BY69" s="905"/>
      <c r="BZ69" s="905"/>
      <c r="CA69" s="905"/>
      <c r="CB69" s="905"/>
      <c r="CC69" s="905"/>
      <c r="CD69" s="905"/>
      <c r="CE69" s="905"/>
      <c r="CF69" s="905"/>
      <c r="CG69" s="905"/>
      <c r="CH69" s="905"/>
      <c r="CI69" s="905"/>
      <c r="CJ69" s="905"/>
      <c r="CK69" s="905"/>
      <c r="CL69" s="905"/>
      <c r="CM69" s="905"/>
      <c r="CN69" s="905"/>
      <c r="CO69" s="905"/>
      <c r="CP69" s="905"/>
      <c r="CQ69" s="905"/>
      <c r="CR69" s="905"/>
      <c r="CS69" s="905"/>
      <c r="CT69" s="905"/>
      <c r="CU69" s="905"/>
      <c r="CV69" s="905"/>
      <c r="CW69" s="905"/>
      <c r="CX69" s="905"/>
      <c r="CY69" s="905"/>
      <c r="CZ69" s="905"/>
      <c r="DA69" s="905"/>
      <c r="DB69" s="905"/>
      <c r="DC69" s="905"/>
      <c r="DD69" s="905"/>
      <c r="DE69" s="905"/>
      <c r="DF69" s="905"/>
      <c r="DG69" s="905"/>
      <c r="DH69" s="905"/>
      <c r="DI69" s="905"/>
      <c r="DJ69" s="905"/>
      <c r="DK69" s="905"/>
      <c r="DL69" s="905"/>
      <c r="DM69" s="905"/>
      <c r="DN69" s="905"/>
      <c r="DO69" s="905"/>
      <c r="DP69" s="905"/>
      <c r="DQ69" s="905"/>
      <c r="DR69" s="905"/>
      <c r="DS69" s="905"/>
      <c r="DT69" s="905"/>
      <c r="DU69" s="905"/>
      <c r="DV69" s="905"/>
      <c r="DW69" s="905"/>
      <c r="DX69" s="905"/>
      <c r="DY69" s="905"/>
      <c r="DZ69" s="905"/>
      <c r="EA69" s="905"/>
      <c r="EB69" s="905"/>
      <c r="EC69" s="905"/>
      <c r="ED69" s="905"/>
      <c r="EE69" s="905"/>
      <c r="EF69" s="905"/>
      <c r="EG69" s="905"/>
      <c r="EH69" s="905"/>
      <c r="EI69" s="905"/>
      <c r="EJ69" s="905"/>
      <c r="EK69" s="905"/>
      <c r="EL69" s="905"/>
      <c r="EM69" s="905"/>
      <c r="EN69" s="905"/>
      <c r="EO69" s="905"/>
      <c r="EP69" s="905"/>
      <c r="EQ69" s="905"/>
      <c r="ER69" s="905"/>
      <c r="ES69" s="905"/>
      <c r="ET69" s="905"/>
      <c r="EU69" s="905"/>
      <c r="EV69" s="905"/>
      <c r="EW69" s="905"/>
      <c r="EX69" s="905"/>
      <c r="EY69" s="905"/>
      <c r="EZ69" s="905"/>
      <c r="FA69" s="905"/>
      <c r="FB69" s="905"/>
      <c r="FC69" s="905"/>
      <c r="FD69" s="905"/>
      <c r="FE69" s="905"/>
    </row>
    <row r="70" spans="22:161" ht="30" customHeight="1" x14ac:dyDescent="0.25">
      <c r="V70" s="675"/>
      <c r="W70" s="675"/>
      <c r="X70" s="675"/>
      <c r="Y70" s="675"/>
      <c r="Z70" s="675"/>
      <c r="AA70" s="675"/>
      <c r="AB70" s="675"/>
      <c r="AC70" s="675"/>
      <c r="AD70" s="675"/>
      <c r="AE70" s="675"/>
      <c r="AF70" s="675"/>
      <c r="AG70" s="905"/>
      <c r="AH70" s="905"/>
      <c r="AI70" s="905"/>
      <c r="AJ70" s="905"/>
      <c r="AK70" s="905"/>
      <c r="AL70" s="905"/>
      <c r="AM70" s="905"/>
      <c r="AN70" s="905"/>
      <c r="AO70" s="905"/>
      <c r="AP70" s="905"/>
      <c r="AQ70" s="905"/>
      <c r="AR70" s="905"/>
      <c r="AS70" s="905"/>
      <c r="AT70" s="905"/>
      <c r="AU70" s="905"/>
      <c r="AV70" s="905"/>
      <c r="AW70" s="905"/>
      <c r="AX70" s="905"/>
      <c r="AY70" s="905"/>
      <c r="AZ70" s="905"/>
      <c r="BA70" s="905"/>
      <c r="BB70" s="905"/>
      <c r="BC70" s="905"/>
      <c r="BD70" s="905"/>
      <c r="BE70" s="905"/>
      <c r="BF70" s="905"/>
      <c r="BG70" s="905"/>
      <c r="BH70" s="905"/>
      <c r="BI70" s="905"/>
      <c r="BJ70" s="905"/>
      <c r="BK70" s="905"/>
      <c r="BL70" s="905"/>
      <c r="BM70" s="905"/>
      <c r="BN70" s="905"/>
      <c r="BO70" s="905"/>
      <c r="BP70" s="905"/>
      <c r="BQ70" s="905"/>
      <c r="BR70" s="905"/>
      <c r="BS70" s="905"/>
      <c r="BT70" s="905"/>
      <c r="BU70" s="905"/>
      <c r="BV70" s="905"/>
      <c r="BW70" s="905"/>
      <c r="BX70" s="905"/>
      <c r="BY70" s="905"/>
      <c r="BZ70" s="905"/>
      <c r="CA70" s="905"/>
      <c r="CB70" s="905"/>
      <c r="CC70" s="905"/>
      <c r="CD70" s="905"/>
      <c r="CE70" s="905"/>
      <c r="CF70" s="905"/>
      <c r="CG70" s="905"/>
      <c r="CH70" s="905"/>
      <c r="CI70" s="905"/>
      <c r="CJ70" s="905"/>
      <c r="CK70" s="905"/>
      <c r="CL70" s="905"/>
      <c r="CM70" s="905"/>
      <c r="CN70" s="905"/>
      <c r="CO70" s="905"/>
      <c r="CP70" s="905"/>
      <c r="CQ70" s="905"/>
      <c r="CR70" s="905"/>
      <c r="CS70" s="905"/>
      <c r="CT70" s="905"/>
      <c r="CU70" s="905"/>
      <c r="CV70" s="905"/>
      <c r="CW70" s="905"/>
      <c r="CX70" s="905"/>
      <c r="CY70" s="905"/>
      <c r="CZ70" s="905"/>
      <c r="DA70" s="905"/>
      <c r="DB70" s="905"/>
      <c r="DC70" s="905"/>
      <c r="DD70" s="905"/>
      <c r="DE70" s="905"/>
      <c r="DF70" s="905"/>
      <c r="DG70" s="905"/>
      <c r="DH70" s="905"/>
      <c r="DI70" s="905"/>
      <c r="DJ70" s="905"/>
      <c r="DK70" s="905"/>
      <c r="DL70" s="905"/>
      <c r="DM70" s="905"/>
      <c r="DN70" s="905"/>
      <c r="DO70" s="905"/>
      <c r="DP70" s="905"/>
      <c r="DQ70" s="905"/>
      <c r="DR70" s="905"/>
      <c r="DS70" s="905"/>
      <c r="DT70" s="905"/>
      <c r="DU70" s="905"/>
      <c r="DV70" s="905"/>
      <c r="DW70" s="905"/>
      <c r="DX70" s="905"/>
      <c r="DY70" s="905"/>
      <c r="DZ70" s="905"/>
      <c r="EA70" s="905"/>
      <c r="EB70" s="905"/>
      <c r="EC70" s="905"/>
      <c r="ED70" s="905"/>
      <c r="EE70" s="905"/>
      <c r="EF70" s="905"/>
      <c r="EG70" s="905"/>
      <c r="EH70" s="905"/>
      <c r="EI70" s="905"/>
      <c r="EJ70" s="905"/>
      <c r="EK70" s="905"/>
      <c r="EL70" s="905"/>
      <c r="EM70" s="905"/>
      <c r="EN70" s="905"/>
      <c r="EO70" s="905"/>
      <c r="EP70" s="905"/>
      <c r="EQ70" s="905"/>
      <c r="ER70" s="905"/>
      <c r="ES70" s="905"/>
      <c r="ET70" s="905"/>
      <c r="EU70" s="905"/>
      <c r="EV70" s="905"/>
      <c r="EW70" s="905"/>
      <c r="EX70" s="905"/>
      <c r="EY70" s="905"/>
      <c r="EZ70" s="905"/>
      <c r="FA70" s="905"/>
      <c r="FB70" s="905"/>
      <c r="FC70" s="905"/>
      <c r="FD70" s="905"/>
      <c r="FE70" s="905"/>
    </row>
    <row r="71" spans="22:161" ht="30" customHeight="1" x14ac:dyDescent="0.25">
      <c r="V71" s="675"/>
      <c r="W71" s="675"/>
      <c r="X71" s="675"/>
      <c r="Y71" s="675"/>
      <c r="Z71" s="675"/>
      <c r="AA71" s="675"/>
      <c r="AB71" s="675"/>
      <c r="AC71" s="675"/>
      <c r="AD71" s="675"/>
      <c r="AE71" s="675"/>
      <c r="AF71" s="675"/>
      <c r="AG71" s="905"/>
      <c r="AH71" s="905"/>
      <c r="AI71" s="905"/>
      <c r="AJ71" s="905"/>
      <c r="AK71" s="905"/>
      <c r="AL71" s="905"/>
      <c r="AM71" s="905"/>
      <c r="AN71" s="905"/>
      <c r="AO71" s="905"/>
      <c r="AP71" s="905"/>
      <c r="AQ71" s="905"/>
      <c r="AR71" s="905"/>
      <c r="AS71" s="905"/>
      <c r="AT71" s="905"/>
      <c r="AU71" s="905"/>
      <c r="AV71" s="905"/>
      <c r="AW71" s="905"/>
      <c r="AX71" s="905"/>
      <c r="AY71" s="905"/>
      <c r="AZ71" s="905"/>
      <c r="BA71" s="905"/>
      <c r="BB71" s="905"/>
      <c r="BC71" s="905"/>
      <c r="BD71" s="905"/>
      <c r="BE71" s="905"/>
      <c r="BF71" s="905"/>
      <c r="BG71" s="905"/>
      <c r="BH71" s="905"/>
      <c r="BI71" s="905"/>
      <c r="BJ71" s="905"/>
      <c r="BK71" s="905"/>
      <c r="BL71" s="905"/>
      <c r="BM71" s="905"/>
      <c r="BN71" s="905"/>
      <c r="BO71" s="905"/>
      <c r="BP71" s="905"/>
      <c r="BQ71" s="905"/>
      <c r="BR71" s="905"/>
      <c r="BS71" s="905"/>
      <c r="BT71" s="905"/>
      <c r="BU71" s="905"/>
      <c r="BV71" s="905"/>
      <c r="BW71" s="905"/>
      <c r="BX71" s="905"/>
      <c r="BY71" s="905"/>
      <c r="BZ71" s="905"/>
      <c r="CA71" s="905"/>
      <c r="CB71" s="905"/>
      <c r="CC71" s="905"/>
      <c r="CD71" s="905"/>
      <c r="CE71" s="905"/>
      <c r="CF71" s="905"/>
      <c r="CG71" s="905"/>
      <c r="CH71" s="905"/>
      <c r="CI71" s="905"/>
      <c r="CJ71" s="905"/>
      <c r="CK71" s="905"/>
      <c r="CL71" s="905"/>
      <c r="CM71" s="905"/>
      <c r="CN71" s="905"/>
      <c r="CO71" s="905"/>
      <c r="CP71" s="905"/>
      <c r="CQ71" s="905"/>
      <c r="CR71" s="905"/>
      <c r="CS71" s="905"/>
      <c r="CT71" s="905"/>
      <c r="CU71" s="905"/>
      <c r="CV71" s="905"/>
      <c r="CW71" s="905"/>
      <c r="CX71" s="905"/>
      <c r="CY71" s="905"/>
      <c r="CZ71" s="905"/>
      <c r="DA71" s="905"/>
      <c r="DB71" s="905"/>
      <c r="DC71" s="905"/>
      <c r="DD71" s="905"/>
      <c r="DE71" s="905"/>
      <c r="DF71" s="905"/>
      <c r="DG71" s="905"/>
      <c r="DH71" s="905"/>
      <c r="DI71" s="905"/>
      <c r="DJ71" s="905"/>
      <c r="DK71" s="905"/>
      <c r="DL71" s="905"/>
      <c r="DM71" s="905"/>
      <c r="DN71" s="905"/>
      <c r="DO71" s="905"/>
      <c r="DP71" s="905"/>
      <c r="DQ71" s="905"/>
      <c r="DR71" s="905"/>
      <c r="DS71" s="905"/>
      <c r="DT71" s="905"/>
      <c r="DU71" s="905"/>
      <c r="DV71" s="905"/>
      <c r="DW71" s="905"/>
      <c r="DX71" s="905"/>
      <c r="DY71" s="905"/>
      <c r="DZ71" s="905"/>
      <c r="EA71" s="905"/>
      <c r="EB71" s="905"/>
      <c r="EC71" s="905"/>
      <c r="ED71" s="905"/>
      <c r="EE71" s="905"/>
      <c r="EF71" s="905"/>
      <c r="EG71" s="905"/>
      <c r="EH71" s="905"/>
      <c r="EI71" s="905"/>
      <c r="EJ71" s="905"/>
      <c r="EK71" s="905"/>
      <c r="EL71" s="905"/>
      <c r="EM71" s="905"/>
      <c r="EN71" s="905"/>
      <c r="EO71" s="905"/>
      <c r="EP71" s="905"/>
      <c r="EQ71" s="905"/>
      <c r="ER71" s="905"/>
      <c r="ES71" s="905"/>
      <c r="ET71" s="905"/>
      <c r="EU71" s="905"/>
      <c r="EV71" s="905"/>
      <c r="EW71" s="905"/>
      <c r="EX71" s="905"/>
      <c r="EY71" s="905"/>
      <c r="EZ71" s="905"/>
      <c r="FA71" s="905"/>
      <c r="FB71" s="905"/>
      <c r="FC71" s="905"/>
      <c r="FD71" s="905"/>
      <c r="FE71" s="905"/>
    </row>
    <row r="72" spans="22:161" ht="30" customHeight="1" x14ac:dyDescent="0.25">
      <c r="V72" s="675"/>
      <c r="W72" s="675"/>
      <c r="X72" s="675"/>
      <c r="Y72" s="675"/>
      <c r="Z72" s="675"/>
      <c r="AA72" s="675"/>
      <c r="AB72" s="675"/>
      <c r="AC72" s="675"/>
      <c r="AD72" s="675"/>
      <c r="AE72" s="675"/>
      <c r="AF72" s="675"/>
      <c r="AG72" s="905"/>
      <c r="AH72" s="905"/>
      <c r="AI72" s="905"/>
      <c r="AJ72" s="905"/>
      <c r="AK72" s="905"/>
      <c r="AL72" s="905"/>
      <c r="AM72" s="905"/>
      <c r="AN72" s="905"/>
      <c r="AO72" s="905"/>
      <c r="AP72" s="905"/>
      <c r="AQ72" s="905"/>
      <c r="AR72" s="905"/>
      <c r="AS72" s="905"/>
      <c r="AT72" s="905"/>
      <c r="AU72" s="905"/>
      <c r="AV72" s="905"/>
      <c r="AW72" s="905"/>
      <c r="AX72" s="905"/>
      <c r="AY72" s="905"/>
      <c r="AZ72" s="905"/>
      <c r="BA72" s="905"/>
      <c r="BB72" s="905"/>
      <c r="BC72" s="905"/>
      <c r="BD72" s="905"/>
      <c r="BE72" s="905"/>
      <c r="BF72" s="905"/>
      <c r="BG72" s="905"/>
      <c r="BH72" s="905"/>
      <c r="BI72" s="905"/>
      <c r="BJ72" s="905"/>
      <c r="BK72" s="905"/>
      <c r="BL72" s="905"/>
      <c r="BM72" s="905"/>
      <c r="BN72" s="905"/>
      <c r="BO72" s="905"/>
      <c r="BP72" s="905"/>
      <c r="BQ72" s="905"/>
      <c r="BR72" s="905"/>
      <c r="BS72" s="905"/>
      <c r="BT72" s="905"/>
      <c r="BU72" s="905"/>
      <c r="BV72" s="905"/>
      <c r="BW72" s="905"/>
      <c r="BX72" s="905"/>
      <c r="BY72" s="905"/>
      <c r="BZ72" s="905"/>
      <c r="CA72" s="905"/>
      <c r="CB72" s="905"/>
      <c r="CC72" s="905"/>
      <c r="CD72" s="905"/>
      <c r="CE72" s="905"/>
      <c r="CF72" s="905"/>
      <c r="CG72" s="905"/>
      <c r="CH72" s="905"/>
      <c r="CI72" s="905"/>
      <c r="CJ72" s="905"/>
      <c r="CK72" s="905"/>
      <c r="CL72" s="905"/>
      <c r="CM72" s="905"/>
      <c r="CN72" s="905"/>
      <c r="CO72" s="905"/>
      <c r="CP72" s="905"/>
      <c r="CQ72" s="905"/>
      <c r="CR72" s="905"/>
      <c r="CS72" s="905"/>
      <c r="CT72" s="905"/>
      <c r="CU72" s="905"/>
      <c r="CV72" s="905"/>
      <c r="CW72" s="905"/>
      <c r="CX72" s="905"/>
      <c r="CY72" s="905"/>
      <c r="CZ72" s="905"/>
      <c r="DA72" s="905"/>
      <c r="DB72" s="905"/>
      <c r="DC72" s="905"/>
      <c r="DD72" s="905"/>
      <c r="DE72" s="905"/>
      <c r="DF72" s="905"/>
      <c r="DG72" s="905"/>
      <c r="DH72" s="905"/>
      <c r="DI72" s="905"/>
      <c r="DJ72" s="905"/>
      <c r="DK72" s="905"/>
      <c r="DL72" s="905"/>
      <c r="DM72" s="905"/>
      <c r="DN72" s="905"/>
      <c r="DO72" s="905"/>
      <c r="DP72" s="905"/>
      <c r="DQ72" s="905"/>
      <c r="DR72" s="905"/>
      <c r="DS72" s="905"/>
      <c r="DT72" s="905"/>
      <c r="DU72" s="905"/>
      <c r="DV72" s="905"/>
      <c r="DW72" s="905"/>
      <c r="DX72" s="905"/>
      <c r="DY72" s="905"/>
      <c r="DZ72" s="905"/>
      <c r="EA72" s="905"/>
      <c r="EB72" s="905"/>
      <c r="EC72" s="905"/>
      <c r="ED72" s="905"/>
      <c r="EE72" s="905"/>
      <c r="EF72" s="905"/>
      <c r="EG72" s="905"/>
      <c r="EH72" s="905"/>
      <c r="EI72" s="905"/>
      <c r="EJ72" s="905"/>
      <c r="EK72" s="905"/>
      <c r="EL72" s="905"/>
      <c r="EM72" s="905"/>
      <c r="EN72" s="905"/>
      <c r="EO72" s="905"/>
      <c r="EP72" s="905"/>
      <c r="EQ72" s="905"/>
      <c r="ER72" s="905"/>
      <c r="ES72" s="905"/>
      <c r="ET72" s="905"/>
      <c r="EU72" s="905"/>
      <c r="EV72" s="905"/>
      <c r="EW72" s="905"/>
      <c r="EX72" s="905"/>
      <c r="EY72" s="905"/>
      <c r="EZ72" s="905"/>
      <c r="FA72" s="905"/>
      <c r="FB72" s="905"/>
      <c r="FC72" s="905"/>
      <c r="FD72" s="905"/>
      <c r="FE72" s="905"/>
    </row>
    <row r="73" spans="22:161" ht="30" customHeight="1" x14ac:dyDescent="0.25">
      <c r="V73" s="675"/>
      <c r="W73" s="675"/>
      <c r="X73" s="675"/>
      <c r="Y73" s="675"/>
      <c r="Z73" s="675"/>
      <c r="AA73" s="675"/>
      <c r="AB73" s="675"/>
      <c r="AC73" s="675"/>
      <c r="AD73" s="675"/>
      <c r="AE73" s="675"/>
      <c r="AF73" s="675"/>
      <c r="AG73" s="905"/>
      <c r="AH73" s="905"/>
      <c r="AI73" s="905"/>
      <c r="AJ73" s="905"/>
      <c r="AK73" s="905"/>
      <c r="AL73" s="905"/>
      <c r="AM73" s="905"/>
      <c r="AN73" s="905"/>
      <c r="AO73" s="905"/>
      <c r="AP73" s="905"/>
      <c r="AQ73" s="905"/>
      <c r="AR73" s="905"/>
      <c r="AS73" s="905"/>
      <c r="AT73" s="905"/>
      <c r="AU73" s="905"/>
      <c r="AV73" s="905"/>
      <c r="AW73" s="905"/>
      <c r="AX73" s="905"/>
      <c r="AY73" s="905"/>
      <c r="AZ73" s="905"/>
      <c r="BA73" s="905"/>
      <c r="BB73" s="905"/>
      <c r="BC73" s="905"/>
      <c r="BD73" s="905"/>
      <c r="BE73" s="905"/>
      <c r="BF73" s="905"/>
      <c r="BG73" s="905"/>
      <c r="BH73" s="905"/>
      <c r="BI73" s="905"/>
      <c r="BJ73" s="905"/>
      <c r="BK73" s="905"/>
      <c r="BL73" s="905"/>
      <c r="BM73" s="905"/>
      <c r="BN73" s="905"/>
      <c r="BO73" s="905"/>
      <c r="BP73" s="905"/>
      <c r="BQ73" s="905"/>
      <c r="BR73" s="905"/>
      <c r="BS73" s="905"/>
      <c r="BT73" s="905"/>
      <c r="BU73" s="905"/>
      <c r="BV73" s="905"/>
      <c r="BW73" s="905"/>
      <c r="BX73" s="905"/>
      <c r="BY73" s="905"/>
      <c r="BZ73" s="905"/>
      <c r="CA73" s="905"/>
      <c r="CB73" s="905"/>
      <c r="CC73" s="905"/>
      <c r="CD73" s="905"/>
      <c r="CE73" s="905"/>
      <c r="CF73" s="905"/>
      <c r="CG73" s="905"/>
      <c r="CH73" s="905"/>
      <c r="CI73" s="905"/>
      <c r="CJ73" s="905"/>
      <c r="CK73" s="905"/>
      <c r="CL73" s="905"/>
      <c r="CM73" s="905"/>
      <c r="CN73" s="905"/>
      <c r="CO73" s="905"/>
      <c r="CP73" s="905"/>
      <c r="CQ73" s="905"/>
      <c r="CR73" s="905"/>
      <c r="CS73" s="905"/>
      <c r="CT73" s="905"/>
      <c r="CU73" s="905"/>
      <c r="CV73" s="905"/>
      <c r="CW73" s="905"/>
      <c r="CX73" s="905"/>
      <c r="CY73" s="905"/>
      <c r="CZ73" s="905"/>
      <c r="DA73" s="905"/>
      <c r="DB73" s="905"/>
      <c r="DC73" s="905"/>
      <c r="DD73" s="905"/>
      <c r="DE73" s="905"/>
      <c r="DF73" s="905"/>
      <c r="DG73" s="905"/>
      <c r="DH73" s="905"/>
      <c r="DI73" s="905"/>
      <c r="DJ73" s="905"/>
      <c r="DK73" s="905"/>
      <c r="DL73" s="905"/>
      <c r="DM73" s="905"/>
      <c r="DN73" s="905"/>
      <c r="DO73" s="905"/>
      <c r="DP73" s="905"/>
      <c r="DQ73" s="905"/>
      <c r="DR73" s="905"/>
      <c r="DS73" s="905"/>
      <c r="DT73" s="905"/>
      <c r="DU73" s="905"/>
      <c r="DV73" s="905"/>
      <c r="DW73" s="905"/>
      <c r="DX73" s="905"/>
      <c r="DY73" s="905"/>
      <c r="DZ73" s="905"/>
      <c r="EA73" s="905"/>
      <c r="EB73" s="905"/>
      <c r="EC73" s="905"/>
      <c r="ED73" s="905"/>
      <c r="EE73" s="905"/>
      <c r="EF73" s="905"/>
      <c r="EG73" s="905"/>
      <c r="EH73" s="905"/>
      <c r="EI73" s="905"/>
      <c r="EJ73" s="905"/>
      <c r="EK73" s="905"/>
      <c r="EL73" s="905"/>
      <c r="EM73" s="905"/>
      <c r="EN73" s="905"/>
      <c r="EO73" s="905"/>
      <c r="EP73" s="905"/>
      <c r="EQ73" s="905"/>
      <c r="ER73" s="905"/>
      <c r="ES73" s="905"/>
      <c r="ET73" s="905"/>
      <c r="EU73" s="905"/>
      <c r="EV73" s="905"/>
      <c r="EW73" s="905"/>
      <c r="EX73" s="905"/>
      <c r="EY73" s="905"/>
      <c r="EZ73" s="905"/>
      <c r="FA73" s="905"/>
      <c r="FB73" s="905"/>
      <c r="FC73" s="905"/>
      <c r="FD73" s="905"/>
      <c r="FE73" s="905"/>
    </row>
    <row r="74" spans="22:161" ht="30" customHeight="1" x14ac:dyDescent="0.25">
      <c r="V74" s="675"/>
      <c r="W74" s="675"/>
      <c r="X74" s="675"/>
      <c r="Y74" s="675"/>
      <c r="Z74" s="675"/>
      <c r="AA74" s="675"/>
      <c r="AB74" s="675"/>
      <c r="AC74" s="675"/>
      <c r="AD74" s="675"/>
      <c r="AE74" s="675"/>
      <c r="AF74" s="675"/>
      <c r="AG74" s="905"/>
      <c r="AH74" s="905"/>
      <c r="AI74" s="905"/>
      <c r="AJ74" s="905"/>
      <c r="AK74" s="905"/>
      <c r="AL74" s="905"/>
      <c r="AM74" s="905"/>
      <c r="AN74" s="905"/>
      <c r="AO74" s="905"/>
      <c r="AP74" s="905"/>
      <c r="AQ74" s="905"/>
      <c r="AR74" s="905"/>
      <c r="AS74" s="905"/>
      <c r="AT74" s="905"/>
      <c r="AU74" s="905"/>
      <c r="AV74" s="905"/>
      <c r="AW74" s="905"/>
      <c r="AX74" s="905"/>
      <c r="AY74" s="905"/>
      <c r="AZ74" s="905"/>
      <c r="BA74" s="905"/>
      <c r="BB74" s="905"/>
      <c r="BC74" s="905"/>
      <c r="BD74" s="905"/>
      <c r="BE74" s="905"/>
      <c r="BF74" s="905"/>
      <c r="BG74" s="905"/>
      <c r="BH74" s="905"/>
      <c r="BI74" s="905"/>
      <c r="BJ74" s="905"/>
      <c r="BK74" s="905"/>
      <c r="BL74" s="905"/>
      <c r="BM74" s="905"/>
      <c r="BN74" s="905"/>
      <c r="BO74" s="905"/>
      <c r="BP74" s="905"/>
      <c r="BQ74" s="905"/>
      <c r="BR74" s="905"/>
      <c r="BS74" s="905"/>
      <c r="BT74" s="905"/>
      <c r="BU74" s="905"/>
      <c r="BV74" s="905"/>
      <c r="BW74" s="905"/>
      <c r="BX74" s="905"/>
      <c r="BY74" s="905"/>
      <c r="BZ74" s="905"/>
      <c r="CA74" s="905"/>
      <c r="CB74" s="905"/>
      <c r="CC74" s="905"/>
      <c r="CD74" s="905"/>
      <c r="CE74" s="905"/>
      <c r="CF74" s="905"/>
      <c r="CG74" s="905"/>
      <c r="CH74" s="905"/>
      <c r="CI74" s="905"/>
      <c r="CJ74" s="905"/>
      <c r="CK74" s="905"/>
      <c r="CL74" s="905"/>
      <c r="CM74" s="905"/>
      <c r="CN74" s="905"/>
      <c r="CO74" s="905"/>
      <c r="CP74" s="905"/>
      <c r="CQ74" s="905"/>
      <c r="CR74" s="905"/>
      <c r="CS74" s="905"/>
      <c r="CT74" s="905"/>
      <c r="CU74" s="905"/>
      <c r="CV74" s="905"/>
      <c r="CW74" s="905"/>
      <c r="CX74" s="905"/>
      <c r="CY74" s="905"/>
      <c r="CZ74" s="905"/>
      <c r="DA74" s="905"/>
      <c r="DB74" s="905"/>
      <c r="DC74" s="905"/>
      <c r="DD74" s="905"/>
      <c r="DE74" s="905"/>
      <c r="DF74" s="905"/>
      <c r="DG74" s="905"/>
      <c r="DH74" s="905"/>
      <c r="DI74" s="905"/>
      <c r="DJ74" s="905"/>
      <c r="DK74" s="905"/>
      <c r="DL74" s="905"/>
      <c r="DM74" s="905"/>
      <c r="DN74" s="905"/>
      <c r="DO74" s="905"/>
      <c r="DP74" s="905"/>
      <c r="DQ74" s="905"/>
      <c r="DR74" s="905"/>
      <c r="DS74" s="905"/>
      <c r="DT74" s="905"/>
      <c r="DU74" s="905"/>
      <c r="DV74" s="905"/>
      <c r="DW74" s="905"/>
      <c r="DX74" s="905"/>
      <c r="DY74" s="905"/>
      <c r="DZ74" s="905"/>
      <c r="EA74" s="905"/>
      <c r="EB74" s="905"/>
      <c r="EC74" s="905"/>
      <c r="ED74" s="905"/>
      <c r="EE74" s="905"/>
      <c r="EF74" s="905"/>
      <c r="EG74" s="905"/>
      <c r="EH74" s="905"/>
      <c r="EI74" s="905"/>
      <c r="EJ74" s="905"/>
      <c r="EK74" s="905"/>
      <c r="EL74" s="905"/>
      <c r="EM74" s="905"/>
      <c r="EN74" s="905"/>
      <c r="EO74" s="905"/>
      <c r="EP74" s="905"/>
      <c r="EQ74" s="905"/>
      <c r="ER74" s="905"/>
      <c r="ES74" s="905"/>
      <c r="ET74" s="905"/>
      <c r="EU74" s="905"/>
      <c r="EV74" s="905"/>
      <c r="EW74" s="905"/>
      <c r="EX74" s="905"/>
      <c r="EY74" s="905"/>
      <c r="EZ74" s="905"/>
      <c r="FA74" s="905"/>
      <c r="FB74" s="905"/>
      <c r="FC74" s="905"/>
      <c r="FD74" s="905"/>
      <c r="FE74" s="905"/>
    </row>
  </sheetData>
  <mergeCells count="3">
    <mergeCell ref="A5:A7"/>
    <mergeCell ref="A8:A9"/>
    <mergeCell ref="A10:A11"/>
  </mergeCells>
  <conditionalFormatting sqref="F7 F9 F12">
    <cfRule type="containsText" dxfId="139" priority="9" operator="containsText" text="medium">
      <formula>NOT(ISERROR(SEARCH("medium",F7)))</formula>
    </cfRule>
  </conditionalFormatting>
  <conditionalFormatting sqref="F7 F9 F12">
    <cfRule type="containsText" dxfId="138" priority="8" operator="containsText" text="high">
      <formula>NOT(ISERROR(SEARCH("high",F7)))</formula>
    </cfRule>
  </conditionalFormatting>
  <conditionalFormatting sqref="F7 F9 F12">
    <cfRule type="containsText" dxfId="137" priority="7" operator="containsText" text="low">
      <formula>NOT(ISERROR(SEARCH("low",F7)))</formula>
    </cfRule>
  </conditionalFormatting>
  <conditionalFormatting sqref="F8">
    <cfRule type="cellIs" dxfId="136" priority="4" stopIfTrue="1" operator="equal">
      <formula>"could do"</formula>
    </cfRule>
    <cfRule type="cellIs" dxfId="135" priority="5" stopIfTrue="1" operator="equal">
      <formula>"should do"</formula>
    </cfRule>
    <cfRule type="cellIs" dxfId="134" priority="6" stopIfTrue="1" operator="equal">
      <formula>"must do"</formula>
    </cfRule>
  </conditionalFormatting>
  <conditionalFormatting sqref="F10:F11">
    <cfRule type="cellIs" dxfId="133" priority="1" stopIfTrue="1" operator="equal">
      <formula>"could do"</formula>
    </cfRule>
    <cfRule type="cellIs" dxfId="132" priority="2" stopIfTrue="1" operator="equal">
      <formula>"should do"</formula>
    </cfRule>
    <cfRule type="cellIs" dxfId="131" priority="3" stopIfTrue="1" operator="equal">
      <formula>"must do"</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W36"/>
  <sheetViews>
    <sheetView topLeftCell="A2" workbookViewId="0"/>
  </sheetViews>
  <sheetFormatPr defaultRowHeight="15" x14ac:dyDescent="0.25"/>
  <cols>
    <col min="1" max="1" width="8.7109375" customWidth="1"/>
    <col min="2" max="5" width="10.7109375" customWidth="1"/>
    <col min="6" max="7" width="40.7109375" customWidth="1"/>
    <col min="8" max="9" width="8.7109375" customWidth="1"/>
    <col min="10" max="10" width="10.7109375" customWidth="1"/>
    <col min="11" max="23" width="8.7109375" customWidth="1"/>
  </cols>
  <sheetData>
    <row r="1" spans="1:23" ht="54.95" customHeight="1" x14ac:dyDescent="0.25">
      <c r="A1" s="33" t="s">
        <v>0</v>
      </c>
      <c r="B1" s="33" t="s">
        <v>39</v>
      </c>
      <c r="C1" s="33" t="s">
        <v>60</v>
      </c>
      <c r="D1" s="34" t="s">
        <v>3</v>
      </c>
      <c r="E1" s="33" t="s">
        <v>40</v>
      </c>
      <c r="F1" s="34" t="s">
        <v>32</v>
      </c>
      <c r="G1" s="34" t="s">
        <v>54</v>
      </c>
      <c r="H1" s="34" t="s">
        <v>52</v>
      </c>
      <c r="I1" s="34" t="s">
        <v>47</v>
      </c>
      <c r="J1" s="35" t="s">
        <v>41</v>
      </c>
      <c r="K1" s="34" t="s">
        <v>51</v>
      </c>
      <c r="L1" s="36" t="s">
        <v>53</v>
      </c>
      <c r="M1" s="37" t="s">
        <v>35</v>
      </c>
      <c r="N1" s="37" t="s">
        <v>36</v>
      </c>
      <c r="O1" s="37" t="s">
        <v>37</v>
      </c>
      <c r="P1" s="37" t="s">
        <v>38</v>
      </c>
      <c r="Q1" s="37" t="s">
        <v>55</v>
      </c>
      <c r="R1" s="37" t="s">
        <v>56</v>
      </c>
      <c r="S1" s="37" t="s">
        <v>57</v>
      </c>
      <c r="T1" s="37" t="s">
        <v>59</v>
      </c>
      <c r="U1" s="37" t="s">
        <v>58</v>
      </c>
      <c r="V1" s="38" t="s">
        <v>63</v>
      </c>
      <c r="W1" s="49" t="s">
        <v>49</v>
      </c>
    </row>
    <row r="2" spans="1:23" ht="30" customHeight="1" x14ac:dyDescent="0.3">
      <c r="A2" s="29" t="s">
        <v>65</v>
      </c>
      <c r="B2" s="19" t="s">
        <v>4</v>
      </c>
      <c r="C2" s="20"/>
      <c r="D2" s="20"/>
      <c r="E2" s="51" t="s">
        <v>2</v>
      </c>
      <c r="F2" s="21"/>
      <c r="G2" s="21"/>
      <c r="H2" s="20"/>
      <c r="I2" s="20"/>
      <c r="J2" s="22"/>
      <c r="K2" s="20"/>
      <c r="L2" s="23"/>
      <c r="M2" s="24"/>
      <c r="N2" s="25"/>
      <c r="O2" s="25"/>
      <c r="P2" s="25"/>
      <c r="Q2" s="25"/>
      <c r="R2" s="25"/>
      <c r="S2" s="25"/>
      <c r="T2" s="25"/>
      <c r="U2" s="25"/>
      <c r="V2" s="25"/>
      <c r="W2" s="31"/>
    </row>
    <row r="3" spans="1:23" s="10" customFormat="1" ht="16.5" hidden="1" x14ac:dyDescent="0.25">
      <c r="A3" s="30"/>
      <c r="B3" s="18" t="s">
        <v>42</v>
      </c>
      <c r="C3" s="6"/>
      <c r="D3" s="6"/>
      <c r="E3" s="6"/>
      <c r="F3" s="56" t="s">
        <v>64</v>
      </c>
      <c r="G3" s="13"/>
      <c r="H3" s="8"/>
      <c r="I3" s="8"/>
      <c r="J3" s="8"/>
      <c r="K3" s="14"/>
      <c r="L3" s="15"/>
      <c r="M3" s="9"/>
      <c r="N3" s="9"/>
      <c r="O3" s="9"/>
      <c r="P3" s="9"/>
      <c r="Q3" s="9"/>
      <c r="R3" s="9"/>
      <c r="S3" s="9"/>
      <c r="T3" s="9"/>
      <c r="U3" s="9"/>
      <c r="V3" s="15"/>
      <c r="W3" s="32"/>
    </row>
    <row r="4" spans="1:23" s="10" customFormat="1" ht="16.5" hidden="1" x14ac:dyDescent="0.25">
      <c r="A4" s="30"/>
      <c r="B4" s="12"/>
      <c r="D4" s="6"/>
      <c r="E4" s="6"/>
      <c r="F4" s="7"/>
      <c r="G4" s="13"/>
      <c r="H4" s="8"/>
      <c r="I4" s="8"/>
      <c r="J4" s="8"/>
      <c r="K4" s="14"/>
      <c r="L4" s="15"/>
      <c r="M4" s="9"/>
      <c r="N4" s="9"/>
      <c r="O4" s="9"/>
      <c r="P4" s="9"/>
      <c r="Q4" s="9"/>
      <c r="R4" s="9"/>
      <c r="S4" s="9"/>
      <c r="T4" s="9"/>
      <c r="U4" s="9"/>
      <c r="V4" s="15"/>
      <c r="W4" s="32"/>
    </row>
    <row r="5" spans="1:23" s="10" customFormat="1" ht="16.5" hidden="1" x14ac:dyDescent="0.25">
      <c r="A5" s="30"/>
      <c r="B5" s="12"/>
      <c r="C5" s="6"/>
      <c r="D5" s="6"/>
      <c r="E5" s="6"/>
      <c r="F5" s="7"/>
      <c r="G5" s="13"/>
      <c r="H5" s="8"/>
      <c r="I5" s="8"/>
      <c r="J5" s="8"/>
      <c r="K5" s="14"/>
      <c r="L5" s="15"/>
      <c r="M5" s="9"/>
      <c r="N5" s="9"/>
      <c r="O5" s="9"/>
      <c r="P5" s="9"/>
      <c r="Q5" s="9"/>
      <c r="R5" s="9"/>
      <c r="S5" s="9"/>
      <c r="T5" s="9"/>
      <c r="U5" s="9"/>
      <c r="V5" s="15"/>
      <c r="W5" s="32"/>
    </row>
    <row r="6" spans="1:23" s="10" customFormat="1" ht="16.5" hidden="1" x14ac:dyDescent="0.25">
      <c r="A6" s="39"/>
      <c r="B6" s="50"/>
      <c r="C6" s="41"/>
      <c r="D6" s="41"/>
      <c r="E6" s="41"/>
      <c r="F6" s="42"/>
      <c r="G6" s="43"/>
      <c r="H6" s="44"/>
      <c r="I6" s="44"/>
      <c r="J6" s="44"/>
      <c r="K6" s="45"/>
      <c r="L6" s="46"/>
      <c r="M6" s="47"/>
      <c r="N6" s="47"/>
      <c r="O6" s="47"/>
      <c r="P6" s="47"/>
      <c r="Q6" s="47"/>
      <c r="R6" s="47"/>
      <c r="S6" s="47"/>
      <c r="T6" s="47"/>
      <c r="U6" s="47"/>
      <c r="V6" s="46"/>
      <c r="W6" s="48"/>
    </row>
    <row r="7" spans="1:23" s="58" customFormat="1" ht="16.5" hidden="1" x14ac:dyDescent="0.25">
      <c r="A7" s="39"/>
      <c r="B7" s="40" t="s">
        <v>34</v>
      </c>
      <c r="C7" s="41"/>
      <c r="D7" s="41"/>
      <c r="E7" s="41"/>
      <c r="F7" s="42"/>
      <c r="G7" s="42"/>
      <c r="H7" s="44"/>
      <c r="I7" s="44"/>
      <c r="J7" s="44"/>
      <c r="K7" s="45"/>
      <c r="L7" s="46"/>
      <c r="M7" s="47"/>
      <c r="N7" s="47"/>
      <c r="O7" s="47"/>
      <c r="P7" s="47"/>
      <c r="Q7" s="47"/>
      <c r="R7" s="47"/>
      <c r="S7" s="47"/>
      <c r="T7" s="47"/>
      <c r="U7" s="47"/>
      <c r="V7" s="46"/>
      <c r="W7" s="48"/>
    </row>
    <row r="8" spans="1:23" s="66" customFormat="1" ht="16.5" hidden="1" x14ac:dyDescent="0.25">
      <c r="A8" s="80"/>
      <c r="B8" s="77"/>
      <c r="C8" s="69"/>
      <c r="D8" s="69"/>
      <c r="E8" s="69"/>
      <c r="F8" s="70"/>
      <c r="G8" s="70"/>
      <c r="H8" s="71"/>
      <c r="I8" s="71"/>
      <c r="J8" s="71"/>
      <c r="K8" s="72"/>
      <c r="L8" s="73"/>
      <c r="M8" s="74"/>
      <c r="N8" s="74"/>
      <c r="O8" s="74"/>
      <c r="P8" s="74"/>
      <c r="Q8" s="74"/>
      <c r="R8" s="74"/>
      <c r="S8" s="74"/>
      <c r="T8" s="74"/>
      <c r="U8" s="74"/>
      <c r="V8" s="73"/>
      <c r="W8" s="84"/>
    </row>
    <row r="9" spans="1:23" s="76" customFormat="1" ht="16.5" hidden="1" x14ac:dyDescent="0.25">
      <c r="A9" s="79"/>
      <c r="B9" s="78"/>
      <c r="C9" s="59"/>
      <c r="D9" s="59"/>
      <c r="E9" s="59"/>
      <c r="F9" s="60"/>
      <c r="G9" s="60"/>
      <c r="H9" s="62"/>
      <c r="I9" s="62"/>
      <c r="J9" s="62"/>
      <c r="K9" s="63"/>
      <c r="L9" s="64"/>
      <c r="M9" s="65"/>
      <c r="N9" s="65"/>
      <c r="O9" s="65"/>
      <c r="P9" s="65"/>
      <c r="Q9" s="65"/>
      <c r="R9" s="65"/>
      <c r="S9" s="65"/>
      <c r="T9" s="65"/>
      <c r="U9" s="65"/>
      <c r="V9" s="64"/>
      <c r="W9" s="81"/>
    </row>
    <row r="10" spans="1:23" s="10" customFormat="1" ht="16.5" hidden="1" x14ac:dyDescent="0.25">
      <c r="A10" s="79"/>
      <c r="B10" s="78" t="s">
        <v>43</v>
      </c>
      <c r="C10" s="59"/>
      <c r="D10" s="59"/>
      <c r="E10" s="59"/>
      <c r="F10" s="60"/>
      <c r="G10" s="61"/>
      <c r="H10" s="62"/>
      <c r="I10" s="62"/>
      <c r="J10" s="62"/>
      <c r="K10" s="63"/>
      <c r="L10" s="64"/>
      <c r="M10" s="65"/>
      <c r="N10" s="65"/>
      <c r="O10" s="65"/>
      <c r="P10" s="65"/>
      <c r="Q10" s="65"/>
      <c r="R10" s="65"/>
      <c r="S10" s="65"/>
      <c r="T10" s="65"/>
      <c r="U10" s="65"/>
      <c r="V10" s="64"/>
      <c r="W10" s="81"/>
    </row>
    <row r="11" spans="1:23" s="10" customFormat="1" ht="16.5" hidden="1" x14ac:dyDescent="0.25">
      <c r="A11" s="30"/>
      <c r="B11" s="18"/>
      <c r="C11" s="6"/>
      <c r="D11" s="6"/>
      <c r="E11" s="6"/>
      <c r="F11" s="7"/>
      <c r="G11" s="13"/>
      <c r="H11" s="8"/>
      <c r="I11" s="8"/>
      <c r="J11" s="8"/>
      <c r="K11" s="14"/>
      <c r="L11" s="15"/>
      <c r="M11" s="9"/>
      <c r="N11" s="9"/>
      <c r="O11" s="9"/>
      <c r="P11" s="9"/>
      <c r="Q11" s="9"/>
      <c r="R11" s="9"/>
      <c r="S11" s="9"/>
      <c r="T11" s="9"/>
      <c r="U11" s="9"/>
      <c r="V11" s="15"/>
      <c r="W11" s="32"/>
    </row>
    <row r="12" spans="1:23" s="10" customFormat="1" ht="16.5" hidden="1" x14ac:dyDescent="0.25">
      <c r="A12" s="30"/>
      <c r="B12" s="18"/>
      <c r="C12" s="6"/>
      <c r="D12" s="6"/>
      <c r="E12" s="6"/>
      <c r="F12" s="7"/>
      <c r="G12" s="13"/>
      <c r="H12" s="8"/>
      <c r="I12" s="8"/>
      <c r="J12" s="8"/>
      <c r="K12" s="14"/>
      <c r="L12" s="15"/>
      <c r="M12" s="9"/>
      <c r="N12" s="9"/>
      <c r="O12" s="9"/>
      <c r="P12" s="9"/>
      <c r="Q12" s="9"/>
      <c r="R12" s="9"/>
      <c r="S12" s="9"/>
      <c r="T12" s="9"/>
      <c r="U12" s="9"/>
      <c r="V12" s="15"/>
      <c r="W12" s="32"/>
    </row>
    <row r="13" spans="1:23" s="10" customFormat="1" ht="33" hidden="1" x14ac:dyDescent="0.25">
      <c r="A13" s="30"/>
      <c r="B13" s="18" t="s">
        <v>1</v>
      </c>
      <c r="C13" s="6"/>
      <c r="D13" s="6"/>
      <c r="E13" s="6"/>
      <c r="F13" s="7"/>
      <c r="G13" s="13"/>
      <c r="H13" s="8"/>
      <c r="I13" s="8"/>
      <c r="J13" s="8"/>
      <c r="K13" s="14"/>
      <c r="L13" s="15"/>
      <c r="M13" s="9"/>
      <c r="N13" s="9"/>
      <c r="O13" s="9"/>
      <c r="P13" s="9"/>
      <c r="Q13" s="9"/>
      <c r="R13" s="9"/>
      <c r="S13" s="9"/>
      <c r="T13" s="9"/>
      <c r="U13" s="9"/>
      <c r="V13" s="15"/>
      <c r="W13" s="32"/>
    </row>
    <row r="14" spans="1:23" s="10" customFormat="1" ht="16.5" hidden="1" x14ac:dyDescent="0.25">
      <c r="A14" s="30"/>
      <c r="B14" s="18"/>
      <c r="C14" s="6"/>
      <c r="D14" s="6"/>
      <c r="E14" s="6"/>
      <c r="F14" s="7"/>
      <c r="G14" s="13"/>
      <c r="H14" s="8"/>
      <c r="I14" s="8"/>
      <c r="J14" s="8"/>
      <c r="K14" s="14"/>
      <c r="L14" s="15"/>
      <c r="M14" s="9"/>
      <c r="N14" s="9"/>
      <c r="O14" s="9"/>
      <c r="P14" s="9"/>
      <c r="Q14" s="9"/>
      <c r="R14" s="9"/>
      <c r="S14" s="9"/>
      <c r="T14" s="9"/>
      <c r="U14" s="9"/>
      <c r="V14" s="15"/>
      <c r="W14" s="32"/>
    </row>
    <row r="15" spans="1:23" s="10" customFormat="1" ht="16.5" hidden="1" x14ac:dyDescent="0.25">
      <c r="A15" s="30"/>
      <c r="B15" s="18"/>
      <c r="C15" s="6"/>
      <c r="D15" s="6"/>
      <c r="E15" s="6"/>
      <c r="F15" s="7"/>
      <c r="G15" s="13"/>
      <c r="H15" s="8"/>
      <c r="I15" s="8"/>
      <c r="J15" s="8"/>
      <c r="K15" s="14"/>
      <c r="L15" s="15"/>
      <c r="M15" s="9"/>
      <c r="N15" s="9"/>
      <c r="O15" s="9"/>
      <c r="P15" s="9"/>
      <c r="Q15" s="9"/>
      <c r="R15" s="9"/>
      <c r="S15" s="9"/>
      <c r="T15" s="9"/>
      <c r="U15" s="9"/>
      <c r="V15" s="15"/>
      <c r="W15" s="32"/>
    </row>
    <row r="16" spans="1:23" s="10" customFormat="1" ht="16.5" hidden="1" x14ac:dyDescent="0.25">
      <c r="A16" s="30"/>
      <c r="B16" s="18" t="s">
        <v>44</v>
      </c>
      <c r="C16" s="6"/>
      <c r="D16" s="6"/>
      <c r="E16" s="6"/>
      <c r="F16" s="7"/>
      <c r="G16" s="13"/>
      <c r="H16" s="8"/>
      <c r="I16" s="8"/>
      <c r="J16" s="8"/>
      <c r="K16" s="14"/>
      <c r="L16" s="15"/>
      <c r="M16" s="9"/>
      <c r="N16" s="9"/>
      <c r="O16" s="9"/>
      <c r="P16" s="9"/>
      <c r="Q16" s="9"/>
      <c r="R16" s="9"/>
      <c r="S16" s="9"/>
      <c r="T16" s="9"/>
      <c r="U16" s="9"/>
      <c r="V16" s="15"/>
      <c r="W16" s="32"/>
    </row>
    <row r="17" spans="1:23" s="10" customFormat="1" ht="16.5" hidden="1" x14ac:dyDescent="0.25">
      <c r="A17" s="30"/>
      <c r="B17" s="18"/>
      <c r="C17" s="6"/>
      <c r="D17" s="6"/>
      <c r="E17" s="6"/>
      <c r="F17" s="7"/>
      <c r="G17" s="13"/>
      <c r="H17" s="8"/>
      <c r="I17" s="8"/>
      <c r="J17" s="8"/>
      <c r="K17" s="14"/>
      <c r="L17" s="15"/>
      <c r="M17" s="9"/>
      <c r="N17" s="9"/>
      <c r="O17" s="9"/>
      <c r="P17" s="9"/>
      <c r="Q17" s="9"/>
      <c r="R17" s="9"/>
      <c r="S17" s="9"/>
      <c r="T17" s="9"/>
      <c r="U17" s="9"/>
      <c r="V17" s="15"/>
      <c r="W17" s="32"/>
    </row>
    <row r="18" spans="1:23" s="10" customFormat="1" ht="16.5" hidden="1" x14ac:dyDescent="0.25">
      <c r="A18" s="30"/>
      <c r="B18" s="18"/>
      <c r="C18" s="6"/>
      <c r="D18" s="6"/>
      <c r="E18" s="6"/>
      <c r="F18" s="7"/>
      <c r="G18" s="13"/>
      <c r="H18" s="8"/>
      <c r="I18" s="8"/>
      <c r="J18" s="8"/>
      <c r="K18" s="14"/>
      <c r="L18" s="15"/>
      <c r="M18" s="9"/>
      <c r="N18" s="9"/>
      <c r="O18" s="9"/>
      <c r="P18" s="9"/>
      <c r="Q18" s="9"/>
      <c r="R18" s="9"/>
      <c r="S18" s="9"/>
      <c r="T18" s="9"/>
      <c r="U18" s="9"/>
      <c r="V18" s="15"/>
      <c r="W18" s="32"/>
    </row>
    <row r="19" spans="1:23" s="10" customFormat="1" ht="16.5" hidden="1" x14ac:dyDescent="0.25">
      <c r="A19" s="30"/>
      <c r="B19" s="18" t="s">
        <v>45</v>
      </c>
      <c r="C19" s="6"/>
      <c r="D19" s="6"/>
      <c r="E19" s="6"/>
      <c r="F19" s="7"/>
      <c r="G19" s="13"/>
      <c r="H19" s="8"/>
      <c r="I19" s="8"/>
      <c r="J19" s="8"/>
      <c r="K19" s="14"/>
      <c r="L19" s="15"/>
      <c r="M19" s="9"/>
      <c r="N19" s="9"/>
      <c r="O19" s="9"/>
      <c r="P19" s="9"/>
      <c r="Q19" s="9"/>
      <c r="R19" s="9"/>
      <c r="S19" s="9"/>
      <c r="T19" s="9"/>
      <c r="U19" s="9"/>
      <c r="V19" s="15"/>
      <c r="W19" s="32"/>
    </row>
    <row r="20" spans="1:23" s="10" customFormat="1" ht="16.5" hidden="1" x14ac:dyDescent="0.25">
      <c r="A20" s="30"/>
      <c r="B20" s="18"/>
      <c r="C20" s="6"/>
      <c r="D20" s="6"/>
      <c r="E20" s="6"/>
      <c r="F20" s="7"/>
      <c r="G20" s="13"/>
      <c r="H20" s="8"/>
      <c r="I20" s="8"/>
      <c r="J20" s="8"/>
      <c r="K20" s="14"/>
      <c r="L20" s="15"/>
      <c r="M20" s="9"/>
      <c r="N20" s="9"/>
      <c r="O20" s="9"/>
      <c r="P20" s="9"/>
      <c r="Q20" s="9"/>
      <c r="R20" s="9"/>
      <c r="S20" s="9"/>
      <c r="T20" s="9"/>
      <c r="U20" s="9"/>
      <c r="V20" s="15"/>
      <c r="W20" s="32"/>
    </row>
    <row r="21" spans="1:23" s="10" customFormat="1" ht="16.5" hidden="1" x14ac:dyDescent="0.25">
      <c r="A21" s="30"/>
      <c r="B21" s="18"/>
      <c r="C21" s="6"/>
      <c r="D21" s="6"/>
      <c r="E21" s="6"/>
      <c r="F21" s="7"/>
      <c r="G21" s="13"/>
      <c r="H21" s="8"/>
      <c r="I21" s="8"/>
      <c r="J21" s="8"/>
      <c r="K21" s="14"/>
      <c r="L21" s="15"/>
      <c r="M21" s="9"/>
      <c r="N21" s="9"/>
      <c r="O21" s="9"/>
      <c r="P21" s="9"/>
      <c r="Q21" s="9"/>
      <c r="R21" s="9"/>
      <c r="S21" s="9"/>
      <c r="T21" s="9"/>
      <c r="U21" s="9"/>
      <c r="V21" s="15"/>
      <c r="W21" s="32"/>
    </row>
    <row r="22" spans="1:23" s="10" customFormat="1" ht="16.5" hidden="1" x14ac:dyDescent="0.25">
      <c r="A22" s="30"/>
      <c r="B22" s="18" t="s">
        <v>46</v>
      </c>
      <c r="C22" s="6"/>
      <c r="D22" s="6"/>
      <c r="E22" s="6"/>
      <c r="F22" s="7"/>
      <c r="G22" s="13"/>
      <c r="H22" s="8"/>
      <c r="I22" s="8"/>
      <c r="J22" s="8"/>
      <c r="K22" s="14"/>
      <c r="L22" s="15"/>
      <c r="M22" s="9"/>
      <c r="N22" s="9"/>
      <c r="O22" s="9"/>
      <c r="P22" s="9"/>
      <c r="Q22" s="9"/>
      <c r="R22" s="9"/>
      <c r="S22" s="9"/>
      <c r="T22" s="9"/>
      <c r="U22" s="9"/>
      <c r="V22" s="15"/>
      <c r="W22" s="32"/>
    </row>
    <row r="23" spans="1:23" s="10" customFormat="1" ht="16.5" hidden="1" x14ac:dyDescent="0.25">
      <c r="A23" s="30"/>
      <c r="B23" s="18"/>
      <c r="C23" s="6"/>
      <c r="D23" s="6"/>
      <c r="E23" s="6"/>
      <c r="F23" s="7"/>
      <c r="G23" s="13"/>
      <c r="H23" s="8"/>
      <c r="I23" s="8"/>
      <c r="J23" s="8"/>
      <c r="K23" s="14"/>
      <c r="L23" s="15"/>
      <c r="M23" s="9"/>
      <c r="N23" s="9"/>
      <c r="O23" s="9"/>
      <c r="P23" s="9"/>
      <c r="Q23" s="9"/>
      <c r="R23" s="9"/>
      <c r="S23" s="9"/>
      <c r="T23" s="9"/>
      <c r="U23" s="9"/>
      <c r="V23" s="15"/>
      <c r="W23" s="32"/>
    </row>
    <row r="24" spans="1:23" s="10" customFormat="1" ht="16.5" hidden="1" x14ac:dyDescent="0.25">
      <c r="A24" s="30"/>
      <c r="B24" s="18"/>
      <c r="C24" s="6"/>
      <c r="D24" s="6"/>
      <c r="E24" s="6"/>
      <c r="F24" s="7"/>
      <c r="G24" s="13"/>
      <c r="H24" s="8"/>
      <c r="I24" s="8"/>
      <c r="J24" s="8"/>
      <c r="K24" s="14"/>
      <c r="L24" s="15"/>
      <c r="M24" s="9"/>
      <c r="N24" s="9"/>
      <c r="O24" s="9"/>
      <c r="P24" s="9"/>
      <c r="Q24" s="9"/>
      <c r="R24" s="9"/>
      <c r="S24" s="9"/>
      <c r="T24" s="9"/>
      <c r="U24" s="9"/>
      <c r="V24" s="15"/>
      <c r="W24" s="32"/>
    </row>
    <row r="25" spans="1:23" s="10" customFormat="1" ht="33" hidden="1" x14ac:dyDescent="0.25">
      <c r="A25" s="30"/>
      <c r="B25" s="18" t="s">
        <v>50</v>
      </c>
      <c r="C25" s="6"/>
      <c r="D25" s="6"/>
      <c r="E25" s="6"/>
      <c r="F25" s="7"/>
      <c r="G25" s="13"/>
      <c r="H25" s="8"/>
      <c r="I25" s="8"/>
      <c r="J25" s="8"/>
      <c r="K25" s="14"/>
      <c r="L25" s="15"/>
      <c r="M25" s="9"/>
      <c r="N25" s="9"/>
      <c r="O25" s="9"/>
      <c r="P25" s="9"/>
      <c r="Q25" s="9"/>
      <c r="R25" s="9"/>
      <c r="S25" s="9"/>
      <c r="T25" s="9"/>
      <c r="U25" s="9"/>
      <c r="V25" s="15"/>
      <c r="W25" s="32"/>
    </row>
    <row r="26" spans="1:23" s="10" customFormat="1" ht="16.5" hidden="1" x14ac:dyDescent="0.25">
      <c r="A26" s="30"/>
      <c r="B26" s="18"/>
      <c r="C26" s="6"/>
      <c r="D26" s="6"/>
      <c r="E26" s="6"/>
      <c r="F26" s="7"/>
      <c r="G26" s="13"/>
      <c r="H26" s="8"/>
      <c r="I26" s="8"/>
      <c r="J26" s="8"/>
      <c r="K26" s="14"/>
      <c r="L26" s="15"/>
      <c r="M26" s="9"/>
      <c r="N26" s="9"/>
      <c r="O26" s="9"/>
      <c r="P26" s="9"/>
      <c r="Q26" s="9"/>
      <c r="R26" s="9"/>
      <c r="S26" s="9"/>
      <c r="T26" s="9"/>
      <c r="U26" s="9"/>
      <c r="V26" s="15"/>
      <c r="W26" s="32"/>
    </row>
    <row r="27" spans="1:23" s="10" customFormat="1" ht="16.5" hidden="1" x14ac:dyDescent="0.25">
      <c r="A27" s="30"/>
      <c r="B27" s="18"/>
      <c r="C27" s="6"/>
      <c r="D27" s="6"/>
      <c r="E27" s="6"/>
      <c r="F27" s="7"/>
      <c r="G27" s="13"/>
      <c r="H27" s="8"/>
      <c r="I27" s="8"/>
      <c r="J27" s="8"/>
      <c r="K27" s="14"/>
      <c r="L27" s="15"/>
      <c r="M27" s="9"/>
      <c r="N27" s="9"/>
      <c r="O27" s="9"/>
      <c r="P27" s="9"/>
      <c r="Q27" s="9"/>
      <c r="R27" s="9"/>
      <c r="S27" s="9"/>
      <c r="T27" s="9"/>
      <c r="U27" s="9"/>
      <c r="V27" s="15"/>
      <c r="W27" s="32"/>
    </row>
    <row r="28" spans="1:23" s="10" customFormat="1" ht="16.5" x14ac:dyDescent="0.25">
      <c r="A28" s="30"/>
      <c r="B28" s="18" t="s">
        <v>48</v>
      </c>
      <c r="C28" s="6"/>
      <c r="D28" s="6"/>
      <c r="E28" s="6"/>
      <c r="F28" s="7"/>
      <c r="G28" s="13"/>
      <c r="H28" s="8"/>
      <c r="I28" s="8"/>
      <c r="J28" s="8"/>
      <c r="K28" s="14"/>
      <c r="L28" s="15"/>
      <c r="M28" s="9"/>
      <c r="N28" s="9"/>
      <c r="O28" s="9"/>
      <c r="P28" s="9"/>
      <c r="Q28" s="9"/>
      <c r="R28" s="9"/>
      <c r="S28" s="9"/>
      <c r="T28" s="9"/>
      <c r="U28" s="9"/>
      <c r="V28" s="15"/>
      <c r="W28" s="32"/>
    </row>
    <row r="29" spans="1:23" s="10" customFormat="1" ht="16.5" x14ac:dyDescent="0.25">
      <c r="A29" s="85"/>
      <c r="B29" s="87"/>
      <c r="C29" s="52"/>
      <c r="D29" s="52"/>
      <c r="E29" s="52"/>
      <c r="F29" s="88"/>
      <c r="G29" s="88"/>
      <c r="H29" s="53"/>
      <c r="I29" s="53"/>
      <c r="J29" s="53"/>
      <c r="K29" s="54"/>
      <c r="L29" s="26"/>
      <c r="M29" s="55"/>
      <c r="N29" s="55"/>
      <c r="O29" s="55"/>
      <c r="P29" s="55"/>
      <c r="Q29" s="55"/>
      <c r="R29" s="55"/>
      <c r="S29" s="55"/>
      <c r="T29" s="55"/>
      <c r="U29" s="55"/>
      <c r="V29" s="26"/>
      <c r="W29" s="86"/>
    </row>
    <row r="30" spans="1:23" s="10" customFormat="1" ht="16.5" x14ac:dyDescent="0.25">
      <c r="A30" s="85"/>
      <c r="B30" s="87"/>
      <c r="C30" s="52"/>
      <c r="D30" s="52"/>
      <c r="E30" s="52"/>
      <c r="F30" s="88"/>
      <c r="G30" s="88"/>
      <c r="H30" s="53"/>
      <c r="I30" s="53"/>
      <c r="J30" s="53"/>
      <c r="K30" s="54"/>
      <c r="L30" s="26"/>
      <c r="M30" s="55"/>
      <c r="N30" s="55"/>
      <c r="O30" s="55"/>
      <c r="P30" s="55"/>
      <c r="Q30" s="55"/>
      <c r="R30" s="55"/>
      <c r="S30" s="55"/>
      <c r="T30" s="55"/>
      <c r="U30" s="55"/>
      <c r="V30" s="26"/>
      <c r="W30" s="86"/>
    </row>
    <row r="31" spans="1:23" s="10" customFormat="1" ht="16.5" x14ac:dyDescent="0.25">
      <c r="A31" s="85"/>
      <c r="B31" s="87"/>
      <c r="C31" s="52"/>
      <c r="D31" s="52"/>
      <c r="E31" s="52"/>
      <c r="F31" s="88"/>
      <c r="G31" s="88"/>
      <c r="H31" s="53"/>
      <c r="I31" s="53"/>
      <c r="J31" s="53"/>
      <c r="K31" s="54"/>
      <c r="L31" s="26"/>
      <c r="M31" s="55"/>
      <c r="N31" s="55"/>
      <c r="O31" s="55"/>
      <c r="P31" s="55"/>
      <c r="Q31" s="55"/>
      <c r="R31" s="55"/>
      <c r="S31" s="55"/>
      <c r="T31" s="55"/>
      <c r="U31" s="55"/>
      <c r="V31" s="26"/>
      <c r="W31" s="86"/>
    </row>
    <row r="32" spans="1:23" s="10" customFormat="1" ht="16.5" x14ac:dyDescent="0.25">
      <c r="A32" s="85"/>
      <c r="B32" s="87"/>
      <c r="C32" s="52"/>
      <c r="D32" s="52"/>
      <c r="E32" s="52"/>
      <c r="F32" s="88"/>
      <c r="G32" s="88"/>
      <c r="H32" s="53"/>
      <c r="I32" s="53"/>
      <c r="J32" s="53"/>
      <c r="K32" s="54"/>
      <c r="L32" s="26"/>
      <c r="M32" s="55"/>
      <c r="N32" s="55"/>
      <c r="O32" s="55"/>
      <c r="P32" s="55"/>
      <c r="Q32" s="55"/>
      <c r="R32" s="55"/>
      <c r="S32" s="55"/>
      <c r="T32" s="55"/>
      <c r="U32" s="55"/>
      <c r="V32" s="26"/>
      <c r="W32" s="86"/>
    </row>
    <row r="33" spans="1:23" s="10" customFormat="1" ht="16.5" x14ac:dyDescent="0.25">
      <c r="A33" s="30"/>
      <c r="B33" s="18"/>
      <c r="C33" s="6"/>
      <c r="D33" s="6"/>
      <c r="E33" s="6"/>
      <c r="F33" s="7"/>
      <c r="G33" s="13"/>
      <c r="H33" s="8"/>
      <c r="I33" s="8"/>
      <c r="J33" s="8"/>
      <c r="K33" s="14"/>
      <c r="L33" s="15"/>
      <c r="M33" s="9"/>
      <c r="N33" s="9"/>
      <c r="O33" s="9"/>
      <c r="P33" s="9"/>
      <c r="Q33" s="9"/>
      <c r="R33" s="9"/>
      <c r="S33" s="9"/>
      <c r="T33" s="9"/>
      <c r="U33" s="9"/>
      <c r="V33" s="15"/>
      <c r="W33" s="32"/>
    </row>
    <row r="34" spans="1:23" s="10" customFormat="1" ht="16.5" x14ac:dyDescent="0.25">
      <c r="A34" s="30"/>
      <c r="B34" s="18"/>
      <c r="C34" s="6"/>
      <c r="D34" s="6"/>
      <c r="E34" s="6"/>
      <c r="F34" s="7"/>
      <c r="G34" s="13"/>
      <c r="H34" s="8"/>
      <c r="I34" s="8"/>
      <c r="J34" s="8"/>
      <c r="K34" s="14"/>
      <c r="L34" s="15"/>
      <c r="M34" s="9"/>
      <c r="N34" s="9"/>
      <c r="O34" s="9"/>
      <c r="P34" s="9"/>
      <c r="Q34" s="9"/>
      <c r="R34" s="9"/>
      <c r="S34" s="9"/>
      <c r="T34" s="9"/>
      <c r="U34" s="9"/>
      <c r="V34" s="15"/>
      <c r="W34" s="32"/>
    </row>
    <row r="35" spans="1:23" s="10" customFormat="1" ht="16.5" x14ac:dyDescent="0.25">
      <c r="A35" s="30"/>
      <c r="B35" s="18"/>
      <c r="C35" s="6"/>
      <c r="D35" s="6"/>
      <c r="E35" s="6"/>
      <c r="F35" s="7"/>
      <c r="G35" s="13"/>
      <c r="H35" s="8"/>
      <c r="I35" s="8"/>
      <c r="J35" s="8"/>
      <c r="K35" s="14"/>
      <c r="L35" s="15"/>
      <c r="M35" s="9"/>
      <c r="N35" s="9"/>
      <c r="O35" s="9"/>
      <c r="P35" s="9"/>
      <c r="Q35" s="9"/>
      <c r="R35" s="9"/>
      <c r="S35" s="9"/>
      <c r="T35" s="9"/>
      <c r="U35" s="9"/>
      <c r="V35" s="15"/>
      <c r="W35" s="32"/>
    </row>
    <row r="36" spans="1:23" s="10" customFormat="1" ht="16.5" x14ac:dyDescent="0.25">
      <c r="A36" s="39"/>
      <c r="B36" s="40"/>
      <c r="C36" s="41"/>
      <c r="D36" s="41"/>
      <c r="E36" s="41"/>
      <c r="F36" s="42"/>
      <c r="G36" s="43"/>
      <c r="H36" s="44"/>
      <c r="I36" s="44"/>
      <c r="J36" s="44"/>
      <c r="K36" s="45"/>
      <c r="L36" s="46"/>
      <c r="M36" s="47"/>
      <c r="N36" s="47"/>
      <c r="O36" s="47"/>
      <c r="P36" s="47"/>
      <c r="Q36" s="47"/>
      <c r="R36" s="47"/>
      <c r="S36" s="47"/>
      <c r="T36" s="47"/>
      <c r="U36" s="47"/>
      <c r="V36" s="46"/>
      <c r="W36" s="48"/>
    </row>
  </sheetData>
  <conditionalFormatting sqref="J10">
    <cfRule type="containsText" dxfId="1008" priority="29" stopIfTrue="1" operator="containsText" text="could">
      <formula>NOT(ISERROR(SEARCH("could",J10)))</formula>
    </cfRule>
    <cfRule type="containsText" dxfId="1007" priority="30" stopIfTrue="1" operator="containsText" text="should">
      <formula>NOT(ISERROR(SEARCH("should",J10)))</formula>
    </cfRule>
    <cfRule type="containsText" dxfId="1006" priority="31" stopIfTrue="1" operator="containsText" text="must">
      <formula>NOT(ISERROR(SEARCH("must",J10)))</formula>
    </cfRule>
  </conditionalFormatting>
  <conditionalFormatting sqref="J2 J4:J6 J8:J9 J11:J13 J16:J18">
    <cfRule type="containsText" dxfId="1005" priority="44" stopIfTrue="1" operator="containsText" text="could">
      <formula>NOT(ISERROR(SEARCH("could",J2)))</formula>
    </cfRule>
    <cfRule type="containsText" dxfId="1004" priority="45" stopIfTrue="1" operator="containsText" text="should">
      <formula>NOT(ISERROR(SEARCH("should",J2)))</formula>
    </cfRule>
    <cfRule type="containsText" dxfId="1003" priority="46" stopIfTrue="1" operator="containsText" text="must">
      <formula>NOT(ISERROR(SEARCH("must",J2)))</formula>
    </cfRule>
  </conditionalFormatting>
  <conditionalFormatting sqref="J3">
    <cfRule type="containsText" dxfId="1002" priority="39" stopIfTrue="1" operator="containsText" text="could">
      <formula>NOT(ISERROR(SEARCH("could",J3)))</formula>
    </cfRule>
    <cfRule type="containsText" dxfId="1001" priority="40" stopIfTrue="1" operator="containsText" text="should">
      <formula>NOT(ISERROR(SEARCH("should",J3)))</formula>
    </cfRule>
    <cfRule type="containsText" dxfId="1000" priority="41" stopIfTrue="1" operator="containsText" text="must">
      <formula>NOT(ISERROR(SEARCH("must",J3)))</formula>
    </cfRule>
  </conditionalFormatting>
  <conditionalFormatting sqref="J7:J36">
    <cfRule type="containsText" dxfId="999" priority="34" stopIfTrue="1" operator="containsText" text="could">
      <formula>NOT(ISERROR(SEARCH("could",J7)))</formula>
    </cfRule>
    <cfRule type="containsText" dxfId="998" priority="35" stopIfTrue="1" operator="containsText" text="should">
      <formula>NOT(ISERROR(SEARCH("should",J7)))</formula>
    </cfRule>
    <cfRule type="containsText" dxfId="997" priority="36" stopIfTrue="1" operator="containsText" text="must">
      <formula>NOT(ISERROR(SEARCH("must",J7)))</formula>
    </cfRule>
  </conditionalFormatting>
  <conditionalFormatting sqref="J14:J15">
    <cfRule type="containsText" dxfId="996" priority="24" stopIfTrue="1" operator="containsText" text="could">
      <formula>NOT(ISERROR(SEARCH("could",J14)))</formula>
    </cfRule>
    <cfRule type="containsText" dxfId="995" priority="25" stopIfTrue="1" operator="containsText" text="should">
      <formula>NOT(ISERROR(SEARCH("should",J14)))</formula>
    </cfRule>
    <cfRule type="containsText" dxfId="994" priority="26" stopIfTrue="1" operator="containsText" text="must">
      <formula>NOT(ISERROR(SEARCH("must",J14)))</formula>
    </cfRule>
  </conditionalFormatting>
  <conditionalFormatting sqref="J19:J24">
    <cfRule type="containsText" dxfId="993" priority="4" stopIfTrue="1" operator="containsText" text="could">
      <formula>NOT(ISERROR(SEARCH("could",J19)))</formula>
    </cfRule>
    <cfRule type="containsText" dxfId="992" priority="5" stopIfTrue="1" operator="containsText" text="should">
      <formula>NOT(ISERROR(SEARCH("should",J19)))</formula>
    </cfRule>
    <cfRule type="containsText" dxfId="991" priority="6" stopIfTrue="1" operator="containsText" text="must">
      <formula>NOT(ISERROR(SEARCH("must",J19)))</formula>
    </cfRule>
  </conditionalFormatting>
  <conditionalFormatting sqref="G4:G6 G9 G11:G13">
    <cfRule type="dataBar" priority="47">
      <dataBar>
        <cfvo type="min"/>
        <cfvo type="max"/>
        <color rgb="FF638EC6"/>
      </dataBar>
    </cfRule>
    <cfRule type="colorScale" priority="48">
      <colorScale>
        <cfvo type="min"/>
        <cfvo type="percentile" val="50"/>
        <cfvo type="max"/>
        <color rgb="FFF8696B"/>
        <color rgb="FFFFEB84"/>
        <color rgb="FF63BE7B"/>
      </colorScale>
    </cfRule>
  </conditionalFormatting>
  <conditionalFormatting sqref="G16:G18 G25 G28:G32">
    <cfRule type="dataBar" priority="49">
      <dataBar>
        <cfvo type="min"/>
        <cfvo type="max"/>
        <color rgb="FF638EC6"/>
      </dataBar>
    </cfRule>
    <cfRule type="colorScale" priority="50">
      <colorScale>
        <cfvo type="min"/>
        <cfvo type="percentile" val="50"/>
        <cfvo type="max"/>
        <color rgb="FFF8696B"/>
        <color rgb="FFFFEB84"/>
        <color rgb="FF63BE7B"/>
      </colorScale>
    </cfRule>
  </conditionalFormatting>
  <conditionalFormatting sqref="G3">
    <cfRule type="dataBar" priority="42">
      <dataBar>
        <cfvo type="min"/>
        <cfvo type="max"/>
        <color rgb="FF638EC6"/>
      </dataBar>
    </cfRule>
    <cfRule type="colorScale" priority="43">
      <colorScale>
        <cfvo type="min"/>
        <cfvo type="percentile" val="50"/>
        <cfvo type="max"/>
        <color rgb="FFF8696B"/>
        <color rgb="FFFFEB84"/>
        <color rgb="FF63BE7B"/>
      </colorScale>
    </cfRule>
  </conditionalFormatting>
  <conditionalFormatting sqref="G8:G36">
    <cfRule type="dataBar" priority="37">
      <dataBar>
        <cfvo type="min"/>
        <cfvo type="max"/>
        <color rgb="FF638EC6"/>
      </dataBar>
    </cfRule>
    <cfRule type="colorScale" priority="38">
      <colorScale>
        <cfvo type="min"/>
        <cfvo type="percentile" val="50"/>
        <cfvo type="max"/>
        <color rgb="FFF8696B"/>
        <color rgb="FFFFEB84"/>
        <color rgb="FF63BE7B"/>
      </colorScale>
    </cfRule>
  </conditionalFormatting>
  <conditionalFormatting sqref="G10">
    <cfRule type="dataBar" priority="32">
      <dataBar>
        <cfvo type="min"/>
        <cfvo type="max"/>
        <color rgb="FF638EC6"/>
      </dataBar>
    </cfRule>
    <cfRule type="colorScale" priority="33">
      <colorScale>
        <cfvo type="min"/>
        <cfvo type="percentile" val="50"/>
        <cfvo type="max"/>
        <color rgb="FFF8696B"/>
        <color rgb="FFFFEB84"/>
        <color rgb="FF63BE7B"/>
      </colorScale>
    </cfRule>
  </conditionalFormatting>
  <conditionalFormatting sqref="G14:G15">
    <cfRule type="dataBar" priority="27">
      <dataBar>
        <cfvo type="min"/>
        <cfvo type="max"/>
        <color rgb="FF638EC6"/>
      </dataBar>
    </cfRule>
    <cfRule type="colorScale" priority="28">
      <colorScale>
        <cfvo type="min"/>
        <cfvo type="percentile" val="50"/>
        <cfvo type="max"/>
        <color rgb="FFF8696B"/>
        <color rgb="FFFFEB84"/>
        <color rgb="FF63BE7B"/>
      </colorScale>
    </cfRule>
  </conditionalFormatting>
  <conditionalFormatting sqref="G26:G27">
    <cfRule type="dataBar" priority="17">
      <dataBar>
        <cfvo type="min"/>
        <cfvo type="max"/>
        <color rgb="FF638EC6"/>
      </dataBar>
    </cfRule>
    <cfRule type="colorScale" priority="18">
      <colorScale>
        <cfvo type="min"/>
        <cfvo type="percentile" val="50"/>
        <cfvo type="max"/>
        <color rgb="FFF8696B"/>
        <color rgb="FFFFEB84"/>
        <color rgb="FF63BE7B"/>
      </colorScale>
    </cfRule>
  </conditionalFormatting>
  <conditionalFormatting sqref="G33:G36">
    <cfRule type="dataBar" priority="12">
      <dataBar>
        <cfvo type="min"/>
        <cfvo type="max"/>
        <color rgb="FF638EC6"/>
      </dataBar>
    </cfRule>
    <cfRule type="colorScale" priority="13">
      <colorScale>
        <cfvo type="min"/>
        <cfvo type="percentile" val="50"/>
        <cfvo type="max"/>
        <color rgb="FFF8696B"/>
        <color rgb="FFFFEB84"/>
        <color rgb="FF63BE7B"/>
      </colorScale>
    </cfRule>
  </conditionalFormatting>
  <conditionalFormatting sqref="G19:G24">
    <cfRule type="dataBar" priority="7">
      <dataBar>
        <cfvo type="min"/>
        <cfvo type="max"/>
        <color rgb="FF638EC6"/>
      </dataBar>
    </cfRule>
    <cfRule type="colorScale" priority="8">
      <colorScale>
        <cfvo type="min"/>
        <cfvo type="percentile" val="50"/>
        <cfvo type="max"/>
        <color rgb="FFF8696B"/>
        <color rgb="FFFFEB84"/>
        <color rgb="FF63BE7B"/>
      </colorScale>
    </cfRule>
  </conditionalFormatting>
  <dataValidations count="1">
    <dataValidation type="list" allowBlank="1" showInputMessage="1" showErrorMessage="1" sqref="M5:M6">
      <formula1>$N$9:$S$9</formula1>
    </dataValidation>
  </dataValidations>
  <pageMargins left="0.7" right="0.7" top="0.75" bottom="0.75" header="0.3" footer="0.3"/>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F55"/>
  <sheetViews>
    <sheetView topLeftCell="A25" workbookViewId="0">
      <selection activeCell="L53" sqref="L53"/>
    </sheetView>
  </sheetViews>
  <sheetFormatPr defaultRowHeight="15" x14ac:dyDescent="0.25"/>
  <cols>
    <col min="1" max="1" width="9.140625" style="98"/>
    <col min="2" max="2" width="29.7109375" style="98" customWidth="1"/>
    <col min="3" max="5" width="9.140625" style="98"/>
    <col min="6" max="6" width="12" style="98" customWidth="1"/>
    <col min="7" max="16384" width="9.140625" style="98"/>
  </cols>
  <sheetData>
    <row r="6" spans="2:6" ht="15.75" thickBot="1" x14ac:dyDescent="0.3"/>
    <row r="7" spans="2:6" ht="18.75" x14ac:dyDescent="0.3">
      <c r="B7" s="682" t="s">
        <v>1440</v>
      </c>
      <c r="C7" s="703"/>
      <c r="D7" s="703"/>
      <c r="E7" s="703"/>
      <c r="F7" s="704"/>
    </row>
    <row r="8" spans="2:6" x14ac:dyDescent="0.25">
      <c r="B8" s="685" t="s">
        <v>1088</v>
      </c>
      <c r="C8" s="686" t="s">
        <v>1089</v>
      </c>
      <c r="D8" s="686" t="s">
        <v>1090</v>
      </c>
      <c r="E8" s="686" t="s">
        <v>1091</v>
      </c>
      <c r="F8" s="687" t="s">
        <v>1092</v>
      </c>
    </row>
    <row r="9" spans="2:6" x14ac:dyDescent="0.25">
      <c r="B9" s="688" t="s">
        <v>1107</v>
      </c>
      <c r="C9" s="680">
        <v>240</v>
      </c>
      <c r="D9" s="680" t="s">
        <v>1093</v>
      </c>
      <c r="E9" s="680">
        <v>10</v>
      </c>
      <c r="F9" s="689">
        <f t="shared" ref="F9:F11" si="0">E9*C9</f>
        <v>2400</v>
      </c>
    </row>
    <row r="10" spans="2:6" x14ac:dyDescent="0.25">
      <c r="B10" s="688" t="s">
        <v>569</v>
      </c>
      <c r="C10" s="680">
        <v>240</v>
      </c>
      <c r="D10" s="680" t="s">
        <v>1093</v>
      </c>
      <c r="E10" s="680">
        <v>20</v>
      </c>
      <c r="F10" s="689">
        <f t="shared" si="0"/>
        <v>4800</v>
      </c>
    </row>
    <row r="11" spans="2:6" ht="25.5" x14ac:dyDescent="0.25">
      <c r="B11" s="688" t="s">
        <v>1389</v>
      </c>
      <c r="C11" s="680">
        <v>1</v>
      </c>
      <c r="D11" s="680" t="s">
        <v>1104</v>
      </c>
      <c r="E11" s="680">
        <v>1000</v>
      </c>
      <c r="F11" s="689">
        <f t="shared" si="0"/>
        <v>1000</v>
      </c>
    </row>
    <row r="12" spans="2:6" x14ac:dyDescent="0.25">
      <c r="B12" s="677" t="s">
        <v>1094</v>
      </c>
      <c r="C12" s="678"/>
      <c r="D12" s="678"/>
      <c r="E12" s="678"/>
      <c r="F12" s="690">
        <f>SUM(F9:F11)</f>
        <v>8200</v>
      </c>
    </row>
    <row r="13" spans="2:6" x14ac:dyDescent="0.25">
      <c r="B13" s="679" t="s">
        <v>1095</v>
      </c>
      <c r="C13" s="680">
        <v>15</v>
      </c>
      <c r="D13" s="680" t="s">
        <v>1096</v>
      </c>
      <c r="E13" s="106"/>
      <c r="F13" s="689">
        <f>F12*0.15</f>
        <v>1230</v>
      </c>
    </row>
    <row r="14" spans="2:6" ht="15.75" x14ac:dyDescent="0.25">
      <c r="B14" s="681" t="s">
        <v>1097</v>
      </c>
      <c r="C14" s="691"/>
      <c r="D14" s="691"/>
      <c r="E14" s="691"/>
      <c r="F14" s="692">
        <f>SUM(F12:F13)</f>
        <v>9430</v>
      </c>
    </row>
    <row r="15" spans="2:6" x14ac:dyDescent="0.25">
      <c r="B15" s="679" t="s">
        <v>1098</v>
      </c>
      <c r="C15" s="680">
        <v>10</v>
      </c>
      <c r="D15" s="106" t="s">
        <v>1096</v>
      </c>
      <c r="E15" s="106"/>
      <c r="F15" s="689">
        <f>F14*0.1</f>
        <v>943</v>
      </c>
    </row>
    <row r="16" spans="2:6" x14ac:dyDescent="0.25">
      <c r="B16" s="679" t="s">
        <v>1099</v>
      </c>
      <c r="C16" s="680">
        <v>10</v>
      </c>
      <c r="D16" s="106" t="s">
        <v>1096</v>
      </c>
      <c r="E16" s="106"/>
      <c r="F16" s="689">
        <f>F14*0.1</f>
        <v>943</v>
      </c>
    </row>
    <row r="17" spans="2:6" x14ac:dyDescent="0.25">
      <c r="B17" s="685" t="s">
        <v>1100</v>
      </c>
      <c r="C17" s="686"/>
      <c r="D17" s="686"/>
      <c r="E17" s="686"/>
      <c r="F17" s="687">
        <f>SUM(F14:F16)</f>
        <v>11316</v>
      </c>
    </row>
    <row r="19" spans="2:6" ht="15.75" thickBot="1" x14ac:dyDescent="0.3"/>
    <row r="20" spans="2:6" ht="18.75" x14ac:dyDescent="0.3">
      <c r="B20" s="682" t="s">
        <v>1395</v>
      </c>
      <c r="C20" s="703"/>
      <c r="D20" s="703"/>
      <c r="E20" s="703"/>
      <c r="F20" s="704"/>
    </row>
    <row r="21" spans="2:6" x14ac:dyDescent="0.25">
      <c r="B21" s="685" t="s">
        <v>1088</v>
      </c>
      <c r="C21" s="686" t="s">
        <v>1089</v>
      </c>
      <c r="D21" s="686" t="s">
        <v>1090</v>
      </c>
      <c r="E21" s="686" t="s">
        <v>1091</v>
      </c>
      <c r="F21" s="687" t="s">
        <v>1092</v>
      </c>
    </row>
    <row r="22" spans="2:6" x14ac:dyDescent="0.25">
      <c r="B22" s="688" t="s">
        <v>1396</v>
      </c>
      <c r="C22" s="680">
        <v>70</v>
      </c>
      <c r="D22" s="680" t="s">
        <v>1106</v>
      </c>
      <c r="E22" s="680">
        <v>20</v>
      </c>
      <c r="F22" s="689">
        <f t="shared" ref="F22:F23" si="1">E22*C22</f>
        <v>1400</v>
      </c>
    </row>
    <row r="23" spans="2:6" x14ac:dyDescent="0.25">
      <c r="B23" s="688" t="s">
        <v>1397</v>
      </c>
      <c r="C23" s="680">
        <v>70</v>
      </c>
      <c r="D23" s="680" t="s">
        <v>1106</v>
      </c>
      <c r="E23" s="680">
        <v>80</v>
      </c>
      <c r="F23" s="689">
        <f t="shared" si="1"/>
        <v>5600</v>
      </c>
    </row>
    <row r="24" spans="2:6" x14ac:dyDescent="0.25">
      <c r="B24" s="677" t="s">
        <v>1094</v>
      </c>
      <c r="C24" s="678"/>
      <c r="D24" s="678"/>
      <c r="E24" s="678"/>
      <c r="F24" s="690">
        <f>SUM(F22:F23)</f>
        <v>7000</v>
      </c>
    </row>
    <row r="25" spans="2:6" x14ac:dyDescent="0.25">
      <c r="B25" s="679" t="s">
        <v>1095</v>
      </c>
      <c r="C25" s="680">
        <v>15</v>
      </c>
      <c r="D25" s="680" t="s">
        <v>1096</v>
      </c>
      <c r="E25" s="106"/>
      <c r="F25" s="689">
        <f>F24*0.15</f>
        <v>1050</v>
      </c>
    </row>
    <row r="26" spans="2:6" ht="15.75" x14ac:dyDescent="0.25">
      <c r="B26" s="681" t="s">
        <v>1097</v>
      </c>
      <c r="C26" s="691"/>
      <c r="D26" s="691"/>
      <c r="E26" s="691"/>
      <c r="F26" s="692">
        <f>SUM(F24:F25)</f>
        <v>8050</v>
      </c>
    </row>
    <row r="27" spans="2:6" x14ac:dyDescent="0.25">
      <c r="B27" s="679" t="s">
        <v>1098</v>
      </c>
      <c r="C27" s="680">
        <v>10</v>
      </c>
      <c r="D27" s="106" t="s">
        <v>1096</v>
      </c>
      <c r="E27" s="106"/>
      <c r="F27" s="689">
        <f>F26*0.1</f>
        <v>805</v>
      </c>
    </row>
    <row r="28" spans="2:6" x14ac:dyDescent="0.25">
      <c r="B28" s="679" t="s">
        <v>1099</v>
      </c>
      <c r="C28" s="680">
        <v>10</v>
      </c>
      <c r="D28" s="106" t="s">
        <v>1096</v>
      </c>
      <c r="E28" s="106"/>
      <c r="F28" s="689">
        <f>F26*0.1</f>
        <v>805</v>
      </c>
    </row>
    <row r="29" spans="2:6" x14ac:dyDescent="0.25">
      <c r="B29" s="685" t="s">
        <v>1100</v>
      </c>
      <c r="C29" s="686"/>
      <c r="D29" s="686"/>
      <c r="E29" s="686"/>
      <c r="F29" s="687">
        <f>SUM(F26:F28)</f>
        <v>9660</v>
      </c>
    </row>
    <row r="30" spans="2:6" ht="15.75" thickBot="1" x14ac:dyDescent="0.3"/>
    <row r="31" spans="2:6" ht="18.75" x14ac:dyDescent="0.3">
      <c r="B31" s="682" t="s">
        <v>1261</v>
      </c>
      <c r="C31" s="683"/>
      <c r="D31" s="683"/>
      <c r="E31" s="683"/>
      <c r="F31" s="684"/>
    </row>
    <row r="32" spans="2:6" x14ac:dyDescent="0.25">
      <c r="B32" s="685" t="s">
        <v>1088</v>
      </c>
      <c r="C32" s="686" t="s">
        <v>1089</v>
      </c>
      <c r="D32" s="686" t="s">
        <v>1090</v>
      </c>
      <c r="E32" s="686" t="s">
        <v>1091</v>
      </c>
      <c r="F32" s="687" t="s">
        <v>1092</v>
      </c>
    </row>
    <row r="33" spans="2:6" ht="25.5" x14ac:dyDescent="0.25">
      <c r="B33" s="688" t="s">
        <v>1105</v>
      </c>
      <c r="C33" s="680">
        <v>1</v>
      </c>
      <c r="D33" s="680" t="s">
        <v>1104</v>
      </c>
      <c r="E33" s="680">
        <v>500</v>
      </c>
      <c r="F33" s="689">
        <v>1000</v>
      </c>
    </row>
    <row r="34" spans="2:6" x14ac:dyDescent="0.25">
      <c r="B34" s="688" t="s">
        <v>1109</v>
      </c>
      <c r="C34" s="680">
        <v>32</v>
      </c>
      <c r="D34" s="680" t="s">
        <v>1093</v>
      </c>
      <c r="E34" s="680">
        <v>10</v>
      </c>
      <c r="F34" s="689">
        <f>E34*C34</f>
        <v>320</v>
      </c>
    </row>
    <row r="35" spans="2:6" x14ac:dyDescent="0.25">
      <c r="B35" s="688" t="s">
        <v>569</v>
      </c>
      <c r="C35" s="680">
        <v>32</v>
      </c>
      <c r="D35" s="680" t="s">
        <v>1093</v>
      </c>
      <c r="E35" s="680">
        <v>20</v>
      </c>
      <c r="F35" s="689">
        <f>E35*C35</f>
        <v>640</v>
      </c>
    </row>
    <row r="36" spans="2:6" x14ac:dyDescent="0.25">
      <c r="B36" s="677" t="s">
        <v>1094</v>
      </c>
      <c r="C36" s="678"/>
      <c r="D36" s="678"/>
      <c r="E36" s="678"/>
      <c r="F36" s="690">
        <f>SUM(F33:F35)</f>
        <v>1960</v>
      </c>
    </row>
    <row r="37" spans="2:6" x14ac:dyDescent="0.25">
      <c r="B37" s="679" t="s">
        <v>1095</v>
      </c>
      <c r="C37" s="680">
        <v>15</v>
      </c>
      <c r="D37" s="680" t="s">
        <v>1096</v>
      </c>
      <c r="E37" s="106"/>
      <c r="F37" s="689">
        <f>F36*0.15</f>
        <v>294</v>
      </c>
    </row>
    <row r="38" spans="2:6" ht="15.75" x14ac:dyDescent="0.25">
      <c r="B38" s="681" t="s">
        <v>1097</v>
      </c>
      <c r="C38" s="691"/>
      <c r="D38" s="691"/>
      <c r="E38" s="691"/>
      <c r="F38" s="692">
        <f>SUM(F36:F37)</f>
        <v>2254</v>
      </c>
    </row>
    <row r="39" spans="2:6" x14ac:dyDescent="0.25">
      <c r="B39" s="679" t="s">
        <v>1098</v>
      </c>
      <c r="C39" s="680">
        <v>10</v>
      </c>
      <c r="D39" s="106" t="s">
        <v>1096</v>
      </c>
      <c r="E39" s="106"/>
      <c r="F39" s="689">
        <f>F38*0.1</f>
        <v>225.4</v>
      </c>
    </row>
    <row r="40" spans="2:6" x14ac:dyDescent="0.25">
      <c r="B40" s="679" t="s">
        <v>1099</v>
      </c>
      <c r="C40" s="680">
        <v>10</v>
      </c>
      <c r="D40" s="106" t="s">
        <v>1096</v>
      </c>
      <c r="E40" s="106"/>
      <c r="F40" s="689">
        <f>F38*0.1</f>
        <v>225.4</v>
      </c>
    </row>
    <row r="41" spans="2:6" ht="15.75" x14ac:dyDescent="0.25">
      <c r="B41" s="693" t="s">
        <v>1100</v>
      </c>
      <c r="C41" s="694"/>
      <c r="D41" s="695"/>
      <c r="E41" s="695"/>
      <c r="F41" s="696">
        <f>SUM(F38:F40)</f>
        <v>2704.8</v>
      </c>
    </row>
    <row r="42" spans="2:6" x14ac:dyDescent="0.25">
      <c r="B42" s="677" t="s">
        <v>1101</v>
      </c>
      <c r="C42" s="680"/>
      <c r="D42" s="106"/>
      <c r="E42" s="106"/>
      <c r="F42" s="697"/>
    </row>
    <row r="43" spans="2:6" x14ac:dyDescent="0.25">
      <c r="B43" s="679" t="s">
        <v>1102</v>
      </c>
      <c r="C43" s="680">
        <v>0</v>
      </c>
      <c r="D43" s="106" t="s">
        <v>1096</v>
      </c>
      <c r="E43" s="106"/>
      <c r="F43" s="698">
        <v>0</v>
      </c>
    </row>
    <row r="44" spans="2:6" ht="16.5" thickBot="1" x14ac:dyDescent="0.3">
      <c r="B44" s="699" t="s">
        <v>1103</v>
      </c>
      <c r="C44" s="700"/>
      <c r="D44" s="701"/>
      <c r="E44" s="701"/>
      <c r="F44" s="702">
        <f>F43+F41</f>
        <v>2704.8</v>
      </c>
    </row>
    <row r="45" spans="2:6" ht="15.75" thickBot="1" x14ac:dyDescent="0.3"/>
    <row r="46" spans="2:6" ht="17.25" customHeight="1" x14ac:dyDescent="0.3">
      <c r="B46" s="682" t="s">
        <v>1454</v>
      </c>
      <c r="C46" s="703"/>
      <c r="D46" s="703"/>
      <c r="E46" s="703"/>
      <c r="F46" s="704"/>
    </row>
    <row r="47" spans="2:6" x14ac:dyDescent="0.25">
      <c r="B47" s="685" t="s">
        <v>1088</v>
      </c>
      <c r="C47" s="686" t="s">
        <v>1089</v>
      </c>
      <c r="D47" s="686" t="s">
        <v>1090</v>
      </c>
      <c r="E47" s="686" t="s">
        <v>1091</v>
      </c>
      <c r="F47" s="687" t="s">
        <v>1092</v>
      </c>
    </row>
    <row r="48" spans="2:6" x14ac:dyDescent="0.25">
      <c r="B48" s="688" t="s">
        <v>1107</v>
      </c>
      <c r="C48" s="680">
        <f>110*2.7</f>
        <v>297</v>
      </c>
      <c r="D48" s="680" t="s">
        <v>1093</v>
      </c>
      <c r="E48" s="680">
        <v>5</v>
      </c>
      <c r="F48" s="689">
        <f t="shared" ref="F48:F49" si="2">E48*C48</f>
        <v>1485</v>
      </c>
    </row>
    <row r="49" spans="2:6" x14ac:dyDescent="0.25">
      <c r="B49" s="688" t="s">
        <v>1108</v>
      </c>
      <c r="C49" s="680">
        <v>297</v>
      </c>
      <c r="D49" s="680" t="s">
        <v>1093</v>
      </c>
      <c r="E49" s="680">
        <v>15</v>
      </c>
      <c r="F49" s="689">
        <f t="shared" si="2"/>
        <v>4455</v>
      </c>
    </row>
    <row r="50" spans="2:6" x14ac:dyDescent="0.25">
      <c r="B50" s="677" t="s">
        <v>1094</v>
      </c>
      <c r="C50" s="678"/>
      <c r="D50" s="678"/>
      <c r="E50" s="678"/>
      <c r="F50" s="690">
        <f>SUM(F48:F49)</f>
        <v>5940</v>
      </c>
    </row>
    <row r="51" spans="2:6" x14ac:dyDescent="0.25">
      <c r="B51" s="679" t="s">
        <v>1095</v>
      </c>
      <c r="C51" s="680">
        <v>15</v>
      </c>
      <c r="D51" s="680" t="s">
        <v>1096</v>
      </c>
      <c r="E51" s="106"/>
      <c r="F51" s="689">
        <f>F50*0.15</f>
        <v>891</v>
      </c>
    </row>
    <row r="52" spans="2:6" ht="15.75" x14ac:dyDescent="0.25">
      <c r="B52" s="681" t="s">
        <v>1097</v>
      </c>
      <c r="C52" s="691"/>
      <c r="D52" s="691"/>
      <c r="E52" s="691"/>
      <c r="F52" s="692">
        <f>SUM(F50:F51)</f>
        <v>6831</v>
      </c>
    </row>
    <row r="53" spans="2:6" x14ac:dyDescent="0.25">
      <c r="B53" s="679" t="s">
        <v>1098</v>
      </c>
      <c r="C53" s="680">
        <v>10</v>
      </c>
      <c r="D53" s="106" t="s">
        <v>1096</v>
      </c>
      <c r="E53" s="106"/>
      <c r="F53" s="689">
        <f>F52*0.1</f>
        <v>683.1</v>
      </c>
    </row>
    <row r="54" spans="2:6" x14ac:dyDescent="0.25">
      <c r="B54" s="679" t="s">
        <v>1099</v>
      </c>
      <c r="C54" s="680">
        <v>10</v>
      </c>
      <c r="D54" s="106" t="s">
        <v>1096</v>
      </c>
      <c r="E54" s="106"/>
      <c r="F54" s="689">
        <f>F52*0.1</f>
        <v>683.1</v>
      </c>
    </row>
    <row r="55" spans="2:6" x14ac:dyDescent="0.25">
      <c r="B55" s="685" t="s">
        <v>1100</v>
      </c>
      <c r="C55" s="686"/>
      <c r="D55" s="686"/>
      <c r="E55" s="686"/>
      <c r="F55" s="687">
        <f>SUM(F52:F54)</f>
        <v>8197.2000000000007</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32"/>
  <sheetViews>
    <sheetView topLeftCell="I12" workbookViewId="0">
      <selection activeCell="S31" sqref="S31"/>
    </sheetView>
  </sheetViews>
  <sheetFormatPr defaultRowHeight="15" x14ac:dyDescent="0.25"/>
  <cols>
    <col min="1" max="1" width="10.7109375" style="316" customWidth="1"/>
    <col min="2" max="2" width="20.7109375" style="316" customWidth="1"/>
    <col min="3" max="3" width="19" style="316" customWidth="1"/>
    <col min="4" max="4" width="13.7109375" style="316" hidden="1" customWidth="1"/>
    <col min="5" max="5" width="9.7109375" style="316" hidden="1" customWidth="1"/>
    <col min="6" max="6" width="10.7109375" style="316" hidden="1" customWidth="1"/>
    <col min="7" max="7" width="12.7109375" style="316" customWidth="1"/>
    <col min="8" max="8" width="18.5703125" style="316" customWidth="1"/>
    <col min="9" max="9" width="30.5703125" style="316" customWidth="1"/>
    <col min="10" max="10" width="35.85546875" style="316" customWidth="1"/>
    <col min="11" max="11" width="18.5703125" style="316" customWidth="1"/>
    <col min="12" max="12" width="12.85546875" style="316" hidden="1" customWidth="1"/>
    <col min="13" max="14" width="14.28515625" style="316" customWidth="1"/>
    <col min="15" max="15" width="9.42578125" style="875" customWidth="1"/>
    <col min="16" max="16" width="11.140625" style="316" hidden="1" customWidth="1"/>
    <col min="17" max="17" width="17.140625" style="316" hidden="1" customWidth="1"/>
    <col min="18" max="18" width="13.5703125" style="316" hidden="1" customWidth="1"/>
    <col min="19" max="19" width="14.7109375" style="316" customWidth="1"/>
    <col min="20" max="27" width="12.7109375" style="316" customWidth="1"/>
    <col min="28" max="28" width="12.5703125" style="316" customWidth="1"/>
    <col min="29" max="29" width="12.7109375" style="316" hidden="1" customWidth="1"/>
    <col min="30" max="32" width="13.42578125" style="316" hidden="1" customWidth="1"/>
    <col min="33" max="33" width="15.42578125" style="316" hidden="1" customWidth="1"/>
    <col min="34" max="34" width="13.42578125" style="316" bestFit="1" customWidth="1"/>
    <col min="35" max="35" width="17.28515625" style="316" customWidth="1"/>
    <col min="36" max="36" width="9.140625" style="316"/>
    <col min="37" max="37" width="30.7109375" style="316" customWidth="1"/>
    <col min="38" max="16384" width="9.140625" style="316"/>
  </cols>
  <sheetData>
    <row r="1" spans="1:36" ht="23.25" x14ac:dyDescent="0.25">
      <c r="A1" s="706" t="s">
        <v>1055</v>
      </c>
      <c r="B1" s="707"/>
      <c r="C1" s="707"/>
      <c r="D1" s="707"/>
      <c r="E1" s="707"/>
      <c r="F1" s="707"/>
      <c r="G1" s="707"/>
      <c r="H1" s="707"/>
      <c r="I1" s="707"/>
      <c r="J1" s="707"/>
      <c r="K1" s="707"/>
      <c r="L1" s="707"/>
      <c r="M1" s="707"/>
      <c r="N1" s="707"/>
      <c r="O1" s="854"/>
      <c r="P1" s="707"/>
      <c r="Q1" s="707"/>
      <c r="R1" s="707"/>
      <c r="S1" s="707"/>
      <c r="T1" s="707"/>
      <c r="U1" s="707"/>
      <c r="V1" s="707"/>
      <c r="W1" s="707"/>
      <c r="X1" s="707"/>
      <c r="Y1" s="707"/>
      <c r="Z1" s="707"/>
      <c r="AA1" s="707"/>
      <c r="AB1" s="707"/>
      <c r="AC1" s="707"/>
      <c r="AD1" s="707"/>
      <c r="AE1" s="707"/>
      <c r="AF1" s="707"/>
      <c r="AG1" s="707"/>
      <c r="AH1" s="707"/>
      <c r="AI1" s="707"/>
    </row>
    <row r="2" spans="1:36" ht="51.75" customHeight="1" x14ac:dyDescent="0.25">
      <c r="A2" s="708" t="s">
        <v>1461</v>
      </c>
      <c r="B2" s="709"/>
      <c r="C2" s="709"/>
      <c r="D2" s="709"/>
      <c r="E2" s="709"/>
      <c r="F2" s="710"/>
      <c r="H2" s="709"/>
      <c r="I2" s="709"/>
      <c r="J2" s="711"/>
      <c r="K2" s="709"/>
      <c r="L2" s="709"/>
      <c r="M2" s="709"/>
      <c r="N2" s="855" t="s">
        <v>234</v>
      </c>
      <c r="O2" s="855">
        <v>2021</v>
      </c>
      <c r="P2" s="709"/>
      <c r="Q2" s="709"/>
      <c r="R2" s="709"/>
      <c r="S2" s="709"/>
      <c r="T2" s="709"/>
      <c r="U2" s="709"/>
      <c r="V2" s="709"/>
      <c r="W2" s="709"/>
      <c r="X2" s="709"/>
      <c r="Y2" s="709"/>
      <c r="Z2" s="709"/>
      <c r="AA2" s="709"/>
      <c r="AB2" s="709"/>
      <c r="AC2" s="709"/>
      <c r="AD2" s="709"/>
      <c r="AE2" s="709"/>
      <c r="AF2" s="709"/>
      <c r="AG2" s="709"/>
      <c r="AH2" s="709"/>
      <c r="AI2" s="709"/>
    </row>
    <row r="3" spans="1:36" ht="60.75" thickBot="1" x14ac:dyDescent="0.3">
      <c r="A3" s="856" t="s">
        <v>1056</v>
      </c>
      <c r="B3" s="856" t="s">
        <v>4</v>
      </c>
      <c r="C3" s="856" t="s">
        <v>60</v>
      </c>
      <c r="D3" s="856" t="s">
        <v>1057</v>
      </c>
      <c r="E3" s="856" t="s">
        <v>97</v>
      </c>
      <c r="F3" s="856" t="s">
        <v>70</v>
      </c>
      <c r="G3" s="856" t="s">
        <v>3</v>
      </c>
      <c r="H3" s="856" t="s">
        <v>40</v>
      </c>
      <c r="I3" s="856" t="s">
        <v>32</v>
      </c>
      <c r="J3" s="856" t="s">
        <v>54</v>
      </c>
      <c r="K3" s="857" t="s">
        <v>41</v>
      </c>
      <c r="L3" s="858" t="s">
        <v>249</v>
      </c>
      <c r="M3" s="858" t="s">
        <v>47</v>
      </c>
      <c r="N3" s="858" t="s">
        <v>52</v>
      </c>
      <c r="O3" s="858" t="s">
        <v>1511</v>
      </c>
      <c r="P3" s="858" t="s">
        <v>236</v>
      </c>
      <c r="Q3" s="858" t="s">
        <v>237</v>
      </c>
      <c r="R3" s="858" t="s">
        <v>56</v>
      </c>
      <c r="S3" s="859" t="s">
        <v>57</v>
      </c>
      <c r="T3" s="858" t="s">
        <v>59</v>
      </c>
      <c r="U3" s="859" t="s">
        <v>58</v>
      </c>
      <c r="V3" s="859" t="s">
        <v>250</v>
      </c>
      <c r="W3" s="859" t="s">
        <v>251</v>
      </c>
      <c r="X3" s="859" t="s">
        <v>252</v>
      </c>
      <c r="Y3" s="859" t="s">
        <v>253</v>
      </c>
      <c r="Z3" s="859" t="s">
        <v>254</v>
      </c>
      <c r="AA3" s="859" t="s">
        <v>255</v>
      </c>
      <c r="AB3" s="859" t="s">
        <v>256</v>
      </c>
      <c r="AC3" s="859" t="s">
        <v>257</v>
      </c>
      <c r="AD3" s="859" t="s">
        <v>258</v>
      </c>
      <c r="AE3" s="859" t="s">
        <v>259</v>
      </c>
      <c r="AF3" s="859" t="s">
        <v>260</v>
      </c>
      <c r="AG3" s="859" t="s">
        <v>261</v>
      </c>
      <c r="AH3" s="860" t="s">
        <v>262</v>
      </c>
      <c r="AJ3" s="542"/>
    </row>
    <row r="4" spans="1:36" ht="60" hidden="1" customHeight="1" x14ac:dyDescent="0.25">
      <c r="A4" s="127"/>
      <c r="B4" s="719"/>
      <c r="C4" s="127"/>
      <c r="D4" s="127"/>
      <c r="E4" s="720"/>
      <c r="F4" s="127"/>
      <c r="G4" s="127"/>
      <c r="H4" s="861"/>
      <c r="I4" s="127"/>
      <c r="J4" s="656"/>
      <c r="K4" s="657"/>
      <c r="L4" s="127"/>
      <c r="M4" s="127"/>
      <c r="N4" s="722" t="s">
        <v>1054</v>
      </c>
      <c r="O4" s="722">
        <v>1</v>
      </c>
      <c r="P4" s="723"/>
      <c r="Q4" s="724"/>
      <c r="R4" s="723" t="str">
        <f>Table356723[[#Headers],[2020]]</f>
        <v>2020</v>
      </c>
      <c r="S4" s="723" t="str">
        <f>Table356723[[#Headers],[2021]]</f>
        <v>2021</v>
      </c>
      <c r="T4" s="723" t="str">
        <f>Table356723[[#Headers],[2022]]</f>
        <v>2022</v>
      </c>
      <c r="U4" s="723" t="str">
        <f>Table356723[[#Headers],[2023]]</f>
        <v>2023</v>
      </c>
      <c r="V4" s="723" t="str">
        <f>Table356723[[#Headers],[2024]]</f>
        <v>2024</v>
      </c>
      <c r="W4" s="723" t="str">
        <f>Table356723[[#Headers],[2025]]</f>
        <v>2025</v>
      </c>
      <c r="X4" s="723" t="str">
        <f>Table356723[[#Headers],[2026]]</f>
        <v>2026</v>
      </c>
      <c r="Y4" s="723" t="str">
        <f>Table356723[[#Headers],[2027]]</f>
        <v>2027</v>
      </c>
      <c r="Z4" s="723" t="str">
        <f>Table356723[[#Headers],[2028]]</f>
        <v>2028</v>
      </c>
      <c r="AA4" s="723" t="str">
        <f>Table356723[[#Headers],[2029]]</f>
        <v>2029</v>
      </c>
      <c r="AB4" s="723" t="str">
        <f>Table356723[[#Headers],[2030]]</f>
        <v>2030</v>
      </c>
      <c r="AC4" s="723" t="str">
        <f>Table356723[[#Headers],[2031]]</f>
        <v>2031</v>
      </c>
      <c r="AD4" s="723" t="str">
        <f>Table356723[[#Headers],[2032]]</f>
        <v>2032</v>
      </c>
      <c r="AE4" s="723" t="str">
        <f>Table356723[[#Headers],[2033]]</f>
        <v>2033</v>
      </c>
      <c r="AF4" s="723" t="str">
        <f>Table356723[[#Headers],[2034]]</f>
        <v>2034</v>
      </c>
      <c r="AG4" s="723" t="str">
        <f>Table356723[[#Headers],[2035]]</f>
        <v>2035</v>
      </c>
      <c r="AH4" s="725"/>
      <c r="AJ4" s="542"/>
    </row>
    <row r="5" spans="1:36" ht="15.75" hidden="1" thickBot="1" x14ac:dyDescent="0.3">
      <c r="A5" s="726"/>
      <c r="B5" s="156"/>
      <c r="C5" s="156"/>
      <c r="D5" s="156"/>
      <c r="E5" s="156"/>
      <c r="F5" s="156"/>
      <c r="G5" s="156"/>
      <c r="H5" s="156"/>
      <c r="I5" s="156"/>
      <c r="J5" s="156"/>
      <c r="K5" s="156"/>
      <c r="L5" s="156"/>
      <c r="M5" s="156"/>
      <c r="N5" s="156"/>
      <c r="O5" s="156"/>
      <c r="P5" s="156"/>
      <c r="Q5" s="156"/>
      <c r="R5" s="156">
        <f t="shared" ref="R5:AG5" si="0">IF($O$2=R$4,0,R$4-$O$2)</f>
        <v>-1</v>
      </c>
      <c r="S5" s="156">
        <f t="shared" si="0"/>
        <v>0</v>
      </c>
      <c r="T5" s="156">
        <f t="shared" si="0"/>
        <v>1</v>
      </c>
      <c r="U5" s="156">
        <f t="shared" si="0"/>
        <v>2</v>
      </c>
      <c r="V5" s="156">
        <f t="shared" si="0"/>
        <v>3</v>
      </c>
      <c r="W5" s="156">
        <f t="shared" si="0"/>
        <v>4</v>
      </c>
      <c r="X5" s="156">
        <f t="shared" si="0"/>
        <v>5</v>
      </c>
      <c r="Y5" s="156">
        <f t="shared" si="0"/>
        <v>6</v>
      </c>
      <c r="Z5" s="156">
        <f t="shared" si="0"/>
        <v>7</v>
      </c>
      <c r="AA5" s="156">
        <f t="shared" si="0"/>
        <v>8</v>
      </c>
      <c r="AB5" s="156">
        <f t="shared" si="0"/>
        <v>9</v>
      </c>
      <c r="AC5" s="156">
        <f t="shared" si="0"/>
        <v>10</v>
      </c>
      <c r="AD5" s="156">
        <f t="shared" si="0"/>
        <v>11</v>
      </c>
      <c r="AE5" s="156">
        <f t="shared" si="0"/>
        <v>12</v>
      </c>
      <c r="AF5" s="156">
        <f t="shared" si="0"/>
        <v>13</v>
      </c>
      <c r="AG5" s="156">
        <f t="shared" si="0"/>
        <v>14</v>
      </c>
      <c r="AH5" s="728"/>
    </row>
    <row r="6" spans="1:36" ht="15.75" thickBot="1" x14ac:dyDescent="0.3">
      <c r="A6" s="729" t="s">
        <v>1463</v>
      </c>
      <c r="B6" s="887" t="s">
        <v>1316</v>
      </c>
      <c r="C6" s="133"/>
      <c r="D6" s="133"/>
      <c r="E6" s="133"/>
      <c r="F6" s="731"/>
      <c r="G6" s="133"/>
      <c r="H6" s="732"/>
      <c r="I6" s="133"/>
      <c r="J6" s="133"/>
      <c r="K6" s="658"/>
      <c r="L6" s="133"/>
      <c r="M6" s="133"/>
      <c r="N6" s="133"/>
      <c r="O6" s="133"/>
      <c r="P6" s="133"/>
      <c r="Q6" s="733"/>
      <c r="R6" s="734"/>
      <c r="S6" s="734"/>
      <c r="T6" s="734"/>
      <c r="U6" s="734"/>
      <c r="V6" s="734"/>
      <c r="W6" s="734"/>
      <c r="X6" s="734"/>
      <c r="Y6" s="735"/>
      <c r="Z6" s="735"/>
      <c r="AA6" s="735"/>
      <c r="AB6" s="735"/>
      <c r="AC6" s="735"/>
      <c r="AD6" s="735"/>
      <c r="AE6" s="735"/>
      <c r="AF6" s="735"/>
      <c r="AG6" s="735"/>
      <c r="AH6" s="736"/>
    </row>
    <row r="7" spans="1:36" ht="120.75" hidden="1" customHeight="1" x14ac:dyDescent="0.25">
      <c r="A7" s="27"/>
      <c r="B7" s="110" t="s">
        <v>239</v>
      </c>
      <c r="C7" s="112"/>
      <c r="D7" s="110" t="s">
        <v>240</v>
      </c>
      <c r="E7" s="111"/>
      <c r="F7" s="110" t="s">
        <v>241</v>
      </c>
      <c r="G7" s="737"/>
      <c r="H7" s="114"/>
      <c r="I7" s="112"/>
      <c r="J7" s="115" t="s">
        <v>242</v>
      </c>
      <c r="K7" s="116"/>
      <c r="L7" s="117" t="s">
        <v>1644</v>
      </c>
      <c r="M7" s="738" t="s">
        <v>244</v>
      </c>
      <c r="N7" s="117" t="s">
        <v>1645</v>
      </c>
      <c r="O7" s="739" t="s">
        <v>246</v>
      </c>
      <c r="P7" s="739" t="s">
        <v>247</v>
      </c>
      <c r="Q7" s="740" t="s">
        <v>248</v>
      </c>
      <c r="R7" s="740" t="s">
        <v>248</v>
      </c>
      <c r="S7" s="740" t="s">
        <v>248</v>
      </c>
      <c r="T7" s="740" t="s">
        <v>248</v>
      </c>
      <c r="U7" s="740" t="s">
        <v>248</v>
      </c>
      <c r="V7" s="740" t="s">
        <v>248</v>
      </c>
      <c r="W7" s="740" t="s">
        <v>248</v>
      </c>
      <c r="X7" s="740" t="s">
        <v>248</v>
      </c>
      <c r="Y7" s="740" t="s">
        <v>248</v>
      </c>
      <c r="Z7" s="740" t="s">
        <v>248</v>
      </c>
      <c r="AA7" s="740" t="s">
        <v>248</v>
      </c>
      <c r="AB7" s="740" t="s">
        <v>248</v>
      </c>
      <c r="AC7" s="740" t="s">
        <v>248</v>
      </c>
      <c r="AD7" s="740" t="s">
        <v>248</v>
      </c>
      <c r="AE7" s="740" t="s">
        <v>248</v>
      </c>
      <c r="AF7" s="740" t="s">
        <v>248</v>
      </c>
      <c r="AG7" s="740" t="s">
        <v>248</v>
      </c>
      <c r="AH7" s="741" t="s">
        <v>248</v>
      </c>
    </row>
    <row r="8" spans="1:36" ht="25.5" x14ac:dyDescent="0.25">
      <c r="A8" s="326" t="s">
        <v>1464</v>
      </c>
      <c r="B8" s="742" t="s">
        <v>1072</v>
      </c>
      <c r="C8" s="326" t="s">
        <v>1058</v>
      </c>
      <c r="D8" s="326"/>
      <c r="E8" s="326"/>
      <c r="F8" s="326"/>
      <c r="G8" s="326" t="s">
        <v>1387</v>
      </c>
      <c r="H8" s="659" t="s">
        <v>1472</v>
      </c>
      <c r="I8" s="659" t="s">
        <v>1469</v>
      </c>
      <c r="J8" s="659" t="s">
        <v>1462</v>
      </c>
      <c r="K8" s="1035" t="s">
        <v>1534</v>
      </c>
      <c r="L8" s="326"/>
      <c r="M8" s="326">
        <v>3</v>
      </c>
      <c r="N8" s="326">
        <v>2023</v>
      </c>
      <c r="O8" s="1017">
        <f>'Mt Somers Estimates'!F17</f>
        <v>13179</v>
      </c>
      <c r="P8" s="743"/>
      <c r="Q8" s="744">
        <f>IF(Table356723[[#This Row],[CAPITAL COST]]="","",MROUND((SUM(Table356723[[#This Row],[CAPITAL COST]]*(1.03^($O$2-(IF(Table356723[[#This Row],[Year of price quote]] ="",$O$2,Table356723[[#This Row],[Year of price quote]])))))),10))</f>
        <v>13180</v>
      </c>
      <c r="R8" s="745" cm="1">
        <f t="array" ref="R8">IF(MOD((R$4-(IF(Table356723[[#This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Price]]*($O$4^R$5)),10))),"")</f>
        <v>13180</v>
      </c>
      <c r="S8" s="745" t="str" cm="1">
        <f t="array" ref="S8">IF(MOD((S$4-(IF(Table356723[[#This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Price]]*($O$4^S$5)),10))),"")</f>
        <v/>
      </c>
      <c r="T8" s="745" t="str" cm="1">
        <f t="array" ref="T8">IF(MOD((T$4-(IF(Table356723[[#This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Price]]*($O$4^T$5)),10))),"")</f>
        <v/>
      </c>
      <c r="U8" s="745" cm="1">
        <f t="array" ref="U8">IF(MOD((U$4-(IF(Table356723[[#This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Price]]*($O$4^U$5)),10))),"")</f>
        <v>13180</v>
      </c>
      <c r="V8" s="745" t="str" cm="1">
        <f t="array" ref="V8">IF(MOD((V$4-(IF(Table356723[[#This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Price]]*($O$4^V$5)),10))),"")</f>
        <v/>
      </c>
      <c r="W8" s="745" t="str" cm="1">
        <f t="array" ref="W8">IF(MOD((W$4-(IF(Table356723[[#This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Price]]*($O$4^W$5)),10))),"")</f>
        <v/>
      </c>
      <c r="X8" s="745" cm="1">
        <f t="array" ref="X8">IF(MOD((X$4-(IF(Table356723[[#This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Price]]*($O$4^X$5)),10))),"")</f>
        <v>13180</v>
      </c>
      <c r="Y8" s="745" t="str" cm="1">
        <f t="array" ref="Y8">IF(MOD((Y$4-(IF(Table356723[[#This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Price]]*($O$4^Y$5)),10))),"")</f>
        <v/>
      </c>
      <c r="Z8" s="745" t="str" cm="1">
        <f t="array" ref="Z8">IF(MOD((Z$4-(IF(Table356723[[#This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Price]]*($O$4^Z$5)),10))),"")</f>
        <v/>
      </c>
      <c r="AA8" s="745" cm="1">
        <f t="array" ref="AA8">IF(MOD((AA$4-(IF(Table356723[[#This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Price]]*($O$4^AA$5)),10))),"")</f>
        <v>13180</v>
      </c>
      <c r="AB8" s="745" t="str" cm="1">
        <f t="array" ref="AB8">IF(MOD((AB$4-(IF(Table356723[[#This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Price]]*($O$4^AB$5)),10))),"")</f>
        <v/>
      </c>
      <c r="AC8" s="745" t="str" cm="1">
        <f t="array" ref="AC8">IF(MOD((AC$4-(IF(Table356723[[#This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Price]]*($O$4^AC$5)),10))),"")</f>
        <v/>
      </c>
      <c r="AD8" s="745" cm="1">
        <f t="array" ref="AD8">IF(MOD((AD$4-(IF(Table356723[[#This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Price]]*($O$4^AD$5)),10))),"")</f>
        <v>13180</v>
      </c>
      <c r="AE8" s="745" t="str" cm="1">
        <f t="array" ref="AE8">IF(MOD((AE$4-(IF(Table356723[[#This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Price]]*($O$4^AE$5)),10))),"")</f>
        <v/>
      </c>
      <c r="AF8" s="745" t="str" cm="1">
        <f t="array" ref="AF8">IF(MOD((AF$4-(IF(Table356723[[#This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Price]]*($O$4^AF$5)),10))),"")</f>
        <v/>
      </c>
      <c r="AG8" s="745" cm="1">
        <f t="array" ref="AG8">IF(MOD((AG$4-(IF(Table356723[[#This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Price]]*($O$4^AG$5)),10))),"")</f>
        <v>13180</v>
      </c>
      <c r="AH8" s="746">
        <f>SUM(AC8:AG8)</f>
        <v>26360</v>
      </c>
    </row>
    <row r="9" spans="1:36" ht="25.5" x14ac:dyDescent="0.25">
      <c r="A9" s="189" t="s">
        <v>1465</v>
      </c>
      <c r="B9" s="742"/>
      <c r="C9" s="326" t="s">
        <v>1061</v>
      </c>
      <c r="D9" s="326"/>
      <c r="E9" s="326"/>
      <c r="F9" s="326"/>
      <c r="G9" s="326"/>
      <c r="H9" s="659" t="s">
        <v>1472</v>
      </c>
      <c r="I9" s="659" t="s">
        <v>1674</v>
      </c>
      <c r="J9" s="659" t="s">
        <v>1467</v>
      </c>
      <c r="K9" s="1036" t="s">
        <v>1534</v>
      </c>
      <c r="L9" s="326"/>
      <c r="M9" s="326">
        <v>3</v>
      </c>
      <c r="N9" s="326">
        <v>2023</v>
      </c>
      <c r="O9" s="1018">
        <v>2000</v>
      </c>
      <c r="P9" s="747"/>
      <c r="Q9" s="744">
        <f>IF(Table356723[[#This Row],[CAPITAL COST]]="","",MROUND((SUM(Table356723[[#This Row],[CAPITAL COST]]*(1.03^($O$2-(IF(Table356723[[#This Row],[Year of price quote]] ="",$O$2,Table356723[[#This Row],[Year of price quote]])))))),10))</f>
        <v>2000</v>
      </c>
      <c r="R9" s="745" cm="1">
        <f t="array" ref="R9">IF(MOD((R$4-(IF(Table356723[[#This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Price]]*($O$4^R$5)),10))),"")</f>
        <v>2000</v>
      </c>
      <c r="S9" s="745" t="str" cm="1">
        <f t="array" ref="S9">IF(MOD((S$4-(IF(Table356723[[#This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Price]]*($O$4^S$5)),10))),"")</f>
        <v/>
      </c>
      <c r="T9" s="745" t="str" cm="1">
        <f t="array" ref="T9">IF(MOD((T$4-(IF(Table356723[[#This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Price]]*($O$4^T$5)),10))),"")</f>
        <v/>
      </c>
      <c r="U9" s="745" cm="1">
        <f t="array" ref="U9">IF(MOD((U$4-(IF(Table356723[[#This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Price]]*($O$4^U$5)),10))),"")</f>
        <v>2000</v>
      </c>
      <c r="V9" s="745" t="str" cm="1">
        <f t="array" ref="V9">IF(MOD((V$4-(IF(Table356723[[#This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Price]]*($O$4^V$5)),10))),"")</f>
        <v/>
      </c>
      <c r="W9" s="745" t="str" cm="1">
        <f t="array" ref="W9">IF(MOD((W$4-(IF(Table356723[[#This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Price]]*($O$4^W$5)),10))),"")</f>
        <v/>
      </c>
      <c r="X9" s="745" cm="1">
        <f t="array" ref="X9">IF(MOD((X$4-(IF(Table356723[[#This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Price]]*($O$4^X$5)),10))),"")</f>
        <v>2000</v>
      </c>
      <c r="Y9" s="745" t="str" cm="1">
        <f t="array" ref="Y9">IF(MOD((Y$4-(IF(Table356723[[#This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Price]]*($O$4^Y$5)),10))),"")</f>
        <v/>
      </c>
      <c r="Z9" s="745" t="str" cm="1">
        <f t="array" ref="Z9">IF(MOD((Z$4-(IF(Table356723[[#This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Price]]*($O$4^Z$5)),10))),"")</f>
        <v/>
      </c>
      <c r="AA9" s="745" cm="1">
        <f t="array" ref="AA9">IF(MOD((AA$4-(IF(Table356723[[#This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Price]]*($O$4^AA$5)),10))),"")</f>
        <v>2000</v>
      </c>
      <c r="AB9" s="745" t="str" cm="1">
        <f t="array" ref="AB9">IF(MOD((AB$4-(IF(Table356723[[#This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Price]]*($O$4^AB$5)),10))),"")</f>
        <v/>
      </c>
      <c r="AC9" s="745" t="str" cm="1">
        <f t="array" ref="AC9">IF(MOD((AC$4-(IF(Table356723[[#This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Price]]*($O$4^AC$5)),10))),"")</f>
        <v/>
      </c>
      <c r="AD9" s="745" cm="1">
        <f t="array" ref="AD9">IF(MOD((AD$4-(IF(Table356723[[#This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Price]]*($O$4^AD$5)),10))),"")</f>
        <v>2000</v>
      </c>
      <c r="AE9" s="745" t="str" cm="1">
        <f t="array" ref="AE9">IF(MOD((AE$4-(IF(Table356723[[#This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Price]]*($O$4^AE$5)),10))),"")</f>
        <v/>
      </c>
      <c r="AF9" s="745" t="str" cm="1">
        <f t="array" ref="AF9">IF(MOD((AF$4-(IF(Table356723[[#This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Price]]*($O$4^AF$5)),10))),"")</f>
        <v/>
      </c>
      <c r="AG9" s="745" cm="1">
        <f t="array" ref="AG9">IF(MOD((AG$4-(IF(Table356723[[#This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Price]]*($O$4^AG$5)),10))),"")</f>
        <v>2000</v>
      </c>
      <c r="AH9" s="746">
        <f t="shared" ref="AH9:AH12" si="1">SUM(AC9:AG9)</f>
        <v>4000</v>
      </c>
    </row>
    <row r="10" spans="1:36" ht="25.5" x14ac:dyDescent="0.25">
      <c r="A10" s="17"/>
      <c r="B10" s="719" t="s">
        <v>1468</v>
      </c>
      <c r="C10" s="127" t="s">
        <v>1058</v>
      </c>
      <c r="D10" s="750"/>
      <c r="E10" s="326"/>
      <c r="F10" s="750"/>
      <c r="G10" s="127" t="s">
        <v>1117</v>
      </c>
      <c r="H10" s="861" t="s">
        <v>1473</v>
      </c>
      <c r="I10" s="127" t="s">
        <v>1469</v>
      </c>
      <c r="J10" s="659" t="s">
        <v>1462</v>
      </c>
      <c r="K10" s="1034" t="s">
        <v>1534</v>
      </c>
      <c r="L10" s="127"/>
      <c r="M10" s="750">
        <v>3</v>
      </c>
      <c r="N10" s="127">
        <v>2023</v>
      </c>
      <c r="O10" s="1018">
        <f>'Mt Somers Estimates'!F30</f>
        <v>1614.6</v>
      </c>
      <c r="P10" s="747"/>
      <c r="Q10" s="744">
        <f>IF(Table356723[[#This Row],[CAPITAL COST]]="","",MROUND((SUM(Table356723[[#This Row],[CAPITAL COST]]*(1.03^($O$2-(IF(Table356723[[#This Row],[Year of price quote]] ="",$O$2,Table356723[[#This Row],[Year of price quote]])))))),10))</f>
        <v>1610</v>
      </c>
      <c r="R10" s="745" cm="1">
        <f t="array" ref="R10">IF(MOD((R$4-(IF(Table356723[[#This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Price]]*($O$4^R$5)),10))),"")</f>
        <v>1610</v>
      </c>
      <c r="S10" s="745" t="str" cm="1">
        <f t="array" ref="S10">IF(MOD((S$4-(IF(Table356723[[#This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Price]]*($O$4^S$5)),10))),"")</f>
        <v/>
      </c>
      <c r="T10" s="745" t="str" cm="1">
        <f t="array" ref="T10">IF(MOD((T$4-(IF(Table356723[[#This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Price]]*($O$4^T$5)),10))),"")</f>
        <v/>
      </c>
      <c r="U10" s="745" cm="1">
        <f t="array" ref="U10">IF(MOD((U$4-(IF(Table356723[[#This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Price]]*($O$4^U$5)),10))),"")</f>
        <v>1610</v>
      </c>
      <c r="V10" s="745" t="str" cm="1">
        <f t="array" ref="V10">IF(MOD((V$4-(IF(Table356723[[#This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Price]]*($O$4^V$5)),10))),"")</f>
        <v/>
      </c>
      <c r="W10" s="745" t="str" cm="1">
        <f t="array" ref="W10">IF(MOD((W$4-(IF(Table356723[[#This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Price]]*($O$4^W$5)),10))),"")</f>
        <v/>
      </c>
      <c r="X10" s="745" cm="1">
        <f t="array" ref="X10">IF(MOD((X$4-(IF(Table356723[[#This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Price]]*($O$4^X$5)),10))),"")</f>
        <v>1610</v>
      </c>
      <c r="Y10" s="745" t="str" cm="1">
        <f t="array" ref="Y10">IF(MOD((Y$4-(IF(Table356723[[#This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Price]]*($O$4^Y$5)),10))),"")</f>
        <v/>
      </c>
      <c r="Z10" s="745" t="str" cm="1">
        <f t="array" ref="Z10">IF(MOD((Z$4-(IF(Table356723[[#This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Price]]*($O$4^Z$5)),10))),"")</f>
        <v/>
      </c>
      <c r="AA10" s="745" cm="1">
        <f t="array" ref="AA10">IF(MOD((AA$4-(IF(Table356723[[#This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Price]]*($O$4^AA$5)),10))),"")</f>
        <v>1610</v>
      </c>
      <c r="AB10" s="745" t="str" cm="1">
        <f t="array" ref="AB10">IF(MOD((AB$4-(IF(Table356723[[#This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Price]]*($O$4^AB$5)),10))),"")</f>
        <v/>
      </c>
      <c r="AC10" s="745" t="str" cm="1">
        <f t="array" ref="AC10">IF(MOD((AC$4-(IF(Table356723[[#This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Price]]*($O$4^AC$5)),10))),"")</f>
        <v/>
      </c>
      <c r="AD10" s="745" cm="1">
        <f t="array" ref="AD10">IF(MOD((AD$4-(IF(Table356723[[#This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Price]]*($O$4^AD$5)),10))),"")</f>
        <v>1610</v>
      </c>
      <c r="AE10" s="745" t="str" cm="1">
        <f t="array" ref="AE10">IF(MOD((AE$4-(IF(Table356723[[#This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Price]]*($O$4^AE$5)),10))),"")</f>
        <v/>
      </c>
      <c r="AF10" s="745" t="str" cm="1">
        <f t="array" ref="AF10">IF(MOD((AF$4-(IF(Table356723[[#This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Price]]*($O$4^AF$5)),10))),"")</f>
        <v/>
      </c>
      <c r="AG10" s="745" cm="1">
        <f t="array" ref="AG10">IF(MOD((AG$4-(IF(Table356723[[#This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Price]]*($O$4^AG$5)),10))),"")</f>
        <v>1610</v>
      </c>
      <c r="AH10" s="746">
        <f t="shared" ref="AH10" si="2">SUM(AC10:AG10)</f>
        <v>3220</v>
      </c>
    </row>
    <row r="11" spans="1:36" ht="25.5" x14ac:dyDescent="0.25">
      <c r="A11" s="17" t="s">
        <v>1466</v>
      </c>
      <c r="B11" s="719" t="s">
        <v>1319</v>
      </c>
      <c r="C11" s="127"/>
      <c r="D11" s="750"/>
      <c r="E11" s="326"/>
      <c r="F11" s="750"/>
      <c r="G11" s="127"/>
      <c r="H11" s="861"/>
      <c r="I11" s="127" t="s">
        <v>1406</v>
      </c>
      <c r="J11" s="751" t="s">
        <v>1407</v>
      </c>
      <c r="K11" s="1032" t="s">
        <v>1542</v>
      </c>
      <c r="L11" s="127"/>
      <c r="M11" s="750">
        <v>5</v>
      </c>
      <c r="N11" s="127">
        <v>2022</v>
      </c>
      <c r="O11" s="1018">
        <v>500</v>
      </c>
      <c r="P11" s="747"/>
      <c r="Q11" s="744">
        <f>IF(Table356723[[#This Row],[CAPITAL COST]]="","",MROUND((SUM(Table356723[[#This Row],[CAPITAL COST]]*(1.03^($O$2-(IF(Table356723[[#This Row],[Year of price quote]] ="",$O$2,Table356723[[#This Row],[Year of price quote]])))))),10))</f>
        <v>500</v>
      </c>
      <c r="R11" s="745" t="str" cm="1">
        <f t="array" ref="R11">IF(MOD((R$4-(IF(Table356723[[#This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Price]]*($O$4^R$5)),10))),"")</f>
        <v/>
      </c>
      <c r="S11" s="745" t="str" cm="1">
        <f t="array" ref="S11">IF(MOD((S$4-(IF(Table356723[[#This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Price]]*($O$4^S$5)),10))),"")</f>
        <v/>
      </c>
      <c r="T11" s="745" cm="1">
        <f t="array" ref="T11">IF(MOD((T$4-(IF(Table356723[[#This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Price]]*($O$4^T$5)),10))),"")</f>
        <v>500</v>
      </c>
      <c r="U11" s="745" t="str" cm="1">
        <f t="array" ref="U11">IF(MOD((U$4-(IF(Table356723[[#This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Price]]*($O$4^U$5)),10))),"")</f>
        <v/>
      </c>
      <c r="V11" s="745" t="str" cm="1">
        <f t="array" ref="V11">IF(MOD((V$4-(IF(Table356723[[#This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Price]]*($O$4^V$5)),10))),"")</f>
        <v/>
      </c>
      <c r="W11" s="745" t="str" cm="1">
        <f t="array" ref="W11">IF(MOD((W$4-(IF(Table356723[[#This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Price]]*($O$4^W$5)),10))),"")</f>
        <v/>
      </c>
      <c r="X11" s="745" t="str" cm="1">
        <f t="array" ref="X11">IF(MOD((X$4-(IF(Table356723[[#This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Price]]*($O$4^X$5)),10))),"")</f>
        <v/>
      </c>
      <c r="Y11" s="745" cm="1">
        <f t="array" ref="Y11">IF(MOD((Y$4-(IF(Table356723[[#This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Price]]*($O$4^Y$5)),10))),"")</f>
        <v>500</v>
      </c>
      <c r="Z11" s="745" t="str" cm="1">
        <f t="array" ref="Z11">IF(MOD((Z$4-(IF(Table356723[[#This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Price]]*($O$4^Z$5)),10))),"")</f>
        <v/>
      </c>
      <c r="AA11" s="745" t="str" cm="1">
        <f t="array" ref="AA11">IF(MOD((AA$4-(IF(Table356723[[#This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Price]]*($O$4^AA$5)),10))),"")</f>
        <v/>
      </c>
      <c r="AB11" s="745" t="str" cm="1">
        <f t="array" ref="AB11">IF(MOD((AB$4-(IF(Table356723[[#This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Price]]*($O$4^AB$5)),10))),"")</f>
        <v/>
      </c>
      <c r="AC11" s="745" t="str" cm="1">
        <f t="array" ref="AC11">IF(MOD((AC$4-(IF(Table356723[[#This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Price]]*($O$4^AC$5)),10))),"")</f>
        <v/>
      </c>
      <c r="AD11" s="745" cm="1">
        <f t="array" ref="AD11">IF(MOD((AD$4-(IF(Table356723[[#This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Price]]*($O$4^AD$5)),10))),"")</f>
        <v>500</v>
      </c>
      <c r="AE11" s="745" t="str" cm="1">
        <f t="array" ref="AE11">IF(MOD((AE$4-(IF(Table356723[[#This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Price]]*($O$4^AE$5)),10))),"")</f>
        <v/>
      </c>
      <c r="AF11" s="745" t="str" cm="1">
        <f t="array" ref="AF11">IF(MOD((AF$4-(IF(Table356723[[#This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Price]]*($O$4^AF$5)),10))),"")</f>
        <v/>
      </c>
      <c r="AG11" s="745" t="str" cm="1">
        <f t="array" ref="AG11">IF(MOD((AG$4-(IF(Table356723[[#This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Price]]*($O$4^AG$5)),10))),"")</f>
        <v/>
      </c>
      <c r="AH11" s="746">
        <f t="shared" si="1"/>
        <v>500</v>
      </c>
    </row>
    <row r="12" spans="1:36" ht="25.5" x14ac:dyDescent="0.25">
      <c r="A12" s="326" t="s">
        <v>1488</v>
      </c>
      <c r="B12" s="742" t="s">
        <v>1065</v>
      </c>
      <c r="C12" s="326"/>
      <c r="D12" s="326"/>
      <c r="E12" s="326"/>
      <c r="F12" s="326"/>
      <c r="G12" s="326" t="s">
        <v>1140</v>
      </c>
      <c r="H12" s="659" t="s">
        <v>1479</v>
      </c>
      <c r="I12" s="659" t="s">
        <v>1471</v>
      </c>
      <c r="J12" s="659" t="s">
        <v>1675</v>
      </c>
      <c r="K12" s="660" t="s">
        <v>191</v>
      </c>
      <c r="L12" s="326"/>
      <c r="M12" s="326">
        <v>5</v>
      </c>
      <c r="N12" s="326">
        <v>2024</v>
      </c>
      <c r="O12" s="1018">
        <f>'Mt Somers Estimates'!F42</f>
        <v>11626.5</v>
      </c>
      <c r="P12" s="743"/>
      <c r="Q12" s="744">
        <f>IF(Table356723[[#This Row],[CAPITAL COST]]="","",MROUND((SUM(Table356723[[#This Row],[CAPITAL COST]]*(1.03^($O$2-(IF(Table356723[[#This Row],[Year of price quote]] ="",$O$2,Table356723[[#This Row],[Year of price quote]])))))),10))</f>
        <v>11630</v>
      </c>
      <c r="R12" s="745" t="str" cm="1">
        <f t="array" ref="R12">IF(MOD((R$4-(IF(Table356723[[#This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Price]]*($O$4^R$5)),10))),"")</f>
        <v/>
      </c>
      <c r="S12" s="745" t="str" cm="1">
        <f t="array" ref="S12">IF(MOD((S$4-(IF(Table356723[[#This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Price]]*($O$4^S$5)),10))),"")</f>
        <v/>
      </c>
      <c r="T12" s="745" t="str" cm="1">
        <f t="array" ref="T12">IF(MOD((T$4-(IF(Table356723[[#This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Price]]*($O$4^T$5)),10))),"")</f>
        <v/>
      </c>
      <c r="U12" s="745" t="str" cm="1">
        <f t="array" ref="U12">IF(MOD((U$4-(IF(Table356723[[#This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Price]]*($O$4^U$5)),10))),"")</f>
        <v/>
      </c>
      <c r="V12" s="745" cm="1">
        <f t="array" ref="V12">IF(MOD((V$4-(IF(Table356723[[#This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Price]]*($O$4^V$5)),10))),"")</f>
        <v>11630</v>
      </c>
      <c r="W12" s="745" t="str" cm="1">
        <f t="array" ref="W12">IF(MOD((W$4-(IF(Table356723[[#This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Price]]*($O$4^W$5)),10))),"")</f>
        <v/>
      </c>
      <c r="X12" s="745" t="str" cm="1">
        <f t="array" ref="X12">IF(MOD((X$4-(IF(Table356723[[#This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Price]]*($O$4^X$5)),10))),"")</f>
        <v/>
      </c>
      <c r="Y12" s="745" t="str" cm="1">
        <f t="array" ref="Y12">IF(MOD((Y$4-(IF(Table356723[[#This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Price]]*($O$4^Y$5)),10))),"")</f>
        <v/>
      </c>
      <c r="Z12" s="745" t="str" cm="1">
        <f t="array" ref="Z12">IF(MOD((Z$4-(IF(Table356723[[#This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Price]]*($O$4^Z$5)),10))),"")</f>
        <v/>
      </c>
      <c r="AA12" s="745" cm="1">
        <f t="array" ref="AA12">IF(MOD((AA$4-(IF(Table356723[[#This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Price]]*($O$4^AA$5)),10))),"")</f>
        <v>11630</v>
      </c>
      <c r="AB12" s="745" t="str" cm="1">
        <f t="array" ref="AB12">IF(MOD((AB$4-(IF(Table356723[[#This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Price]]*($O$4^AB$5)),10))),"")</f>
        <v/>
      </c>
      <c r="AC12" s="745" t="str" cm="1">
        <f t="array" ref="AC12">IF(MOD((AC$4-(IF(Table356723[[#This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Price]]*($O$4^AC$5)),10))),"")</f>
        <v/>
      </c>
      <c r="AD12" s="745" t="str" cm="1">
        <f t="array" ref="AD12">IF(MOD((AD$4-(IF(Table356723[[#This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Price]]*($O$4^AD$5)),10))),"")</f>
        <v/>
      </c>
      <c r="AE12" s="745" t="str" cm="1">
        <f t="array" ref="AE12">IF(MOD((AE$4-(IF(Table356723[[#This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Price]]*($O$4^AE$5)),10))),"")</f>
        <v/>
      </c>
      <c r="AF12" s="745" cm="1">
        <f t="array" ref="AF12">IF(MOD((AF$4-(IF(Table356723[[#This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Price]]*($O$4^AF$5)),10))),"")</f>
        <v>11630</v>
      </c>
      <c r="AG12" s="745" t="str" cm="1">
        <f t="array" ref="AG12">IF(MOD((AG$4-(IF(Table356723[[#This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Price]]*($O$4^AG$5)),10))),"")</f>
        <v/>
      </c>
      <c r="AH12" s="746">
        <f t="shared" si="1"/>
        <v>11630</v>
      </c>
    </row>
    <row r="13" spans="1:36" s="5" customFormat="1" ht="84.75" customHeight="1" thickBot="1" x14ac:dyDescent="0.3">
      <c r="A13" s="326" t="s">
        <v>1695</v>
      </c>
      <c r="B13" s="742" t="s">
        <v>1687</v>
      </c>
      <c r="C13" s="326"/>
      <c r="D13" s="326"/>
      <c r="E13" s="326"/>
      <c r="F13" s="326"/>
      <c r="G13" s="326"/>
      <c r="H13" s="748"/>
      <c r="I13" s="659" t="s">
        <v>1688</v>
      </c>
      <c r="J13" s="749"/>
      <c r="K13" s="1037" t="s">
        <v>1534</v>
      </c>
      <c r="L13" s="326"/>
      <c r="M13" s="326">
        <v>1</v>
      </c>
      <c r="N13" s="326">
        <v>2022</v>
      </c>
      <c r="O13" s="1018">
        <v>500</v>
      </c>
      <c r="P13" s="743"/>
      <c r="Q13" s="744" t="str">
        <f>IF(Table355[[#This Row],[CAPITAL COST]]="","",MROUND((SUM(Table355[[#This Row],[CAPITAL COST]]*(1.03^($P$2-(IF(Table355[[#This Row],[Year of price quote]] ="",$P$2,Table355[[#This Row],[Year of price quote]])))))),10))</f>
        <v/>
      </c>
      <c r="R13" s="745" t="str" cm="1">
        <f t="array" ref="R13">IF(MOD((R$4-(IF(Table355[[#This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Price]]*($O$4^R$5)),10))),"")</f>
        <v/>
      </c>
      <c r="S13" s="745">
        <v>500</v>
      </c>
      <c r="T13" s="745">
        <v>500</v>
      </c>
      <c r="U13" s="745">
        <v>500</v>
      </c>
      <c r="V13" s="745">
        <v>500</v>
      </c>
      <c r="W13" s="745">
        <v>500</v>
      </c>
      <c r="X13" s="745">
        <v>500</v>
      </c>
      <c r="Y13" s="745">
        <v>500</v>
      </c>
      <c r="Z13" s="745">
        <v>500</v>
      </c>
      <c r="AA13" s="745">
        <v>500</v>
      </c>
      <c r="AB13" s="745">
        <v>500</v>
      </c>
      <c r="AC13" s="745" t="str" cm="1">
        <f t="array" ref="AC13">IF(MOD((AC$4-(IF(Table355[[#This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Price]]*($O$4^AC$5)),10))),"")</f>
        <v/>
      </c>
      <c r="AD13" s="745" t="str" cm="1">
        <f t="array" ref="AD13">IF(MOD((AD$4-(IF(Table355[[#This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Price]]*($O$4^AD$5)),10))),"")</f>
        <v/>
      </c>
      <c r="AE13" s="745" t="str" cm="1">
        <f t="array" ref="AE13">IF(MOD((AE$4-(IF(Table355[[#This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Price]]*($O$4^AE$5)),10))),"")</f>
        <v/>
      </c>
      <c r="AF13" s="745" t="str" cm="1">
        <f t="array" ref="AF13">IF(MOD((AF$4-(IF(Table355[[#This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Price]]*($O$4^AF$5)),10))),"")</f>
        <v/>
      </c>
      <c r="AG13" s="745" t="str" cm="1">
        <f t="array" ref="AG13">IF(MOD((AG$4-(IF(Table355[[#This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Price]]*($O$4^AG$5)),10))),"")</f>
        <v/>
      </c>
      <c r="AH13" s="746">
        <v>2500</v>
      </c>
    </row>
    <row r="14" spans="1:36" ht="15.75" thickBot="1" x14ac:dyDescent="0.3">
      <c r="A14" s="194"/>
      <c r="B14" s="753"/>
      <c r="C14" s="661"/>
      <c r="D14" s="661"/>
      <c r="E14" s="661"/>
      <c r="F14" s="661"/>
      <c r="G14" s="661"/>
      <c r="H14" s="661"/>
      <c r="I14" s="661"/>
      <c r="J14" s="661"/>
      <c r="K14" s="661"/>
      <c r="L14" s="661"/>
      <c r="M14" s="661"/>
      <c r="N14" s="661"/>
      <c r="O14" s="661"/>
      <c r="P14" s="755"/>
      <c r="Q14" s="756"/>
      <c r="R14" s="757">
        <f t="shared" ref="R14" si="3">SUBTOTAL(109,R8:R12)</f>
        <v>16790</v>
      </c>
      <c r="S14" s="758">
        <f>SUBTOTAL(109,S8:S13)</f>
        <v>500</v>
      </c>
      <c r="T14" s="758">
        <f t="shared" ref="T14:AH14" si="4">SUBTOTAL(109,T8:T13)</f>
        <v>1000</v>
      </c>
      <c r="U14" s="758">
        <f t="shared" si="4"/>
        <v>17290</v>
      </c>
      <c r="V14" s="758">
        <f t="shared" si="4"/>
        <v>12130</v>
      </c>
      <c r="W14" s="758">
        <f t="shared" si="4"/>
        <v>500</v>
      </c>
      <c r="X14" s="758">
        <f t="shared" si="4"/>
        <v>17290</v>
      </c>
      <c r="Y14" s="758">
        <f t="shared" si="4"/>
        <v>1000</v>
      </c>
      <c r="Z14" s="758">
        <f t="shared" si="4"/>
        <v>500</v>
      </c>
      <c r="AA14" s="758">
        <f t="shared" si="4"/>
        <v>28920</v>
      </c>
      <c r="AB14" s="758">
        <f t="shared" si="4"/>
        <v>500</v>
      </c>
      <c r="AC14" s="758">
        <f t="shared" si="4"/>
        <v>0</v>
      </c>
      <c r="AD14" s="758">
        <f t="shared" si="4"/>
        <v>17290</v>
      </c>
      <c r="AE14" s="758">
        <f t="shared" si="4"/>
        <v>0</v>
      </c>
      <c r="AF14" s="758">
        <f t="shared" si="4"/>
        <v>11630</v>
      </c>
      <c r="AG14" s="758">
        <f t="shared" si="4"/>
        <v>16790</v>
      </c>
      <c r="AH14" s="758">
        <f t="shared" si="4"/>
        <v>48210</v>
      </c>
    </row>
    <row r="15" spans="1:36" ht="15.75" thickBot="1" x14ac:dyDescent="0.3">
      <c r="A15" s="205"/>
      <c r="B15" s="662"/>
      <c r="C15" s="655"/>
      <c r="D15" s="655"/>
      <c r="E15" s="655"/>
      <c r="F15" s="655"/>
      <c r="G15" s="655"/>
      <c r="H15" s="655"/>
      <c r="I15" s="655"/>
      <c r="J15" s="662"/>
      <c r="K15" s="663"/>
      <c r="L15" s="655"/>
      <c r="M15" s="655"/>
      <c r="N15" s="655"/>
      <c r="O15" s="760"/>
      <c r="P15" s="761"/>
      <c r="Q15" s="762"/>
      <c r="R15" s="763"/>
      <c r="S15" s="764"/>
      <c r="T15" s="764"/>
      <c r="U15" s="764"/>
      <c r="V15" s="763"/>
      <c r="W15" s="764"/>
      <c r="X15" s="764"/>
      <c r="Y15" s="764"/>
      <c r="Z15" s="764"/>
      <c r="AA15" s="765"/>
      <c r="AB15" s="764"/>
      <c r="AC15" s="764"/>
      <c r="AD15" s="764"/>
      <c r="AE15" s="764"/>
      <c r="AF15" s="766"/>
      <c r="AG15" s="764"/>
      <c r="AH15" s="764"/>
    </row>
    <row r="16" spans="1:36" ht="15.75" thickBot="1" x14ac:dyDescent="0.3">
      <c r="A16" s="664" t="s">
        <v>1493</v>
      </c>
      <c r="B16" s="730" t="s">
        <v>1063</v>
      </c>
      <c r="C16" s="133"/>
      <c r="D16" s="133"/>
      <c r="E16" s="133"/>
      <c r="F16" s="133"/>
      <c r="G16" s="133"/>
      <c r="H16" s="732"/>
      <c r="I16" s="133"/>
      <c r="J16" s="133"/>
      <c r="K16" s="665"/>
      <c r="L16" s="133"/>
      <c r="M16" s="133"/>
      <c r="N16" s="133"/>
      <c r="O16" s="133"/>
      <c r="P16" s="133"/>
      <c r="Q16" s="767"/>
      <c r="R16" s="768"/>
      <c r="S16" s="768"/>
      <c r="T16" s="768"/>
      <c r="U16" s="768"/>
      <c r="V16" s="768"/>
      <c r="W16" s="768"/>
      <c r="X16" s="768"/>
      <c r="Y16" s="768"/>
      <c r="Z16" s="768"/>
      <c r="AA16" s="768"/>
      <c r="AB16" s="768"/>
      <c r="AC16" s="768"/>
      <c r="AD16" s="768"/>
      <c r="AE16" s="768"/>
      <c r="AF16" s="768"/>
      <c r="AG16" s="769"/>
      <c r="AH16" s="770"/>
    </row>
    <row r="17" spans="1:34" ht="38.25" x14ac:dyDescent="0.25">
      <c r="A17" s="17" t="s">
        <v>1489</v>
      </c>
      <c r="B17" s="719" t="s">
        <v>1410</v>
      </c>
      <c r="C17" s="773" t="s">
        <v>1478</v>
      </c>
      <c r="D17" s="750"/>
      <c r="E17" s="326"/>
      <c r="F17" s="750"/>
      <c r="G17" s="127"/>
      <c r="H17" s="861" t="s">
        <v>1499</v>
      </c>
      <c r="I17" s="127" t="s">
        <v>1480</v>
      </c>
      <c r="J17" s="751" t="s">
        <v>1448</v>
      </c>
      <c r="K17" s="1032" t="s">
        <v>1542</v>
      </c>
      <c r="L17" s="127"/>
      <c r="M17" s="782">
        <v>10</v>
      </c>
      <c r="N17" s="127">
        <v>2031</v>
      </c>
      <c r="O17" s="1018">
        <f>'Ruapuna Estimates'!F44</f>
        <v>2704.8</v>
      </c>
      <c r="P17" s="747"/>
      <c r="Q17" s="744">
        <f>IF(Table356723[[#This Row],[CAPITAL COST]]="","",MROUND((SUM(Table356723[[#This Row],[CAPITAL COST]]*(1.03^($O$2-(IF(Table356723[[#This Row],[Year of price quote]] ="",$O$2,Table356723[[#This Row],[Year of price quote]])))))),10))</f>
        <v>2700</v>
      </c>
      <c r="R17" s="745" t="str" cm="1">
        <f t="array" ref="R17">IF(MOD((R$4-(IF(Table356723[[#This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Price]]*($O$4^R$5)),10))),"")</f>
        <v/>
      </c>
      <c r="S17" s="745"/>
      <c r="T17" s="745" t="str" cm="1">
        <f t="array" ref="T17">IF(MOD((T$4-(IF(Table356723[[#This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Price]]*($O$4^T$5)),10))),"")</f>
        <v/>
      </c>
      <c r="U17" s="745" t="str" cm="1">
        <f t="array" ref="U17">IF(MOD((U$4-(IF(Table356723[[#This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Price]]*($O$4^U$5)),10))),"")</f>
        <v/>
      </c>
      <c r="V17" s="745" t="str" cm="1">
        <f t="array" ref="V17">IF(MOD((V$4-(IF(Table356723[[#This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Price]]*($O$4^V$5)),10))),"")</f>
        <v/>
      </c>
      <c r="W17" s="745" t="str" cm="1">
        <f t="array" ref="W17">IF(MOD((W$4-(IF(Table356723[[#This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Price]]*($O$4^W$5)),10))),"")</f>
        <v/>
      </c>
      <c r="X17" s="745" t="str" cm="1">
        <f t="array" ref="X17">IF(MOD((X$4-(IF(Table356723[[#This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Price]]*($O$4^X$5)),10))),"")</f>
        <v/>
      </c>
      <c r="Y17" s="745" t="str" cm="1">
        <f t="array" ref="Y17">IF(MOD((Y$4-(IF(Table356723[[#This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Price]]*($O$4^Y$5)),10))),"")</f>
        <v/>
      </c>
      <c r="Z17" s="745" t="str" cm="1">
        <f t="array" ref="Z17">IF(MOD((Z$4-(IF(Table356723[[#This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Price]]*($O$4^Z$5)),10))),"")</f>
        <v/>
      </c>
      <c r="AA17" s="745" t="str" cm="1">
        <f t="array" ref="AA17">IF(MOD((AA$4-(IF(Table356723[[#This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Price]]*($O$4^AA$5)),10))),"")</f>
        <v/>
      </c>
      <c r="AB17" s="745" t="str" cm="1">
        <f t="array" ref="AB17">IF(MOD((AB$4-(IF(Table356723[[#This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Price]]*($O$4^AB$5)),10))),"")</f>
        <v/>
      </c>
      <c r="AC17" s="745" cm="1">
        <f t="array" ref="AC17">IF(MOD((AC$4-(IF(Table356723[[#This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Price]]*($O$4^AC$5)),10))),"")</f>
        <v>2700</v>
      </c>
      <c r="AD17" s="745" t="str" cm="1">
        <f t="array" ref="AD17">IF(MOD((AD$4-(IF(Table356723[[#This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Price]]*($O$4^AD$5)),10))),"")</f>
        <v/>
      </c>
      <c r="AE17" s="745" t="str" cm="1">
        <f t="array" ref="AE17">IF(MOD((AE$4-(IF(Table356723[[#This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Price]]*($O$4^AE$5)),10))),"")</f>
        <v/>
      </c>
      <c r="AF17" s="745" t="str" cm="1">
        <f t="array" ref="AF17">IF(MOD((AF$4-(IF(Table356723[[#This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Price]]*($O$4^AF$5)),10))),"")</f>
        <v/>
      </c>
      <c r="AG17" s="745" t="str" cm="1">
        <f t="array" ref="AG17">IF(MOD((AG$4-(IF(Table356723[[#This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Price]]*($O$4^AG$5)),10))),"")</f>
        <v/>
      </c>
      <c r="AH17" s="746">
        <f t="shared" ref="AH17:AH19" si="5">SUM(AC17:AG17)</f>
        <v>2700</v>
      </c>
    </row>
    <row r="18" spans="1:34" ht="59.25" customHeight="1" x14ac:dyDescent="0.25">
      <c r="A18" s="17"/>
      <c r="B18" s="719"/>
      <c r="C18" s="127"/>
      <c r="D18" s="750"/>
      <c r="E18" s="781"/>
      <c r="F18" s="750"/>
      <c r="G18" s="127"/>
      <c r="H18" s="861" t="s">
        <v>1499</v>
      </c>
      <c r="I18" s="849" t="s">
        <v>1491</v>
      </c>
      <c r="J18" s="853" t="s">
        <v>1492</v>
      </c>
      <c r="K18" s="851"/>
      <c r="L18" s="127"/>
      <c r="M18" s="782"/>
      <c r="N18" s="127"/>
      <c r="O18" s="1039"/>
      <c r="P18" s="722"/>
      <c r="Q18" s="783"/>
      <c r="R18" s="784"/>
      <c r="S18" s="784"/>
      <c r="T18" s="784"/>
      <c r="U18" s="784"/>
      <c r="V18" s="784"/>
      <c r="W18" s="784"/>
      <c r="X18" s="784"/>
      <c r="Y18" s="784"/>
      <c r="Z18" s="784"/>
      <c r="AA18" s="785"/>
      <c r="AB18" s="784"/>
      <c r="AC18" s="784"/>
      <c r="AD18" s="784"/>
      <c r="AE18" s="784"/>
      <c r="AF18" s="784"/>
      <c r="AG18" s="784"/>
      <c r="AH18" s="786"/>
    </row>
    <row r="19" spans="1:34" ht="26.25" thickBot="1" x14ac:dyDescent="0.3">
      <c r="A19" s="17" t="s">
        <v>1490</v>
      </c>
      <c r="B19" s="719"/>
      <c r="C19" s="127" t="s">
        <v>1419</v>
      </c>
      <c r="D19" s="750"/>
      <c r="E19" s="326"/>
      <c r="F19" s="750"/>
      <c r="G19" s="127"/>
      <c r="H19" s="861" t="s">
        <v>1500</v>
      </c>
      <c r="I19" s="127" t="s">
        <v>1481</v>
      </c>
      <c r="J19" s="751" t="s">
        <v>1482</v>
      </c>
      <c r="K19" s="1034" t="s">
        <v>1534</v>
      </c>
      <c r="L19" s="127"/>
      <c r="M19" s="782">
        <v>5</v>
      </c>
      <c r="N19" s="127">
        <v>2022</v>
      </c>
      <c r="O19" s="1018">
        <v>500</v>
      </c>
      <c r="P19" s="747"/>
      <c r="Q19" s="744">
        <f>IF(Table356723[[#This Row],[CAPITAL COST]]="","",MROUND((SUM(Table356723[[#This Row],[CAPITAL COST]]*(1.03^($O$2-(IF(Table356723[[#This Row],[Year of price quote]] ="",$O$2,Table356723[[#This Row],[Year of price quote]])))))),10))</f>
        <v>500</v>
      </c>
      <c r="R19" s="745" t="str" cm="1">
        <f t="array" ref="R19">IF(MOD((R$4-(IF(Table356723[[#This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Price]]*($O$4^R$5)),10))),"")</f>
        <v/>
      </c>
      <c r="S19" s="745" t="str" cm="1">
        <f t="array" ref="S19">IF(MOD((S$4-(IF(Table356723[[#This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Price]]*($O$4^S$5)),10))),"")</f>
        <v/>
      </c>
      <c r="T19" s="745" cm="1">
        <f t="array" ref="T19">IF(MOD((T$4-(IF(Table356723[[#This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Price]]*($O$4^T$5)),10))),"")</f>
        <v>500</v>
      </c>
      <c r="U19" s="745" t="str" cm="1">
        <f t="array" ref="U19">IF(MOD((U$4-(IF(Table356723[[#This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Price]]*($O$4^U$5)),10))),"")</f>
        <v/>
      </c>
      <c r="V19" s="745" t="str" cm="1">
        <f t="array" ref="V19">IF(MOD((V$4-(IF(Table356723[[#This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Price]]*($O$4^V$5)),10))),"")</f>
        <v/>
      </c>
      <c r="W19" s="745" t="str" cm="1">
        <f t="array" ref="W19">IF(MOD((W$4-(IF(Table356723[[#This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Price]]*($O$4^W$5)),10))),"")</f>
        <v/>
      </c>
      <c r="X19" s="745" t="str" cm="1">
        <f t="array" ref="X19">IF(MOD((X$4-(IF(Table356723[[#This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Price]]*($O$4^X$5)),10))),"")</f>
        <v/>
      </c>
      <c r="Y19" s="745" cm="1">
        <f t="array" ref="Y19">IF(MOD((Y$4-(IF(Table356723[[#This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Price]]*($O$4^Y$5)),10))),"")</f>
        <v>500</v>
      </c>
      <c r="Z19" s="745" t="str" cm="1">
        <f t="array" ref="Z19">IF(MOD((Z$4-(IF(Table356723[[#This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Price]]*($O$4^Z$5)),10))),"")</f>
        <v/>
      </c>
      <c r="AA19" s="745" t="str" cm="1">
        <f t="array" ref="AA19">IF(MOD((AA$4-(IF(Table356723[[#This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Price]]*($O$4^AA$5)),10))),"")</f>
        <v/>
      </c>
      <c r="AB19" s="745" t="str" cm="1">
        <f t="array" ref="AB19">IF(MOD((AB$4-(IF(Table356723[[#This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Price]]*($O$4^AB$5)),10))),"")</f>
        <v/>
      </c>
      <c r="AC19" s="745" t="str" cm="1">
        <f t="array" ref="AC19">IF(MOD((AC$4-(IF(Table356723[[#This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Price]]*($O$4^AC$5)),10))),"")</f>
        <v/>
      </c>
      <c r="AD19" s="745" cm="1">
        <f t="array" ref="AD19">IF(MOD((AD$4-(IF(Table356723[[#This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Price]]*($O$4^AD$5)),10))),"")</f>
        <v>500</v>
      </c>
      <c r="AE19" s="745" t="str" cm="1">
        <f t="array" ref="AE19">IF(MOD((AE$4-(IF(Table356723[[#This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Price]]*($O$4^AE$5)),10))),"")</f>
        <v/>
      </c>
      <c r="AF19" s="745" t="str" cm="1">
        <f t="array" ref="AF19">IF(MOD((AF$4-(IF(Table356723[[#This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Price]]*($O$4^AF$5)),10))),"")</f>
        <v/>
      </c>
      <c r="AG19" s="745" t="str" cm="1">
        <f t="array" ref="AG19">IF(MOD((AG$4-(IF(Table356723[[#This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Price]]*($O$4^AG$5)),10))),"")</f>
        <v/>
      </c>
      <c r="AH19" s="746">
        <f t="shared" si="5"/>
        <v>500</v>
      </c>
    </row>
    <row r="20" spans="1:34" ht="15.75" thickBot="1" x14ac:dyDescent="0.3">
      <c r="A20" s="787"/>
      <c r="B20" s="788"/>
      <c r="C20" s="667"/>
      <c r="D20" s="667"/>
      <c r="E20" s="667"/>
      <c r="F20" s="667"/>
      <c r="G20" s="667"/>
      <c r="H20" s="667"/>
      <c r="I20" s="667"/>
      <c r="J20" s="667"/>
      <c r="K20" s="667"/>
      <c r="L20" s="789"/>
      <c r="M20" s="789"/>
      <c r="N20" s="789"/>
      <c r="O20" s="790"/>
      <c r="P20" s="791"/>
      <c r="Q20" s="790"/>
      <c r="R20" s="757">
        <f t="shared" ref="R20:AH20" si="6">SUBTOTAL(109,R17:R19)</f>
        <v>0</v>
      </c>
      <c r="S20" s="757">
        <f t="shared" si="6"/>
        <v>0</v>
      </c>
      <c r="T20" s="757">
        <f t="shared" si="6"/>
        <v>500</v>
      </c>
      <c r="U20" s="757">
        <f t="shared" si="6"/>
        <v>0</v>
      </c>
      <c r="V20" s="757">
        <f t="shared" si="6"/>
        <v>0</v>
      </c>
      <c r="W20" s="757">
        <f t="shared" si="6"/>
        <v>0</v>
      </c>
      <c r="X20" s="757">
        <f t="shared" si="6"/>
        <v>0</v>
      </c>
      <c r="Y20" s="757">
        <f t="shared" si="6"/>
        <v>500</v>
      </c>
      <c r="Z20" s="757">
        <f t="shared" si="6"/>
        <v>0</v>
      </c>
      <c r="AA20" s="757">
        <f t="shared" si="6"/>
        <v>0</v>
      </c>
      <c r="AB20" s="757">
        <f t="shared" si="6"/>
        <v>0</v>
      </c>
      <c r="AC20" s="757">
        <f t="shared" si="6"/>
        <v>2700</v>
      </c>
      <c r="AD20" s="757">
        <f t="shared" si="6"/>
        <v>500</v>
      </c>
      <c r="AE20" s="757">
        <f t="shared" si="6"/>
        <v>0</v>
      </c>
      <c r="AF20" s="757">
        <f t="shared" si="6"/>
        <v>0</v>
      </c>
      <c r="AG20" s="757">
        <f t="shared" si="6"/>
        <v>0</v>
      </c>
      <c r="AH20" s="757">
        <f t="shared" si="6"/>
        <v>3200</v>
      </c>
    </row>
    <row r="21" spans="1:34" ht="15.75" thickBot="1" x14ac:dyDescent="0.3">
      <c r="A21" s="75"/>
      <c r="B21" s="669"/>
      <c r="C21" s="668"/>
      <c r="D21" s="668"/>
      <c r="E21" s="667"/>
      <c r="F21" s="668"/>
      <c r="G21" s="668"/>
      <c r="H21" s="668"/>
      <c r="I21" s="668"/>
      <c r="J21" s="669"/>
      <c r="K21" s="670"/>
      <c r="L21" s="793"/>
      <c r="M21" s="793"/>
      <c r="N21" s="793"/>
      <c r="O21" s="794"/>
      <c r="P21" s="795"/>
      <c r="Q21" s="796"/>
      <c r="R21" s="797"/>
      <c r="S21" s="798"/>
      <c r="T21" s="798"/>
      <c r="U21" s="798"/>
      <c r="V21" s="797"/>
      <c r="W21" s="798"/>
      <c r="X21" s="798"/>
      <c r="Y21" s="798"/>
      <c r="Z21" s="798"/>
      <c r="AA21" s="799"/>
      <c r="AB21" s="798"/>
      <c r="AC21" s="798"/>
      <c r="AD21" s="798"/>
      <c r="AE21" s="798"/>
      <c r="AF21" s="797"/>
      <c r="AG21" s="798"/>
      <c r="AH21" s="800"/>
    </row>
    <row r="22" spans="1:34" ht="15.75" thickBot="1" x14ac:dyDescent="0.3">
      <c r="A22" s="801" t="s">
        <v>1494</v>
      </c>
      <c r="B22" s="802" t="s">
        <v>1543</v>
      </c>
      <c r="C22" s="802"/>
      <c r="D22" s="802"/>
      <c r="E22" s="802"/>
      <c r="F22" s="802"/>
      <c r="G22" s="802"/>
      <c r="H22" s="732"/>
      <c r="I22" s="803"/>
      <c r="J22" s="803"/>
      <c r="K22" s="802"/>
      <c r="L22" s="802"/>
      <c r="M22" s="802"/>
      <c r="N22" s="802"/>
      <c r="O22" s="802"/>
      <c r="P22" s="802"/>
      <c r="Q22" s="804"/>
      <c r="R22" s="805"/>
      <c r="S22" s="806"/>
      <c r="T22" s="806"/>
      <c r="U22" s="806"/>
      <c r="V22" s="805"/>
      <c r="W22" s="806"/>
      <c r="X22" s="806"/>
      <c r="Y22" s="806"/>
      <c r="Z22" s="806"/>
      <c r="AA22" s="806"/>
      <c r="AB22" s="806"/>
      <c r="AC22" s="806"/>
      <c r="AD22" s="806"/>
      <c r="AE22" s="806"/>
      <c r="AF22" s="807"/>
      <c r="AG22" s="806"/>
      <c r="AH22" s="808"/>
    </row>
    <row r="23" spans="1:34" ht="25.5" x14ac:dyDescent="0.25">
      <c r="A23" s="17" t="s">
        <v>1495</v>
      </c>
      <c r="B23" s="719" t="s">
        <v>526</v>
      </c>
      <c r="C23" s="127"/>
      <c r="D23" s="750"/>
      <c r="E23" s="750"/>
      <c r="F23" s="750"/>
      <c r="G23" s="127"/>
      <c r="H23" s="861"/>
      <c r="I23" s="127" t="s">
        <v>1483</v>
      </c>
      <c r="J23" s="751" t="s">
        <v>1484</v>
      </c>
      <c r="K23" s="1034" t="s">
        <v>1534</v>
      </c>
      <c r="L23" s="127"/>
      <c r="M23" s="750">
        <v>5</v>
      </c>
      <c r="N23" s="127">
        <v>2023</v>
      </c>
      <c r="O23" s="1018">
        <v>15000</v>
      </c>
      <c r="P23" s="747"/>
      <c r="Q23" s="744">
        <f>IF(Table356723[[#This Row],[CAPITAL COST]]="","",MROUND((SUM(Table356723[[#This Row],[CAPITAL COST]]*(1.03^($O$2-(IF(Table356723[[#This Row],[Year of price quote]] ="",$O$2,Table356723[[#This Row],[Year of price quote]])))))),10))</f>
        <v>15000</v>
      </c>
      <c r="R23" s="745" t="str" cm="1">
        <f t="array" ref="R23">IF(MOD((R$4-(IF(Table356723[[#This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Price]]*($O$4^R$5)),10))),"")</f>
        <v/>
      </c>
      <c r="S23" s="745" t="str" cm="1">
        <f t="array" ref="S23">IF(MOD((S$4-(IF(Table356723[[#This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Price]]*($O$4^S$5)),10))),"")</f>
        <v/>
      </c>
      <c r="T23" s="745" t="str" cm="1">
        <f t="array" ref="T23">IF(MOD((T$4-(IF(Table356723[[#This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Price]]*($O$4^T$5)),10))),"")</f>
        <v/>
      </c>
      <c r="U23" s="745" cm="1">
        <f t="array" ref="U23">IF(MOD((U$4-(IF(Table356723[[#This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Price]]*($O$4^U$5)),10))),"")</f>
        <v>15000</v>
      </c>
      <c r="V23" s="745" t="str" cm="1">
        <f t="array" ref="V23">IF(MOD((V$4-(IF(Table356723[[#This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Price]]*($O$4^V$5)),10))),"")</f>
        <v/>
      </c>
      <c r="W23" s="745" t="str" cm="1">
        <f t="array" ref="W23">IF(MOD((W$4-(IF(Table356723[[#This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Price]]*($O$4^W$5)),10))),"")</f>
        <v/>
      </c>
      <c r="X23" s="745" t="str" cm="1">
        <f t="array" ref="X23">IF(MOD((X$4-(IF(Table356723[[#This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Price]]*($O$4^X$5)),10))),"")</f>
        <v/>
      </c>
      <c r="Y23" s="745" t="str" cm="1">
        <f t="array" ref="Y23">IF(MOD((Y$4-(IF(Table356723[[#This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Price]]*($O$4^Y$5)),10))),"")</f>
        <v/>
      </c>
      <c r="Z23" s="745" cm="1">
        <f t="array" ref="Z23">IF(MOD((Z$4-(IF(Table356723[[#This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Price]]*($O$4^Z$5)),10))),"")</f>
        <v>15000</v>
      </c>
      <c r="AA23" s="745" t="str" cm="1">
        <f t="array" ref="AA23">IF(MOD((AA$4-(IF(Table356723[[#This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Price]]*($O$4^AA$5)),10))),"")</f>
        <v/>
      </c>
      <c r="AB23" s="745" t="str" cm="1">
        <f t="array" ref="AB23">IF(MOD((AB$4-(IF(Table356723[[#This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Price]]*($O$4^AB$5)),10))),"")</f>
        <v/>
      </c>
      <c r="AC23" s="745" t="str" cm="1">
        <f t="array" ref="AC23">IF(MOD((AC$4-(IF(Table356723[[#This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Price]]*($O$4^AC$5)),10))),"")</f>
        <v/>
      </c>
      <c r="AD23" s="745" t="str" cm="1">
        <f t="array" ref="AD23">IF(MOD((AD$4-(IF(Table356723[[#This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Price]]*($O$4^AD$5)),10))),"")</f>
        <v/>
      </c>
      <c r="AE23" s="745" cm="1">
        <f t="array" ref="AE23">IF(MOD((AE$4-(IF(Table356723[[#This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Price]]*($O$4^AE$5)),10))),"")</f>
        <v>15000</v>
      </c>
      <c r="AF23" s="745" t="str" cm="1">
        <f t="array" ref="AF23">IF(MOD((AF$4-(IF(Table356723[[#This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Price]]*($O$4^AF$5)),10))),"")</f>
        <v/>
      </c>
      <c r="AG23" s="745" t="str" cm="1">
        <f t="array" ref="AG23">IF(MOD((AG$4-(IF(Table356723[[#This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Price]]*($O$4^AG$5)),10))),"")</f>
        <v/>
      </c>
      <c r="AH23" s="746">
        <f t="shared" ref="AH23" si="7">SUM(AC23:AG23)</f>
        <v>15000</v>
      </c>
    </row>
    <row r="24" spans="1:34" ht="25.5" x14ac:dyDescent="0.25">
      <c r="A24" s="17" t="s">
        <v>1496</v>
      </c>
      <c r="B24" s="719" t="s">
        <v>1487</v>
      </c>
      <c r="C24" s="127"/>
      <c r="D24" s="750"/>
      <c r="E24" s="750"/>
      <c r="F24" s="750"/>
      <c r="G24" s="127"/>
      <c r="H24" s="861" t="s">
        <v>1502</v>
      </c>
      <c r="I24" s="127" t="s">
        <v>1422</v>
      </c>
      <c r="J24" s="751" t="s">
        <v>1676</v>
      </c>
      <c r="K24" s="1032" t="s">
        <v>1542</v>
      </c>
      <c r="L24" s="127"/>
      <c r="M24" s="750">
        <v>5</v>
      </c>
      <c r="N24" s="127">
        <v>2024</v>
      </c>
      <c r="O24" s="1018">
        <v>500</v>
      </c>
      <c r="P24" s="747"/>
      <c r="Q24" s="744">
        <f>IF(Table356723[[#This Row],[CAPITAL COST]]="","",MROUND((SUM(Table356723[[#This Row],[CAPITAL COST]]*(1.03^($O$2-(IF(Table356723[[#This Row],[Year of price quote]] ="",$O$2,Table356723[[#This Row],[Year of price quote]])))))),10))</f>
        <v>500</v>
      </c>
      <c r="R24" s="745" t="str" cm="1">
        <f t="array" ref="R24">IF(MOD((R$4-(IF(Table356723[[#This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Price]]*($O$4^R$5)),10))),"")</f>
        <v/>
      </c>
      <c r="S24" s="745" t="str" cm="1">
        <f t="array" ref="S24">IF(MOD((S$4-(IF(Table356723[[#This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Price]]*($O$4^S$5)),10))),"")</f>
        <v/>
      </c>
      <c r="T24" s="745" t="str" cm="1">
        <f t="array" ref="T24">IF(MOD((T$4-(IF(Table356723[[#This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Price]]*($O$4^T$5)),10))),"")</f>
        <v/>
      </c>
      <c r="U24" s="745">
        <v>0</v>
      </c>
      <c r="V24" s="745" cm="1">
        <f t="array" ref="V24">IF(MOD((V$4-(IF(Table356723[[#This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Price]]*($O$4^V$5)),10))),"")</f>
        <v>500</v>
      </c>
      <c r="W24" s="745" t="str" cm="1">
        <f t="array" ref="W24">IF(MOD((W$4-(IF(Table356723[[#This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Price]]*($O$4^W$5)),10))),"")</f>
        <v/>
      </c>
      <c r="X24" s="745" t="str" cm="1">
        <f t="array" ref="X24">IF(MOD((X$4-(IF(Table356723[[#This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Price]]*($O$4^X$5)),10))),"")</f>
        <v/>
      </c>
      <c r="Y24" s="745" t="str" cm="1">
        <f t="array" ref="Y24">IF(MOD((Y$4-(IF(Table356723[[#This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Price]]*($O$4^Y$5)),10))),"")</f>
        <v/>
      </c>
      <c r="Z24" s="745">
        <v>0</v>
      </c>
      <c r="AA24" s="745" cm="1">
        <f t="array" ref="AA24">IF(MOD((AA$4-(IF(Table356723[[#This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Price]]*($O$4^AA$5)),10))),"")</f>
        <v>500</v>
      </c>
      <c r="AB24" s="745" t="str" cm="1">
        <f t="array" ref="AB24">IF(MOD((AB$4-(IF(Table356723[[#This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Price]]*($O$4^AB$5)),10))),"")</f>
        <v/>
      </c>
      <c r="AC24" s="745" t="str" cm="1">
        <f t="array" ref="AC24">IF(MOD((AC$4-(IF(Table356723[[#This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Price]]*($O$4^AC$5)),10))),"")</f>
        <v/>
      </c>
      <c r="AD24" s="745" t="str" cm="1">
        <f t="array" ref="AD24">IF(MOD((AD$4-(IF(Table356723[[#This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Price]]*($O$4^AD$5)),10))),"")</f>
        <v/>
      </c>
      <c r="AE24" s="745" t="str" cm="1">
        <f t="array" ref="AE24">IF(MOD((AE$4-(IF(Table356723[[#This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Price]]*($O$4^AE$5)),10))),"")</f>
        <v/>
      </c>
      <c r="AF24" s="745" cm="1">
        <f t="array" ref="AF24">IF(MOD((AF$4-(IF(Table356723[[#This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Price]]*($O$4^AF$5)),10))),"")</f>
        <v>500</v>
      </c>
      <c r="AG24" s="745" t="str" cm="1">
        <f t="array" ref="AG24">IF(MOD((AG$4-(IF(Table356723[[#This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Price]]*($O$4^AG$5)),10))),"")</f>
        <v/>
      </c>
      <c r="AH24" s="746">
        <f t="shared" ref="AH24:AH25" si="8">SUM(AC24:AG24)</f>
        <v>500</v>
      </c>
    </row>
    <row r="25" spans="1:34" ht="25.5" x14ac:dyDescent="0.25">
      <c r="A25" s="17" t="s">
        <v>1497</v>
      </c>
      <c r="B25" s="719" t="s">
        <v>1485</v>
      </c>
      <c r="C25" s="127"/>
      <c r="D25" s="750"/>
      <c r="E25" s="750"/>
      <c r="F25" s="750"/>
      <c r="G25" s="127"/>
      <c r="H25" s="861" t="s">
        <v>1501</v>
      </c>
      <c r="I25" s="127" t="s">
        <v>1426</v>
      </c>
      <c r="J25" s="751" t="s">
        <v>1427</v>
      </c>
      <c r="K25" s="1032" t="s">
        <v>1542</v>
      </c>
      <c r="L25" s="127"/>
      <c r="M25" s="750">
        <v>5</v>
      </c>
      <c r="N25" s="127">
        <v>2023</v>
      </c>
      <c r="O25" s="1018">
        <v>500</v>
      </c>
      <c r="P25" s="747"/>
      <c r="Q25" s="744">
        <f>IF(Table356723[[#This Row],[CAPITAL COST]]="","",MROUND((SUM(Table356723[[#This Row],[CAPITAL COST]]*(1.03^($O$2-(IF(Table356723[[#This Row],[Year of price quote]] ="",$O$2,Table356723[[#This Row],[Year of price quote]])))))),10))</f>
        <v>500</v>
      </c>
      <c r="R25" s="745" t="str" cm="1">
        <f t="array" ref="R25">IF(MOD((R$4-(IF(Table356723[[#This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Price]]*($O$4^R$5)),10))),"")</f>
        <v/>
      </c>
      <c r="S25" s="745" t="str" cm="1">
        <f t="array" ref="S25">IF(MOD((S$4-(IF(Table356723[[#This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Price]]*($O$4^S$5)),10))),"")</f>
        <v/>
      </c>
      <c r="T25" s="745" t="str" cm="1">
        <f t="array" ref="T25">IF(MOD((T$4-(IF(Table356723[[#This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Price]]*($O$4^T$5)),10))),"")</f>
        <v/>
      </c>
      <c r="U25" s="745" cm="1">
        <f t="array" ref="U25">IF(MOD((U$4-(IF(Table356723[[#This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Price]]*($O$4^U$5)),10))),"")</f>
        <v>500</v>
      </c>
      <c r="V25" s="745" t="str" cm="1">
        <f t="array" ref="V25">IF(MOD((V$4-(IF(Table356723[[#This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Price]]*($O$4^V$5)),10))),"")</f>
        <v/>
      </c>
      <c r="W25" s="745" t="str" cm="1">
        <f t="array" ref="W25">IF(MOD((W$4-(IF(Table356723[[#This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Price]]*($O$4^W$5)),10))),"")</f>
        <v/>
      </c>
      <c r="X25" s="745" t="str" cm="1">
        <f t="array" ref="X25">IF(MOD((X$4-(IF(Table356723[[#This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Price]]*($O$4^X$5)),10))),"")</f>
        <v/>
      </c>
      <c r="Y25" s="745" t="str" cm="1">
        <f t="array" ref="Y25">IF(MOD((Y$4-(IF(Table356723[[#This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Price]]*($O$4^Y$5)),10))),"")</f>
        <v/>
      </c>
      <c r="Z25" s="745" cm="1">
        <f t="array" ref="Z25">IF(MOD((Z$4-(IF(Table356723[[#This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Price]]*($O$4^Z$5)),10))),"")</f>
        <v>500</v>
      </c>
      <c r="AA25" s="745" t="str" cm="1">
        <f t="array" ref="AA25">IF(MOD((AA$4-(IF(Table356723[[#This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Price]]*($O$4^AA$5)),10))),"")</f>
        <v/>
      </c>
      <c r="AB25" s="745" t="str" cm="1">
        <f t="array" ref="AB25">IF(MOD((AB$4-(IF(Table356723[[#This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Price]]*($O$4^AB$5)),10))),"")</f>
        <v/>
      </c>
      <c r="AC25" s="745" t="str" cm="1">
        <f t="array" ref="AC25">IF(MOD((AC$4-(IF(Table356723[[#This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Price]]*($O$4^AC$5)),10))),"")</f>
        <v/>
      </c>
      <c r="AD25" s="745" t="str" cm="1">
        <f t="array" ref="AD25">IF(MOD((AD$4-(IF(Table356723[[#This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Price]]*($O$4^AD$5)),10))),"")</f>
        <v/>
      </c>
      <c r="AE25" s="745" cm="1">
        <f t="array" ref="AE25">IF(MOD((AE$4-(IF(Table356723[[#This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Price]]*($O$4^AE$5)),10))),"")</f>
        <v>500</v>
      </c>
      <c r="AF25" s="745" t="str" cm="1">
        <f t="array" ref="AF25">IF(MOD((AF$4-(IF(Table356723[[#This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Price]]*($O$4^AF$5)),10))),"")</f>
        <v/>
      </c>
      <c r="AG25" s="745" t="str" cm="1">
        <f t="array" ref="AG25">IF(MOD((AG$4-(IF(Table356723[[#This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Price]]*($O$4^AG$5)),10))),"")</f>
        <v/>
      </c>
      <c r="AH25" s="746">
        <f t="shared" si="8"/>
        <v>500</v>
      </c>
    </row>
    <row r="26" spans="1:34" ht="26.25" thickBot="1" x14ac:dyDescent="0.3">
      <c r="A26" s="17" t="s">
        <v>1498</v>
      </c>
      <c r="B26" s="719" t="s">
        <v>1486</v>
      </c>
      <c r="C26" s="127"/>
      <c r="D26" s="750"/>
      <c r="E26" s="750"/>
      <c r="F26" s="750"/>
      <c r="G26" s="127"/>
      <c r="H26" s="861" t="s">
        <v>1501</v>
      </c>
      <c r="I26" s="127" t="s">
        <v>1426</v>
      </c>
      <c r="J26" s="751" t="s">
        <v>1427</v>
      </c>
      <c r="K26" s="1032" t="s">
        <v>1542</v>
      </c>
      <c r="L26" s="127"/>
      <c r="M26" s="750">
        <v>5</v>
      </c>
      <c r="N26" s="127">
        <v>2023</v>
      </c>
      <c r="O26" s="1018">
        <v>500</v>
      </c>
      <c r="P26" s="747"/>
      <c r="Q26" s="744">
        <f>IF(Table356723[[#This Row],[CAPITAL COST]]="","",MROUND((SUM(Table356723[[#This Row],[CAPITAL COST]]*(1.03^($O$2-(IF(Table356723[[#This Row],[Year of price quote]] ="",$O$2,Table356723[[#This Row],[Year of price quote]])))))),10))</f>
        <v>500</v>
      </c>
      <c r="R26" s="745" t="str" cm="1">
        <f t="array" ref="R26">IF(MOD((R$4-(IF(Table356723[[#This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Price]]*($O$4^R$5)),10))),"")</f>
        <v/>
      </c>
      <c r="S26" s="745" t="str" cm="1">
        <f t="array" ref="S26">IF(MOD((S$4-(IF(Table356723[[#This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Price]]*($O$4^S$5)),10))),"")</f>
        <v/>
      </c>
      <c r="T26" s="745" t="str" cm="1">
        <f t="array" ref="T26">IF(MOD((T$4-(IF(Table356723[[#This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Price]]*($O$4^T$5)),10))),"")</f>
        <v/>
      </c>
      <c r="U26" s="745" cm="1">
        <f t="array" ref="U26">IF(MOD((U$4-(IF(Table356723[[#This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Price]]*($O$4^U$5)),10))),"")</f>
        <v>500</v>
      </c>
      <c r="V26" s="745" t="str" cm="1">
        <f t="array" ref="V26">IF(MOD((V$4-(IF(Table356723[[#This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Price]]*($O$4^V$5)),10))),"")</f>
        <v/>
      </c>
      <c r="W26" s="745" t="str" cm="1">
        <f t="array" ref="W26">IF(MOD((W$4-(IF(Table356723[[#This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Price]]*($O$4^W$5)),10))),"")</f>
        <v/>
      </c>
      <c r="X26" s="745" t="str" cm="1">
        <f t="array" ref="X26">IF(MOD((X$4-(IF(Table356723[[#This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Price]]*($O$4^X$5)),10))),"")</f>
        <v/>
      </c>
      <c r="Y26" s="745" t="str" cm="1">
        <f t="array" ref="Y26">IF(MOD((Y$4-(IF(Table356723[[#This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Price]]*($O$4^Y$5)),10))),"")</f>
        <v/>
      </c>
      <c r="Z26" s="745" cm="1">
        <f t="array" ref="Z26">IF(MOD((Z$4-(IF(Table356723[[#This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Price]]*($O$4^Z$5)),10))),"")</f>
        <v>500</v>
      </c>
      <c r="AA26" s="745" t="str" cm="1">
        <f t="array" ref="AA26">IF(MOD((AA$4-(IF(Table356723[[#This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Price]]*($O$4^AA$5)),10))),"")</f>
        <v/>
      </c>
      <c r="AB26" s="745" t="str" cm="1">
        <f t="array" ref="AB26">IF(MOD((AB$4-(IF(Table356723[[#This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Price]]*($O$4^AB$5)),10))),"")</f>
        <v/>
      </c>
      <c r="AC26" s="745" t="str" cm="1">
        <f t="array" ref="AC26">IF(MOD((AC$4-(IF(Table356723[[#This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Price]]*($O$4^AC$5)),10))),"")</f>
        <v/>
      </c>
      <c r="AD26" s="745" t="str" cm="1">
        <f t="array" ref="AD26">IF(MOD((AD$4-(IF(Table356723[[#This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Price]]*($O$4^AD$5)),10))),"")</f>
        <v/>
      </c>
      <c r="AE26" s="745" cm="1">
        <f t="array" ref="AE26">IF(MOD((AE$4-(IF(Table356723[[#This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Price]]*($O$4^AE$5)),10))),"")</f>
        <v>500</v>
      </c>
      <c r="AF26" s="745" t="str" cm="1">
        <f t="array" ref="AF26">IF(MOD((AF$4-(IF(Table356723[[#This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Price]]*($O$4^AF$5)),10))),"")</f>
        <v/>
      </c>
      <c r="AG26" s="745" t="str" cm="1">
        <f t="array" ref="AG26">IF(MOD((AG$4-(IF(Table356723[[#This Row],[LAST MAINT'' (YR)]:[LAST MAINT'' (YR)]]="",Table356723[[#This Row],[NEXT MAINT'' (YR)]:[NEXT MAINT'' (YR)]],Table356723[[#This Row],[LAST MAINT'' (YR)]:[LAST MAINT'' (YR)]]))),(IF(Table356723[[#This Row],[ONGOING MAINT'' CYCLE]:[ONGOING MAINT'' CYCLE]]="",50,Table356723[[#This Row],[ONGOING MAINT'' CYCLE]:[ONGOING MAINT'' CYCLE]])))=0,(IF(Table356723[[#This Row],[Current Year Projection Price]:[Current Year Projection Price]]="","",MROUND((Table356723[[#This Row],[Current Year Projection Price]:[Current Year Projection Price]]*($O$4^AG$5)),10))),"")</f>
        <v/>
      </c>
      <c r="AH26" s="746">
        <f t="shared" ref="AH26" si="9">SUM(AC26:AG26)</f>
        <v>500</v>
      </c>
    </row>
    <row r="27" spans="1:34" ht="15.75" thickBot="1" x14ac:dyDescent="0.3">
      <c r="A27" s="823"/>
      <c r="B27" s="824"/>
      <c r="C27" s="825"/>
      <c r="D27" s="826"/>
      <c r="E27" s="825"/>
      <c r="F27" s="826"/>
      <c r="G27" s="825"/>
      <c r="H27" s="825"/>
      <c r="I27" s="825"/>
      <c r="J27" s="824"/>
      <c r="K27" s="827"/>
      <c r="L27" s="825"/>
      <c r="M27" s="826"/>
      <c r="N27" s="825"/>
      <c r="O27" s="828"/>
      <c r="P27" s="761"/>
      <c r="Q27" s="762"/>
      <c r="R27" s="757" t="e">
        <f>SUBTOTAL(109,#REF!)</f>
        <v>#REF!</v>
      </c>
      <c r="S27" s="757">
        <v>0</v>
      </c>
      <c r="T27" s="757">
        <v>0</v>
      </c>
      <c r="U27" s="757">
        <f>U26+U25+U23+U24</f>
        <v>16000</v>
      </c>
      <c r="V27" s="757">
        <v>0</v>
      </c>
      <c r="W27" s="757">
        <v>0</v>
      </c>
      <c r="X27" s="757">
        <v>0</v>
      </c>
      <c r="Y27" s="757">
        <v>0</v>
      </c>
      <c r="Z27" s="757">
        <f>Z26+Z25+Z23+Z24</f>
        <v>16000</v>
      </c>
      <c r="AA27" s="757">
        <v>500</v>
      </c>
      <c r="AB27" s="757">
        <v>0</v>
      </c>
      <c r="AC27" s="757" t="str">
        <f t="shared" ref="AC27:AG27" si="10">AC26</f>
        <v/>
      </c>
      <c r="AD27" s="757" t="str">
        <f t="shared" si="10"/>
        <v/>
      </c>
      <c r="AE27" s="757">
        <f t="shared" si="10"/>
        <v>500</v>
      </c>
      <c r="AF27" s="757" t="str">
        <f t="shared" si="10"/>
        <v/>
      </c>
      <c r="AG27" s="757" t="str">
        <f t="shared" si="10"/>
        <v/>
      </c>
      <c r="AH27" s="757">
        <v>16500</v>
      </c>
    </row>
    <row r="28" spans="1:34" ht="18.75" thickBot="1" x14ac:dyDescent="0.3">
      <c r="A28" s="862"/>
      <c r="B28" s="862"/>
      <c r="C28" s="862"/>
      <c r="D28" s="863"/>
      <c r="E28" s="862"/>
      <c r="F28" s="862"/>
      <c r="G28" s="862"/>
      <c r="H28" s="862"/>
      <c r="I28" s="862"/>
      <c r="J28" s="862"/>
      <c r="L28" s="831"/>
      <c r="M28" s="864"/>
      <c r="N28" s="864"/>
      <c r="O28" s="864"/>
      <c r="P28" s="864"/>
      <c r="Q28" s="865"/>
      <c r="R28" s="865"/>
      <c r="S28" s="865"/>
      <c r="T28" s="865"/>
      <c r="U28" s="865"/>
      <c r="V28" s="865"/>
      <c r="W28" s="865"/>
      <c r="X28" s="865"/>
      <c r="Y28" s="865"/>
      <c r="Z28" s="865"/>
      <c r="AA28" s="865"/>
      <c r="AB28" s="865"/>
      <c r="AC28" s="865"/>
      <c r="AD28" s="865"/>
      <c r="AE28" s="865"/>
      <c r="AF28" s="865"/>
      <c r="AG28" s="865"/>
    </row>
    <row r="29" spans="1:34" ht="36.75" thickBot="1" x14ac:dyDescent="0.3">
      <c r="A29" s="862"/>
      <c r="B29" s="862"/>
      <c r="C29" s="862"/>
      <c r="D29" s="863"/>
      <c r="E29" s="862"/>
      <c r="F29" s="862"/>
      <c r="G29" s="862"/>
      <c r="H29" s="862"/>
      <c r="I29" s="862"/>
      <c r="J29" s="862"/>
      <c r="L29" s="831"/>
      <c r="M29" s="866"/>
      <c r="N29" s="1008" t="s">
        <v>1641</v>
      </c>
      <c r="O29" s="1008"/>
      <c r="P29" s="1009"/>
      <c r="Q29" s="1010"/>
      <c r="R29" s="1010"/>
      <c r="S29" s="1008" t="s">
        <v>57</v>
      </c>
      <c r="T29" s="1011" t="s">
        <v>59</v>
      </c>
      <c r="U29" s="1008" t="s">
        <v>58</v>
      </c>
      <c r="V29" s="1008" t="s">
        <v>250</v>
      </c>
      <c r="W29" s="1008" t="s">
        <v>251</v>
      </c>
      <c r="X29" s="1008" t="s">
        <v>252</v>
      </c>
      <c r="Y29" s="1008" t="s">
        <v>253</v>
      </c>
      <c r="Z29" s="1008" t="s">
        <v>254</v>
      </c>
      <c r="AA29" s="1008" t="s">
        <v>255</v>
      </c>
      <c r="AB29" s="1008" t="s">
        <v>256</v>
      </c>
      <c r="AC29" s="1008" t="s">
        <v>257</v>
      </c>
      <c r="AD29" s="1008" t="s">
        <v>258</v>
      </c>
      <c r="AE29" s="1008" t="s">
        <v>259</v>
      </c>
      <c r="AF29" s="1008" t="s">
        <v>260</v>
      </c>
      <c r="AG29" s="1008" t="s">
        <v>261</v>
      </c>
      <c r="AH29" s="1011" t="s">
        <v>262</v>
      </c>
    </row>
    <row r="30" spans="1:34" ht="18.75" thickBot="1" x14ac:dyDescent="0.3">
      <c r="A30" s="862"/>
      <c r="B30" s="868"/>
      <c r="C30" s="862"/>
      <c r="D30" s="862"/>
      <c r="E30" s="862"/>
      <c r="F30" s="862"/>
      <c r="G30" s="862"/>
      <c r="H30" s="862"/>
      <c r="I30" s="862"/>
      <c r="J30" s="862"/>
      <c r="L30" s="869"/>
      <c r="M30" s="870"/>
      <c r="N30" s="1012" t="s">
        <v>1642</v>
      </c>
      <c r="O30" s="1013"/>
      <c r="P30" s="1013"/>
      <c r="Q30" s="1013"/>
      <c r="R30" s="1013"/>
      <c r="S30" s="1013">
        <f>S27+S20+S14</f>
        <v>500</v>
      </c>
      <c r="T30" s="1013">
        <f t="shared" ref="T30:AH30" si="11">T27+T20+T14</f>
        <v>1500</v>
      </c>
      <c r="U30" s="1013">
        <f t="shared" si="11"/>
        <v>33290</v>
      </c>
      <c r="V30" s="1013">
        <f t="shared" si="11"/>
        <v>12130</v>
      </c>
      <c r="W30" s="1013">
        <f t="shared" si="11"/>
        <v>500</v>
      </c>
      <c r="X30" s="1013">
        <f t="shared" si="11"/>
        <v>17290</v>
      </c>
      <c r="Y30" s="1013">
        <f t="shared" si="11"/>
        <v>1500</v>
      </c>
      <c r="Z30" s="1013">
        <f t="shared" si="11"/>
        <v>16500</v>
      </c>
      <c r="AA30" s="1013">
        <f t="shared" si="11"/>
        <v>29420</v>
      </c>
      <c r="AB30" s="1013">
        <f t="shared" si="11"/>
        <v>500</v>
      </c>
      <c r="AC30" s="1013" t="e">
        <f t="shared" si="11"/>
        <v>#VALUE!</v>
      </c>
      <c r="AD30" s="1013" t="e">
        <f t="shared" si="11"/>
        <v>#VALUE!</v>
      </c>
      <c r="AE30" s="1013">
        <f t="shared" si="11"/>
        <v>500</v>
      </c>
      <c r="AF30" s="1013" t="e">
        <f t="shared" si="11"/>
        <v>#VALUE!</v>
      </c>
      <c r="AG30" s="1013" t="e">
        <f t="shared" si="11"/>
        <v>#VALUE!</v>
      </c>
      <c r="AH30" s="1013">
        <f t="shared" si="11"/>
        <v>67910</v>
      </c>
    </row>
    <row r="31" spans="1:34" ht="18.75" thickBot="1" x14ac:dyDescent="0.3">
      <c r="A31" s="862"/>
      <c r="B31" s="862"/>
      <c r="C31" s="862"/>
      <c r="D31" s="862"/>
      <c r="E31" s="862"/>
      <c r="F31" s="862"/>
      <c r="G31" s="862"/>
      <c r="H31" s="862"/>
      <c r="I31" s="862"/>
      <c r="J31" s="862"/>
      <c r="L31" s="869"/>
      <c r="M31" s="870"/>
      <c r="N31" s="1012" t="s">
        <v>1643</v>
      </c>
      <c r="O31" s="1012"/>
      <c r="P31" s="1012"/>
      <c r="Q31" s="1012"/>
      <c r="R31" s="1012"/>
      <c r="S31" s="1013">
        <f>'Mt Somers Services'!P19</f>
        <v>2650</v>
      </c>
      <c r="T31" s="1013">
        <f>'Mt Somers Services'!Q19</f>
        <v>1000</v>
      </c>
      <c r="U31" s="1013">
        <f>'Mt Somers Services'!R19</f>
        <v>1250</v>
      </c>
      <c r="V31" s="1013">
        <f>'Mt Somers Services'!S19</f>
        <v>1950</v>
      </c>
      <c r="W31" s="1013">
        <f>'Mt Somers Services'!T19</f>
        <v>1250</v>
      </c>
      <c r="X31" s="1013">
        <f>'Mt Somers Services'!U19</f>
        <v>1000</v>
      </c>
      <c r="Y31" s="1013">
        <f>'Mt Somers Services'!V19</f>
        <v>1250</v>
      </c>
      <c r="Z31" s="1013">
        <f>'Mt Somers Services'!W19</f>
        <v>1000</v>
      </c>
      <c r="AA31" s="1013">
        <f>'Mt Somers Services'!X19</f>
        <v>2200</v>
      </c>
      <c r="AB31" s="1013">
        <f>'Mt Somers Services'!Y19</f>
        <v>1000</v>
      </c>
      <c r="AC31" s="1013">
        <f>'Mt Somers Services'!Z19</f>
        <v>4750</v>
      </c>
      <c r="AD31" s="1013">
        <f>'Mt Somers Services'!AA19</f>
        <v>0</v>
      </c>
      <c r="AE31" s="1013">
        <f>'Mt Somers Services'!AB19</f>
        <v>0</v>
      </c>
      <c r="AF31" s="1013">
        <f>'Mt Somers Services'!AC19</f>
        <v>0</v>
      </c>
      <c r="AG31" s="1013">
        <f>'Mt Somers Services'!AD19</f>
        <v>0</v>
      </c>
      <c r="AH31" s="1013">
        <f>'Mt Somers Services'!AF19</f>
        <v>6450</v>
      </c>
    </row>
    <row r="32" spans="1:34" ht="18.75" thickBot="1" x14ac:dyDescent="0.3">
      <c r="A32" s="862"/>
      <c r="B32" s="862"/>
      <c r="C32" s="862"/>
      <c r="D32" s="862"/>
      <c r="E32" s="862"/>
      <c r="F32" s="862"/>
      <c r="G32" s="862"/>
      <c r="H32" s="862"/>
      <c r="I32" s="862"/>
      <c r="J32" s="862"/>
      <c r="L32" s="869"/>
      <c r="M32" s="870"/>
      <c r="N32" s="1014" t="s">
        <v>1001</v>
      </c>
      <c r="O32" s="1015"/>
      <c r="P32" s="1015"/>
      <c r="Q32" s="1015"/>
      <c r="R32" s="1014"/>
      <c r="S32" s="1014">
        <f>SUM(S30:S31)</f>
        <v>3150</v>
      </c>
      <c r="T32" s="1014">
        <f t="shared" ref="T32:AH32" si="12">SUM(T30:T31)</f>
        <v>2500</v>
      </c>
      <c r="U32" s="1014">
        <f t="shared" si="12"/>
        <v>34540</v>
      </c>
      <c r="V32" s="1014">
        <f t="shared" si="12"/>
        <v>14080</v>
      </c>
      <c r="W32" s="1014">
        <f t="shared" si="12"/>
        <v>1750</v>
      </c>
      <c r="X32" s="1014">
        <f t="shared" si="12"/>
        <v>18290</v>
      </c>
      <c r="Y32" s="1014">
        <f t="shared" si="12"/>
        <v>2750</v>
      </c>
      <c r="Z32" s="1014">
        <f t="shared" si="12"/>
        <v>17500</v>
      </c>
      <c r="AA32" s="1014">
        <f t="shared" si="12"/>
        <v>31620</v>
      </c>
      <c r="AB32" s="1014">
        <f t="shared" si="12"/>
        <v>1500</v>
      </c>
      <c r="AC32" s="1014" t="e">
        <f t="shared" si="12"/>
        <v>#VALUE!</v>
      </c>
      <c r="AD32" s="1014" t="e">
        <f t="shared" si="12"/>
        <v>#VALUE!</v>
      </c>
      <c r="AE32" s="1014">
        <f t="shared" si="12"/>
        <v>500</v>
      </c>
      <c r="AF32" s="1014" t="e">
        <f t="shared" si="12"/>
        <v>#VALUE!</v>
      </c>
      <c r="AG32" s="1014" t="e">
        <f t="shared" si="12"/>
        <v>#VALUE!</v>
      </c>
      <c r="AH32" s="1014">
        <f t="shared" si="12"/>
        <v>74360</v>
      </c>
    </row>
    <row r="33" spans="1:34" x14ac:dyDescent="0.25">
      <c r="A33" s="862"/>
      <c r="B33" s="862"/>
      <c r="C33" s="862"/>
      <c r="D33" s="862"/>
      <c r="E33" s="862"/>
      <c r="F33" s="862"/>
      <c r="G33" s="862"/>
      <c r="H33" s="862"/>
      <c r="I33" s="862"/>
      <c r="J33" s="862"/>
      <c r="L33" s="869"/>
      <c r="M33" s="870"/>
      <c r="N33" s="869"/>
      <c r="O33" s="869"/>
      <c r="P33" s="869"/>
      <c r="Q33" s="872"/>
      <c r="R33" s="872"/>
      <c r="S33" s="872"/>
      <c r="T33" s="872"/>
      <c r="U33" s="872"/>
      <c r="V33" s="872"/>
      <c r="W33" s="871"/>
      <c r="X33" s="871"/>
      <c r="Y33" s="871"/>
      <c r="Z33" s="871"/>
      <c r="AA33" s="871"/>
      <c r="AB33" s="871"/>
      <c r="AC33" s="871"/>
      <c r="AD33" s="871"/>
      <c r="AE33" s="871"/>
      <c r="AF33" s="871"/>
      <c r="AG33" s="871"/>
    </row>
    <row r="34" spans="1:34" x14ac:dyDescent="0.25">
      <c r="A34" s="862"/>
      <c r="B34" s="862"/>
      <c r="C34" s="862"/>
      <c r="D34" s="862"/>
      <c r="E34" s="862"/>
      <c r="F34" s="862"/>
      <c r="G34" s="862"/>
      <c r="H34" s="862"/>
      <c r="I34" s="862"/>
      <c r="J34" s="862"/>
      <c r="L34" s="869"/>
      <c r="M34" s="870"/>
      <c r="N34" s="869"/>
      <c r="O34" s="869"/>
      <c r="P34" s="869"/>
      <c r="Q34" s="873"/>
      <c r="R34" s="873"/>
      <c r="S34" s="873"/>
      <c r="T34" s="873"/>
      <c r="U34" s="873"/>
      <c r="V34" s="873"/>
      <c r="W34" s="874"/>
      <c r="X34" s="874"/>
      <c r="Y34" s="874"/>
      <c r="Z34" s="874"/>
      <c r="AA34" s="874"/>
      <c r="AB34" s="871"/>
      <c r="AC34" s="871"/>
      <c r="AD34" s="871"/>
      <c r="AE34" s="871"/>
      <c r="AF34" s="871"/>
      <c r="AG34" s="871"/>
    </row>
    <row r="35" spans="1:34" x14ac:dyDescent="0.25">
      <c r="A35" s="862"/>
      <c r="B35" s="862"/>
      <c r="C35" s="862"/>
      <c r="D35" s="862"/>
      <c r="E35" s="862"/>
      <c r="F35" s="862"/>
      <c r="G35" s="862"/>
      <c r="H35" s="862"/>
      <c r="I35" s="862"/>
      <c r="J35" s="862"/>
      <c r="Q35" s="862"/>
      <c r="R35" s="862"/>
      <c r="S35" s="876"/>
      <c r="T35" s="876"/>
      <c r="U35" s="876"/>
      <c r="V35" s="876"/>
      <c r="W35" s="877"/>
      <c r="X35" s="877"/>
      <c r="Y35" s="877"/>
      <c r="Z35" s="877"/>
      <c r="AA35" s="877"/>
      <c r="AB35" s="877"/>
      <c r="AC35" s="877"/>
      <c r="AD35" s="878"/>
      <c r="AE35" s="878"/>
      <c r="AF35" s="878"/>
      <c r="AG35" s="878"/>
      <c r="AH35" s="878"/>
    </row>
    <row r="36" spans="1:34" x14ac:dyDescent="0.25">
      <c r="A36" s="862"/>
      <c r="B36" s="862"/>
      <c r="C36" s="862"/>
      <c r="D36" s="862"/>
      <c r="E36" s="862"/>
      <c r="F36" s="862"/>
      <c r="G36" s="862"/>
      <c r="H36" s="862"/>
      <c r="I36" s="862"/>
      <c r="J36" s="862"/>
      <c r="Q36" s="862"/>
      <c r="R36" s="862"/>
      <c r="S36" s="547"/>
      <c r="T36" s="879"/>
      <c r="U36" s="876"/>
      <c r="V36" s="879"/>
      <c r="W36" s="877"/>
      <c r="X36" s="877"/>
      <c r="Y36" s="877"/>
      <c r="Z36" s="877"/>
      <c r="AA36" s="877"/>
      <c r="AB36" s="877"/>
      <c r="AC36" s="877"/>
      <c r="AD36" s="878"/>
      <c r="AE36" s="878"/>
      <c r="AF36" s="878"/>
      <c r="AG36" s="878"/>
      <c r="AH36" s="878"/>
    </row>
    <row r="37" spans="1:34" x14ac:dyDescent="0.25">
      <c r="A37" s="862"/>
      <c r="B37" s="862"/>
      <c r="C37" s="862"/>
      <c r="D37" s="862"/>
      <c r="E37" s="862"/>
      <c r="F37" s="862"/>
      <c r="G37" s="862"/>
      <c r="H37" s="862"/>
      <c r="I37" s="862"/>
      <c r="J37" s="862"/>
      <c r="Q37" s="862"/>
      <c r="R37" s="862"/>
      <c r="S37" s="547"/>
      <c r="T37" s="879"/>
      <c r="U37" s="876"/>
      <c r="V37" s="876"/>
      <c r="W37" s="877"/>
      <c r="X37" s="877"/>
      <c r="Y37" s="877"/>
      <c r="Z37" s="877"/>
      <c r="AA37" s="877"/>
      <c r="AB37" s="877"/>
      <c r="AC37" s="877"/>
      <c r="AD37" s="878"/>
      <c r="AE37" s="878"/>
      <c r="AF37" s="878"/>
      <c r="AG37" s="878"/>
      <c r="AH37" s="878"/>
    </row>
    <row r="38" spans="1:34" x14ac:dyDescent="0.25">
      <c r="A38" s="862"/>
      <c r="B38" s="547"/>
      <c r="C38" s="862"/>
      <c r="D38" s="862"/>
      <c r="E38" s="862"/>
      <c r="F38" s="862"/>
      <c r="G38" s="862"/>
      <c r="H38" s="862"/>
      <c r="I38" s="862"/>
      <c r="J38" s="862"/>
      <c r="Q38" s="862"/>
      <c r="R38" s="862"/>
      <c r="S38" s="547"/>
      <c r="T38" s="862"/>
      <c r="U38" s="862"/>
      <c r="V38" s="862"/>
      <c r="AD38" s="878"/>
    </row>
    <row r="39" spans="1:34" x14ac:dyDescent="0.25">
      <c r="A39" s="862"/>
      <c r="B39" s="862"/>
      <c r="C39" s="862"/>
      <c r="D39" s="862"/>
      <c r="E39" s="862"/>
      <c r="F39" s="862"/>
      <c r="G39" s="862"/>
      <c r="H39" s="862"/>
      <c r="I39" s="862"/>
      <c r="J39" s="862"/>
      <c r="K39" s="880"/>
      <c r="L39" s="880"/>
      <c r="M39" s="880"/>
      <c r="N39" s="881"/>
      <c r="O39" s="882"/>
      <c r="P39" s="880"/>
      <c r="Q39" s="880"/>
      <c r="R39" s="880"/>
      <c r="S39" s="880"/>
      <c r="T39" s="880"/>
      <c r="U39" s="880"/>
      <c r="V39" s="880"/>
      <c r="W39" s="880"/>
      <c r="X39" s="880"/>
      <c r="Y39" s="880"/>
      <c r="Z39" s="880"/>
      <c r="AA39" s="880"/>
      <c r="AB39" s="880"/>
      <c r="AC39" s="880"/>
      <c r="AD39" s="880"/>
      <c r="AE39" s="880"/>
    </row>
    <row r="40" spans="1:34" x14ac:dyDescent="0.25">
      <c r="A40" s="862"/>
      <c r="B40" s="862"/>
      <c r="C40" s="862"/>
      <c r="D40" s="862"/>
      <c r="E40" s="862"/>
      <c r="F40" s="862"/>
      <c r="G40" s="862"/>
      <c r="H40" s="862"/>
      <c r="I40" s="862"/>
      <c r="J40" s="862"/>
      <c r="K40" s="880"/>
      <c r="L40" s="880"/>
      <c r="M40" s="880"/>
      <c r="N40" s="672"/>
      <c r="O40" s="882"/>
      <c r="P40" s="880"/>
      <c r="Q40" s="880"/>
      <c r="R40" s="880"/>
      <c r="S40" s="872"/>
      <c r="T40" s="872"/>
      <c r="U40" s="872"/>
      <c r="V40" s="872"/>
      <c r="W40" s="872"/>
      <c r="X40" s="872"/>
      <c r="Y40" s="872"/>
      <c r="Z40" s="872"/>
      <c r="AA40" s="872"/>
      <c r="AB40" s="872"/>
      <c r="AC40" s="872"/>
      <c r="AD40" s="880"/>
      <c r="AE40" s="880"/>
    </row>
    <row r="41" spans="1:34" x14ac:dyDescent="0.25">
      <c r="A41" s="862"/>
      <c r="B41" s="862"/>
      <c r="C41" s="862"/>
      <c r="D41" s="862"/>
      <c r="E41" s="862"/>
      <c r="F41" s="862"/>
      <c r="G41" s="862"/>
      <c r="H41" s="862"/>
      <c r="I41" s="862"/>
      <c r="J41" s="862" t="s">
        <v>1014</v>
      </c>
      <c r="K41" s="880"/>
      <c r="L41" s="880"/>
      <c r="M41" s="880"/>
      <c r="N41" s="672"/>
      <c r="O41" s="882"/>
      <c r="P41" s="880"/>
      <c r="Q41" s="880"/>
      <c r="R41" s="880"/>
      <c r="S41" s="872"/>
      <c r="T41" s="872"/>
      <c r="U41" s="872"/>
      <c r="V41" s="872"/>
      <c r="W41" s="872"/>
      <c r="X41" s="872"/>
      <c r="Y41" s="872"/>
      <c r="Z41" s="872"/>
      <c r="AA41" s="872"/>
      <c r="AB41" s="872"/>
      <c r="AC41" s="872"/>
      <c r="AD41" s="880"/>
      <c r="AE41" s="880"/>
    </row>
    <row r="42" spans="1:34" x14ac:dyDescent="0.25">
      <c r="A42" s="862"/>
      <c r="B42" s="862"/>
      <c r="C42" s="862"/>
      <c r="D42" s="862"/>
      <c r="E42" s="862"/>
      <c r="F42" s="862"/>
      <c r="G42" s="862"/>
      <c r="H42" s="862"/>
      <c r="I42" s="862"/>
      <c r="J42" s="862"/>
      <c r="K42" s="880"/>
      <c r="L42" s="880"/>
      <c r="M42" s="880"/>
      <c r="N42" s="672"/>
      <c r="O42" s="882"/>
      <c r="P42" s="880"/>
      <c r="Q42" s="880"/>
      <c r="R42" s="880"/>
      <c r="S42" s="872"/>
      <c r="T42" s="872"/>
      <c r="U42" s="872"/>
      <c r="V42" s="872"/>
      <c r="W42" s="872"/>
      <c r="X42" s="872"/>
      <c r="Y42" s="872"/>
      <c r="Z42" s="872"/>
      <c r="AA42" s="872"/>
      <c r="AB42" s="872"/>
      <c r="AC42" s="872"/>
      <c r="AD42" s="880"/>
      <c r="AE42" s="880"/>
    </row>
    <row r="43" spans="1:34" x14ac:dyDescent="0.25">
      <c r="A43" s="862"/>
      <c r="B43" s="862"/>
      <c r="C43" s="862"/>
      <c r="D43" s="862"/>
      <c r="E43" s="862"/>
      <c r="F43" s="862"/>
      <c r="G43" s="862"/>
      <c r="H43" s="862"/>
      <c r="I43" s="862"/>
      <c r="J43" s="862"/>
      <c r="K43" s="880"/>
      <c r="L43" s="880"/>
      <c r="M43" s="880"/>
      <c r="N43" s="672"/>
      <c r="O43" s="882"/>
      <c r="P43" s="880"/>
      <c r="Q43" s="880"/>
      <c r="R43" s="880"/>
      <c r="S43" s="883"/>
      <c r="T43" s="883"/>
      <c r="U43" s="883"/>
      <c r="V43" s="883"/>
      <c r="W43" s="883"/>
      <c r="X43" s="883"/>
      <c r="Y43" s="883"/>
      <c r="Z43" s="883"/>
      <c r="AA43" s="883"/>
      <c r="AB43" s="883"/>
      <c r="AC43" s="883"/>
      <c r="AD43" s="880"/>
      <c r="AE43" s="880"/>
    </row>
    <row r="44" spans="1:34" x14ac:dyDescent="0.25">
      <c r="A44" s="862"/>
      <c r="B44" s="862"/>
      <c r="C44" s="862"/>
      <c r="D44" s="862"/>
      <c r="E44" s="862"/>
      <c r="F44" s="862"/>
      <c r="G44" s="862"/>
      <c r="H44" s="862"/>
      <c r="I44" s="862"/>
      <c r="J44" s="862"/>
      <c r="K44" s="880"/>
      <c r="L44" s="880"/>
      <c r="M44" s="880"/>
      <c r="N44" s="880"/>
      <c r="O44" s="882"/>
      <c r="P44" s="880"/>
      <c r="Q44" s="880"/>
      <c r="R44" s="880"/>
      <c r="S44" s="883"/>
      <c r="T44" s="883"/>
      <c r="U44" s="883"/>
      <c r="V44" s="883"/>
      <c r="W44" s="883"/>
      <c r="X44" s="883"/>
      <c r="Y44" s="883"/>
      <c r="Z44" s="883"/>
      <c r="AA44" s="883"/>
      <c r="AB44" s="883"/>
      <c r="AC44" s="883"/>
      <c r="AD44" s="880"/>
      <c r="AE44" s="880"/>
    </row>
    <row r="45" spans="1:34" x14ac:dyDescent="0.25">
      <c r="A45" s="862"/>
      <c r="B45" s="862"/>
      <c r="C45" s="862"/>
      <c r="D45" s="862"/>
      <c r="E45" s="862"/>
      <c r="F45" s="862"/>
      <c r="G45" s="862"/>
      <c r="H45" s="862"/>
      <c r="I45" s="862"/>
      <c r="J45" s="862"/>
      <c r="K45" s="880"/>
      <c r="L45" s="880"/>
      <c r="M45" s="880"/>
      <c r="N45" s="672"/>
      <c r="O45" s="882"/>
      <c r="P45" s="880"/>
      <c r="Q45" s="880"/>
      <c r="R45" s="880"/>
      <c r="S45" s="880"/>
      <c r="T45" s="880"/>
      <c r="U45" s="880"/>
      <c r="V45" s="880"/>
      <c r="W45" s="880"/>
      <c r="X45" s="880"/>
      <c r="Y45" s="880"/>
      <c r="Z45" s="880"/>
      <c r="AA45" s="880"/>
      <c r="AB45" s="880"/>
      <c r="AC45" s="880"/>
      <c r="AD45" s="880"/>
      <c r="AE45" s="880"/>
    </row>
    <row r="46" spans="1:34" x14ac:dyDescent="0.25">
      <c r="A46" s="862"/>
      <c r="B46" s="862"/>
      <c r="C46" s="862"/>
      <c r="D46" s="862"/>
      <c r="E46" s="862"/>
      <c r="F46" s="862"/>
      <c r="G46" s="862"/>
      <c r="H46" s="862"/>
      <c r="I46" s="862"/>
      <c r="J46" s="862"/>
      <c r="K46" s="880"/>
      <c r="L46" s="880"/>
      <c r="M46" s="880"/>
      <c r="N46" s="880"/>
      <c r="O46" s="882"/>
      <c r="P46" s="880"/>
      <c r="Q46" s="880"/>
      <c r="R46" s="880"/>
      <c r="S46" s="880"/>
      <c r="T46" s="880"/>
      <c r="U46" s="880"/>
      <c r="V46" s="880"/>
      <c r="W46" s="880"/>
      <c r="X46" s="880"/>
      <c r="Y46" s="880"/>
      <c r="Z46" s="880"/>
      <c r="AA46" s="880"/>
      <c r="AB46" s="880"/>
      <c r="AC46" s="880"/>
      <c r="AD46" s="880"/>
      <c r="AE46" s="880"/>
    </row>
    <row r="47" spans="1:34" x14ac:dyDescent="0.25">
      <c r="A47" s="862"/>
      <c r="B47" s="862"/>
      <c r="C47" s="862"/>
      <c r="D47" s="862"/>
      <c r="E47" s="862"/>
      <c r="F47" s="862"/>
      <c r="G47" s="862"/>
      <c r="H47" s="862"/>
      <c r="I47" s="862"/>
      <c r="J47" s="862"/>
      <c r="K47" s="674"/>
      <c r="L47" s="880"/>
      <c r="M47" s="880"/>
      <c r="N47" s="672"/>
      <c r="O47" s="882"/>
      <c r="P47" s="880"/>
      <c r="Q47" s="880"/>
      <c r="R47" s="880"/>
      <c r="S47" s="883"/>
      <c r="T47" s="883"/>
      <c r="U47" s="883"/>
      <c r="V47" s="883"/>
      <c r="W47" s="883"/>
      <c r="X47" s="883"/>
      <c r="Y47" s="883"/>
      <c r="Z47" s="883"/>
      <c r="AA47" s="883"/>
      <c r="AB47" s="883"/>
      <c r="AC47" s="883"/>
      <c r="AD47" s="883"/>
      <c r="AE47" s="880"/>
    </row>
    <row r="48" spans="1:34" x14ac:dyDescent="0.25">
      <c r="A48" s="862"/>
      <c r="B48" s="862"/>
      <c r="C48" s="862"/>
      <c r="D48" s="862"/>
      <c r="E48" s="862"/>
      <c r="F48" s="862"/>
      <c r="G48" s="862"/>
      <c r="H48" s="862"/>
      <c r="I48" s="862"/>
      <c r="J48" s="862"/>
      <c r="K48" s="671"/>
      <c r="L48" s="671"/>
      <c r="M48" s="671"/>
      <c r="N48" s="672"/>
      <c r="O48" s="671"/>
      <c r="P48" s="671"/>
      <c r="Q48" s="671"/>
      <c r="R48" s="671"/>
      <c r="S48" s="673"/>
      <c r="T48" s="673"/>
      <c r="U48" s="673"/>
      <c r="V48" s="673"/>
      <c r="W48" s="673"/>
      <c r="X48" s="673"/>
      <c r="Y48" s="673"/>
      <c r="Z48" s="673"/>
      <c r="AA48" s="673"/>
      <c r="AB48" s="673"/>
      <c r="AC48" s="673"/>
      <c r="AD48" s="883"/>
      <c r="AE48" s="880"/>
    </row>
    <row r="49" spans="1:34" x14ac:dyDescent="0.25">
      <c r="A49" s="862"/>
      <c r="B49" s="862"/>
      <c r="C49" s="862"/>
      <c r="D49" s="862"/>
      <c r="E49" s="862"/>
      <c r="F49" s="862"/>
      <c r="G49" s="862"/>
      <c r="H49" s="862"/>
      <c r="I49" s="862"/>
      <c r="J49" s="862"/>
      <c r="K49" s="671"/>
      <c r="L49" s="880"/>
      <c r="M49" s="880"/>
      <c r="N49" s="672"/>
      <c r="O49" s="882"/>
      <c r="P49" s="880"/>
      <c r="Q49" s="880"/>
      <c r="R49" s="880"/>
      <c r="S49" s="883"/>
      <c r="T49" s="883"/>
      <c r="U49" s="883"/>
      <c r="V49" s="883"/>
      <c r="W49" s="883"/>
      <c r="X49" s="883"/>
      <c r="Y49" s="883"/>
      <c r="Z49" s="883"/>
      <c r="AA49" s="883"/>
      <c r="AB49" s="883"/>
      <c r="AC49" s="883"/>
      <c r="AD49" s="883"/>
      <c r="AE49" s="880"/>
    </row>
    <row r="50" spans="1:34" x14ac:dyDescent="0.25">
      <c r="A50" s="862"/>
      <c r="B50" s="862"/>
      <c r="C50" s="862"/>
      <c r="D50" s="862"/>
      <c r="E50" s="862"/>
      <c r="F50" s="862"/>
      <c r="G50" s="862"/>
      <c r="H50" s="862"/>
      <c r="I50" s="862"/>
      <c r="J50" s="862"/>
      <c r="K50" s="671"/>
      <c r="L50" s="880"/>
      <c r="M50" s="880"/>
      <c r="N50" s="672"/>
      <c r="O50" s="882"/>
      <c r="P50" s="880"/>
      <c r="Q50" s="880"/>
      <c r="R50" s="880"/>
      <c r="S50" s="883"/>
      <c r="T50" s="883"/>
      <c r="U50" s="883"/>
      <c r="V50" s="883"/>
      <c r="W50" s="883"/>
      <c r="X50" s="883"/>
      <c r="Y50" s="883"/>
      <c r="Z50" s="883"/>
      <c r="AA50" s="883"/>
      <c r="AB50" s="883"/>
      <c r="AC50" s="883"/>
      <c r="AD50" s="883"/>
      <c r="AE50" s="880"/>
    </row>
    <row r="51" spans="1:34" x14ac:dyDescent="0.25">
      <c r="A51" s="862"/>
      <c r="B51" s="862"/>
      <c r="C51" s="862"/>
      <c r="D51" s="862"/>
      <c r="E51" s="862"/>
      <c r="F51" s="862"/>
      <c r="G51" s="862"/>
      <c r="H51" s="862"/>
      <c r="I51" s="862"/>
      <c r="J51" s="862"/>
      <c r="K51" s="671"/>
      <c r="L51" s="880"/>
      <c r="M51" s="880"/>
      <c r="N51" s="672"/>
      <c r="O51" s="882"/>
      <c r="P51" s="880"/>
      <c r="Q51" s="880"/>
      <c r="R51" s="880"/>
      <c r="S51" s="883"/>
      <c r="T51" s="883"/>
      <c r="U51" s="883"/>
      <c r="V51" s="883"/>
      <c r="W51" s="883"/>
      <c r="X51" s="883"/>
      <c r="Y51" s="883"/>
      <c r="Z51" s="883"/>
      <c r="AA51" s="883"/>
      <c r="AB51" s="883"/>
      <c r="AC51" s="883"/>
      <c r="AD51" s="883"/>
      <c r="AE51" s="880"/>
    </row>
    <row r="52" spans="1:34" x14ac:dyDescent="0.25">
      <c r="A52" s="862"/>
      <c r="B52" s="862"/>
      <c r="C52" s="862"/>
      <c r="D52" s="862"/>
      <c r="E52" s="862"/>
      <c r="F52" s="862"/>
      <c r="G52" s="862"/>
      <c r="H52" s="862"/>
      <c r="I52" s="862"/>
      <c r="J52" s="862"/>
      <c r="K52" s="671"/>
      <c r="L52" s="671"/>
      <c r="M52" s="671"/>
      <c r="N52" s="672"/>
      <c r="O52" s="671"/>
      <c r="P52" s="671"/>
      <c r="Q52" s="671"/>
      <c r="R52" s="671"/>
      <c r="S52" s="673"/>
      <c r="T52" s="673"/>
      <c r="U52" s="673"/>
      <c r="V52" s="673"/>
      <c r="W52" s="673"/>
      <c r="X52" s="673"/>
      <c r="Y52" s="673"/>
      <c r="Z52" s="673"/>
      <c r="AA52" s="673"/>
      <c r="AB52" s="673"/>
      <c r="AC52" s="673"/>
      <c r="AD52" s="883"/>
      <c r="AE52" s="880"/>
    </row>
    <row r="53" spans="1:34" x14ac:dyDescent="0.25">
      <c r="A53" s="862"/>
      <c r="B53" s="862"/>
      <c r="C53" s="862"/>
      <c r="D53" s="862"/>
      <c r="E53" s="862"/>
      <c r="F53" s="862"/>
      <c r="G53" s="862"/>
      <c r="H53" s="862"/>
      <c r="I53" s="862"/>
      <c r="J53" s="862"/>
      <c r="K53" s="671"/>
      <c r="L53" s="880"/>
      <c r="M53" s="880"/>
      <c r="N53" s="672"/>
      <c r="O53" s="882"/>
      <c r="P53" s="880"/>
      <c r="Q53" s="880"/>
      <c r="R53" s="880"/>
      <c r="S53" s="883"/>
      <c r="T53" s="883"/>
      <c r="U53" s="883"/>
      <c r="V53" s="883"/>
      <c r="W53" s="883"/>
      <c r="X53" s="883"/>
      <c r="Y53" s="883"/>
      <c r="Z53" s="883"/>
      <c r="AA53" s="883"/>
      <c r="AB53" s="883"/>
      <c r="AC53" s="883"/>
      <c r="AD53" s="883"/>
      <c r="AE53" s="880"/>
    </row>
    <row r="54" spans="1:34" x14ac:dyDescent="0.25">
      <c r="A54" s="862"/>
      <c r="B54" s="862"/>
      <c r="C54" s="862"/>
      <c r="D54" s="862"/>
      <c r="E54" s="862"/>
      <c r="F54" s="862"/>
      <c r="G54" s="862"/>
      <c r="H54" s="862"/>
      <c r="I54" s="862"/>
      <c r="J54" s="862"/>
      <c r="K54" s="880"/>
      <c r="L54" s="880"/>
      <c r="M54" s="880"/>
      <c r="N54" s="672"/>
      <c r="O54" s="882"/>
      <c r="P54" s="880"/>
      <c r="Q54" s="880"/>
      <c r="R54" s="880"/>
      <c r="S54" s="883"/>
      <c r="T54" s="883"/>
      <c r="U54" s="883"/>
      <c r="V54" s="883"/>
      <c r="W54" s="883"/>
      <c r="X54" s="883"/>
      <c r="Y54" s="883"/>
      <c r="Z54" s="883"/>
      <c r="AA54" s="883"/>
      <c r="AB54" s="883"/>
      <c r="AC54" s="883"/>
      <c r="AD54" s="880"/>
      <c r="AE54" s="880"/>
    </row>
    <row r="55" spans="1:34" x14ac:dyDescent="0.25">
      <c r="A55" s="885"/>
      <c r="B55" s="885"/>
      <c r="C55" s="885"/>
      <c r="D55" s="885"/>
      <c r="E55" s="885"/>
      <c r="F55" s="885"/>
      <c r="G55" s="885"/>
      <c r="H55" s="885"/>
      <c r="I55" s="885"/>
      <c r="J55" s="885"/>
      <c r="K55" s="880"/>
      <c r="L55" s="880"/>
      <c r="M55" s="880"/>
      <c r="N55" s="880"/>
      <c r="O55" s="882"/>
      <c r="P55" s="880"/>
      <c r="Q55" s="880"/>
      <c r="R55" s="880"/>
      <c r="S55" s="883"/>
      <c r="T55" s="883"/>
      <c r="U55" s="883"/>
      <c r="V55" s="883"/>
      <c r="W55" s="883"/>
      <c r="X55" s="883"/>
      <c r="Y55" s="883"/>
      <c r="Z55" s="883"/>
      <c r="AA55" s="883"/>
      <c r="AB55" s="883"/>
      <c r="AC55" s="883"/>
      <c r="AD55" s="880"/>
      <c r="AE55" s="880"/>
      <c r="AF55" s="886"/>
      <c r="AG55" s="886"/>
      <c r="AH55" s="886"/>
    </row>
    <row r="56" spans="1:34" x14ac:dyDescent="0.25">
      <c r="A56" s="862"/>
      <c r="B56" s="862"/>
      <c r="C56" s="862"/>
      <c r="D56" s="862"/>
      <c r="E56" s="862"/>
      <c r="F56" s="862"/>
      <c r="G56" s="862"/>
      <c r="H56" s="862"/>
      <c r="I56" s="862"/>
      <c r="J56" s="862"/>
      <c r="K56" s="880"/>
      <c r="L56" s="880"/>
      <c r="M56" s="880"/>
      <c r="N56" s="880"/>
      <c r="O56" s="882"/>
      <c r="P56" s="880"/>
      <c r="Q56" s="880"/>
      <c r="R56" s="880"/>
      <c r="S56" s="883"/>
      <c r="T56" s="883"/>
      <c r="U56" s="883"/>
      <c r="V56" s="883"/>
      <c r="W56" s="883"/>
      <c r="X56" s="883"/>
      <c r="Y56" s="883"/>
      <c r="Z56" s="883"/>
      <c r="AA56" s="883"/>
      <c r="AB56" s="883"/>
      <c r="AC56" s="883"/>
      <c r="AD56" s="880"/>
      <c r="AE56" s="880"/>
    </row>
    <row r="57" spans="1:34" x14ac:dyDescent="0.25">
      <c r="K57" s="880"/>
      <c r="L57" s="880"/>
      <c r="M57" s="880"/>
      <c r="N57" s="845"/>
      <c r="O57" s="882"/>
      <c r="P57" s="880"/>
      <c r="Q57" s="880"/>
      <c r="R57" s="880"/>
      <c r="S57" s="880"/>
      <c r="T57" s="880"/>
      <c r="U57" s="880"/>
      <c r="V57" s="880"/>
      <c r="W57" s="880"/>
      <c r="X57" s="880"/>
      <c r="Y57" s="880"/>
      <c r="Z57" s="880"/>
      <c r="AA57" s="880"/>
      <c r="AB57" s="880"/>
      <c r="AC57" s="880"/>
      <c r="AD57" s="880"/>
      <c r="AE57" s="880"/>
    </row>
    <row r="58" spans="1:34" x14ac:dyDescent="0.25">
      <c r="K58" s="880"/>
      <c r="L58" s="880"/>
      <c r="M58" s="880"/>
      <c r="N58" s="672"/>
      <c r="O58" s="882"/>
      <c r="P58" s="880"/>
      <c r="Q58" s="880"/>
      <c r="R58" s="880"/>
      <c r="S58" s="872"/>
      <c r="T58" s="872"/>
      <c r="U58" s="872"/>
      <c r="V58" s="872"/>
      <c r="W58" s="872"/>
      <c r="X58" s="872"/>
      <c r="Y58" s="872"/>
      <c r="Z58" s="872"/>
      <c r="AA58" s="872"/>
      <c r="AB58" s="872"/>
      <c r="AC58" s="872"/>
      <c r="AD58" s="880"/>
      <c r="AE58" s="880"/>
    </row>
    <row r="59" spans="1:34" s="884" customFormat="1" x14ac:dyDescent="0.25">
      <c r="A59" s="316"/>
      <c r="B59" s="316"/>
      <c r="C59" s="316"/>
      <c r="D59" s="316"/>
      <c r="E59" s="316"/>
      <c r="F59" s="316"/>
      <c r="G59" s="316"/>
      <c r="H59" s="316"/>
      <c r="I59" s="316"/>
      <c r="J59" s="316"/>
      <c r="K59" s="880"/>
      <c r="L59" s="880"/>
      <c r="M59" s="880"/>
      <c r="N59" s="672"/>
      <c r="O59" s="882"/>
      <c r="P59" s="880"/>
      <c r="Q59" s="880"/>
      <c r="R59" s="880"/>
      <c r="S59" s="872"/>
      <c r="T59" s="872"/>
      <c r="U59" s="872"/>
      <c r="V59" s="872"/>
      <c r="W59" s="872"/>
      <c r="X59" s="872"/>
      <c r="Y59" s="872"/>
      <c r="Z59" s="872"/>
      <c r="AA59" s="872"/>
      <c r="AB59" s="872"/>
      <c r="AC59" s="872"/>
      <c r="AD59" s="880"/>
      <c r="AE59" s="880"/>
      <c r="AF59" s="316"/>
      <c r="AG59" s="316"/>
      <c r="AH59" s="316"/>
    </row>
    <row r="60" spans="1:34" x14ac:dyDescent="0.25">
      <c r="K60" s="880"/>
      <c r="L60" s="880"/>
      <c r="M60" s="880"/>
      <c r="N60" s="672"/>
      <c r="O60" s="882"/>
      <c r="P60" s="880"/>
      <c r="Q60" s="880"/>
      <c r="R60" s="880"/>
      <c r="S60" s="872"/>
      <c r="T60" s="872"/>
      <c r="U60" s="872"/>
      <c r="V60" s="872"/>
      <c r="W60" s="872"/>
      <c r="X60" s="872"/>
      <c r="Y60" s="872"/>
      <c r="Z60" s="872"/>
      <c r="AA60" s="872"/>
      <c r="AB60" s="872"/>
      <c r="AC60" s="872"/>
      <c r="AD60" s="880"/>
      <c r="AE60" s="880"/>
    </row>
    <row r="61" spans="1:34" x14ac:dyDescent="0.25">
      <c r="K61" s="880"/>
      <c r="L61" s="880"/>
      <c r="M61" s="880"/>
      <c r="N61" s="672"/>
      <c r="O61" s="882"/>
      <c r="P61" s="880"/>
      <c r="Q61" s="880"/>
      <c r="R61" s="880"/>
      <c r="S61" s="872"/>
      <c r="T61" s="872"/>
      <c r="U61" s="872"/>
      <c r="V61" s="872"/>
      <c r="W61" s="872"/>
      <c r="X61" s="872"/>
      <c r="Y61" s="872"/>
      <c r="Z61" s="872"/>
      <c r="AA61" s="872"/>
      <c r="AB61" s="872"/>
      <c r="AC61" s="872"/>
      <c r="AD61" s="880"/>
      <c r="AE61" s="880"/>
    </row>
    <row r="62" spans="1:34" x14ac:dyDescent="0.25">
      <c r="K62" s="880"/>
      <c r="L62" s="880"/>
      <c r="M62" s="880"/>
      <c r="N62" s="880"/>
      <c r="O62" s="882"/>
      <c r="P62" s="880"/>
      <c r="Q62" s="880"/>
      <c r="R62" s="880"/>
      <c r="S62" s="883"/>
      <c r="T62" s="883"/>
      <c r="U62" s="883"/>
      <c r="V62" s="883"/>
      <c r="W62" s="883"/>
      <c r="X62" s="883"/>
      <c r="Y62" s="883"/>
      <c r="Z62" s="883"/>
      <c r="AA62" s="883"/>
      <c r="AB62" s="883"/>
      <c r="AC62" s="883"/>
      <c r="AD62" s="880"/>
      <c r="AE62" s="880"/>
    </row>
    <row r="63" spans="1:34" x14ac:dyDescent="0.25">
      <c r="K63" s="880"/>
      <c r="L63" s="880"/>
      <c r="M63" s="880"/>
      <c r="N63" s="880"/>
      <c r="O63" s="882"/>
      <c r="P63" s="880"/>
      <c r="Q63" s="880"/>
      <c r="R63" s="880"/>
      <c r="S63" s="880"/>
      <c r="T63" s="880"/>
      <c r="U63" s="880"/>
      <c r="V63" s="880"/>
      <c r="W63" s="880"/>
      <c r="X63" s="880"/>
      <c r="Y63" s="880"/>
      <c r="Z63" s="880"/>
      <c r="AA63" s="880"/>
      <c r="AB63" s="880"/>
      <c r="AC63" s="880"/>
      <c r="AD63" s="880"/>
      <c r="AE63" s="880"/>
    </row>
    <row r="64" spans="1:34" x14ac:dyDescent="0.25">
      <c r="K64" s="880"/>
      <c r="L64" s="880"/>
      <c r="M64" s="880"/>
      <c r="N64" s="672"/>
      <c r="O64" s="882"/>
      <c r="P64" s="880"/>
      <c r="Q64" s="880"/>
      <c r="R64" s="880"/>
      <c r="S64" s="883"/>
      <c r="T64" s="883"/>
      <c r="U64" s="883"/>
      <c r="V64" s="883"/>
      <c r="W64" s="883"/>
      <c r="X64" s="883"/>
      <c r="Y64" s="883"/>
      <c r="Z64" s="883"/>
      <c r="AA64" s="883"/>
      <c r="AB64" s="883"/>
      <c r="AC64" s="883"/>
      <c r="AD64" s="883"/>
      <c r="AE64" s="880"/>
    </row>
    <row r="65" spans="11:31" x14ac:dyDescent="0.25">
      <c r="K65" s="880"/>
      <c r="L65" s="880"/>
      <c r="M65" s="880"/>
      <c r="N65" s="880"/>
      <c r="O65" s="882"/>
      <c r="P65" s="880"/>
      <c r="Q65" s="880"/>
      <c r="R65" s="880"/>
      <c r="S65" s="880"/>
      <c r="T65" s="880"/>
      <c r="U65" s="880"/>
      <c r="V65" s="880"/>
      <c r="W65" s="880"/>
      <c r="X65" s="880"/>
      <c r="Y65" s="880"/>
      <c r="Z65" s="880"/>
      <c r="AA65" s="880"/>
      <c r="AB65" s="880"/>
      <c r="AC65" s="880"/>
      <c r="AD65" s="880"/>
      <c r="AE65" s="880"/>
    </row>
    <row r="66" spans="11:31" x14ac:dyDescent="0.25">
      <c r="S66" s="705" t="s">
        <v>1014</v>
      </c>
    </row>
    <row r="111" ht="18" customHeight="1" x14ac:dyDescent="0.25"/>
    <row r="116" ht="18" customHeight="1" x14ac:dyDescent="0.25"/>
    <row r="127" ht="16.5" customHeight="1" x14ac:dyDescent="0.25"/>
    <row r="132" ht="16.5" customHeight="1" x14ac:dyDescent="0.25"/>
  </sheetData>
  <conditionalFormatting sqref="K8:K12 K14:K27">
    <cfRule type="cellIs" dxfId="130" priority="40" stopIfTrue="1" operator="equal">
      <formula>"could do"</formula>
    </cfRule>
    <cfRule type="cellIs" dxfId="129" priority="41" stopIfTrue="1" operator="equal">
      <formula>"should do"</formula>
    </cfRule>
    <cfRule type="cellIs" dxfId="128" priority="42" stopIfTrue="1" operator="equal">
      <formula>"must do"</formula>
    </cfRule>
  </conditionalFormatting>
  <conditionalFormatting sqref="O1 K4:L6 O57:O1048576 N40:N43 L3 O35:O38 M30:M34">
    <cfRule type="cellIs" dxfId="127" priority="37" stopIfTrue="1" operator="equal">
      <formula>"could do"</formula>
    </cfRule>
    <cfRule type="cellIs" dxfId="126" priority="38" stopIfTrue="1" operator="equal">
      <formula>"should do"</formula>
    </cfRule>
    <cfRule type="cellIs" dxfId="125" priority="39" stopIfTrue="1" operator="equal">
      <formula>"must do"</formula>
    </cfRule>
  </conditionalFormatting>
  <conditionalFormatting sqref="L28">
    <cfRule type="cellIs" dxfId="124" priority="34" stopIfTrue="1" operator="equal">
      <formula>"could do"</formula>
    </cfRule>
    <cfRule type="cellIs" dxfId="123" priority="35" stopIfTrue="1" operator="equal">
      <formula>"should do"</formula>
    </cfRule>
    <cfRule type="cellIs" dxfId="122" priority="36" stopIfTrue="1" operator="equal">
      <formula>"must do"</formula>
    </cfRule>
  </conditionalFormatting>
  <conditionalFormatting sqref="L29">
    <cfRule type="cellIs" dxfId="121" priority="31" stopIfTrue="1" operator="equal">
      <formula>"could do"</formula>
    </cfRule>
    <cfRule type="cellIs" dxfId="120" priority="32" stopIfTrue="1" operator="equal">
      <formula>"should do"</formula>
    </cfRule>
    <cfRule type="cellIs" dxfId="119" priority="33" stopIfTrue="1" operator="equal">
      <formula>"must do"</formula>
    </cfRule>
  </conditionalFormatting>
  <conditionalFormatting sqref="N57 N45 N47 N53:N54 N49:N51">
    <cfRule type="cellIs" dxfId="118" priority="28" stopIfTrue="1" operator="equal">
      <formula>"could do"</formula>
    </cfRule>
    <cfRule type="cellIs" dxfId="117" priority="29" stopIfTrue="1" operator="equal">
      <formula>"should do"</formula>
    </cfRule>
    <cfRule type="cellIs" dxfId="116" priority="30" stopIfTrue="1" operator="equal">
      <formula>"must do"</formula>
    </cfRule>
  </conditionalFormatting>
  <conditionalFormatting sqref="N58:N61 N64">
    <cfRule type="cellIs" dxfId="115" priority="25" stopIfTrue="1" operator="equal">
      <formula>"could do"</formula>
    </cfRule>
    <cfRule type="cellIs" dxfId="114" priority="26" stopIfTrue="1" operator="equal">
      <formula>"should do"</formula>
    </cfRule>
    <cfRule type="cellIs" dxfId="113" priority="27" stopIfTrue="1" operator="equal">
      <formula>"must do"</formula>
    </cfRule>
  </conditionalFormatting>
  <conditionalFormatting sqref="K48:K50">
    <cfRule type="cellIs" dxfId="112" priority="22" stopIfTrue="1" operator="equal">
      <formula>"could do"</formula>
    </cfRule>
    <cfRule type="cellIs" dxfId="111" priority="23" stopIfTrue="1" operator="equal">
      <formula>"should do"</formula>
    </cfRule>
    <cfRule type="cellIs" dxfId="110" priority="24" stopIfTrue="1" operator="equal">
      <formula>"must do"</formula>
    </cfRule>
  </conditionalFormatting>
  <conditionalFormatting sqref="K52">
    <cfRule type="cellIs" dxfId="109" priority="19" stopIfTrue="1" operator="equal">
      <formula>"could do"</formula>
    </cfRule>
    <cfRule type="cellIs" dxfId="108" priority="20" stopIfTrue="1" operator="equal">
      <formula>"should do"</formula>
    </cfRule>
    <cfRule type="cellIs" dxfId="107" priority="21" stopIfTrue="1" operator="equal">
      <formula>"must do"</formula>
    </cfRule>
  </conditionalFormatting>
  <conditionalFormatting sqref="L52:AC52">
    <cfRule type="cellIs" dxfId="106" priority="16" stopIfTrue="1" operator="equal">
      <formula>"could do"</formula>
    </cfRule>
    <cfRule type="cellIs" dxfId="105" priority="17" stopIfTrue="1" operator="equal">
      <formula>"should do"</formula>
    </cfRule>
    <cfRule type="cellIs" dxfId="104" priority="18" stopIfTrue="1" operator="equal">
      <formula>"must do"</formula>
    </cfRule>
  </conditionalFormatting>
  <conditionalFormatting sqref="L48:M48 O48:R48">
    <cfRule type="cellIs" dxfId="103" priority="13" stopIfTrue="1" operator="equal">
      <formula>"could do"</formula>
    </cfRule>
    <cfRule type="cellIs" dxfId="102" priority="14" stopIfTrue="1" operator="equal">
      <formula>"should do"</formula>
    </cfRule>
    <cfRule type="cellIs" dxfId="101" priority="15" stopIfTrue="1" operator="equal">
      <formula>"must do"</formula>
    </cfRule>
  </conditionalFormatting>
  <conditionalFormatting sqref="S48:AC48">
    <cfRule type="cellIs" dxfId="100" priority="10" stopIfTrue="1" operator="equal">
      <formula>"could do"</formula>
    </cfRule>
    <cfRule type="cellIs" dxfId="99" priority="11" stopIfTrue="1" operator="equal">
      <formula>"should do"</formula>
    </cfRule>
    <cfRule type="cellIs" dxfId="98" priority="12" stopIfTrue="1" operator="equal">
      <formula>"must do"</formula>
    </cfRule>
  </conditionalFormatting>
  <conditionalFormatting sqref="N48">
    <cfRule type="cellIs" dxfId="97" priority="7" stopIfTrue="1" operator="equal">
      <formula>"could do"</formula>
    </cfRule>
    <cfRule type="cellIs" dxfId="96" priority="8" stopIfTrue="1" operator="equal">
      <formula>"should do"</formula>
    </cfRule>
    <cfRule type="cellIs" dxfId="95" priority="9" stopIfTrue="1" operator="equal">
      <formula>"must do"</formula>
    </cfRule>
  </conditionalFormatting>
  <conditionalFormatting sqref="N31:R31">
    <cfRule type="cellIs" dxfId="94" priority="1" stopIfTrue="1" operator="equal">
      <formula>"could do"</formula>
    </cfRule>
    <cfRule type="cellIs" dxfId="93" priority="2" stopIfTrue="1" operator="equal">
      <formula>"should do"</formula>
    </cfRule>
    <cfRule type="cellIs" dxfId="92" priority="3" stopIfTrue="1" operator="equal">
      <formula>"must do"</formula>
    </cfRule>
  </conditionalFormatting>
  <conditionalFormatting sqref="N30 P29">
    <cfRule type="cellIs" dxfId="91" priority="4" stopIfTrue="1" operator="equal">
      <formula>"could do"</formula>
    </cfRule>
    <cfRule type="cellIs" dxfId="90" priority="5" stopIfTrue="1" operator="equal">
      <formula>"should do"</formula>
    </cfRule>
    <cfRule type="cellIs" dxfId="89" priority="6" stopIfTrue="1" operator="equal">
      <formula>"must do"</formula>
    </cfRule>
  </conditionalFormatting>
  <dataValidations disablePrompts="1" count="3">
    <dataValidation type="list" allowBlank="1" showInputMessage="1" showErrorMessage="1" sqref="N58:N60 N45 K47 N47:N54 N40:N43 K8:L12 K14:L27 L13">
      <formula1>Priorities</formula1>
    </dataValidation>
    <dataValidation type="list" allowBlank="1" showInputMessage="1" showErrorMessage="1" sqref="E8:E27">
      <formula1>units</formula1>
    </dataValidation>
    <dataValidation type="list" allowBlank="1" showInputMessage="1" showErrorMessage="1" sqref="G8:G27">
      <formula1>CAC</formula1>
    </dataValidation>
  </dataValidations>
  <pageMargins left="0.7" right="0.7" top="0.75" bottom="0.75" header="0.3" footer="0.3"/>
  <pageSetup paperSize="8" orientation="landscape" horizontalDpi="1200" verticalDpi="1200"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79"/>
  <sheetViews>
    <sheetView workbookViewId="0">
      <selection activeCell="O6" sqref="O6"/>
    </sheetView>
  </sheetViews>
  <sheetFormatPr defaultColWidth="8.85546875" defaultRowHeight="30" customHeight="1" x14ac:dyDescent="0.25"/>
  <cols>
    <col min="1" max="1" width="24.140625" style="987" customWidth="1"/>
    <col min="2" max="3" width="25.140625" style="904" customWidth="1"/>
    <col min="4" max="4" width="35.7109375" style="978" customWidth="1"/>
    <col min="5" max="5" width="35.7109375" style="904" customWidth="1"/>
    <col min="6" max="6" width="20" style="904" customWidth="1"/>
    <col min="7" max="7" width="14.7109375" style="988" customWidth="1"/>
    <col min="8" max="8" width="14.7109375" style="975" customWidth="1"/>
    <col min="9" max="9" width="14.7109375" style="989" customWidth="1"/>
    <col min="10" max="10" width="14.7109375" style="989" hidden="1" customWidth="1"/>
    <col min="11" max="14" width="14.7109375" style="985" hidden="1" customWidth="1"/>
    <col min="15" max="17" width="14.7109375" style="985" customWidth="1"/>
    <col min="18" max="18" width="17.140625" style="985" bestFit="1" customWidth="1"/>
    <col min="19" max="21" width="14.7109375" style="985" customWidth="1"/>
    <col min="22" max="25" width="14.7109375" style="989" customWidth="1"/>
    <col min="26" max="31" width="14.7109375" style="989" hidden="1" customWidth="1"/>
    <col min="32" max="32" width="17.140625" style="989" bestFit="1" customWidth="1"/>
    <col min="33" max="16384" width="8.85546875" style="984"/>
  </cols>
  <sheetData>
    <row r="1" spans="1:161" s="905" customFormat="1" ht="30" customHeight="1" x14ac:dyDescent="0.25">
      <c r="A1" s="895" t="s">
        <v>1503</v>
      </c>
      <c r="B1" s="896"/>
      <c r="C1" s="896"/>
      <c r="D1" s="896"/>
      <c r="E1" s="897"/>
      <c r="F1" s="897"/>
      <c r="G1" s="898"/>
      <c r="H1" s="899"/>
      <c r="I1" s="900"/>
      <c r="J1" s="900"/>
      <c r="K1" s="901"/>
      <c r="L1" s="902"/>
      <c r="M1" s="902"/>
      <c r="N1" s="902"/>
      <c r="O1" s="902"/>
      <c r="P1" s="902"/>
      <c r="Q1" s="902"/>
      <c r="R1" s="902"/>
      <c r="S1" s="902"/>
      <c r="T1" s="902"/>
      <c r="U1" s="902"/>
      <c r="V1" s="896"/>
      <c r="W1" s="896"/>
      <c r="X1" s="896"/>
      <c r="Y1" s="896"/>
      <c r="Z1" s="896"/>
      <c r="AA1" s="896"/>
      <c r="AB1" s="896"/>
      <c r="AC1" s="896"/>
      <c r="AD1" s="896"/>
      <c r="AE1" s="896"/>
      <c r="AF1" s="903"/>
      <c r="AG1" s="904"/>
    </row>
    <row r="2" spans="1:161" s="905" customFormat="1" ht="30" customHeight="1" thickBot="1" x14ac:dyDescent="0.3">
      <c r="A2" s="895" t="s">
        <v>1673</v>
      </c>
      <c r="B2" s="895"/>
      <c r="C2" s="895"/>
      <c r="D2" s="906"/>
      <c r="E2" s="907"/>
      <c r="F2" s="907"/>
      <c r="G2" s="908"/>
      <c r="H2" s="909"/>
      <c r="I2" s="910"/>
      <c r="J2" s="910"/>
      <c r="K2" s="911"/>
      <c r="L2" s="912"/>
      <c r="M2" s="912"/>
      <c r="N2" s="912"/>
      <c r="O2" s="912"/>
      <c r="P2" s="912"/>
      <c r="Q2" s="912"/>
      <c r="R2" s="912"/>
      <c r="S2" s="912"/>
      <c r="T2" s="912"/>
      <c r="U2" s="912"/>
      <c r="V2" s="913"/>
      <c r="W2" s="913"/>
      <c r="X2" s="913"/>
      <c r="Y2" s="913"/>
      <c r="Z2" s="913"/>
      <c r="AA2" s="913"/>
      <c r="AB2" s="913"/>
      <c r="AC2" s="913"/>
      <c r="AD2" s="913"/>
      <c r="AE2" s="913"/>
      <c r="AF2" s="914"/>
    </row>
    <row r="3" spans="1:161" s="919" customFormat="1" ht="38.25" customHeight="1" thickBot="1" x14ac:dyDescent="0.3">
      <c r="A3" s="915" t="s">
        <v>1504</v>
      </c>
      <c r="B3" s="915" t="s">
        <v>39</v>
      </c>
      <c r="C3" s="915" t="s">
        <v>1505</v>
      </c>
      <c r="D3" s="915" t="s">
        <v>1506</v>
      </c>
      <c r="E3" s="915" t="s">
        <v>1507</v>
      </c>
      <c r="F3" s="915" t="s">
        <v>41</v>
      </c>
      <c r="G3" s="915" t="s">
        <v>1508</v>
      </c>
      <c r="H3" s="915" t="s">
        <v>1509</v>
      </c>
      <c r="I3" s="915" t="s">
        <v>47</v>
      </c>
      <c r="J3" s="915" t="s">
        <v>1510</v>
      </c>
      <c r="K3" s="916">
        <v>2014</v>
      </c>
      <c r="L3" s="915">
        <v>2015</v>
      </c>
      <c r="M3" s="915">
        <v>2016</v>
      </c>
      <c r="N3" s="915">
        <v>2017</v>
      </c>
      <c r="O3" s="915" t="s">
        <v>1511</v>
      </c>
      <c r="P3" s="915">
        <v>2021</v>
      </c>
      <c r="Q3" s="915">
        <v>2022</v>
      </c>
      <c r="R3" s="915">
        <v>2023</v>
      </c>
      <c r="S3" s="915">
        <v>2024</v>
      </c>
      <c r="T3" s="915">
        <v>2025</v>
      </c>
      <c r="U3" s="915">
        <v>2026</v>
      </c>
      <c r="V3" s="915">
        <v>2027</v>
      </c>
      <c r="W3" s="915">
        <v>2028</v>
      </c>
      <c r="X3" s="915">
        <v>2029</v>
      </c>
      <c r="Y3" s="915">
        <v>2030</v>
      </c>
      <c r="Z3" s="915">
        <v>2031</v>
      </c>
      <c r="AA3" s="917">
        <v>2032</v>
      </c>
      <c r="AB3" s="917">
        <v>2033</v>
      </c>
      <c r="AC3" s="917">
        <v>2034</v>
      </c>
      <c r="AD3" s="917">
        <v>2035</v>
      </c>
      <c r="AE3" s="917">
        <v>2036</v>
      </c>
      <c r="AF3" s="918" t="s">
        <v>1512</v>
      </c>
      <c r="AG3" s="905"/>
      <c r="AH3" s="905"/>
      <c r="AI3" s="905"/>
      <c r="AJ3" s="905"/>
      <c r="AK3" s="905"/>
      <c r="AL3" s="905"/>
      <c r="AM3" s="905"/>
      <c r="AN3" s="905"/>
      <c r="AO3" s="905"/>
      <c r="AP3" s="905"/>
      <c r="AQ3" s="905"/>
      <c r="AR3" s="905"/>
      <c r="AS3" s="905"/>
      <c r="AT3" s="905"/>
      <c r="AU3" s="905"/>
      <c r="AV3" s="905"/>
      <c r="AW3" s="905"/>
      <c r="AX3" s="905"/>
      <c r="AY3" s="905"/>
      <c r="AZ3" s="905"/>
      <c r="BA3" s="905"/>
      <c r="BB3" s="905"/>
      <c r="BC3" s="905"/>
      <c r="BD3" s="905"/>
      <c r="BE3" s="905"/>
      <c r="BF3" s="905"/>
      <c r="BG3" s="905"/>
      <c r="BH3" s="905"/>
      <c r="BI3" s="905"/>
      <c r="BJ3" s="905"/>
      <c r="BK3" s="905"/>
      <c r="BL3" s="905"/>
      <c r="BM3" s="905"/>
      <c r="BN3" s="905"/>
      <c r="BO3" s="905"/>
      <c r="BP3" s="905"/>
      <c r="BQ3" s="905"/>
      <c r="BR3" s="905"/>
      <c r="BS3" s="905"/>
      <c r="BT3" s="905"/>
      <c r="BU3" s="905"/>
      <c r="BV3" s="905"/>
      <c r="BW3" s="905"/>
      <c r="BX3" s="905"/>
      <c r="BY3" s="905"/>
      <c r="BZ3" s="905"/>
      <c r="CA3" s="905"/>
      <c r="CB3" s="905"/>
      <c r="CC3" s="905"/>
      <c r="CD3" s="905"/>
      <c r="CE3" s="905"/>
      <c r="CF3" s="905"/>
      <c r="CG3" s="905"/>
      <c r="CH3" s="905"/>
      <c r="CI3" s="905"/>
      <c r="CJ3" s="905"/>
      <c r="CK3" s="905"/>
      <c r="CL3" s="905"/>
      <c r="CM3" s="905"/>
      <c r="CN3" s="905"/>
      <c r="CO3" s="905"/>
      <c r="CP3" s="905"/>
      <c r="CQ3" s="905"/>
      <c r="CR3" s="905"/>
      <c r="CS3" s="905"/>
      <c r="CT3" s="905"/>
      <c r="CU3" s="905"/>
      <c r="CV3" s="905"/>
      <c r="CW3" s="905"/>
      <c r="CX3" s="905"/>
      <c r="CY3" s="905"/>
      <c r="CZ3" s="905"/>
      <c r="DA3" s="905"/>
      <c r="DB3" s="905"/>
      <c r="DC3" s="905"/>
      <c r="DD3" s="905"/>
      <c r="DE3" s="905"/>
      <c r="DF3" s="905"/>
      <c r="DG3" s="905"/>
      <c r="DH3" s="905"/>
      <c r="DI3" s="905"/>
      <c r="DJ3" s="905"/>
      <c r="DK3" s="905"/>
      <c r="DL3" s="905"/>
      <c r="DM3" s="905"/>
      <c r="DN3" s="905"/>
      <c r="DO3" s="905"/>
      <c r="DP3" s="905"/>
      <c r="DQ3" s="905"/>
      <c r="DR3" s="905"/>
      <c r="DS3" s="905"/>
      <c r="DT3" s="905"/>
      <c r="DU3" s="905"/>
      <c r="DV3" s="905"/>
      <c r="DW3" s="905"/>
      <c r="DX3" s="905"/>
      <c r="DY3" s="905"/>
      <c r="DZ3" s="905"/>
      <c r="EA3" s="905"/>
      <c r="EB3" s="905"/>
      <c r="EC3" s="905"/>
      <c r="ED3" s="905"/>
      <c r="EE3" s="905"/>
      <c r="EF3" s="905"/>
      <c r="EG3" s="905"/>
      <c r="EH3" s="905"/>
      <c r="EI3" s="905"/>
      <c r="EJ3" s="905"/>
      <c r="EK3" s="905"/>
      <c r="EL3" s="905"/>
      <c r="EM3" s="905"/>
      <c r="EN3" s="905"/>
      <c r="EO3" s="905"/>
      <c r="EP3" s="905"/>
      <c r="EQ3" s="905"/>
      <c r="ER3" s="905"/>
      <c r="ES3" s="905"/>
      <c r="ET3" s="905"/>
      <c r="EU3" s="905"/>
      <c r="EV3" s="905"/>
      <c r="EW3" s="905"/>
      <c r="EX3" s="905"/>
      <c r="EY3" s="905"/>
      <c r="EZ3" s="905"/>
      <c r="FA3" s="905"/>
      <c r="FB3" s="905"/>
      <c r="FC3" s="905"/>
      <c r="FD3" s="905"/>
      <c r="FE3" s="905"/>
    </row>
    <row r="4" spans="1:161" s="929" customFormat="1" ht="30" customHeight="1" x14ac:dyDescent="0.25">
      <c r="A4" s="920" t="s">
        <v>1513</v>
      </c>
      <c r="B4" s="920"/>
      <c r="C4" s="920"/>
      <c r="D4" s="920"/>
      <c r="E4" s="920"/>
      <c r="F4" s="921"/>
      <c r="G4" s="922"/>
      <c r="H4" s="921"/>
      <c r="I4" s="922"/>
      <c r="J4" s="921"/>
      <c r="K4" s="923"/>
      <c r="L4" s="924"/>
      <c r="M4" s="924"/>
      <c r="N4" s="924"/>
      <c r="O4" s="924"/>
      <c r="P4" s="924"/>
      <c r="Q4" s="924"/>
      <c r="R4" s="924"/>
      <c r="S4" s="924"/>
      <c r="T4" s="924"/>
      <c r="U4" s="925"/>
      <c r="V4" s="925"/>
      <c r="W4" s="925"/>
      <c r="X4" s="926"/>
      <c r="Y4" s="926"/>
      <c r="Z4" s="926"/>
      <c r="AA4" s="926"/>
      <c r="AB4" s="926"/>
      <c r="AC4" s="926"/>
      <c r="AD4" s="926"/>
      <c r="AE4" s="926"/>
      <c r="AF4" s="927"/>
      <c r="AG4" s="928"/>
      <c r="AH4" s="928"/>
      <c r="AI4" s="928"/>
      <c r="AJ4" s="928"/>
      <c r="AK4" s="928"/>
      <c r="AL4" s="928"/>
      <c r="AM4" s="928"/>
      <c r="AN4" s="928"/>
      <c r="AO4" s="928"/>
      <c r="AP4" s="928"/>
      <c r="AQ4" s="928"/>
      <c r="AR4" s="928"/>
      <c r="AS4" s="928"/>
      <c r="AT4" s="928"/>
      <c r="AU4" s="928"/>
      <c r="AV4" s="928"/>
      <c r="AW4" s="928"/>
      <c r="AX4" s="928"/>
      <c r="AY4" s="928"/>
      <c r="AZ4" s="928"/>
      <c r="BA4" s="928"/>
      <c r="BB4" s="928"/>
      <c r="BC4" s="928"/>
      <c r="BD4" s="928"/>
      <c r="BE4" s="928"/>
      <c r="BF4" s="928"/>
      <c r="BG4" s="928"/>
      <c r="BH4" s="928"/>
      <c r="BI4" s="928"/>
      <c r="BJ4" s="928"/>
      <c r="BK4" s="928"/>
      <c r="BL4" s="928"/>
      <c r="BM4" s="928"/>
      <c r="BN4" s="928"/>
      <c r="BO4" s="928"/>
      <c r="BP4" s="928"/>
      <c r="BQ4" s="928"/>
      <c r="BR4" s="928"/>
      <c r="BS4" s="928"/>
      <c r="BT4" s="928"/>
      <c r="BU4" s="928"/>
      <c r="BV4" s="928"/>
      <c r="BW4" s="928"/>
      <c r="BX4" s="928"/>
      <c r="BY4" s="928"/>
      <c r="BZ4" s="928"/>
      <c r="CA4" s="928"/>
      <c r="CB4" s="928"/>
      <c r="CC4" s="928"/>
      <c r="CD4" s="928"/>
      <c r="CE4" s="928"/>
      <c r="CF4" s="928"/>
      <c r="CG4" s="928"/>
      <c r="CH4" s="928"/>
      <c r="CI4" s="928"/>
      <c r="CJ4" s="928"/>
      <c r="CK4" s="928"/>
      <c r="CL4" s="928"/>
      <c r="CM4" s="928"/>
      <c r="CN4" s="928"/>
      <c r="CO4" s="928"/>
      <c r="CP4" s="928"/>
      <c r="CQ4" s="928"/>
      <c r="CR4" s="928"/>
      <c r="CS4" s="928"/>
      <c r="CT4" s="928"/>
      <c r="CU4" s="928"/>
      <c r="CV4" s="928"/>
      <c r="CW4" s="928"/>
      <c r="CX4" s="928"/>
      <c r="CY4" s="928"/>
      <c r="CZ4" s="928"/>
      <c r="DA4" s="928"/>
      <c r="DB4" s="928"/>
      <c r="DC4" s="928"/>
      <c r="DD4" s="928"/>
      <c r="DE4" s="928"/>
      <c r="DF4" s="928"/>
      <c r="DG4" s="928"/>
      <c r="DH4" s="928"/>
      <c r="DI4" s="928"/>
      <c r="DJ4" s="928"/>
      <c r="DK4" s="928"/>
      <c r="DL4" s="928"/>
      <c r="DM4" s="928"/>
      <c r="DN4" s="928"/>
      <c r="DO4" s="928"/>
      <c r="DP4" s="928"/>
      <c r="DQ4" s="928"/>
      <c r="DR4" s="928"/>
      <c r="DS4" s="928"/>
      <c r="DT4" s="928"/>
      <c r="DU4" s="928"/>
      <c r="DV4" s="928"/>
      <c r="DW4" s="928"/>
      <c r="DX4" s="928"/>
      <c r="DY4" s="928"/>
      <c r="DZ4" s="928"/>
      <c r="EA4" s="928"/>
      <c r="EB4" s="928"/>
      <c r="EC4" s="928"/>
      <c r="ED4" s="928"/>
      <c r="EE4" s="928"/>
      <c r="EF4" s="928"/>
      <c r="EG4" s="928"/>
      <c r="EH4" s="928"/>
      <c r="EI4" s="928"/>
      <c r="EJ4" s="928"/>
      <c r="EK4" s="928"/>
      <c r="EL4" s="928"/>
      <c r="EM4" s="928"/>
      <c r="EN4" s="928"/>
      <c r="EO4" s="928"/>
      <c r="EP4" s="928"/>
      <c r="EQ4" s="928"/>
      <c r="ER4" s="928"/>
      <c r="ES4" s="928"/>
      <c r="ET4" s="928"/>
      <c r="EU4" s="928"/>
      <c r="EV4" s="928"/>
      <c r="EW4" s="928"/>
      <c r="EX4" s="928"/>
      <c r="EY4" s="928"/>
      <c r="EZ4" s="928"/>
      <c r="FA4" s="928"/>
      <c r="FB4" s="928"/>
      <c r="FC4" s="928"/>
      <c r="FD4" s="928"/>
      <c r="FE4" s="928"/>
    </row>
    <row r="5" spans="1:161" s="938" customFormat="1" ht="153" x14ac:dyDescent="0.25">
      <c r="A5" s="1156" t="s">
        <v>1569</v>
      </c>
      <c r="B5" s="930" t="s">
        <v>1630</v>
      </c>
      <c r="C5" s="930" t="s">
        <v>1631</v>
      </c>
      <c r="D5" s="930" t="s">
        <v>1632</v>
      </c>
      <c r="E5" s="1111" t="s">
        <v>1723</v>
      </c>
      <c r="F5" s="1038" t="s">
        <v>1534</v>
      </c>
      <c r="G5" s="931">
        <v>1</v>
      </c>
      <c r="H5" s="931">
        <v>3</v>
      </c>
      <c r="I5" s="931">
        <v>1</v>
      </c>
      <c r="J5" s="932"/>
      <c r="K5" s="933"/>
      <c r="L5" s="934"/>
      <c r="M5" s="934"/>
      <c r="N5" s="934"/>
      <c r="O5" s="1112">
        <v>12000</v>
      </c>
      <c r="P5" s="1113">
        <v>250</v>
      </c>
      <c r="Q5" s="1113">
        <v>250</v>
      </c>
      <c r="R5" s="1113">
        <v>250</v>
      </c>
      <c r="S5" s="1113">
        <v>250</v>
      </c>
      <c r="T5" s="1113">
        <v>250</v>
      </c>
      <c r="U5" s="1113">
        <v>250</v>
      </c>
      <c r="V5" s="1113">
        <v>250</v>
      </c>
      <c r="W5" s="1113">
        <v>250</v>
      </c>
      <c r="X5" s="1113">
        <v>250</v>
      </c>
      <c r="Y5" s="1113">
        <v>250</v>
      </c>
      <c r="Z5" s="1113">
        <v>2000</v>
      </c>
      <c r="AA5" s="1113"/>
      <c r="AB5" s="1113"/>
      <c r="AC5" s="1113"/>
      <c r="AD5" s="1113"/>
      <c r="AE5" s="1113"/>
      <c r="AF5" s="1114">
        <v>1250</v>
      </c>
      <c r="AG5" s="905"/>
      <c r="AH5" s="905"/>
      <c r="AI5" s="905"/>
      <c r="AJ5" s="905"/>
      <c r="AK5" s="905"/>
      <c r="AL5" s="905"/>
      <c r="AM5" s="905"/>
      <c r="AN5" s="905"/>
      <c r="AO5" s="905"/>
      <c r="AP5" s="905"/>
      <c r="AQ5" s="905"/>
      <c r="AR5" s="905"/>
      <c r="AS5" s="905"/>
      <c r="AT5" s="905"/>
      <c r="AU5" s="905"/>
      <c r="AV5" s="905"/>
      <c r="AW5" s="905"/>
      <c r="AX5" s="905"/>
      <c r="AY5" s="905"/>
      <c r="AZ5" s="905"/>
      <c r="BA5" s="905"/>
      <c r="BB5" s="905"/>
      <c r="BC5" s="905"/>
      <c r="BD5" s="905"/>
      <c r="BE5" s="905"/>
      <c r="BF5" s="905"/>
      <c r="BG5" s="905"/>
      <c r="BH5" s="905"/>
      <c r="BI5" s="905"/>
      <c r="BJ5" s="905"/>
      <c r="BK5" s="905"/>
      <c r="BL5" s="905"/>
      <c r="BM5" s="905"/>
      <c r="BN5" s="905"/>
      <c r="BO5" s="905"/>
      <c r="BP5" s="905"/>
      <c r="BQ5" s="905"/>
      <c r="BR5" s="905"/>
      <c r="BS5" s="905"/>
      <c r="BT5" s="905"/>
      <c r="BU5" s="905"/>
      <c r="BV5" s="905"/>
      <c r="BW5" s="905"/>
      <c r="BX5" s="905"/>
      <c r="BY5" s="905"/>
      <c r="BZ5" s="905"/>
      <c r="CA5" s="905"/>
      <c r="CB5" s="905"/>
      <c r="CC5" s="905"/>
      <c r="CD5" s="905"/>
      <c r="CE5" s="905"/>
      <c r="CF5" s="905"/>
      <c r="CG5" s="905"/>
      <c r="CH5" s="905"/>
      <c r="CI5" s="905"/>
      <c r="CJ5" s="905"/>
      <c r="CK5" s="905"/>
      <c r="CL5" s="905"/>
      <c r="CM5" s="905"/>
      <c r="CN5" s="905"/>
      <c r="CO5" s="905"/>
      <c r="CP5" s="905"/>
      <c r="CQ5" s="905"/>
      <c r="CR5" s="905"/>
      <c r="CS5" s="905"/>
      <c r="CT5" s="905"/>
      <c r="CU5" s="905"/>
      <c r="CV5" s="905"/>
      <c r="CW5" s="905"/>
      <c r="CX5" s="905"/>
      <c r="CY5" s="905"/>
      <c r="CZ5" s="905"/>
      <c r="DA5" s="905"/>
      <c r="DB5" s="905"/>
      <c r="DC5" s="905"/>
      <c r="DD5" s="905"/>
      <c r="DE5" s="905"/>
      <c r="DF5" s="905"/>
      <c r="DG5" s="905"/>
      <c r="DH5" s="905"/>
      <c r="DI5" s="905"/>
      <c r="DJ5" s="905"/>
      <c r="DK5" s="905"/>
      <c r="DL5" s="905"/>
      <c r="DM5" s="905"/>
      <c r="DN5" s="905"/>
      <c r="DO5" s="905"/>
      <c r="DP5" s="905"/>
      <c r="DQ5" s="905"/>
      <c r="DR5" s="905"/>
      <c r="DS5" s="905"/>
      <c r="DT5" s="905"/>
      <c r="DU5" s="905"/>
      <c r="DV5" s="905"/>
      <c r="DW5" s="905"/>
      <c r="DX5" s="905"/>
      <c r="DY5" s="905"/>
      <c r="DZ5" s="905"/>
      <c r="EA5" s="905"/>
      <c r="EB5" s="905"/>
      <c r="EC5" s="905"/>
      <c r="ED5" s="905"/>
      <c r="EE5" s="905"/>
      <c r="EF5" s="905"/>
      <c r="EG5" s="905"/>
      <c r="EH5" s="905"/>
      <c r="EI5" s="905"/>
      <c r="EJ5" s="905"/>
      <c r="EK5" s="905"/>
      <c r="EL5" s="905"/>
      <c r="EM5" s="905"/>
      <c r="EN5" s="905"/>
      <c r="EO5" s="905"/>
      <c r="EP5" s="905"/>
      <c r="EQ5" s="905"/>
      <c r="ER5" s="905"/>
      <c r="ES5" s="905"/>
      <c r="ET5" s="905"/>
      <c r="EU5" s="905"/>
      <c r="EV5" s="905"/>
      <c r="EW5" s="905"/>
      <c r="EX5" s="905"/>
      <c r="EY5" s="905"/>
      <c r="EZ5" s="905"/>
      <c r="FA5" s="905"/>
      <c r="FB5" s="905"/>
      <c r="FC5" s="905"/>
      <c r="FD5" s="905"/>
      <c r="FE5" s="905"/>
    </row>
    <row r="6" spans="1:161" s="938" customFormat="1" ht="153" x14ac:dyDescent="0.25">
      <c r="A6" s="1157"/>
      <c r="B6" s="930" t="s">
        <v>1633</v>
      </c>
      <c r="C6" s="930" t="s">
        <v>1634</v>
      </c>
      <c r="D6" s="930" t="s">
        <v>1632</v>
      </c>
      <c r="E6" s="1115" t="s">
        <v>1723</v>
      </c>
      <c r="F6" s="1124" t="s">
        <v>1534</v>
      </c>
      <c r="G6" s="1123">
        <v>1</v>
      </c>
      <c r="H6" s="1123">
        <v>3</v>
      </c>
      <c r="I6" s="1116">
        <v>1</v>
      </c>
      <c r="J6" s="1117"/>
      <c r="K6" s="1118"/>
      <c r="L6" s="1119"/>
      <c r="M6" s="1119"/>
      <c r="N6" s="1119"/>
      <c r="O6" s="1120">
        <v>12000</v>
      </c>
      <c r="P6" s="1121">
        <v>250</v>
      </c>
      <c r="Q6" s="1121">
        <v>250</v>
      </c>
      <c r="R6" s="1121">
        <v>250</v>
      </c>
      <c r="S6" s="1121">
        <v>250</v>
      </c>
      <c r="T6" s="1121">
        <v>250</v>
      </c>
      <c r="U6" s="1121">
        <v>250</v>
      </c>
      <c r="V6" s="1121">
        <v>250</v>
      </c>
      <c r="W6" s="1121">
        <v>250</v>
      </c>
      <c r="X6" s="1121">
        <v>250</v>
      </c>
      <c r="Y6" s="1121">
        <v>250</v>
      </c>
      <c r="Z6" s="1121">
        <v>2000</v>
      </c>
      <c r="AA6" s="1121"/>
      <c r="AB6" s="1121"/>
      <c r="AC6" s="1121"/>
      <c r="AD6" s="1121"/>
      <c r="AE6" s="1121"/>
      <c r="AF6" s="1122">
        <v>1250</v>
      </c>
      <c r="AG6" s="905"/>
      <c r="AH6" s="905"/>
      <c r="AI6" s="905"/>
      <c r="AJ6" s="905"/>
      <c r="AK6" s="905"/>
      <c r="AL6" s="905"/>
      <c r="AM6" s="905"/>
      <c r="AN6" s="905"/>
      <c r="AO6" s="905"/>
      <c r="AP6" s="905"/>
      <c r="AQ6" s="905"/>
      <c r="AR6" s="905"/>
      <c r="AS6" s="905"/>
      <c r="AT6" s="905"/>
      <c r="AU6" s="905"/>
      <c r="AV6" s="905"/>
      <c r="AW6" s="905"/>
      <c r="AX6" s="905"/>
      <c r="AY6" s="905"/>
      <c r="AZ6" s="905"/>
      <c r="BA6" s="905"/>
      <c r="BB6" s="905"/>
      <c r="BC6" s="905"/>
      <c r="BD6" s="905"/>
      <c r="BE6" s="905"/>
      <c r="BF6" s="905"/>
      <c r="BG6" s="905"/>
      <c r="BH6" s="905"/>
      <c r="BI6" s="905"/>
      <c r="BJ6" s="905"/>
      <c r="BK6" s="905"/>
      <c r="BL6" s="905"/>
      <c r="BM6" s="905"/>
      <c r="BN6" s="905"/>
      <c r="BO6" s="905"/>
      <c r="BP6" s="905"/>
      <c r="BQ6" s="905"/>
      <c r="BR6" s="905"/>
      <c r="BS6" s="905"/>
      <c r="BT6" s="905"/>
      <c r="BU6" s="905"/>
      <c r="BV6" s="905"/>
      <c r="BW6" s="905"/>
      <c r="BX6" s="905"/>
      <c r="BY6" s="905"/>
      <c r="BZ6" s="905"/>
      <c r="CA6" s="905"/>
      <c r="CB6" s="905"/>
      <c r="CC6" s="905"/>
      <c r="CD6" s="905"/>
      <c r="CE6" s="905"/>
      <c r="CF6" s="905"/>
      <c r="CG6" s="905"/>
      <c r="CH6" s="905"/>
      <c r="CI6" s="905"/>
      <c r="CJ6" s="905"/>
      <c r="CK6" s="905"/>
      <c r="CL6" s="905"/>
      <c r="CM6" s="905"/>
      <c r="CN6" s="905"/>
      <c r="CO6" s="905"/>
      <c r="CP6" s="905"/>
      <c r="CQ6" s="905"/>
      <c r="CR6" s="905"/>
      <c r="CS6" s="905"/>
      <c r="CT6" s="905"/>
      <c r="CU6" s="905"/>
      <c r="CV6" s="905"/>
      <c r="CW6" s="905"/>
      <c r="CX6" s="905"/>
      <c r="CY6" s="905"/>
      <c r="CZ6" s="905"/>
      <c r="DA6" s="905"/>
      <c r="DB6" s="905"/>
      <c r="DC6" s="905"/>
      <c r="DD6" s="905"/>
      <c r="DE6" s="905"/>
      <c r="DF6" s="905"/>
      <c r="DG6" s="905"/>
      <c r="DH6" s="905"/>
      <c r="DI6" s="905"/>
      <c r="DJ6" s="905"/>
      <c r="DK6" s="905"/>
      <c r="DL6" s="905"/>
      <c r="DM6" s="905"/>
      <c r="DN6" s="905"/>
      <c r="DO6" s="905"/>
      <c r="DP6" s="905"/>
      <c r="DQ6" s="905"/>
      <c r="DR6" s="905"/>
      <c r="DS6" s="905"/>
      <c r="DT6" s="905"/>
      <c r="DU6" s="905"/>
      <c r="DV6" s="905"/>
      <c r="DW6" s="905"/>
      <c r="DX6" s="905"/>
      <c r="DY6" s="905"/>
      <c r="DZ6" s="905"/>
      <c r="EA6" s="905"/>
      <c r="EB6" s="905"/>
      <c r="EC6" s="905"/>
      <c r="ED6" s="905"/>
      <c r="EE6" s="905"/>
      <c r="EF6" s="905"/>
      <c r="EG6" s="905"/>
      <c r="EH6" s="905"/>
      <c r="EI6" s="905"/>
      <c r="EJ6" s="905"/>
      <c r="EK6" s="905"/>
      <c r="EL6" s="905"/>
      <c r="EM6" s="905"/>
      <c r="EN6" s="905"/>
      <c r="EO6" s="905"/>
      <c r="EP6" s="905"/>
      <c r="EQ6" s="905"/>
      <c r="ER6" s="905"/>
      <c r="ES6" s="905"/>
      <c r="ET6" s="905"/>
      <c r="EU6" s="905"/>
      <c r="EV6" s="905"/>
      <c r="EW6" s="905"/>
      <c r="EX6" s="905"/>
      <c r="EY6" s="905"/>
      <c r="EZ6" s="905"/>
      <c r="FA6" s="905"/>
      <c r="FB6" s="905"/>
      <c r="FC6" s="905"/>
      <c r="FD6" s="905"/>
      <c r="FE6" s="905"/>
    </row>
    <row r="7" spans="1:161" s="938" customFormat="1" ht="114.75" x14ac:dyDescent="0.25">
      <c r="A7" s="1157"/>
      <c r="B7" s="930" t="s">
        <v>1635</v>
      </c>
      <c r="C7" s="930" t="s">
        <v>1636</v>
      </c>
      <c r="D7" s="930" t="s">
        <v>1637</v>
      </c>
      <c r="E7" s="930" t="s">
        <v>1523</v>
      </c>
      <c r="F7" s="1038" t="s">
        <v>1534</v>
      </c>
      <c r="G7" s="931">
        <v>1</v>
      </c>
      <c r="H7" s="931">
        <v>13</v>
      </c>
      <c r="I7" s="931">
        <v>1</v>
      </c>
      <c r="J7" s="932"/>
      <c r="K7" s="940"/>
      <c r="L7" s="934"/>
      <c r="M7" s="934"/>
      <c r="N7" s="934"/>
      <c r="O7" s="935">
        <v>2000</v>
      </c>
      <c r="P7" s="936">
        <v>200</v>
      </c>
      <c r="Q7" s="936">
        <v>200</v>
      </c>
      <c r="R7" s="936">
        <v>200</v>
      </c>
      <c r="S7" s="936">
        <v>750</v>
      </c>
      <c r="T7" s="936">
        <v>200</v>
      </c>
      <c r="U7" s="936">
        <v>200</v>
      </c>
      <c r="V7" s="936">
        <v>200</v>
      </c>
      <c r="W7" s="936">
        <v>200</v>
      </c>
      <c r="X7" s="936">
        <v>750</v>
      </c>
      <c r="Y7" s="936">
        <v>200</v>
      </c>
      <c r="Z7" s="936">
        <v>200</v>
      </c>
      <c r="AA7" s="941"/>
      <c r="AB7" s="941"/>
      <c r="AC7" s="941"/>
      <c r="AD7" s="941"/>
      <c r="AE7" s="941"/>
      <c r="AF7" s="937">
        <v>1550</v>
      </c>
      <c r="AG7" s="905"/>
      <c r="AH7" s="905"/>
      <c r="AI7" s="905"/>
      <c r="AJ7" s="905"/>
      <c r="AK7" s="905"/>
      <c r="AL7" s="905"/>
      <c r="AM7" s="905"/>
      <c r="AN7" s="905"/>
      <c r="AO7" s="905"/>
      <c r="AP7" s="905"/>
      <c r="AQ7" s="905"/>
      <c r="AR7" s="905"/>
      <c r="AS7" s="905"/>
      <c r="AT7" s="905"/>
      <c r="AU7" s="905"/>
      <c r="AV7" s="905"/>
      <c r="AW7" s="905"/>
      <c r="AX7" s="905"/>
      <c r="AY7" s="905"/>
      <c r="AZ7" s="905"/>
      <c r="BA7" s="905"/>
      <c r="BB7" s="905"/>
      <c r="BC7" s="905"/>
      <c r="BD7" s="905"/>
      <c r="BE7" s="905"/>
      <c r="BF7" s="905"/>
      <c r="BG7" s="905"/>
      <c r="BH7" s="905"/>
      <c r="BI7" s="905"/>
      <c r="BJ7" s="905"/>
      <c r="BK7" s="905"/>
      <c r="BL7" s="905"/>
      <c r="BM7" s="905"/>
      <c r="BN7" s="905"/>
      <c r="BO7" s="905"/>
      <c r="BP7" s="905"/>
      <c r="BQ7" s="905"/>
      <c r="BR7" s="905"/>
      <c r="BS7" s="905"/>
      <c r="BT7" s="905"/>
      <c r="BU7" s="905"/>
      <c r="BV7" s="905"/>
      <c r="BW7" s="905"/>
      <c r="BX7" s="905"/>
      <c r="BY7" s="905"/>
      <c r="BZ7" s="905"/>
      <c r="CA7" s="905"/>
      <c r="CB7" s="905"/>
      <c r="CC7" s="905"/>
      <c r="CD7" s="905"/>
      <c r="CE7" s="905"/>
      <c r="CF7" s="905"/>
      <c r="CG7" s="905"/>
      <c r="CH7" s="905"/>
      <c r="CI7" s="905"/>
      <c r="CJ7" s="905"/>
      <c r="CK7" s="905"/>
      <c r="CL7" s="905"/>
      <c r="CM7" s="905"/>
      <c r="CN7" s="905"/>
      <c r="CO7" s="905"/>
      <c r="CP7" s="905"/>
      <c r="CQ7" s="905"/>
      <c r="CR7" s="905"/>
      <c r="CS7" s="905"/>
      <c r="CT7" s="905"/>
      <c r="CU7" s="905"/>
      <c r="CV7" s="905"/>
      <c r="CW7" s="905"/>
      <c r="CX7" s="905"/>
      <c r="CY7" s="905"/>
      <c r="CZ7" s="905"/>
      <c r="DA7" s="905"/>
      <c r="DB7" s="905"/>
      <c r="DC7" s="905"/>
      <c r="DD7" s="905"/>
      <c r="DE7" s="905"/>
      <c r="DF7" s="905"/>
      <c r="DG7" s="905"/>
      <c r="DH7" s="905"/>
      <c r="DI7" s="905"/>
      <c r="DJ7" s="905"/>
      <c r="DK7" s="905"/>
      <c r="DL7" s="905"/>
      <c r="DM7" s="905"/>
      <c r="DN7" s="905"/>
      <c r="DO7" s="905"/>
      <c r="DP7" s="905"/>
      <c r="DQ7" s="905"/>
      <c r="DR7" s="905"/>
      <c r="DS7" s="905"/>
      <c r="DT7" s="905"/>
      <c r="DU7" s="905"/>
      <c r="DV7" s="905"/>
      <c r="DW7" s="905"/>
      <c r="DX7" s="905"/>
      <c r="DY7" s="905"/>
      <c r="DZ7" s="905"/>
      <c r="EA7" s="905"/>
      <c r="EB7" s="905"/>
      <c r="EC7" s="905"/>
      <c r="ED7" s="905"/>
      <c r="EE7" s="905"/>
      <c r="EF7" s="905"/>
      <c r="EG7" s="905"/>
      <c r="EH7" s="905"/>
      <c r="EI7" s="905"/>
      <c r="EJ7" s="905"/>
      <c r="EK7" s="905"/>
      <c r="EL7" s="905"/>
      <c r="EM7" s="905"/>
      <c r="EN7" s="905"/>
      <c r="EO7" s="905"/>
      <c r="EP7" s="905"/>
      <c r="EQ7" s="905"/>
      <c r="ER7" s="905"/>
      <c r="ES7" s="905"/>
      <c r="ET7" s="905"/>
      <c r="EU7" s="905"/>
      <c r="EV7" s="905"/>
      <c r="EW7" s="905"/>
      <c r="EX7" s="905"/>
      <c r="EY7" s="905"/>
      <c r="EZ7" s="905"/>
      <c r="FA7" s="905"/>
      <c r="FB7" s="905"/>
      <c r="FC7" s="905"/>
      <c r="FD7" s="905"/>
      <c r="FE7" s="905"/>
    </row>
    <row r="8" spans="1:161" s="938" customFormat="1" ht="216.75" x14ac:dyDescent="0.25">
      <c r="A8" s="1158"/>
      <c r="B8" s="930"/>
      <c r="C8" s="930"/>
      <c r="D8" s="930"/>
      <c r="E8" s="942" t="s">
        <v>1638</v>
      </c>
      <c r="F8" s="930"/>
      <c r="G8" s="931"/>
      <c r="H8" s="931"/>
      <c r="I8" s="931"/>
      <c r="J8" s="932"/>
      <c r="K8" s="940"/>
      <c r="L8" s="934"/>
      <c r="M8" s="934"/>
      <c r="N8" s="934"/>
      <c r="O8" s="935"/>
      <c r="P8" s="936"/>
      <c r="Q8" s="936"/>
      <c r="R8" s="936"/>
      <c r="S8" s="936"/>
      <c r="T8" s="936"/>
      <c r="U8" s="936"/>
      <c r="V8" s="936"/>
      <c r="W8" s="936"/>
      <c r="X8" s="936"/>
      <c r="Y8" s="936"/>
      <c r="Z8" s="936"/>
      <c r="AA8" s="941"/>
      <c r="AB8" s="941"/>
      <c r="AC8" s="941"/>
      <c r="AD8" s="941"/>
      <c r="AE8" s="941"/>
      <c r="AF8" s="937"/>
      <c r="AG8" s="905"/>
      <c r="AH8" s="905"/>
      <c r="AI8" s="905"/>
      <c r="AJ8" s="905"/>
      <c r="AK8" s="905"/>
      <c r="AL8" s="905"/>
      <c r="AM8" s="905"/>
      <c r="AN8" s="905"/>
      <c r="AO8" s="905"/>
      <c r="AP8" s="905"/>
      <c r="AQ8" s="905"/>
      <c r="AR8" s="905"/>
      <c r="AS8" s="905"/>
      <c r="AT8" s="905"/>
      <c r="AU8" s="905"/>
      <c r="AV8" s="905"/>
      <c r="AW8" s="905"/>
      <c r="AX8" s="905"/>
      <c r="AY8" s="905"/>
      <c r="AZ8" s="905"/>
      <c r="BA8" s="905"/>
      <c r="BB8" s="905"/>
      <c r="BC8" s="905"/>
      <c r="BD8" s="905"/>
      <c r="BE8" s="905"/>
      <c r="BF8" s="905"/>
      <c r="BG8" s="905"/>
      <c r="BH8" s="905"/>
      <c r="BI8" s="905"/>
      <c r="BJ8" s="905"/>
      <c r="BK8" s="905"/>
      <c r="BL8" s="905"/>
      <c r="BM8" s="905"/>
      <c r="BN8" s="905"/>
      <c r="BO8" s="905"/>
      <c r="BP8" s="905"/>
      <c r="BQ8" s="905"/>
      <c r="BR8" s="905"/>
      <c r="BS8" s="905"/>
      <c r="BT8" s="905"/>
      <c r="BU8" s="905"/>
      <c r="BV8" s="905"/>
      <c r="BW8" s="905"/>
      <c r="BX8" s="905"/>
      <c r="BY8" s="905"/>
      <c r="BZ8" s="905"/>
      <c r="CA8" s="905"/>
      <c r="CB8" s="905"/>
      <c r="CC8" s="905"/>
      <c r="CD8" s="905"/>
      <c r="CE8" s="905"/>
      <c r="CF8" s="905"/>
      <c r="CG8" s="905"/>
      <c r="CH8" s="905"/>
      <c r="CI8" s="905"/>
      <c r="CJ8" s="905"/>
      <c r="CK8" s="905"/>
      <c r="CL8" s="905"/>
      <c r="CM8" s="905"/>
      <c r="CN8" s="905"/>
      <c r="CO8" s="905"/>
      <c r="CP8" s="905"/>
      <c r="CQ8" s="905"/>
      <c r="CR8" s="905"/>
      <c r="CS8" s="905"/>
      <c r="CT8" s="905"/>
      <c r="CU8" s="905"/>
      <c r="CV8" s="905"/>
      <c r="CW8" s="905"/>
      <c r="CX8" s="905"/>
      <c r="CY8" s="905"/>
      <c r="CZ8" s="905"/>
      <c r="DA8" s="905"/>
      <c r="DB8" s="905"/>
      <c r="DC8" s="905"/>
      <c r="DD8" s="905"/>
      <c r="DE8" s="905"/>
      <c r="DF8" s="905"/>
      <c r="DG8" s="905"/>
      <c r="DH8" s="905"/>
      <c r="DI8" s="905"/>
      <c r="DJ8" s="905"/>
      <c r="DK8" s="905"/>
      <c r="DL8" s="905"/>
      <c r="DM8" s="905"/>
      <c r="DN8" s="905"/>
      <c r="DO8" s="905"/>
      <c r="DP8" s="905"/>
      <c r="DQ8" s="905"/>
      <c r="DR8" s="905"/>
      <c r="DS8" s="905"/>
      <c r="DT8" s="905"/>
      <c r="DU8" s="905"/>
      <c r="DV8" s="905"/>
      <c r="DW8" s="905"/>
      <c r="DX8" s="905"/>
      <c r="DY8" s="905"/>
      <c r="DZ8" s="905"/>
      <c r="EA8" s="905"/>
      <c r="EB8" s="905"/>
      <c r="EC8" s="905"/>
      <c r="ED8" s="905"/>
      <c r="EE8" s="905"/>
      <c r="EF8" s="905"/>
      <c r="EG8" s="905"/>
      <c r="EH8" s="905"/>
      <c r="EI8" s="905"/>
      <c r="EJ8" s="905"/>
      <c r="EK8" s="905"/>
      <c r="EL8" s="905"/>
      <c r="EM8" s="905"/>
      <c r="EN8" s="905"/>
      <c r="EO8" s="905"/>
      <c r="EP8" s="905"/>
      <c r="EQ8" s="905"/>
      <c r="ER8" s="905"/>
      <c r="ES8" s="905"/>
      <c r="ET8" s="905"/>
      <c r="EU8" s="905"/>
      <c r="EV8" s="905"/>
      <c r="EW8" s="905"/>
      <c r="EX8" s="905"/>
      <c r="EY8" s="905"/>
      <c r="EZ8" s="905"/>
      <c r="FA8" s="905"/>
      <c r="FB8" s="905"/>
      <c r="FC8" s="905"/>
      <c r="FD8" s="905"/>
      <c r="FE8" s="905"/>
    </row>
    <row r="9" spans="1:161" s="938" customFormat="1" ht="76.5" x14ac:dyDescent="0.25">
      <c r="A9" s="1156" t="s">
        <v>1577</v>
      </c>
      <c r="B9" s="930" t="s">
        <v>1639</v>
      </c>
      <c r="C9" s="930" t="s">
        <v>1640</v>
      </c>
      <c r="D9" s="930" t="s">
        <v>1620</v>
      </c>
      <c r="E9" s="930" t="s">
        <v>1621</v>
      </c>
      <c r="F9" s="1033" t="s">
        <v>1542</v>
      </c>
      <c r="G9" s="931">
        <v>1</v>
      </c>
      <c r="H9" s="939">
        <v>3</v>
      </c>
      <c r="I9" s="931">
        <v>1</v>
      </c>
      <c r="J9" s="932"/>
      <c r="K9" s="940"/>
      <c r="L9" s="934"/>
      <c r="M9" s="934"/>
      <c r="N9" s="934"/>
      <c r="O9" s="935">
        <v>500</v>
      </c>
      <c r="P9" s="936">
        <v>100</v>
      </c>
      <c r="Q9" s="936">
        <v>100</v>
      </c>
      <c r="R9" s="936">
        <v>100</v>
      </c>
      <c r="S9" s="936">
        <v>500</v>
      </c>
      <c r="T9" s="936">
        <v>100</v>
      </c>
      <c r="U9" s="936">
        <v>100</v>
      </c>
      <c r="V9" s="936">
        <v>100</v>
      </c>
      <c r="W9" s="936">
        <v>100</v>
      </c>
      <c r="X9" s="936">
        <v>500</v>
      </c>
      <c r="Y9" s="936">
        <v>100</v>
      </c>
      <c r="Z9" s="936">
        <v>100</v>
      </c>
      <c r="AA9" s="941"/>
      <c r="AB9" s="941"/>
      <c r="AC9" s="941"/>
      <c r="AD9" s="941"/>
      <c r="AE9" s="941"/>
      <c r="AF9" s="937">
        <v>900</v>
      </c>
      <c r="AG9" s="905"/>
      <c r="AH9" s="905"/>
      <c r="AI9" s="905"/>
      <c r="AJ9" s="905"/>
      <c r="AK9" s="905"/>
      <c r="AL9" s="905"/>
      <c r="AM9" s="905"/>
      <c r="AN9" s="905"/>
      <c r="AO9" s="905"/>
      <c r="AP9" s="905"/>
      <c r="AQ9" s="905"/>
      <c r="AR9" s="905"/>
      <c r="AS9" s="905"/>
      <c r="AT9" s="905"/>
      <c r="AU9" s="905"/>
      <c r="AV9" s="905"/>
      <c r="AW9" s="905"/>
      <c r="AX9" s="905"/>
      <c r="AY9" s="905"/>
      <c r="AZ9" s="905"/>
      <c r="BA9" s="905"/>
      <c r="BB9" s="905"/>
      <c r="BC9" s="905"/>
      <c r="BD9" s="905"/>
      <c r="BE9" s="905"/>
      <c r="BF9" s="905"/>
      <c r="BG9" s="905"/>
      <c r="BH9" s="905"/>
      <c r="BI9" s="905"/>
      <c r="BJ9" s="905"/>
      <c r="BK9" s="905"/>
      <c r="BL9" s="905"/>
      <c r="BM9" s="905"/>
      <c r="BN9" s="905"/>
      <c r="BO9" s="905"/>
      <c r="BP9" s="905"/>
      <c r="BQ9" s="905"/>
      <c r="BR9" s="905"/>
      <c r="BS9" s="905"/>
      <c r="BT9" s="905"/>
      <c r="BU9" s="905"/>
      <c r="BV9" s="905"/>
      <c r="BW9" s="905"/>
      <c r="BX9" s="905"/>
      <c r="BY9" s="905"/>
      <c r="BZ9" s="905"/>
      <c r="CA9" s="905"/>
      <c r="CB9" s="905"/>
      <c r="CC9" s="905"/>
      <c r="CD9" s="905"/>
      <c r="CE9" s="905"/>
      <c r="CF9" s="905"/>
      <c r="CG9" s="905"/>
      <c r="CH9" s="905"/>
      <c r="CI9" s="905"/>
      <c r="CJ9" s="905"/>
      <c r="CK9" s="905"/>
      <c r="CL9" s="905"/>
      <c r="CM9" s="905"/>
      <c r="CN9" s="905"/>
      <c r="CO9" s="905"/>
      <c r="CP9" s="905"/>
      <c r="CQ9" s="905"/>
      <c r="CR9" s="905"/>
      <c r="CS9" s="905"/>
      <c r="CT9" s="905"/>
      <c r="CU9" s="905"/>
      <c r="CV9" s="905"/>
      <c r="CW9" s="905"/>
      <c r="CX9" s="905"/>
      <c r="CY9" s="905"/>
      <c r="CZ9" s="905"/>
      <c r="DA9" s="905"/>
      <c r="DB9" s="905"/>
      <c r="DC9" s="905"/>
      <c r="DD9" s="905"/>
      <c r="DE9" s="905"/>
      <c r="DF9" s="905"/>
      <c r="DG9" s="905"/>
      <c r="DH9" s="905"/>
      <c r="DI9" s="905"/>
      <c r="DJ9" s="905"/>
      <c r="DK9" s="905"/>
      <c r="DL9" s="905"/>
      <c r="DM9" s="905"/>
      <c r="DN9" s="905"/>
      <c r="DO9" s="905"/>
      <c r="DP9" s="905"/>
      <c r="DQ9" s="905"/>
      <c r="DR9" s="905"/>
      <c r="DS9" s="905"/>
      <c r="DT9" s="905"/>
      <c r="DU9" s="905"/>
      <c r="DV9" s="905"/>
      <c r="DW9" s="905"/>
      <c r="DX9" s="905"/>
      <c r="DY9" s="905"/>
      <c r="DZ9" s="905"/>
      <c r="EA9" s="905"/>
      <c r="EB9" s="905"/>
      <c r="EC9" s="905"/>
      <c r="ED9" s="905"/>
      <c r="EE9" s="905"/>
      <c r="EF9" s="905"/>
      <c r="EG9" s="905"/>
      <c r="EH9" s="905"/>
      <c r="EI9" s="905"/>
      <c r="EJ9" s="905"/>
      <c r="EK9" s="905"/>
      <c r="EL9" s="905"/>
      <c r="EM9" s="905"/>
      <c r="EN9" s="905"/>
      <c r="EO9" s="905"/>
      <c r="EP9" s="905"/>
      <c r="EQ9" s="905"/>
      <c r="ER9" s="905"/>
      <c r="ES9" s="905"/>
      <c r="ET9" s="905"/>
      <c r="EU9" s="905"/>
      <c r="EV9" s="905"/>
      <c r="EW9" s="905"/>
      <c r="EX9" s="905"/>
      <c r="EY9" s="905"/>
      <c r="EZ9" s="905"/>
      <c r="FA9" s="905"/>
      <c r="FB9" s="905"/>
      <c r="FC9" s="905"/>
      <c r="FD9" s="905"/>
      <c r="FE9" s="905"/>
    </row>
    <row r="10" spans="1:161" s="938" customFormat="1" ht="140.25" x14ac:dyDescent="0.25">
      <c r="A10" s="1158"/>
      <c r="B10" s="930"/>
      <c r="C10" s="930"/>
      <c r="D10" s="930"/>
      <c r="E10" s="942" t="s">
        <v>1530</v>
      </c>
      <c r="F10" s="930"/>
      <c r="G10" s="931"/>
      <c r="H10" s="939"/>
      <c r="I10" s="931"/>
      <c r="J10" s="932"/>
      <c r="K10" s="940"/>
      <c r="L10" s="934"/>
      <c r="M10" s="934"/>
      <c r="N10" s="934"/>
      <c r="O10" s="935"/>
      <c r="P10" s="936"/>
      <c r="Q10" s="936"/>
      <c r="R10" s="936"/>
      <c r="S10" s="936"/>
      <c r="T10" s="936"/>
      <c r="U10" s="936"/>
      <c r="V10" s="936"/>
      <c r="W10" s="936"/>
      <c r="X10" s="936"/>
      <c r="Y10" s="936"/>
      <c r="Z10" s="936"/>
      <c r="AA10" s="941"/>
      <c r="AB10" s="941"/>
      <c r="AC10" s="941"/>
      <c r="AD10" s="941"/>
      <c r="AE10" s="941"/>
      <c r="AF10" s="937"/>
      <c r="AG10" s="905"/>
      <c r="AH10" s="905"/>
      <c r="AI10" s="905"/>
      <c r="AJ10" s="905"/>
      <c r="AK10" s="905"/>
      <c r="AL10" s="905"/>
      <c r="AM10" s="905"/>
      <c r="AN10" s="905"/>
      <c r="AO10" s="905"/>
      <c r="AP10" s="905"/>
      <c r="AQ10" s="905"/>
      <c r="AR10" s="905"/>
      <c r="AS10" s="905"/>
      <c r="AT10" s="905"/>
      <c r="AU10" s="905"/>
      <c r="AV10" s="905"/>
      <c r="AW10" s="905"/>
      <c r="AX10" s="905"/>
      <c r="AY10" s="905"/>
      <c r="AZ10" s="905"/>
      <c r="BA10" s="905"/>
      <c r="BB10" s="905"/>
      <c r="BC10" s="905"/>
      <c r="BD10" s="905"/>
      <c r="BE10" s="905"/>
      <c r="BF10" s="905"/>
      <c r="BG10" s="905"/>
      <c r="BH10" s="905"/>
      <c r="BI10" s="905"/>
      <c r="BJ10" s="905"/>
      <c r="BK10" s="905"/>
      <c r="BL10" s="905"/>
      <c r="BM10" s="905"/>
      <c r="BN10" s="905"/>
      <c r="BO10" s="905"/>
      <c r="BP10" s="905"/>
      <c r="BQ10" s="905"/>
      <c r="BR10" s="905"/>
      <c r="BS10" s="905"/>
      <c r="BT10" s="905"/>
      <c r="BU10" s="905"/>
      <c r="BV10" s="905"/>
      <c r="BW10" s="905"/>
      <c r="BX10" s="905"/>
      <c r="BY10" s="905"/>
      <c r="BZ10" s="905"/>
      <c r="CA10" s="905"/>
      <c r="CB10" s="905"/>
      <c r="CC10" s="905"/>
      <c r="CD10" s="905"/>
      <c r="CE10" s="905"/>
      <c r="CF10" s="905"/>
      <c r="CG10" s="905"/>
      <c r="CH10" s="905"/>
      <c r="CI10" s="905"/>
      <c r="CJ10" s="905"/>
      <c r="CK10" s="905"/>
      <c r="CL10" s="905"/>
      <c r="CM10" s="905"/>
      <c r="CN10" s="905"/>
      <c r="CO10" s="905"/>
      <c r="CP10" s="905"/>
      <c r="CQ10" s="905"/>
      <c r="CR10" s="905"/>
      <c r="CS10" s="905"/>
      <c r="CT10" s="905"/>
      <c r="CU10" s="905"/>
      <c r="CV10" s="905"/>
      <c r="CW10" s="905"/>
      <c r="CX10" s="905"/>
      <c r="CY10" s="905"/>
      <c r="CZ10" s="905"/>
      <c r="DA10" s="905"/>
      <c r="DB10" s="905"/>
      <c r="DC10" s="905"/>
      <c r="DD10" s="905"/>
      <c r="DE10" s="905"/>
      <c r="DF10" s="905"/>
      <c r="DG10" s="905"/>
      <c r="DH10" s="905"/>
      <c r="DI10" s="905"/>
      <c r="DJ10" s="905"/>
      <c r="DK10" s="905"/>
      <c r="DL10" s="905"/>
      <c r="DM10" s="905"/>
      <c r="DN10" s="905"/>
      <c r="DO10" s="905"/>
      <c r="DP10" s="905"/>
      <c r="DQ10" s="905"/>
      <c r="DR10" s="905"/>
      <c r="DS10" s="905"/>
      <c r="DT10" s="905"/>
      <c r="DU10" s="905"/>
      <c r="DV10" s="905"/>
      <c r="DW10" s="905"/>
      <c r="DX10" s="905"/>
      <c r="DY10" s="905"/>
      <c r="DZ10" s="905"/>
      <c r="EA10" s="905"/>
      <c r="EB10" s="905"/>
      <c r="EC10" s="905"/>
      <c r="ED10" s="905"/>
      <c r="EE10" s="905"/>
      <c r="EF10" s="905"/>
      <c r="EG10" s="905"/>
      <c r="EH10" s="905"/>
      <c r="EI10" s="905"/>
      <c r="EJ10" s="905"/>
      <c r="EK10" s="905"/>
      <c r="EL10" s="905"/>
      <c r="EM10" s="905"/>
      <c r="EN10" s="905"/>
      <c r="EO10" s="905"/>
      <c r="EP10" s="905"/>
      <c r="EQ10" s="905"/>
      <c r="ER10" s="905"/>
      <c r="ES10" s="905"/>
      <c r="ET10" s="905"/>
      <c r="EU10" s="905"/>
      <c r="EV10" s="905"/>
      <c r="EW10" s="905"/>
      <c r="EX10" s="905"/>
      <c r="EY10" s="905"/>
      <c r="EZ10" s="905"/>
      <c r="FA10" s="905"/>
      <c r="FB10" s="905"/>
      <c r="FC10" s="905"/>
      <c r="FD10" s="905"/>
      <c r="FE10" s="905"/>
    </row>
    <row r="11" spans="1:161" s="946" customFormat="1" ht="25.5" x14ac:dyDescent="0.25">
      <c r="A11" s="1156" t="s">
        <v>1603</v>
      </c>
      <c r="B11" s="930" t="s">
        <v>1532</v>
      </c>
      <c r="C11" s="930"/>
      <c r="D11" s="930" t="s">
        <v>1604</v>
      </c>
      <c r="E11" s="930" t="s">
        <v>1664</v>
      </c>
      <c r="F11" s="1033" t="s">
        <v>1542</v>
      </c>
      <c r="G11" s="931">
        <v>1</v>
      </c>
      <c r="H11" s="931">
        <v>4</v>
      </c>
      <c r="I11" s="931">
        <v>1</v>
      </c>
      <c r="J11" s="943"/>
      <c r="K11" s="944"/>
      <c r="L11" s="941"/>
      <c r="M11" s="941"/>
      <c r="N11" s="941"/>
      <c r="O11" s="935">
        <v>10000</v>
      </c>
      <c r="P11" s="936">
        <v>1500</v>
      </c>
      <c r="Q11" s="936">
        <v>100</v>
      </c>
      <c r="R11" s="936">
        <v>100</v>
      </c>
      <c r="S11" s="936">
        <v>100</v>
      </c>
      <c r="T11" s="936">
        <v>100</v>
      </c>
      <c r="U11" s="936">
        <v>100</v>
      </c>
      <c r="V11" s="936">
        <v>100</v>
      </c>
      <c r="W11" s="936">
        <v>100</v>
      </c>
      <c r="X11" s="936">
        <v>100</v>
      </c>
      <c r="Y11" s="936">
        <v>100</v>
      </c>
      <c r="Z11" s="936">
        <v>100</v>
      </c>
      <c r="AA11" s="941"/>
      <c r="AB11" s="941"/>
      <c r="AC11" s="941"/>
      <c r="AD11" s="941"/>
      <c r="AE11" s="941"/>
      <c r="AF11" s="937">
        <v>500</v>
      </c>
      <c r="AG11" s="945"/>
      <c r="AH11" s="945"/>
      <c r="AI11" s="945"/>
      <c r="AJ11" s="945"/>
      <c r="AK11" s="945"/>
      <c r="AL11" s="945"/>
      <c r="AM11" s="945"/>
      <c r="AN11" s="945"/>
      <c r="AO11" s="945"/>
      <c r="AP11" s="945"/>
      <c r="AQ11" s="945"/>
      <c r="AR11" s="945"/>
      <c r="AS11" s="945"/>
      <c r="AT11" s="945"/>
      <c r="AU11" s="945"/>
      <c r="AV11" s="945"/>
      <c r="AW11" s="945"/>
      <c r="AX11" s="945"/>
      <c r="AY11" s="945"/>
      <c r="AZ11" s="945"/>
      <c r="BA11" s="945"/>
      <c r="BB11" s="945"/>
      <c r="BC11" s="945"/>
      <c r="BD11" s="945"/>
      <c r="BE11" s="945"/>
      <c r="BF11" s="945"/>
      <c r="BG11" s="945"/>
      <c r="BH11" s="945"/>
      <c r="BI11" s="945"/>
      <c r="BJ11" s="945"/>
      <c r="BK11" s="945"/>
      <c r="BL11" s="945"/>
      <c r="BM11" s="945"/>
      <c r="BN11" s="945"/>
      <c r="BO11" s="945"/>
      <c r="BP11" s="945"/>
      <c r="BQ11" s="945"/>
      <c r="BR11" s="945"/>
      <c r="BS11" s="945"/>
      <c r="BT11" s="945"/>
      <c r="BU11" s="945"/>
      <c r="BV11" s="945"/>
      <c r="BW11" s="945"/>
      <c r="BX11" s="945"/>
      <c r="BY11" s="945"/>
      <c r="BZ11" s="945"/>
      <c r="CA11" s="945"/>
      <c r="CB11" s="945"/>
      <c r="CC11" s="945"/>
      <c r="CD11" s="945"/>
      <c r="CE11" s="945"/>
      <c r="CF11" s="945"/>
      <c r="CG11" s="945"/>
      <c r="CH11" s="945"/>
      <c r="CI11" s="945"/>
      <c r="CJ11" s="945"/>
      <c r="CK11" s="945"/>
      <c r="CL11" s="945"/>
      <c r="CM11" s="945"/>
      <c r="CN11" s="945"/>
      <c r="CO11" s="945"/>
      <c r="CP11" s="945"/>
      <c r="CQ11" s="945"/>
      <c r="CR11" s="945"/>
      <c r="CS11" s="945"/>
      <c r="CT11" s="945"/>
      <c r="CU11" s="945"/>
      <c r="CV11" s="945"/>
      <c r="CW11" s="945"/>
      <c r="CX11" s="945"/>
      <c r="CY11" s="945"/>
      <c r="CZ11" s="945"/>
      <c r="DA11" s="945"/>
      <c r="DB11" s="945"/>
      <c r="DC11" s="945"/>
      <c r="DD11" s="945"/>
      <c r="DE11" s="945"/>
      <c r="DF11" s="945"/>
      <c r="DG11" s="945"/>
      <c r="DH11" s="945"/>
      <c r="DI11" s="945"/>
      <c r="DJ11" s="945"/>
      <c r="DK11" s="945"/>
      <c r="DL11" s="945"/>
      <c r="DM11" s="945"/>
      <c r="DN11" s="945"/>
      <c r="DO11" s="945"/>
      <c r="DP11" s="945"/>
      <c r="DQ11" s="945"/>
      <c r="DR11" s="945"/>
      <c r="DS11" s="945"/>
      <c r="DT11" s="945"/>
      <c r="DU11" s="945"/>
      <c r="DV11" s="945"/>
      <c r="DW11" s="945"/>
      <c r="DX11" s="945"/>
      <c r="DY11" s="945"/>
      <c r="DZ11" s="945"/>
      <c r="EA11" s="945"/>
      <c r="EB11" s="945"/>
      <c r="EC11" s="945"/>
      <c r="ED11" s="945"/>
      <c r="EE11" s="945"/>
      <c r="EF11" s="945"/>
      <c r="EG11" s="945"/>
      <c r="EH11" s="945"/>
      <c r="EI11" s="945"/>
      <c r="EJ11" s="945"/>
      <c r="EK11" s="945"/>
      <c r="EL11" s="945"/>
      <c r="EM11" s="945"/>
      <c r="EN11" s="945"/>
      <c r="EO11" s="945"/>
      <c r="EP11" s="945"/>
      <c r="EQ11" s="945"/>
      <c r="ER11" s="945"/>
      <c r="ES11" s="945"/>
      <c r="ET11" s="945"/>
      <c r="EU11" s="945"/>
      <c r="EV11" s="945"/>
      <c r="EW11" s="945"/>
      <c r="EX11" s="945"/>
      <c r="EY11" s="945"/>
      <c r="EZ11" s="945"/>
      <c r="FA11" s="945"/>
      <c r="FB11" s="945"/>
      <c r="FC11" s="945"/>
      <c r="FD11" s="945"/>
      <c r="FE11" s="945"/>
    </row>
    <row r="12" spans="1:161" s="946" customFormat="1" ht="38.25" x14ac:dyDescent="0.25">
      <c r="A12" s="1157"/>
      <c r="B12" s="930" t="s">
        <v>1535</v>
      </c>
      <c r="C12" s="930"/>
      <c r="D12" s="930" t="s">
        <v>1605</v>
      </c>
      <c r="E12" s="930" t="s">
        <v>1665</v>
      </c>
      <c r="F12" s="1038" t="s">
        <v>1534</v>
      </c>
      <c r="G12" s="931">
        <v>1</v>
      </c>
      <c r="H12" s="939" t="s">
        <v>162</v>
      </c>
      <c r="I12" s="939">
        <v>2</v>
      </c>
      <c r="J12" s="943"/>
      <c r="K12" s="944"/>
      <c r="L12" s="941"/>
      <c r="M12" s="941"/>
      <c r="N12" s="941"/>
      <c r="O12" s="935">
        <v>5000</v>
      </c>
      <c r="P12" s="936">
        <v>250</v>
      </c>
      <c r="Q12" s="947" t="s">
        <v>162</v>
      </c>
      <c r="R12" s="936">
        <v>250</v>
      </c>
      <c r="S12" s="947" t="s">
        <v>162</v>
      </c>
      <c r="T12" s="936">
        <v>250</v>
      </c>
      <c r="U12" s="947" t="s">
        <v>162</v>
      </c>
      <c r="V12" s="936">
        <v>250</v>
      </c>
      <c r="W12" s="947" t="s">
        <v>162</v>
      </c>
      <c r="X12" s="936">
        <v>250</v>
      </c>
      <c r="Y12" s="947" t="s">
        <v>162</v>
      </c>
      <c r="Z12" s="936">
        <v>250</v>
      </c>
      <c r="AA12" s="941"/>
      <c r="AB12" s="941"/>
      <c r="AC12" s="941"/>
      <c r="AD12" s="941"/>
      <c r="AE12" s="941"/>
      <c r="AF12" s="937">
        <v>500</v>
      </c>
      <c r="AG12" s="945"/>
      <c r="AH12" s="945"/>
      <c r="AI12" s="945"/>
      <c r="AJ12" s="945"/>
      <c r="AK12" s="945"/>
      <c r="AL12" s="945"/>
      <c r="AM12" s="945"/>
      <c r="AN12" s="945"/>
      <c r="AO12" s="945"/>
      <c r="AP12" s="945"/>
      <c r="AQ12" s="945"/>
      <c r="AR12" s="945"/>
      <c r="AS12" s="945"/>
      <c r="AT12" s="945"/>
      <c r="AU12" s="945"/>
      <c r="AV12" s="945"/>
      <c r="AW12" s="945"/>
      <c r="AX12" s="945"/>
      <c r="AY12" s="945"/>
      <c r="AZ12" s="945"/>
      <c r="BA12" s="945"/>
      <c r="BB12" s="945"/>
      <c r="BC12" s="945"/>
      <c r="BD12" s="945"/>
      <c r="BE12" s="945"/>
      <c r="BF12" s="945"/>
      <c r="BG12" s="945"/>
      <c r="BH12" s="945"/>
      <c r="BI12" s="945"/>
      <c r="BJ12" s="945"/>
      <c r="BK12" s="945"/>
      <c r="BL12" s="945"/>
      <c r="BM12" s="945"/>
      <c r="BN12" s="945"/>
      <c r="BO12" s="945"/>
      <c r="BP12" s="945"/>
      <c r="BQ12" s="945"/>
      <c r="BR12" s="945"/>
      <c r="BS12" s="945"/>
      <c r="BT12" s="945"/>
      <c r="BU12" s="945"/>
      <c r="BV12" s="945"/>
      <c r="BW12" s="945"/>
      <c r="BX12" s="945"/>
      <c r="BY12" s="945"/>
      <c r="BZ12" s="945"/>
      <c r="CA12" s="945"/>
      <c r="CB12" s="945"/>
      <c r="CC12" s="945"/>
      <c r="CD12" s="945"/>
      <c r="CE12" s="945"/>
      <c r="CF12" s="945"/>
      <c r="CG12" s="945"/>
      <c r="CH12" s="945"/>
      <c r="CI12" s="945"/>
      <c r="CJ12" s="945"/>
      <c r="CK12" s="945"/>
      <c r="CL12" s="945"/>
      <c r="CM12" s="945"/>
      <c r="CN12" s="945"/>
      <c r="CO12" s="945"/>
      <c r="CP12" s="945"/>
      <c r="CQ12" s="945"/>
      <c r="CR12" s="945"/>
      <c r="CS12" s="945"/>
      <c r="CT12" s="945"/>
      <c r="CU12" s="945"/>
      <c r="CV12" s="945"/>
      <c r="CW12" s="945"/>
      <c r="CX12" s="945"/>
      <c r="CY12" s="945"/>
      <c r="CZ12" s="945"/>
      <c r="DA12" s="945"/>
      <c r="DB12" s="945"/>
      <c r="DC12" s="945"/>
      <c r="DD12" s="945"/>
      <c r="DE12" s="945"/>
      <c r="DF12" s="945"/>
      <c r="DG12" s="945"/>
      <c r="DH12" s="945"/>
      <c r="DI12" s="945"/>
      <c r="DJ12" s="945"/>
      <c r="DK12" s="945"/>
      <c r="DL12" s="945"/>
      <c r="DM12" s="945"/>
      <c r="DN12" s="945"/>
      <c r="DO12" s="945"/>
      <c r="DP12" s="945"/>
      <c r="DQ12" s="945"/>
      <c r="DR12" s="945"/>
      <c r="DS12" s="945"/>
      <c r="DT12" s="945"/>
      <c r="DU12" s="945"/>
      <c r="DV12" s="945"/>
      <c r="DW12" s="945"/>
      <c r="DX12" s="945"/>
      <c r="DY12" s="945"/>
      <c r="DZ12" s="945"/>
      <c r="EA12" s="945"/>
      <c r="EB12" s="945"/>
      <c r="EC12" s="945"/>
      <c r="ED12" s="945"/>
      <c r="EE12" s="945"/>
      <c r="EF12" s="945"/>
      <c r="EG12" s="945"/>
      <c r="EH12" s="945"/>
      <c r="EI12" s="945"/>
      <c r="EJ12" s="945"/>
      <c r="EK12" s="945"/>
      <c r="EL12" s="945"/>
      <c r="EM12" s="945"/>
      <c r="EN12" s="945"/>
      <c r="EO12" s="945"/>
      <c r="EP12" s="945"/>
      <c r="EQ12" s="945"/>
      <c r="ER12" s="945"/>
      <c r="ES12" s="945"/>
      <c r="ET12" s="945"/>
      <c r="EU12" s="945"/>
      <c r="EV12" s="945"/>
      <c r="EW12" s="945"/>
      <c r="EX12" s="945"/>
      <c r="EY12" s="945"/>
      <c r="EZ12" s="945"/>
      <c r="FA12" s="945"/>
      <c r="FB12" s="945"/>
      <c r="FC12" s="945"/>
      <c r="FD12" s="945"/>
      <c r="FE12" s="945"/>
    </row>
    <row r="13" spans="1:161" s="946" customFormat="1" ht="63.75" x14ac:dyDescent="0.25">
      <c r="A13" s="1158"/>
      <c r="B13" s="930" t="s">
        <v>1539</v>
      </c>
      <c r="C13" s="930"/>
      <c r="D13" s="930" t="s">
        <v>1564</v>
      </c>
      <c r="E13" s="930" t="s">
        <v>1565</v>
      </c>
      <c r="F13" s="1038" t="s">
        <v>1534</v>
      </c>
      <c r="G13" s="931">
        <v>1</v>
      </c>
      <c r="H13" s="931">
        <v>20</v>
      </c>
      <c r="I13" s="931">
        <v>1</v>
      </c>
      <c r="J13" s="943"/>
      <c r="K13" s="944"/>
      <c r="L13" s="941"/>
      <c r="M13" s="941"/>
      <c r="N13" s="941"/>
      <c r="O13" s="935">
        <v>7500</v>
      </c>
      <c r="P13" s="936">
        <v>100</v>
      </c>
      <c r="Q13" s="936">
        <v>100</v>
      </c>
      <c r="R13" s="936">
        <v>100</v>
      </c>
      <c r="S13" s="936">
        <v>100</v>
      </c>
      <c r="T13" s="936">
        <v>100</v>
      </c>
      <c r="U13" s="936">
        <v>100</v>
      </c>
      <c r="V13" s="936">
        <v>100</v>
      </c>
      <c r="W13" s="936">
        <v>100</v>
      </c>
      <c r="X13" s="936">
        <v>100</v>
      </c>
      <c r="Y13" s="936">
        <v>100</v>
      </c>
      <c r="Z13" s="936">
        <v>100</v>
      </c>
      <c r="AA13" s="941"/>
      <c r="AB13" s="941"/>
      <c r="AC13" s="941"/>
      <c r="AD13" s="941"/>
      <c r="AE13" s="941"/>
      <c r="AF13" s="937">
        <v>500</v>
      </c>
      <c r="AG13" s="945"/>
      <c r="AH13" s="945"/>
      <c r="AI13" s="945"/>
      <c r="AJ13" s="945"/>
      <c r="AK13" s="945"/>
      <c r="AL13" s="945"/>
      <c r="AM13" s="945"/>
      <c r="AN13" s="945"/>
      <c r="AO13" s="945"/>
      <c r="AP13" s="945"/>
      <c r="AQ13" s="945"/>
      <c r="AR13" s="945"/>
      <c r="AS13" s="945"/>
      <c r="AT13" s="945"/>
      <c r="AU13" s="945"/>
      <c r="AV13" s="945"/>
      <c r="AW13" s="945"/>
      <c r="AX13" s="945"/>
      <c r="AY13" s="945"/>
      <c r="AZ13" s="945"/>
      <c r="BA13" s="945"/>
      <c r="BB13" s="945"/>
      <c r="BC13" s="945"/>
      <c r="BD13" s="945"/>
      <c r="BE13" s="945"/>
      <c r="BF13" s="945"/>
      <c r="BG13" s="945"/>
      <c r="BH13" s="945"/>
      <c r="BI13" s="945"/>
      <c r="BJ13" s="945"/>
      <c r="BK13" s="945"/>
      <c r="BL13" s="945"/>
      <c r="BM13" s="945"/>
      <c r="BN13" s="945"/>
      <c r="BO13" s="945"/>
      <c r="BP13" s="945"/>
      <c r="BQ13" s="945"/>
      <c r="BR13" s="945"/>
      <c r="BS13" s="945"/>
      <c r="BT13" s="945"/>
      <c r="BU13" s="945"/>
      <c r="BV13" s="945"/>
      <c r="BW13" s="945"/>
      <c r="BX13" s="945"/>
      <c r="BY13" s="945"/>
      <c r="BZ13" s="945"/>
      <c r="CA13" s="945"/>
      <c r="CB13" s="945"/>
      <c r="CC13" s="945"/>
      <c r="CD13" s="945"/>
      <c r="CE13" s="945"/>
      <c r="CF13" s="945"/>
      <c r="CG13" s="945"/>
      <c r="CH13" s="945"/>
      <c r="CI13" s="945"/>
      <c r="CJ13" s="945"/>
      <c r="CK13" s="945"/>
      <c r="CL13" s="945"/>
      <c r="CM13" s="945"/>
      <c r="CN13" s="945"/>
      <c r="CO13" s="945"/>
      <c r="CP13" s="945"/>
      <c r="CQ13" s="945"/>
      <c r="CR13" s="945"/>
      <c r="CS13" s="945"/>
      <c r="CT13" s="945"/>
      <c r="CU13" s="945"/>
      <c r="CV13" s="945"/>
      <c r="CW13" s="945"/>
      <c r="CX13" s="945"/>
      <c r="CY13" s="945"/>
      <c r="CZ13" s="945"/>
      <c r="DA13" s="945"/>
      <c r="DB13" s="945"/>
      <c r="DC13" s="945"/>
      <c r="DD13" s="945"/>
      <c r="DE13" s="945"/>
      <c r="DF13" s="945"/>
      <c r="DG13" s="945"/>
      <c r="DH13" s="945"/>
      <c r="DI13" s="945"/>
      <c r="DJ13" s="945"/>
      <c r="DK13" s="945"/>
      <c r="DL13" s="945"/>
      <c r="DM13" s="945"/>
      <c r="DN13" s="945"/>
      <c r="DO13" s="945"/>
      <c r="DP13" s="945"/>
      <c r="DQ13" s="945"/>
      <c r="DR13" s="945"/>
      <c r="DS13" s="945"/>
      <c r="DT13" s="945"/>
      <c r="DU13" s="945"/>
      <c r="DV13" s="945"/>
      <c r="DW13" s="945"/>
      <c r="DX13" s="945"/>
      <c r="DY13" s="945"/>
      <c r="DZ13" s="945"/>
      <c r="EA13" s="945"/>
      <c r="EB13" s="945"/>
      <c r="EC13" s="945"/>
      <c r="ED13" s="945"/>
      <c r="EE13" s="945"/>
      <c r="EF13" s="945"/>
      <c r="EG13" s="945"/>
      <c r="EH13" s="945"/>
      <c r="EI13" s="945"/>
      <c r="EJ13" s="945"/>
      <c r="EK13" s="945"/>
      <c r="EL13" s="945"/>
      <c r="EM13" s="945"/>
      <c r="EN13" s="945"/>
      <c r="EO13" s="945"/>
      <c r="EP13" s="945"/>
      <c r="EQ13" s="945"/>
      <c r="ER13" s="945"/>
      <c r="ES13" s="945"/>
      <c r="ET13" s="945"/>
      <c r="EU13" s="945"/>
      <c r="EV13" s="945"/>
      <c r="EW13" s="945"/>
      <c r="EX13" s="945"/>
      <c r="EY13" s="945"/>
      <c r="EZ13" s="945"/>
      <c r="FA13" s="945"/>
      <c r="FB13" s="945"/>
      <c r="FC13" s="945"/>
      <c r="FD13" s="945"/>
      <c r="FE13" s="945"/>
    </row>
    <row r="14" spans="1:161" s="946" customFormat="1" ht="20.25" x14ac:dyDescent="0.25">
      <c r="A14" s="930"/>
      <c r="B14" s="930"/>
      <c r="C14" s="930"/>
      <c r="D14" s="930"/>
      <c r="E14" s="930"/>
      <c r="F14" s="930"/>
      <c r="G14" s="931"/>
      <c r="H14" s="939"/>
      <c r="I14" s="931"/>
      <c r="J14" s="943"/>
      <c r="K14" s="944"/>
      <c r="L14" s="941"/>
      <c r="M14" s="941"/>
      <c r="N14" s="941"/>
      <c r="O14" s="951"/>
      <c r="P14" s="936"/>
      <c r="Q14" s="936"/>
      <c r="R14" s="936"/>
      <c r="S14" s="936"/>
      <c r="T14" s="936"/>
      <c r="U14" s="936"/>
      <c r="V14" s="936"/>
      <c r="W14" s="936"/>
      <c r="X14" s="936"/>
      <c r="Y14" s="936"/>
      <c r="Z14" s="936"/>
      <c r="AA14" s="941"/>
      <c r="AB14" s="941"/>
      <c r="AC14" s="941"/>
      <c r="AD14" s="941"/>
      <c r="AE14" s="941"/>
      <c r="AF14" s="937"/>
      <c r="AG14" s="945"/>
      <c r="AH14" s="945"/>
      <c r="AI14" s="945"/>
      <c r="AJ14" s="945"/>
      <c r="AK14" s="945"/>
      <c r="AL14" s="945"/>
      <c r="AM14" s="945"/>
      <c r="AN14" s="945"/>
      <c r="AO14" s="945"/>
      <c r="AP14" s="945"/>
      <c r="AQ14" s="945"/>
      <c r="AR14" s="945"/>
      <c r="AS14" s="945"/>
      <c r="AT14" s="945"/>
      <c r="AU14" s="945"/>
      <c r="AV14" s="945"/>
      <c r="AW14" s="945"/>
      <c r="AX14" s="945"/>
      <c r="AY14" s="945"/>
      <c r="AZ14" s="945"/>
      <c r="BA14" s="945"/>
      <c r="BB14" s="945"/>
      <c r="BC14" s="945"/>
      <c r="BD14" s="945"/>
      <c r="BE14" s="945"/>
      <c r="BF14" s="945"/>
      <c r="BG14" s="945"/>
      <c r="BH14" s="945"/>
      <c r="BI14" s="945"/>
      <c r="BJ14" s="945"/>
      <c r="BK14" s="945"/>
      <c r="BL14" s="945"/>
      <c r="BM14" s="945"/>
      <c r="BN14" s="945"/>
      <c r="BO14" s="945"/>
      <c r="BP14" s="945"/>
      <c r="BQ14" s="945"/>
      <c r="BR14" s="945"/>
      <c r="BS14" s="945"/>
      <c r="BT14" s="945"/>
      <c r="BU14" s="945"/>
      <c r="BV14" s="945"/>
      <c r="BW14" s="945"/>
      <c r="BX14" s="945"/>
      <c r="BY14" s="945"/>
      <c r="BZ14" s="945"/>
      <c r="CA14" s="945"/>
      <c r="CB14" s="945"/>
      <c r="CC14" s="945"/>
      <c r="CD14" s="945"/>
      <c r="CE14" s="945"/>
      <c r="CF14" s="945"/>
      <c r="CG14" s="945"/>
      <c r="CH14" s="945"/>
      <c r="CI14" s="945"/>
      <c r="CJ14" s="945"/>
      <c r="CK14" s="945"/>
      <c r="CL14" s="945"/>
      <c r="CM14" s="945"/>
      <c r="CN14" s="945"/>
      <c r="CO14" s="945"/>
      <c r="CP14" s="945"/>
      <c r="CQ14" s="945"/>
      <c r="CR14" s="945"/>
      <c r="CS14" s="945"/>
      <c r="CT14" s="945"/>
      <c r="CU14" s="945"/>
      <c r="CV14" s="945"/>
      <c r="CW14" s="945"/>
      <c r="CX14" s="945"/>
      <c r="CY14" s="945"/>
      <c r="CZ14" s="945"/>
      <c r="DA14" s="945"/>
      <c r="DB14" s="945"/>
      <c r="DC14" s="945"/>
      <c r="DD14" s="945"/>
      <c r="DE14" s="945"/>
      <c r="DF14" s="945"/>
      <c r="DG14" s="945"/>
      <c r="DH14" s="945"/>
      <c r="DI14" s="945"/>
      <c r="DJ14" s="945"/>
      <c r="DK14" s="945"/>
      <c r="DL14" s="945"/>
      <c r="DM14" s="945"/>
      <c r="DN14" s="945"/>
      <c r="DO14" s="945"/>
      <c r="DP14" s="945"/>
      <c r="DQ14" s="945"/>
      <c r="DR14" s="945"/>
      <c r="DS14" s="945"/>
      <c r="DT14" s="945"/>
      <c r="DU14" s="945"/>
      <c r="DV14" s="945"/>
      <c r="DW14" s="945"/>
      <c r="DX14" s="945"/>
      <c r="DY14" s="945"/>
      <c r="DZ14" s="945"/>
      <c r="EA14" s="945"/>
      <c r="EB14" s="945"/>
      <c r="EC14" s="945"/>
      <c r="ED14" s="945"/>
      <c r="EE14" s="945"/>
      <c r="EF14" s="945"/>
      <c r="EG14" s="945"/>
      <c r="EH14" s="945"/>
      <c r="EI14" s="945"/>
      <c r="EJ14" s="945"/>
      <c r="EK14" s="945"/>
      <c r="EL14" s="945"/>
      <c r="EM14" s="945"/>
      <c r="EN14" s="945"/>
      <c r="EO14" s="945"/>
      <c r="EP14" s="945"/>
      <c r="EQ14" s="945"/>
      <c r="ER14" s="945"/>
      <c r="ES14" s="945"/>
      <c r="ET14" s="945"/>
      <c r="EU14" s="945"/>
      <c r="EV14" s="945"/>
      <c r="EW14" s="945"/>
      <c r="EX14" s="945"/>
      <c r="EY14" s="945"/>
      <c r="EZ14" s="945"/>
      <c r="FA14" s="945"/>
      <c r="FB14" s="945"/>
      <c r="FC14" s="945"/>
      <c r="FD14" s="945"/>
      <c r="FE14" s="945"/>
    </row>
    <row r="15" spans="1:161" s="938" customFormat="1" ht="20.25" x14ac:dyDescent="0.25">
      <c r="A15" s="952"/>
      <c r="B15" s="930"/>
      <c r="C15" s="930"/>
      <c r="D15" s="930"/>
      <c r="E15" s="930"/>
      <c r="F15" s="930"/>
      <c r="G15" s="931"/>
      <c r="H15" s="931"/>
      <c r="I15" s="931"/>
      <c r="J15" s="932"/>
      <c r="K15" s="940"/>
      <c r="L15" s="934"/>
      <c r="M15" s="934"/>
      <c r="N15" s="934"/>
      <c r="O15" s="935"/>
      <c r="P15" s="936"/>
      <c r="Q15" s="936"/>
      <c r="R15" s="936"/>
      <c r="S15" s="936"/>
      <c r="T15" s="936"/>
      <c r="U15" s="936"/>
      <c r="V15" s="936"/>
      <c r="W15" s="936"/>
      <c r="X15" s="936"/>
      <c r="Y15" s="936"/>
      <c r="Z15" s="936"/>
      <c r="AA15" s="941"/>
      <c r="AB15" s="941"/>
      <c r="AC15" s="941"/>
      <c r="AD15" s="941"/>
      <c r="AE15" s="941"/>
      <c r="AF15" s="937"/>
      <c r="AG15" s="953"/>
      <c r="AH15" s="905"/>
      <c r="AI15" s="905"/>
      <c r="AJ15" s="905"/>
      <c r="AK15" s="905"/>
      <c r="AL15" s="905"/>
      <c r="AM15" s="905"/>
      <c r="AN15" s="905"/>
      <c r="AO15" s="905"/>
      <c r="AP15" s="905"/>
      <c r="AQ15" s="905"/>
      <c r="AR15" s="905"/>
      <c r="AS15" s="905"/>
      <c r="AT15" s="905"/>
      <c r="AU15" s="905"/>
      <c r="AV15" s="905"/>
      <c r="AW15" s="905"/>
      <c r="AX15" s="905"/>
      <c r="AY15" s="905"/>
      <c r="AZ15" s="905"/>
      <c r="BA15" s="905"/>
      <c r="BB15" s="905"/>
      <c r="BC15" s="905"/>
      <c r="BD15" s="905"/>
      <c r="BE15" s="905"/>
      <c r="BF15" s="905"/>
      <c r="BG15" s="905"/>
      <c r="BH15" s="905"/>
      <c r="BI15" s="905"/>
      <c r="BJ15" s="905"/>
      <c r="BK15" s="905"/>
      <c r="BL15" s="905"/>
      <c r="BM15" s="905"/>
      <c r="BN15" s="905"/>
      <c r="BO15" s="905"/>
      <c r="BP15" s="905"/>
      <c r="BQ15" s="905"/>
      <c r="BR15" s="905"/>
      <c r="BS15" s="905"/>
      <c r="BT15" s="905"/>
      <c r="BU15" s="905"/>
      <c r="BV15" s="905"/>
      <c r="BW15" s="905"/>
      <c r="BX15" s="905"/>
      <c r="BY15" s="905"/>
      <c r="BZ15" s="905"/>
      <c r="CA15" s="905"/>
      <c r="CB15" s="905"/>
      <c r="CC15" s="905"/>
      <c r="CD15" s="905"/>
      <c r="CE15" s="905"/>
      <c r="CF15" s="905"/>
      <c r="CG15" s="905"/>
      <c r="CH15" s="905"/>
      <c r="CI15" s="905"/>
      <c r="CJ15" s="905"/>
      <c r="CK15" s="905"/>
      <c r="CL15" s="905"/>
      <c r="CM15" s="905"/>
      <c r="CN15" s="905"/>
      <c r="CO15" s="905"/>
      <c r="CP15" s="905"/>
      <c r="CQ15" s="905"/>
      <c r="CR15" s="905"/>
      <c r="CS15" s="905"/>
      <c r="CT15" s="905"/>
      <c r="CU15" s="905"/>
      <c r="CV15" s="905"/>
      <c r="CW15" s="905"/>
      <c r="CX15" s="905"/>
      <c r="CY15" s="905"/>
      <c r="CZ15" s="905"/>
      <c r="DA15" s="905"/>
      <c r="DB15" s="905"/>
      <c r="DC15" s="905"/>
      <c r="DD15" s="905"/>
      <c r="DE15" s="905"/>
      <c r="DF15" s="905"/>
      <c r="DG15" s="905"/>
      <c r="DH15" s="905"/>
      <c r="DI15" s="905"/>
      <c r="DJ15" s="905"/>
      <c r="DK15" s="905"/>
      <c r="DL15" s="905"/>
      <c r="DM15" s="905"/>
      <c r="DN15" s="905"/>
      <c r="DO15" s="905"/>
      <c r="DP15" s="905"/>
      <c r="DQ15" s="905"/>
      <c r="DR15" s="905"/>
      <c r="DS15" s="905"/>
      <c r="DT15" s="905"/>
      <c r="DU15" s="905"/>
      <c r="DV15" s="905"/>
      <c r="DW15" s="905"/>
      <c r="DX15" s="905"/>
      <c r="DY15" s="905"/>
      <c r="DZ15" s="905"/>
      <c r="EA15" s="905"/>
      <c r="EB15" s="905"/>
      <c r="EC15" s="905"/>
      <c r="ED15" s="905"/>
      <c r="EE15" s="905"/>
      <c r="EF15" s="905"/>
      <c r="EG15" s="905"/>
      <c r="EH15" s="905"/>
      <c r="EI15" s="905"/>
      <c r="EJ15" s="905"/>
      <c r="EK15" s="905"/>
      <c r="EL15" s="905"/>
      <c r="EM15" s="905"/>
      <c r="EN15" s="905"/>
      <c r="EO15" s="905"/>
      <c r="EP15" s="905"/>
      <c r="EQ15" s="905"/>
      <c r="ER15" s="905"/>
      <c r="ES15" s="905"/>
      <c r="ET15" s="905"/>
      <c r="EU15" s="905"/>
      <c r="EV15" s="905"/>
      <c r="EW15" s="905"/>
      <c r="EX15" s="905"/>
      <c r="EY15" s="905"/>
      <c r="EZ15" s="905"/>
      <c r="FA15" s="905"/>
      <c r="FB15" s="905"/>
      <c r="FC15" s="905"/>
      <c r="FD15" s="905"/>
      <c r="FE15" s="905"/>
    </row>
    <row r="16" spans="1:161" s="938" customFormat="1" ht="20.25" x14ac:dyDescent="0.25">
      <c r="A16" s="952"/>
      <c r="B16" s="930"/>
      <c r="C16" s="930"/>
      <c r="D16" s="930"/>
      <c r="E16" s="930"/>
      <c r="F16" s="930"/>
      <c r="G16" s="931"/>
      <c r="H16" s="931"/>
      <c r="I16" s="931"/>
      <c r="J16" s="932"/>
      <c r="K16" s="940"/>
      <c r="L16" s="934"/>
      <c r="M16" s="934"/>
      <c r="N16" s="934"/>
      <c r="O16" s="935"/>
      <c r="P16" s="936"/>
      <c r="Q16" s="936"/>
      <c r="R16" s="936"/>
      <c r="S16" s="936"/>
      <c r="T16" s="936"/>
      <c r="U16" s="936"/>
      <c r="V16" s="936"/>
      <c r="W16" s="936"/>
      <c r="X16" s="936"/>
      <c r="Y16" s="936"/>
      <c r="Z16" s="936"/>
      <c r="AA16" s="941"/>
      <c r="AB16" s="941"/>
      <c r="AC16" s="941"/>
      <c r="AD16" s="941"/>
      <c r="AE16" s="941"/>
      <c r="AF16" s="937"/>
      <c r="AG16" s="953"/>
      <c r="AH16" s="905"/>
      <c r="AI16" s="905"/>
      <c r="AJ16" s="905"/>
      <c r="AK16" s="905"/>
      <c r="AL16" s="905"/>
      <c r="AM16" s="905"/>
      <c r="AN16" s="905"/>
      <c r="AO16" s="905"/>
      <c r="AP16" s="905"/>
      <c r="AQ16" s="905"/>
      <c r="AR16" s="905"/>
      <c r="AS16" s="905"/>
      <c r="AT16" s="905"/>
      <c r="AU16" s="905"/>
      <c r="AV16" s="905"/>
      <c r="AW16" s="905"/>
      <c r="AX16" s="905"/>
      <c r="AY16" s="905"/>
      <c r="AZ16" s="905"/>
      <c r="BA16" s="905"/>
      <c r="BB16" s="905"/>
      <c r="BC16" s="905"/>
      <c r="BD16" s="905"/>
      <c r="BE16" s="905"/>
      <c r="BF16" s="905"/>
      <c r="BG16" s="905"/>
      <c r="BH16" s="905"/>
      <c r="BI16" s="905"/>
      <c r="BJ16" s="905"/>
      <c r="BK16" s="905"/>
      <c r="BL16" s="905"/>
      <c r="BM16" s="905"/>
      <c r="BN16" s="905"/>
      <c r="BO16" s="905"/>
      <c r="BP16" s="905"/>
      <c r="BQ16" s="905"/>
      <c r="BR16" s="905"/>
      <c r="BS16" s="905"/>
      <c r="BT16" s="905"/>
      <c r="BU16" s="905"/>
      <c r="BV16" s="905"/>
      <c r="BW16" s="905"/>
      <c r="BX16" s="905"/>
      <c r="BY16" s="905"/>
      <c r="BZ16" s="905"/>
      <c r="CA16" s="905"/>
      <c r="CB16" s="905"/>
      <c r="CC16" s="905"/>
      <c r="CD16" s="905"/>
      <c r="CE16" s="905"/>
      <c r="CF16" s="905"/>
      <c r="CG16" s="905"/>
      <c r="CH16" s="905"/>
      <c r="CI16" s="905"/>
      <c r="CJ16" s="905"/>
      <c r="CK16" s="905"/>
      <c r="CL16" s="905"/>
      <c r="CM16" s="905"/>
      <c r="CN16" s="905"/>
      <c r="CO16" s="905"/>
      <c r="CP16" s="905"/>
      <c r="CQ16" s="905"/>
      <c r="CR16" s="905"/>
      <c r="CS16" s="905"/>
      <c r="CT16" s="905"/>
      <c r="CU16" s="905"/>
      <c r="CV16" s="905"/>
      <c r="CW16" s="905"/>
      <c r="CX16" s="905"/>
      <c r="CY16" s="905"/>
      <c r="CZ16" s="905"/>
      <c r="DA16" s="905"/>
      <c r="DB16" s="905"/>
      <c r="DC16" s="905"/>
      <c r="DD16" s="905"/>
      <c r="DE16" s="905"/>
      <c r="DF16" s="905"/>
      <c r="DG16" s="905"/>
      <c r="DH16" s="905"/>
      <c r="DI16" s="905"/>
      <c r="DJ16" s="905"/>
      <c r="DK16" s="905"/>
      <c r="DL16" s="905"/>
      <c r="DM16" s="905"/>
      <c r="DN16" s="905"/>
      <c r="DO16" s="905"/>
      <c r="DP16" s="905"/>
      <c r="DQ16" s="905"/>
      <c r="DR16" s="905"/>
      <c r="DS16" s="905"/>
      <c r="DT16" s="905"/>
      <c r="DU16" s="905"/>
      <c r="DV16" s="905"/>
      <c r="DW16" s="905"/>
      <c r="DX16" s="905"/>
      <c r="DY16" s="905"/>
      <c r="DZ16" s="905"/>
      <c r="EA16" s="905"/>
      <c r="EB16" s="905"/>
      <c r="EC16" s="905"/>
      <c r="ED16" s="905"/>
      <c r="EE16" s="905"/>
      <c r="EF16" s="905"/>
      <c r="EG16" s="905"/>
      <c r="EH16" s="905"/>
      <c r="EI16" s="905"/>
      <c r="EJ16" s="905"/>
      <c r="EK16" s="905"/>
      <c r="EL16" s="905"/>
      <c r="EM16" s="905"/>
      <c r="EN16" s="905"/>
      <c r="EO16" s="905"/>
      <c r="EP16" s="905"/>
      <c r="EQ16" s="905"/>
      <c r="ER16" s="905"/>
      <c r="ES16" s="905"/>
      <c r="ET16" s="905"/>
      <c r="EU16" s="905"/>
      <c r="EV16" s="905"/>
      <c r="EW16" s="905"/>
      <c r="EX16" s="905"/>
      <c r="EY16" s="905"/>
      <c r="EZ16" s="905"/>
      <c r="FA16" s="905"/>
      <c r="FB16" s="905"/>
      <c r="FC16" s="905"/>
      <c r="FD16" s="905"/>
      <c r="FE16" s="905"/>
    </row>
    <row r="17" spans="1:161" s="938" customFormat="1" ht="34.5" customHeight="1" thickBot="1" x14ac:dyDescent="0.3">
      <c r="A17" s="954"/>
      <c r="B17" s="954"/>
      <c r="C17" s="954"/>
      <c r="D17" s="954"/>
      <c r="E17" s="954"/>
      <c r="F17" s="954"/>
      <c r="G17" s="954"/>
      <c r="H17" s="954"/>
      <c r="I17" s="954"/>
      <c r="J17" s="954"/>
      <c r="K17" s="954" t="e">
        <f>SUM(#REF!)</f>
        <v>#REF!</v>
      </c>
      <c r="L17" s="954" t="e">
        <f>SUM(#REF!)</f>
        <v>#REF!</v>
      </c>
      <c r="M17" s="954" t="e">
        <f>SUM(#REF!)</f>
        <v>#REF!</v>
      </c>
      <c r="N17" s="954" t="e">
        <f>SUM(#REF!)</f>
        <v>#REF!</v>
      </c>
      <c r="O17" s="955">
        <f t="shared" ref="O17:AF17" si="0">SUM(O5:O16)</f>
        <v>49000</v>
      </c>
      <c r="P17" s="955">
        <f t="shared" si="0"/>
        <v>2650</v>
      </c>
      <c r="Q17" s="955">
        <f t="shared" si="0"/>
        <v>1000</v>
      </c>
      <c r="R17" s="955">
        <f t="shared" si="0"/>
        <v>1250</v>
      </c>
      <c r="S17" s="955">
        <f t="shared" si="0"/>
        <v>1950</v>
      </c>
      <c r="T17" s="955">
        <f t="shared" si="0"/>
        <v>1250</v>
      </c>
      <c r="U17" s="955">
        <f t="shared" si="0"/>
        <v>1000</v>
      </c>
      <c r="V17" s="955">
        <f t="shared" si="0"/>
        <v>1250</v>
      </c>
      <c r="W17" s="955">
        <f t="shared" si="0"/>
        <v>1000</v>
      </c>
      <c r="X17" s="955">
        <f t="shared" si="0"/>
        <v>2200</v>
      </c>
      <c r="Y17" s="955">
        <f t="shared" si="0"/>
        <v>1000</v>
      </c>
      <c r="Z17" s="955">
        <f t="shared" si="0"/>
        <v>4750</v>
      </c>
      <c r="AA17" s="954">
        <f t="shared" si="0"/>
        <v>0</v>
      </c>
      <c r="AB17" s="954">
        <f t="shared" si="0"/>
        <v>0</v>
      </c>
      <c r="AC17" s="954">
        <f t="shared" si="0"/>
        <v>0</v>
      </c>
      <c r="AD17" s="954">
        <f t="shared" si="0"/>
        <v>0</v>
      </c>
      <c r="AE17" s="954">
        <f t="shared" si="0"/>
        <v>0</v>
      </c>
      <c r="AF17" s="956">
        <f t="shared" si="0"/>
        <v>6450</v>
      </c>
      <c r="AG17" s="905"/>
      <c r="AH17" s="905"/>
      <c r="AI17" s="905"/>
      <c r="AJ17" s="905"/>
      <c r="AK17" s="905"/>
      <c r="AL17" s="905"/>
      <c r="AM17" s="905"/>
      <c r="AN17" s="905"/>
      <c r="AO17" s="905"/>
      <c r="AP17" s="905"/>
      <c r="AQ17" s="905"/>
      <c r="AR17" s="905"/>
      <c r="AS17" s="905"/>
      <c r="AT17" s="905"/>
      <c r="AU17" s="905"/>
      <c r="AV17" s="905"/>
      <c r="AW17" s="905"/>
      <c r="AX17" s="905"/>
      <c r="AY17" s="905"/>
      <c r="AZ17" s="905"/>
      <c r="BA17" s="905"/>
      <c r="BB17" s="905"/>
      <c r="BC17" s="905"/>
      <c r="BD17" s="905"/>
      <c r="BE17" s="905"/>
      <c r="BF17" s="905"/>
      <c r="BG17" s="905"/>
      <c r="BH17" s="905"/>
      <c r="BI17" s="905"/>
      <c r="BJ17" s="905"/>
      <c r="BK17" s="905"/>
      <c r="BL17" s="905"/>
      <c r="BM17" s="905"/>
      <c r="BN17" s="905"/>
      <c r="BO17" s="905"/>
      <c r="BP17" s="905"/>
      <c r="BQ17" s="905"/>
      <c r="BR17" s="905"/>
      <c r="BS17" s="905"/>
      <c r="BT17" s="905"/>
      <c r="BU17" s="905"/>
      <c r="BV17" s="905"/>
      <c r="BW17" s="905"/>
      <c r="BX17" s="905"/>
      <c r="BY17" s="905"/>
      <c r="BZ17" s="905"/>
      <c r="CA17" s="905"/>
      <c r="CB17" s="905"/>
      <c r="CC17" s="905"/>
      <c r="CD17" s="905"/>
      <c r="CE17" s="905"/>
      <c r="CF17" s="905"/>
      <c r="CG17" s="905"/>
      <c r="CH17" s="905"/>
      <c r="CI17" s="905"/>
      <c r="CJ17" s="905"/>
      <c r="CK17" s="905"/>
      <c r="CL17" s="905"/>
      <c r="CM17" s="905"/>
      <c r="CN17" s="905"/>
      <c r="CO17" s="905"/>
      <c r="CP17" s="905"/>
      <c r="CQ17" s="905"/>
      <c r="CR17" s="905"/>
      <c r="CS17" s="905"/>
      <c r="CT17" s="905"/>
      <c r="CU17" s="905"/>
      <c r="CV17" s="905"/>
      <c r="CW17" s="905"/>
      <c r="CX17" s="905"/>
      <c r="CY17" s="905"/>
      <c r="CZ17" s="905"/>
      <c r="DA17" s="905"/>
      <c r="DB17" s="905"/>
      <c r="DC17" s="905"/>
      <c r="DD17" s="905"/>
      <c r="DE17" s="905"/>
      <c r="DF17" s="905"/>
      <c r="DG17" s="905"/>
      <c r="DH17" s="905"/>
      <c r="DI17" s="905"/>
      <c r="DJ17" s="905"/>
      <c r="DK17" s="905"/>
      <c r="DL17" s="905"/>
      <c r="DM17" s="905"/>
      <c r="DN17" s="905"/>
      <c r="DO17" s="905"/>
      <c r="DP17" s="905"/>
      <c r="DQ17" s="905"/>
      <c r="DR17" s="905"/>
      <c r="DS17" s="905"/>
      <c r="DT17" s="905"/>
      <c r="DU17" s="905"/>
      <c r="DV17" s="905"/>
      <c r="DW17" s="905"/>
      <c r="DX17" s="905"/>
      <c r="DY17" s="905"/>
      <c r="DZ17" s="905"/>
      <c r="EA17" s="905"/>
      <c r="EB17" s="905"/>
      <c r="EC17" s="905"/>
      <c r="ED17" s="905"/>
      <c r="EE17" s="905"/>
      <c r="EF17" s="905"/>
      <c r="EG17" s="905"/>
      <c r="EH17" s="905"/>
      <c r="EI17" s="905"/>
      <c r="EJ17" s="905"/>
      <c r="EK17" s="905"/>
      <c r="EL17" s="905"/>
      <c r="EM17" s="905"/>
      <c r="EN17" s="905"/>
      <c r="EO17" s="905"/>
      <c r="EP17" s="905"/>
      <c r="EQ17" s="905"/>
      <c r="ER17" s="905"/>
      <c r="ES17" s="905"/>
      <c r="ET17" s="905"/>
      <c r="EU17" s="905"/>
      <c r="EV17" s="905"/>
      <c r="EW17" s="905"/>
      <c r="EX17" s="905"/>
      <c r="EY17" s="905"/>
      <c r="EZ17" s="905"/>
      <c r="FA17" s="905"/>
      <c r="FB17" s="905"/>
      <c r="FC17" s="905"/>
      <c r="FD17" s="905"/>
      <c r="FE17" s="905"/>
    </row>
    <row r="18" spans="1:161" s="966" customFormat="1" ht="30" customHeight="1" thickBot="1" x14ac:dyDescent="0.3">
      <c r="A18" s="957" t="s">
        <v>234</v>
      </c>
      <c r="B18" s="957"/>
      <c r="C18" s="957"/>
      <c r="D18" s="957"/>
      <c r="E18" s="957"/>
      <c r="F18" s="957"/>
      <c r="G18" s="958"/>
      <c r="H18" s="959"/>
      <c r="I18" s="958"/>
      <c r="J18" s="960"/>
      <c r="K18" s="961">
        <v>2014</v>
      </c>
      <c r="L18" s="962">
        <v>2015</v>
      </c>
      <c r="M18" s="962">
        <v>2016</v>
      </c>
      <c r="N18" s="962">
        <v>2017</v>
      </c>
      <c r="O18" s="963" t="s">
        <v>1546</v>
      </c>
      <c r="P18" s="964">
        <v>2021</v>
      </c>
      <c r="Q18" s="964">
        <v>2022</v>
      </c>
      <c r="R18" s="964">
        <v>2023</v>
      </c>
      <c r="S18" s="964">
        <v>2024</v>
      </c>
      <c r="T18" s="964">
        <v>2025</v>
      </c>
      <c r="U18" s="964">
        <v>2026</v>
      </c>
      <c r="V18" s="964">
        <v>2027</v>
      </c>
      <c r="W18" s="964">
        <v>2028</v>
      </c>
      <c r="X18" s="964">
        <v>2029</v>
      </c>
      <c r="Y18" s="964">
        <v>2030</v>
      </c>
      <c r="AA18" s="964">
        <v>2032</v>
      </c>
      <c r="AB18" s="964">
        <v>2033</v>
      </c>
      <c r="AC18" s="964">
        <v>2034</v>
      </c>
      <c r="AD18" s="964">
        <v>2035</v>
      </c>
      <c r="AE18" s="964">
        <v>2036</v>
      </c>
      <c r="AF18" s="965" t="s">
        <v>262</v>
      </c>
    </row>
    <row r="19" spans="1:161" s="974" customFormat="1" ht="30" customHeight="1" thickBot="1" x14ac:dyDescent="0.3">
      <c r="A19" s="967" t="s">
        <v>1547</v>
      </c>
      <c r="B19" s="967"/>
      <c r="C19" s="967"/>
      <c r="D19" s="967"/>
      <c r="E19" s="967"/>
      <c r="F19" s="967"/>
      <c r="G19" s="968"/>
      <c r="H19" s="969"/>
      <c r="I19" s="968"/>
      <c r="J19" s="970"/>
      <c r="K19" s="971" t="e">
        <f>K17+#REF!+#REF!+#REF!</f>
        <v>#REF!</v>
      </c>
      <c r="L19" s="971" t="e">
        <f>L17+#REF!+#REF!+#REF!</f>
        <v>#REF!</v>
      </c>
      <c r="M19" s="971" t="e">
        <f>M17+#REF!+#REF!+#REF!</f>
        <v>#REF!</v>
      </c>
      <c r="N19" s="971" t="e">
        <f>N17+#REF!+#REF!+#REF!</f>
        <v>#REF!</v>
      </c>
      <c r="O19" s="972"/>
      <c r="P19" s="973">
        <f>P17</f>
        <v>2650</v>
      </c>
      <c r="Q19" s="973">
        <f t="shared" ref="Q19:AF19" si="1">Q17</f>
        <v>1000</v>
      </c>
      <c r="R19" s="973">
        <f t="shared" si="1"/>
        <v>1250</v>
      </c>
      <c r="S19" s="973">
        <f t="shared" si="1"/>
        <v>1950</v>
      </c>
      <c r="T19" s="973">
        <f t="shared" si="1"/>
        <v>1250</v>
      </c>
      <c r="U19" s="973">
        <f t="shared" si="1"/>
        <v>1000</v>
      </c>
      <c r="V19" s="973">
        <f t="shared" si="1"/>
        <v>1250</v>
      </c>
      <c r="W19" s="973">
        <f t="shared" si="1"/>
        <v>1000</v>
      </c>
      <c r="X19" s="973">
        <f t="shared" si="1"/>
        <v>2200</v>
      </c>
      <c r="Y19" s="973">
        <f t="shared" si="1"/>
        <v>1000</v>
      </c>
      <c r="Z19" s="973">
        <f t="shared" si="1"/>
        <v>4750</v>
      </c>
      <c r="AA19" s="973">
        <f t="shared" si="1"/>
        <v>0</v>
      </c>
      <c r="AB19" s="973">
        <f t="shared" si="1"/>
        <v>0</v>
      </c>
      <c r="AC19" s="973">
        <f t="shared" si="1"/>
        <v>0</v>
      </c>
      <c r="AD19" s="973">
        <f t="shared" si="1"/>
        <v>0</v>
      </c>
      <c r="AE19" s="973">
        <f t="shared" si="1"/>
        <v>0</v>
      </c>
      <c r="AF19" s="973">
        <f t="shared" si="1"/>
        <v>6450</v>
      </c>
    </row>
    <row r="20" spans="1:161" s="938" customFormat="1" ht="30" customHeight="1" x14ac:dyDescent="0.25">
      <c r="A20" s="904"/>
      <c r="B20" s="904"/>
      <c r="C20" s="904"/>
      <c r="D20" s="904"/>
      <c r="E20" s="904"/>
      <c r="F20" s="904"/>
      <c r="G20" s="975"/>
      <c r="H20" s="975"/>
      <c r="I20" s="904"/>
      <c r="J20" s="904"/>
      <c r="K20" s="976"/>
      <c r="L20" s="977"/>
      <c r="M20" s="977"/>
      <c r="N20" s="977"/>
      <c r="O20" s="977"/>
      <c r="P20" s="977"/>
      <c r="Q20" s="977"/>
      <c r="R20" s="977"/>
      <c r="S20" s="977"/>
      <c r="T20" s="977"/>
      <c r="U20" s="977"/>
      <c r="V20" s="675"/>
      <c r="W20" s="675"/>
      <c r="X20" s="675"/>
      <c r="Y20" s="675"/>
      <c r="Z20" s="675"/>
      <c r="AA20" s="675"/>
      <c r="AB20" s="675"/>
      <c r="AC20" s="675"/>
      <c r="AD20" s="675"/>
      <c r="AE20" s="675"/>
      <c r="AF20" s="675"/>
      <c r="AG20" s="905"/>
      <c r="AH20" s="905"/>
      <c r="AI20" s="905"/>
      <c r="AJ20" s="905"/>
      <c r="AK20" s="905"/>
      <c r="AL20" s="905"/>
      <c r="AM20" s="905"/>
      <c r="AN20" s="905"/>
      <c r="AO20" s="905"/>
      <c r="AP20" s="905"/>
      <c r="AQ20" s="905"/>
      <c r="AR20" s="905"/>
      <c r="AS20" s="905"/>
      <c r="AT20" s="905"/>
      <c r="AU20" s="905"/>
      <c r="AV20" s="905"/>
      <c r="AW20" s="905"/>
      <c r="AX20" s="905"/>
      <c r="AY20" s="905"/>
      <c r="AZ20" s="905"/>
      <c r="BA20" s="905"/>
      <c r="BB20" s="905"/>
      <c r="BC20" s="905"/>
      <c r="BD20" s="905"/>
      <c r="BE20" s="905"/>
      <c r="BF20" s="905"/>
      <c r="BG20" s="905"/>
      <c r="BH20" s="905"/>
      <c r="BI20" s="905"/>
      <c r="BJ20" s="905"/>
      <c r="BK20" s="905"/>
      <c r="BL20" s="905"/>
      <c r="BM20" s="905"/>
      <c r="BN20" s="905"/>
      <c r="BO20" s="905"/>
      <c r="BP20" s="905"/>
      <c r="BQ20" s="905"/>
      <c r="BR20" s="905"/>
      <c r="BS20" s="905"/>
      <c r="BT20" s="905"/>
      <c r="BU20" s="905"/>
      <c r="BV20" s="905"/>
      <c r="BW20" s="905"/>
      <c r="BX20" s="905"/>
      <c r="BY20" s="905"/>
      <c r="BZ20" s="905"/>
      <c r="CA20" s="905"/>
      <c r="CB20" s="905"/>
      <c r="CC20" s="905"/>
      <c r="CD20" s="905"/>
      <c r="CE20" s="905"/>
      <c r="CF20" s="905"/>
      <c r="CG20" s="905"/>
      <c r="CH20" s="905"/>
      <c r="CI20" s="905"/>
      <c r="CJ20" s="905"/>
      <c r="CK20" s="905"/>
      <c r="CL20" s="905"/>
      <c r="CM20" s="905"/>
      <c r="CN20" s="905"/>
      <c r="CO20" s="905"/>
      <c r="CP20" s="905"/>
      <c r="CQ20" s="905"/>
      <c r="CR20" s="905"/>
      <c r="CS20" s="905"/>
      <c r="CT20" s="905"/>
      <c r="CU20" s="905"/>
      <c r="CV20" s="905"/>
      <c r="CW20" s="905"/>
      <c r="CX20" s="905"/>
      <c r="CY20" s="905"/>
      <c r="CZ20" s="905"/>
      <c r="DA20" s="905"/>
      <c r="DB20" s="905"/>
      <c r="DC20" s="905"/>
      <c r="DD20" s="905"/>
      <c r="DE20" s="905"/>
      <c r="DF20" s="905"/>
      <c r="DG20" s="905"/>
      <c r="DH20" s="905"/>
      <c r="DI20" s="905"/>
      <c r="DJ20" s="905"/>
      <c r="DK20" s="905"/>
      <c r="DL20" s="905"/>
      <c r="DM20" s="905"/>
      <c r="DN20" s="905"/>
      <c r="DO20" s="905"/>
      <c r="DP20" s="905"/>
      <c r="DQ20" s="905"/>
      <c r="DR20" s="905"/>
      <c r="DS20" s="905"/>
      <c r="DT20" s="905"/>
      <c r="DU20" s="905"/>
      <c r="DV20" s="905"/>
      <c r="DW20" s="905"/>
      <c r="DX20" s="905"/>
      <c r="DY20" s="905"/>
      <c r="DZ20" s="905"/>
      <c r="EA20" s="905"/>
      <c r="EB20" s="905"/>
      <c r="EC20" s="905"/>
      <c r="ED20" s="905"/>
      <c r="EE20" s="905"/>
      <c r="EF20" s="905"/>
      <c r="EG20" s="905"/>
      <c r="EH20" s="905"/>
      <c r="EI20" s="905"/>
      <c r="EJ20" s="905"/>
      <c r="EK20" s="905"/>
      <c r="EL20" s="905"/>
      <c r="EM20" s="905"/>
      <c r="EN20" s="905"/>
      <c r="EO20" s="905"/>
      <c r="EP20" s="905"/>
      <c r="EQ20" s="905"/>
      <c r="ER20" s="905"/>
      <c r="ES20" s="905"/>
      <c r="ET20" s="905"/>
      <c r="EU20" s="905"/>
      <c r="EV20" s="905"/>
      <c r="EW20" s="905"/>
      <c r="EX20" s="905"/>
      <c r="EY20" s="905"/>
      <c r="EZ20" s="905"/>
      <c r="FA20" s="905"/>
      <c r="FB20" s="905"/>
      <c r="FC20" s="905"/>
      <c r="FD20" s="905"/>
      <c r="FE20" s="905"/>
    </row>
    <row r="21" spans="1:161" s="938" customFormat="1" ht="30" customHeight="1" x14ac:dyDescent="0.25">
      <c r="A21" s="904"/>
      <c r="B21" s="904"/>
      <c r="C21" s="904"/>
      <c r="D21" s="904"/>
      <c r="E21" s="904"/>
      <c r="F21" s="904"/>
      <c r="G21" s="975"/>
      <c r="H21" s="975"/>
      <c r="I21" s="904"/>
      <c r="J21" s="904"/>
      <c r="K21" s="976"/>
      <c r="L21" s="977"/>
      <c r="M21" s="977"/>
      <c r="N21" s="977"/>
      <c r="O21" s="977"/>
      <c r="P21" s="977"/>
      <c r="Q21" s="977"/>
      <c r="R21" s="977"/>
      <c r="S21" s="977"/>
      <c r="T21" s="977"/>
      <c r="U21" s="977"/>
      <c r="V21" s="675"/>
      <c r="W21" s="675"/>
      <c r="X21" s="675"/>
      <c r="Y21" s="675"/>
      <c r="Z21" s="675"/>
      <c r="AA21" s="675"/>
      <c r="AB21" s="675"/>
      <c r="AC21" s="675"/>
      <c r="AD21" s="675"/>
      <c r="AE21" s="675"/>
      <c r="AF21" s="675"/>
      <c r="AG21" s="905"/>
      <c r="AH21" s="905"/>
      <c r="AI21" s="905"/>
      <c r="AJ21" s="905"/>
      <c r="AK21" s="905"/>
      <c r="AL21" s="905"/>
      <c r="AM21" s="905"/>
      <c r="AN21" s="905"/>
      <c r="AO21" s="905"/>
      <c r="AP21" s="905"/>
      <c r="AQ21" s="905"/>
      <c r="AR21" s="905"/>
      <c r="AS21" s="905"/>
      <c r="AT21" s="905"/>
      <c r="AU21" s="905"/>
      <c r="AV21" s="905"/>
      <c r="AW21" s="905"/>
      <c r="AX21" s="905"/>
      <c r="AY21" s="905"/>
      <c r="AZ21" s="905"/>
      <c r="BA21" s="905"/>
      <c r="BB21" s="905"/>
      <c r="BC21" s="905"/>
      <c r="BD21" s="905"/>
      <c r="BE21" s="905"/>
      <c r="BF21" s="905"/>
      <c r="BG21" s="905"/>
      <c r="BH21" s="905"/>
      <c r="BI21" s="905"/>
      <c r="BJ21" s="905"/>
      <c r="BK21" s="905"/>
      <c r="BL21" s="905"/>
      <c r="BM21" s="905"/>
      <c r="BN21" s="905"/>
      <c r="BO21" s="905"/>
      <c r="BP21" s="905"/>
      <c r="BQ21" s="905"/>
      <c r="BR21" s="905"/>
      <c r="BS21" s="905"/>
      <c r="BT21" s="905"/>
      <c r="BU21" s="905"/>
      <c r="BV21" s="905"/>
      <c r="BW21" s="905"/>
      <c r="BX21" s="905"/>
      <c r="BY21" s="905"/>
      <c r="BZ21" s="905"/>
      <c r="CA21" s="905"/>
      <c r="CB21" s="905"/>
      <c r="CC21" s="905"/>
      <c r="CD21" s="905"/>
      <c r="CE21" s="905"/>
      <c r="CF21" s="905"/>
      <c r="CG21" s="905"/>
      <c r="CH21" s="905"/>
      <c r="CI21" s="905"/>
      <c r="CJ21" s="905"/>
      <c r="CK21" s="905"/>
      <c r="CL21" s="905"/>
      <c r="CM21" s="905"/>
      <c r="CN21" s="905"/>
      <c r="CO21" s="905"/>
      <c r="CP21" s="905"/>
      <c r="CQ21" s="905"/>
      <c r="CR21" s="905"/>
      <c r="CS21" s="905"/>
      <c r="CT21" s="905"/>
      <c r="CU21" s="905"/>
      <c r="CV21" s="905"/>
      <c r="CW21" s="905"/>
      <c r="CX21" s="905"/>
      <c r="CY21" s="905"/>
      <c r="CZ21" s="905"/>
      <c r="DA21" s="905"/>
      <c r="DB21" s="905"/>
      <c r="DC21" s="905"/>
      <c r="DD21" s="905"/>
      <c r="DE21" s="905"/>
      <c r="DF21" s="905"/>
      <c r="DG21" s="905"/>
      <c r="DH21" s="905"/>
      <c r="DI21" s="905"/>
      <c r="DJ21" s="905"/>
      <c r="DK21" s="905"/>
      <c r="DL21" s="905"/>
      <c r="DM21" s="905"/>
      <c r="DN21" s="905"/>
      <c r="DO21" s="905"/>
      <c r="DP21" s="905"/>
      <c r="DQ21" s="905"/>
      <c r="DR21" s="905"/>
      <c r="DS21" s="905"/>
      <c r="DT21" s="905"/>
      <c r="DU21" s="905"/>
      <c r="DV21" s="905"/>
      <c r="DW21" s="905"/>
      <c r="DX21" s="905"/>
      <c r="DY21" s="905"/>
      <c r="DZ21" s="905"/>
      <c r="EA21" s="905"/>
      <c r="EB21" s="905"/>
      <c r="EC21" s="905"/>
      <c r="ED21" s="905"/>
      <c r="EE21" s="905"/>
      <c r="EF21" s="905"/>
      <c r="EG21" s="905"/>
      <c r="EH21" s="905"/>
      <c r="EI21" s="905"/>
      <c r="EJ21" s="905"/>
      <c r="EK21" s="905"/>
      <c r="EL21" s="905"/>
      <c r="EM21" s="905"/>
      <c r="EN21" s="905"/>
      <c r="EO21" s="905"/>
      <c r="EP21" s="905"/>
      <c r="EQ21" s="905"/>
      <c r="ER21" s="905"/>
      <c r="ES21" s="905"/>
      <c r="ET21" s="905"/>
      <c r="EU21" s="905"/>
      <c r="EV21" s="905"/>
      <c r="EW21" s="905"/>
      <c r="EX21" s="905"/>
      <c r="EY21" s="905"/>
      <c r="EZ21" s="905"/>
      <c r="FA21" s="905"/>
      <c r="FB21" s="905"/>
      <c r="FC21" s="905"/>
      <c r="FD21" s="905"/>
      <c r="FE21" s="905"/>
    </row>
    <row r="22" spans="1:161" s="938" customFormat="1" ht="30" customHeight="1" x14ac:dyDescent="0.25">
      <c r="A22" s="904"/>
      <c r="B22" s="904"/>
      <c r="C22" s="904"/>
      <c r="D22" s="904"/>
      <c r="E22" s="904"/>
      <c r="F22" s="904"/>
      <c r="G22" s="975"/>
      <c r="H22" s="975"/>
      <c r="I22" s="904"/>
      <c r="J22" s="904"/>
      <c r="K22" s="976"/>
      <c r="L22" s="977"/>
      <c r="M22" s="977"/>
      <c r="N22" s="977"/>
      <c r="O22" s="977"/>
      <c r="P22" s="977"/>
      <c r="Q22" s="977"/>
      <c r="R22" s="977"/>
      <c r="S22" s="977"/>
      <c r="T22" s="977"/>
      <c r="U22" s="977"/>
      <c r="V22" s="675"/>
      <c r="W22" s="675"/>
      <c r="X22" s="675"/>
      <c r="Y22" s="675"/>
      <c r="Z22" s="675"/>
      <c r="AA22" s="675"/>
      <c r="AB22" s="675"/>
      <c r="AC22" s="675"/>
      <c r="AD22" s="675"/>
      <c r="AE22" s="675"/>
      <c r="AF22" s="675"/>
      <c r="AG22" s="905"/>
      <c r="AH22" s="905"/>
      <c r="AI22" s="905"/>
      <c r="AJ22" s="905"/>
      <c r="AK22" s="905"/>
      <c r="AL22" s="905"/>
      <c r="AM22" s="905"/>
      <c r="AN22" s="905"/>
      <c r="AO22" s="905"/>
      <c r="AP22" s="905"/>
      <c r="AQ22" s="905"/>
      <c r="AR22" s="905"/>
      <c r="AS22" s="905"/>
      <c r="AT22" s="905"/>
      <c r="AU22" s="905"/>
      <c r="AV22" s="905"/>
      <c r="AW22" s="905"/>
      <c r="AX22" s="905"/>
      <c r="AY22" s="905"/>
      <c r="AZ22" s="905"/>
      <c r="BA22" s="905"/>
      <c r="BB22" s="905"/>
      <c r="BC22" s="905"/>
      <c r="BD22" s="905"/>
      <c r="BE22" s="905"/>
      <c r="BF22" s="905"/>
      <c r="BG22" s="905"/>
      <c r="BH22" s="905"/>
      <c r="BI22" s="905"/>
      <c r="BJ22" s="905"/>
      <c r="BK22" s="905"/>
      <c r="BL22" s="905"/>
      <c r="BM22" s="905"/>
      <c r="BN22" s="905"/>
      <c r="BO22" s="905"/>
      <c r="BP22" s="905"/>
      <c r="BQ22" s="905"/>
      <c r="BR22" s="905"/>
      <c r="BS22" s="905"/>
      <c r="BT22" s="905"/>
      <c r="BU22" s="905"/>
      <c r="BV22" s="905"/>
      <c r="BW22" s="905"/>
      <c r="BX22" s="905"/>
      <c r="BY22" s="905"/>
      <c r="BZ22" s="905"/>
      <c r="CA22" s="905"/>
      <c r="CB22" s="905"/>
      <c r="CC22" s="905"/>
      <c r="CD22" s="905"/>
      <c r="CE22" s="905"/>
      <c r="CF22" s="905"/>
      <c r="CG22" s="905"/>
      <c r="CH22" s="905"/>
      <c r="CI22" s="905"/>
      <c r="CJ22" s="905"/>
      <c r="CK22" s="905"/>
      <c r="CL22" s="905"/>
      <c r="CM22" s="905"/>
      <c r="CN22" s="905"/>
      <c r="CO22" s="905"/>
      <c r="CP22" s="905"/>
      <c r="CQ22" s="905"/>
      <c r="CR22" s="905"/>
      <c r="CS22" s="905"/>
      <c r="CT22" s="905"/>
      <c r="CU22" s="905"/>
      <c r="CV22" s="905"/>
      <c r="CW22" s="905"/>
      <c r="CX22" s="905"/>
      <c r="CY22" s="905"/>
      <c r="CZ22" s="905"/>
      <c r="DA22" s="905"/>
      <c r="DB22" s="905"/>
      <c r="DC22" s="905"/>
      <c r="DD22" s="905"/>
      <c r="DE22" s="905"/>
      <c r="DF22" s="905"/>
      <c r="DG22" s="905"/>
      <c r="DH22" s="905"/>
      <c r="DI22" s="905"/>
      <c r="DJ22" s="905"/>
      <c r="DK22" s="905"/>
      <c r="DL22" s="905"/>
      <c r="DM22" s="905"/>
      <c r="DN22" s="905"/>
      <c r="DO22" s="905"/>
      <c r="DP22" s="905"/>
      <c r="DQ22" s="905"/>
      <c r="DR22" s="905"/>
      <c r="DS22" s="905"/>
      <c r="DT22" s="905"/>
      <c r="DU22" s="905"/>
      <c r="DV22" s="905"/>
      <c r="DW22" s="905"/>
      <c r="DX22" s="905"/>
      <c r="DY22" s="905"/>
      <c r="DZ22" s="905"/>
      <c r="EA22" s="905"/>
      <c r="EB22" s="905"/>
      <c r="EC22" s="905"/>
      <c r="ED22" s="905"/>
      <c r="EE22" s="905"/>
      <c r="EF22" s="905"/>
      <c r="EG22" s="905"/>
      <c r="EH22" s="905"/>
      <c r="EI22" s="905"/>
      <c r="EJ22" s="905"/>
      <c r="EK22" s="905"/>
      <c r="EL22" s="905"/>
      <c r="EM22" s="905"/>
      <c r="EN22" s="905"/>
      <c r="EO22" s="905"/>
      <c r="EP22" s="905"/>
      <c r="EQ22" s="905"/>
      <c r="ER22" s="905"/>
      <c r="ES22" s="905"/>
      <c r="ET22" s="905"/>
      <c r="EU22" s="905"/>
      <c r="EV22" s="905"/>
      <c r="EW22" s="905"/>
      <c r="EX22" s="905"/>
      <c r="EY22" s="905"/>
      <c r="EZ22" s="905"/>
      <c r="FA22" s="905"/>
      <c r="FB22" s="905"/>
      <c r="FC22" s="905"/>
      <c r="FD22" s="905"/>
      <c r="FE22" s="905"/>
    </row>
    <row r="23" spans="1:161" s="938" customFormat="1" ht="30" customHeight="1" x14ac:dyDescent="0.25">
      <c r="A23" s="904"/>
      <c r="B23" s="904"/>
      <c r="C23" s="904"/>
      <c r="D23" s="904"/>
      <c r="E23" s="904"/>
      <c r="F23" s="904"/>
      <c r="G23" s="975"/>
      <c r="H23" s="975"/>
      <c r="I23" s="904"/>
      <c r="J23" s="904"/>
      <c r="K23" s="976"/>
      <c r="L23" s="977"/>
      <c r="M23" s="977"/>
      <c r="N23" s="977"/>
      <c r="O23" s="977"/>
      <c r="P23" s="977"/>
      <c r="Q23" s="977"/>
      <c r="R23" s="977"/>
      <c r="S23" s="977"/>
      <c r="T23" s="977"/>
      <c r="U23" s="977"/>
      <c r="V23" s="675"/>
      <c r="W23" s="675"/>
      <c r="X23" s="675"/>
      <c r="Y23" s="675"/>
      <c r="Z23" s="675"/>
      <c r="AA23" s="675"/>
      <c r="AB23" s="675"/>
      <c r="AC23" s="675"/>
      <c r="AD23" s="675"/>
      <c r="AE23" s="675"/>
      <c r="AF23" s="675"/>
      <c r="AG23" s="905"/>
      <c r="AH23" s="905"/>
      <c r="AI23" s="905"/>
      <c r="AJ23" s="905"/>
      <c r="AK23" s="905"/>
      <c r="AL23" s="905"/>
      <c r="AM23" s="905"/>
      <c r="AN23" s="905"/>
      <c r="AO23" s="905"/>
      <c r="AP23" s="905"/>
      <c r="AQ23" s="905"/>
      <c r="AR23" s="905"/>
      <c r="AS23" s="905"/>
      <c r="AT23" s="905"/>
      <c r="AU23" s="905"/>
      <c r="AV23" s="905"/>
      <c r="AW23" s="905"/>
      <c r="AX23" s="905"/>
      <c r="AY23" s="905"/>
      <c r="AZ23" s="905"/>
      <c r="BA23" s="905"/>
      <c r="BB23" s="905"/>
      <c r="BC23" s="905"/>
      <c r="BD23" s="905"/>
      <c r="BE23" s="905"/>
      <c r="BF23" s="905"/>
      <c r="BG23" s="905"/>
      <c r="BH23" s="905"/>
      <c r="BI23" s="905"/>
      <c r="BJ23" s="905"/>
      <c r="BK23" s="905"/>
      <c r="BL23" s="905"/>
      <c r="BM23" s="905"/>
      <c r="BN23" s="905"/>
      <c r="BO23" s="905"/>
      <c r="BP23" s="905"/>
      <c r="BQ23" s="905"/>
      <c r="BR23" s="905"/>
      <c r="BS23" s="905"/>
      <c r="BT23" s="905"/>
      <c r="BU23" s="905"/>
      <c r="BV23" s="905"/>
      <c r="BW23" s="905"/>
      <c r="BX23" s="905"/>
      <c r="BY23" s="905"/>
      <c r="BZ23" s="905"/>
      <c r="CA23" s="905"/>
      <c r="CB23" s="905"/>
      <c r="CC23" s="905"/>
      <c r="CD23" s="905"/>
      <c r="CE23" s="905"/>
      <c r="CF23" s="905"/>
      <c r="CG23" s="905"/>
      <c r="CH23" s="905"/>
      <c r="CI23" s="905"/>
      <c r="CJ23" s="905"/>
      <c r="CK23" s="905"/>
      <c r="CL23" s="905"/>
      <c r="CM23" s="905"/>
      <c r="CN23" s="905"/>
      <c r="CO23" s="905"/>
      <c r="CP23" s="905"/>
      <c r="CQ23" s="905"/>
      <c r="CR23" s="905"/>
      <c r="CS23" s="905"/>
      <c r="CT23" s="905"/>
      <c r="CU23" s="905"/>
      <c r="CV23" s="905"/>
      <c r="CW23" s="905"/>
      <c r="CX23" s="905"/>
      <c r="CY23" s="905"/>
      <c r="CZ23" s="905"/>
      <c r="DA23" s="905"/>
      <c r="DB23" s="905"/>
      <c r="DC23" s="905"/>
      <c r="DD23" s="905"/>
      <c r="DE23" s="905"/>
      <c r="DF23" s="905"/>
      <c r="DG23" s="905"/>
      <c r="DH23" s="905"/>
      <c r="DI23" s="905"/>
      <c r="DJ23" s="905"/>
      <c r="DK23" s="905"/>
      <c r="DL23" s="905"/>
      <c r="DM23" s="905"/>
      <c r="DN23" s="905"/>
      <c r="DO23" s="905"/>
      <c r="DP23" s="905"/>
      <c r="DQ23" s="905"/>
      <c r="DR23" s="905"/>
      <c r="DS23" s="905"/>
      <c r="DT23" s="905"/>
      <c r="DU23" s="905"/>
      <c r="DV23" s="905"/>
      <c r="DW23" s="905"/>
      <c r="DX23" s="905"/>
      <c r="DY23" s="905"/>
      <c r="DZ23" s="905"/>
      <c r="EA23" s="905"/>
      <c r="EB23" s="905"/>
      <c r="EC23" s="905"/>
      <c r="ED23" s="905"/>
      <c r="EE23" s="905"/>
      <c r="EF23" s="905"/>
      <c r="EG23" s="905"/>
      <c r="EH23" s="905"/>
      <c r="EI23" s="905"/>
      <c r="EJ23" s="905"/>
      <c r="EK23" s="905"/>
      <c r="EL23" s="905"/>
      <c r="EM23" s="905"/>
      <c r="EN23" s="905"/>
      <c r="EO23" s="905"/>
      <c r="EP23" s="905"/>
      <c r="EQ23" s="905"/>
      <c r="ER23" s="905"/>
      <c r="ES23" s="905"/>
      <c r="ET23" s="905"/>
      <c r="EU23" s="905"/>
      <c r="EV23" s="905"/>
      <c r="EW23" s="905"/>
      <c r="EX23" s="905"/>
      <c r="EY23" s="905"/>
      <c r="EZ23" s="905"/>
      <c r="FA23" s="905"/>
      <c r="FB23" s="905"/>
      <c r="FC23" s="905"/>
      <c r="FD23" s="905"/>
      <c r="FE23" s="905"/>
    </row>
    <row r="24" spans="1:161" s="938" customFormat="1" ht="30" customHeight="1" x14ac:dyDescent="0.25">
      <c r="A24" s="904"/>
      <c r="B24" s="904"/>
      <c r="C24" s="904"/>
      <c r="D24" s="904"/>
      <c r="E24" s="904"/>
      <c r="F24" s="904"/>
      <c r="G24" s="975"/>
      <c r="H24" s="975"/>
      <c r="I24" s="904"/>
      <c r="J24" s="904"/>
      <c r="K24" s="976"/>
      <c r="L24" s="977"/>
      <c r="M24" s="977"/>
      <c r="N24" s="977"/>
      <c r="O24" s="977"/>
      <c r="P24" s="977"/>
      <c r="Q24" s="977"/>
      <c r="R24" s="977"/>
      <c r="S24" s="977"/>
      <c r="T24" s="977"/>
      <c r="U24" s="977"/>
      <c r="V24" s="675"/>
      <c r="W24" s="675"/>
      <c r="X24" s="675"/>
      <c r="Y24" s="675"/>
      <c r="Z24" s="675"/>
      <c r="AA24" s="675"/>
      <c r="AB24" s="675"/>
      <c r="AC24" s="675"/>
      <c r="AD24" s="675"/>
      <c r="AE24" s="675"/>
      <c r="AF24" s="675"/>
      <c r="AG24" s="905"/>
      <c r="AH24" s="905"/>
      <c r="AI24" s="905"/>
      <c r="AJ24" s="905"/>
      <c r="AK24" s="905"/>
      <c r="AL24" s="905"/>
      <c r="AM24" s="905"/>
      <c r="AN24" s="905"/>
      <c r="AO24" s="905"/>
      <c r="AP24" s="905"/>
      <c r="AQ24" s="905"/>
      <c r="AR24" s="905"/>
      <c r="AS24" s="905"/>
      <c r="AT24" s="905"/>
      <c r="AU24" s="905"/>
      <c r="AV24" s="905"/>
      <c r="AW24" s="905"/>
      <c r="AX24" s="905"/>
      <c r="AY24" s="905"/>
      <c r="AZ24" s="905"/>
      <c r="BA24" s="905"/>
      <c r="BB24" s="905"/>
      <c r="BC24" s="905"/>
      <c r="BD24" s="905"/>
      <c r="BE24" s="905"/>
      <c r="BF24" s="905"/>
      <c r="BG24" s="905"/>
      <c r="BH24" s="905"/>
      <c r="BI24" s="905"/>
      <c r="BJ24" s="905"/>
      <c r="BK24" s="905"/>
      <c r="BL24" s="905"/>
      <c r="BM24" s="905"/>
      <c r="BN24" s="905"/>
      <c r="BO24" s="905"/>
      <c r="BP24" s="905"/>
      <c r="BQ24" s="905"/>
      <c r="BR24" s="905"/>
      <c r="BS24" s="905"/>
      <c r="BT24" s="905"/>
      <c r="BU24" s="905"/>
      <c r="BV24" s="905"/>
      <c r="BW24" s="905"/>
      <c r="BX24" s="905"/>
      <c r="BY24" s="905"/>
      <c r="BZ24" s="905"/>
      <c r="CA24" s="905"/>
      <c r="CB24" s="905"/>
      <c r="CC24" s="905"/>
      <c r="CD24" s="905"/>
      <c r="CE24" s="905"/>
      <c r="CF24" s="905"/>
      <c r="CG24" s="905"/>
      <c r="CH24" s="905"/>
      <c r="CI24" s="905"/>
      <c r="CJ24" s="905"/>
      <c r="CK24" s="905"/>
      <c r="CL24" s="905"/>
      <c r="CM24" s="905"/>
      <c r="CN24" s="905"/>
      <c r="CO24" s="905"/>
      <c r="CP24" s="905"/>
      <c r="CQ24" s="905"/>
      <c r="CR24" s="905"/>
      <c r="CS24" s="905"/>
      <c r="CT24" s="905"/>
      <c r="CU24" s="905"/>
      <c r="CV24" s="905"/>
      <c r="CW24" s="905"/>
      <c r="CX24" s="905"/>
      <c r="CY24" s="905"/>
      <c r="CZ24" s="905"/>
      <c r="DA24" s="905"/>
      <c r="DB24" s="905"/>
      <c r="DC24" s="905"/>
      <c r="DD24" s="905"/>
      <c r="DE24" s="905"/>
      <c r="DF24" s="905"/>
      <c r="DG24" s="905"/>
      <c r="DH24" s="905"/>
      <c r="DI24" s="905"/>
      <c r="DJ24" s="905"/>
      <c r="DK24" s="905"/>
      <c r="DL24" s="905"/>
      <c r="DM24" s="905"/>
      <c r="DN24" s="905"/>
      <c r="DO24" s="905"/>
      <c r="DP24" s="905"/>
      <c r="DQ24" s="905"/>
      <c r="DR24" s="905"/>
      <c r="DS24" s="905"/>
      <c r="DT24" s="905"/>
      <c r="DU24" s="905"/>
      <c r="DV24" s="905"/>
      <c r="DW24" s="905"/>
      <c r="DX24" s="905"/>
      <c r="DY24" s="905"/>
      <c r="DZ24" s="905"/>
      <c r="EA24" s="905"/>
      <c r="EB24" s="905"/>
      <c r="EC24" s="905"/>
      <c r="ED24" s="905"/>
      <c r="EE24" s="905"/>
      <c r="EF24" s="905"/>
      <c r="EG24" s="905"/>
      <c r="EH24" s="905"/>
      <c r="EI24" s="905"/>
      <c r="EJ24" s="905"/>
      <c r="EK24" s="905"/>
      <c r="EL24" s="905"/>
      <c r="EM24" s="905"/>
      <c r="EN24" s="905"/>
      <c r="EO24" s="905"/>
      <c r="EP24" s="905"/>
      <c r="EQ24" s="905"/>
      <c r="ER24" s="905"/>
      <c r="ES24" s="905"/>
      <c r="ET24" s="905"/>
      <c r="EU24" s="905"/>
      <c r="EV24" s="905"/>
      <c r="EW24" s="905"/>
      <c r="EX24" s="905"/>
      <c r="EY24" s="905"/>
      <c r="EZ24" s="905"/>
      <c r="FA24" s="905"/>
      <c r="FB24" s="905"/>
      <c r="FC24" s="905"/>
      <c r="FD24" s="905"/>
      <c r="FE24" s="905"/>
    </row>
    <row r="25" spans="1:161" s="938" customFormat="1" ht="30" customHeight="1" x14ac:dyDescent="0.25">
      <c r="A25" s="904"/>
      <c r="B25" s="904"/>
      <c r="C25" s="904"/>
      <c r="D25" s="904"/>
      <c r="E25" s="904"/>
      <c r="F25" s="904"/>
      <c r="G25" s="975"/>
      <c r="H25" s="975"/>
      <c r="I25" s="904"/>
      <c r="J25" s="904"/>
      <c r="K25" s="976"/>
      <c r="L25" s="977"/>
      <c r="M25" s="977"/>
      <c r="N25" s="977"/>
      <c r="O25" s="977"/>
      <c r="P25" s="977"/>
      <c r="Q25" s="977"/>
      <c r="R25" s="977"/>
      <c r="S25" s="977"/>
      <c r="T25" s="977"/>
      <c r="U25" s="977"/>
      <c r="V25" s="675"/>
      <c r="W25" s="675"/>
      <c r="X25" s="675"/>
      <c r="Y25" s="675"/>
      <c r="Z25" s="675"/>
      <c r="AA25" s="675"/>
      <c r="AB25" s="675"/>
      <c r="AC25" s="675"/>
      <c r="AD25" s="675"/>
      <c r="AE25" s="675"/>
      <c r="AF25" s="675"/>
      <c r="AG25" s="905"/>
      <c r="AH25" s="905"/>
      <c r="AI25" s="905"/>
      <c r="AJ25" s="905"/>
      <c r="AK25" s="905"/>
      <c r="AL25" s="905"/>
      <c r="AM25" s="905"/>
      <c r="AN25" s="905"/>
      <c r="AO25" s="905"/>
      <c r="AP25" s="905"/>
      <c r="AQ25" s="905"/>
      <c r="AR25" s="905"/>
      <c r="AS25" s="905"/>
      <c r="AT25" s="905"/>
      <c r="AU25" s="905"/>
      <c r="AV25" s="905"/>
      <c r="AW25" s="905"/>
      <c r="AX25" s="905"/>
      <c r="AY25" s="905"/>
      <c r="AZ25" s="905"/>
      <c r="BA25" s="905"/>
      <c r="BB25" s="905"/>
      <c r="BC25" s="905"/>
      <c r="BD25" s="905"/>
      <c r="BE25" s="905"/>
      <c r="BF25" s="905"/>
      <c r="BG25" s="905"/>
      <c r="BH25" s="905"/>
      <c r="BI25" s="905"/>
      <c r="BJ25" s="905"/>
      <c r="BK25" s="905"/>
      <c r="BL25" s="905"/>
      <c r="BM25" s="905"/>
      <c r="BN25" s="905"/>
      <c r="BO25" s="905"/>
      <c r="BP25" s="905"/>
      <c r="BQ25" s="905"/>
      <c r="BR25" s="905"/>
      <c r="BS25" s="905"/>
      <c r="BT25" s="905"/>
      <c r="BU25" s="905"/>
      <c r="BV25" s="905"/>
      <c r="BW25" s="905"/>
      <c r="BX25" s="905"/>
      <c r="BY25" s="905"/>
      <c r="BZ25" s="905"/>
      <c r="CA25" s="905"/>
      <c r="CB25" s="905"/>
      <c r="CC25" s="905"/>
      <c r="CD25" s="905"/>
      <c r="CE25" s="905"/>
      <c r="CF25" s="905"/>
      <c r="CG25" s="905"/>
      <c r="CH25" s="905"/>
      <c r="CI25" s="905"/>
      <c r="CJ25" s="905"/>
      <c r="CK25" s="905"/>
      <c r="CL25" s="905"/>
      <c r="CM25" s="905"/>
      <c r="CN25" s="905"/>
      <c r="CO25" s="905"/>
      <c r="CP25" s="905"/>
      <c r="CQ25" s="905"/>
      <c r="CR25" s="905"/>
      <c r="CS25" s="905"/>
      <c r="CT25" s="905"/>
      <c r="CU25" s="905"/>
      <c r="CV25" s="905"/>
      <c r="CW25" s="905"/>
      <c r="CX25" s="905"/>
      <c r="CY25" s="905"/>
      <c r="CZ25" s="905"/>
      <c r="DA25" s="905"/>
      <c r="DB25" s="905"/>
      <c r="DC25" s="905"/>
      <c r="DD25" s="905"/>
      <c r="DE25" s="905"/>
      <c r="DF25" s="905"/>
      <c r="DG25" s="905"/>
      <c r="DH25" s="905"/>
      <c r="DI25" s="905"/>
      <c r="DJ25" s="905"/>
      <c r="DK25" s="905"/>
      <c r="DL25" s="905"/>
      <c r="DM25" s="905"/>
      <c r="DN25" s="905"/>
      <c r="DO25" s="905"/>
      <c r="DP25" s="905"/>
      <c r="DQ25" s="905"/>
      <c r="DR25" s="905"/>
      <c r="DS25" s="905"/>
      <c r="DT25" s="905"/>
      <c r="DU25" s="905"/>
      <c r="DV25" s="905"/>
      <c r="DW25" s="905"/>
      <c r="DX25" s="905"/>
      <c r="DY25" s="905"/>
      <c r="DZ25" s="905"/>
      <c r="EA25" s="905"/>
      <c r="EB25" s="905"/>
      <c r="EC25" s="905"/>
      <c r="ED25" s="905"/>
      <c r="EE25" s="905"/>
      <c r="EF25" s="905"/>
      <c r="EG25" s="905"/>
      <c r="EH25" s="905"/>
      <c r="EI25" s="905"/>
      <c r="EJ25" s="905"/>
      <c r="EK25" s="905"/>
      <c r="EL25" s="905"/>
      <c r="EM25" s="905"/>
      <c r="EN25" s="905"/>
      <c r="EO25" s="905"/>
      <c r="EP25" s="905"/>
      <c r="EQ25" s="905"/>
      <c r="ER25" s="905"/>
      <c r="ES25" s="905"/>
      <c r="ET25" s="905"/>
      <c r="EU25" s="905"/>
      <c r="EV25" s="905"/>
      <c r="EW25" s="905"/>
      <c r="EX25" s="905"/>
      <c r="EY25" s="905"/>
      <c r="EZ25" s="905"/>
      <c r="FA25" s="905"/>
      <c r="FB25" s="905"/>
      <c r="FC25" s="905"/>
      <c r="FD25" s="905"/>
      <c r="FE25" s="905"/>
    </row>
    <row r="26" spans="1:161" s="938" customFormat="1" ht="30" customHeight="1" x14ac:dyDescent="0.25">
      <c r="A26" s="904"/>
      <c r="B26" s="904"/>
      <c r="C26" s="904"/>
      <c r="D26" s="904"/>
      <c r="E26" s="904"/>
      <c r="F26" s="904"/>
      <c r="G26" s="975"/>
      <c r="H26" s="975"/>
      <c r="I26" s="904"/>
      <c r="J26" s="904"/>
      <c r="K26" s="976"/>
      <c r="L26" s="977"/>
      <c r="M26" s="977"/>
      <c r="N26" s="977"/>
      <c r="O26" s="977"/>
      <c r="P26" s="977"/>
      <c r="Q26" s="977"/>
      <c r="R26" s="977"/>
      <c r="S26" s="977"/>
      <c r="T26" s="977"/>
      <c r="U26" s="977"/>
      <c r="V26" s="675"/>
      <c r="W26" s="675"/>
      <c r="X26" s="675"/>
      <c r="Y26" s="675"/>
      <c r="Z26" s="675"/>
      <c r="AA26" s="675"/>
      <c r="AB26" s="675"/>
      <c r="AC26" s="675"/>
      <c r="AD26" s="675"/>
      <c r="AE26" s="675"/>
      <c r="AF26" s="675"/>
      <c r="AG26" s="905"/>
      <c r="AH26" s="905"/>
      <c r="AI26" s="905"/>
      <c r="AJ26" s="905"/>
      <c r="AK26" s="905"/>
      <c r="AL26" s="905"/>
      <c r="AM26" s="905"/>
      <c r="AN26" s="905"/>
      <c r="AO26" s="905"/>
      <c r="AP26" s="905"/>
      <c r="AQ26" s="905"/>
      <c r="AR26" s="905"/>
      <c r="AS26" s="905"/>
      <c r="AT26" s="905"/>
      <c r="AU26" s="905"/>
      <c r="AV26" s="905"/>
      <c r="AW26" s="905"/>
      <c r="AX26" s="905"/>
      <c r="AY26" s="905"/>
      <c r="AZ26" s="905"/>
      <c r="BA26" s="905"/>
      <c r="BB26" s="905"/>
      <c r="BC26" s="905"/>
      <c r="BD26" s="905"/>
      <c r="BE26" s="905"/>
      <c r="BF26" s="905"/>
      <c r="BG26" s="905"/>
      <c r="BH26" s="905"/>
      <c r="BI26" s="905"/>
      <c r="BJ26" s="905"/>
      <c r="BK26" s="905"/>
      <c r="BL26" s="905"/>
      <c r="BM26" s="905"/>
      <c r="BN26" s="905"/>
      <c r="BO26" s="905"/>
      <c r="BP26" s="905"/>
      <c r="BQ26" s="905"/>
      <c r="BR26" s="905"/>
      <c r="BS26" s="905"/>
      <c r="BT26" s="905"/>
      <c r="BU26" s="905"/>
      <c r="BV26" s="905"/>
      <c r="BW26" s="905"/>
      <c r="BX26" s="905"/>
      <c r="BY26" s="905"/>
      <c r="BZ26" s="905"/>
      <c r="CA26" s="905"/>
      <c r="CB26" s="905"/>
      <c r="CC26" s="905"/>
      <c r="CD26" s="905"/>
      <c r="CE26" s="905"/>
      <c r="CF26" s="905"/>
      <c r="CG26" s="905"/>
      <c r="CH26" s="905"/>
      <c r="CI26" s="905"/>
      <c r="CJ26" s="905"/>
      <c r="CK26" s="905"/>
      <c r="CL26" s="905"/>
      <c r="CM26" s="905"/>
      <c r="CN26" s="905"/>
      <c r="CO26" s="905"/>
      <c r="CP26" s="905"/>
      <c r="CQ26" s="905"/>
      <c r="CR26" s="905"/>
      <c r="CS26" s="905"/>
      <c r="CT26" s="905"/>
      <c r="CU26" s="905"/>
      <c r="CV26" s="905"/>
      <c r="CW26" s="905"/>
      <c r="CX26" s="905"/>
      <c r="CY26" s="905"/>
      <c r="CZ26" s="905"/>
      <c r="DA26" s="905"/>
      <c r="DB26" s="905"/>
      <c r="DC26" s="905"/>
      <c r="DD26" s="905"/>
      <c r="DE26" s="905"/>
      <c r="DF26" s="905"/>
      <c r="DG26" s="905"/>
      <c r="DH26" s="905"/>
      <c r="DI26" s="905"/>
      <c r="DJ26" s="905"/>
      <c r="DK26" s="905"/>
      <c r="DL26" s="905"/>
      <c r="DM26" s="905"/>
      <c r="DN26" s="905"/>
      <c r="DO26" s="905"/>
      <c r="DP26" s="905"/>
      <c r="DQ26" s="905"/>
      <c r="DR26" s="905"/>
      <c r="DS26" s="905"/>
      <c r="DT26" s="905"/>
      <c r="DU26" s="905"/>
      <c r="DV26" s="905"/>
      <c r="DW26" s="905"/>
      <c r="DX26" s="905"/>
      <c r="DY26" s="905"/>
      <c r="DZ26" s="905"/>
      <c r="EA26" s="905"/>
      <c r="EB26" s="905"/>
      <c r="EC26" s="905"/>
      <c r="ED26" s="905"/>
      <c r="EE26" s="905"/>
      <c r="EF26" s="905"/>
      <c r="EG26" s="905"/>
      <c r="EH26" s="905"/>
      <c r="EI26" s="905"/>
      <c r="EJ26" s="905"/>
      <c r="EK26" s="905"/>
      <c r="EL26" s="905"/>
      <c r="EM26" s="905"/>
      <c r="EN26" s="905"/>
      <c r="EO26" s="905"/>
      <c r="EP26" s="905"/>
      <c r="EQ26" s="905"/>
      <c r="ER26" s="905"/>
      <c r="ES26" s="905"/>
      <c r="ET26" s="905"/>
      <c r="EU26" s="905"/>
      <c r="EV26" s="905"/>
      <c r="EW26" s="905"/>
      <c r="EX26" s="905"/>
      <c r="EY26" s="905"/>
      <c r="EZ26" s="905"/>
      <c r="FA26" s="905"/>
      <c r="FB26" s="905"/>
      <c r="FC26" s="905"/>
      <c r="FD26" s="905"/>
      <c r="FE26" s="905"/>
    </row>
    <row r="27" spans="1:161" s="938" customFormat="1" ht="30" customHeight="1" x14ac:dyDescent="0.25">
      <c r="A27" s="904"/>
      <c r="B27" s="904"/>
      <c r="C27" s="904"/>
      <c r="D27" s="904"/>
      <c r="E27" s="904"/>
      <c r="F27" s="904"/>
      <c r="G27" s="975"/>
      <c r="H27" s="975"/>
      <c r="I27" s="904"/>
      <c r="J27" s="904"/>
      <c r="K27" s="976"/>
      <c r="L27" s="977"/>
      <c r="M27" s="977"/>
      <c r="N27" s="977"/>
      <c r="O27" s="977"/>
      <c r="P27" s="977"/>
      <c r="Q27" s="977"/>
      <c r="R27" s="977"/>
      <c r="S27" s="977"/>
      <c r="T27" s="977"/>
      <c r="U27" s="977"/>
      <c r="V27" s="675"/>
      <c r="W27" s="675"/>
      <c r="X27" s="675"/>
      <c r="Y27" s="675"/>
      <c r="Z27" s="675"/>
      <c r="AA27" s="675"/>
      <c r="AB27" s="675"/>
      <c r="AC27" s="675"/>
      <c r="AD27" s="675"/>
      <c r="AE27" s="675"/>
      <c r="AF27" s="675"/>
      <c r="AG27" s="905"/>
      <c r="AH27" s="905"/>
      <c r="AI27" s="905"/>
      <c r="AJ27" s="905"/>
      <c r="AK27" s="905"/>
      <c r="AL27" s="905"/>
      <c r="AM27" s="905"/>
      <c r="AN27" s="905"/>
      <c r="AO27" s="905"/>
      <c r="AP27" s="905"/>
      <c r="AQ27" s="905"/>
      <c r="AR27" s="905"/>
      <c r="AS27" s="905"/>
      <c r="AT27" s="905"/>
      <c r="AU27" s="905"/>
      <c r="AV27" s="905"/>
      <c r="AW27" s="905"/>
      <c r="AX27" s="905"/>
      <c r="AY27" s="905"/>
      <c r="AZ27" s="905"/>
      <c r="BA27" s="905"/>
      <c r="BB27" s="905"/>
      <c r="BC27" s="905"/>
      <c r="BD27" s="905"/>
      <c r="BE27" s="905"/>
      <c r="BF27" s="905"/>
      <c r="BG27" s="905"/>
      <c r="BH27" s="905"/>
      <c r="BI27" s="905"/>
      <c r="BJ27" s="905"/>
      <c r="BK27" s="905"/>
      <c r="BL27" s="905"/>
      <c r="BM27" s="905"/>
      <c r="BN27" s="905"/>
      <c r="BO27" s="905"/>
      <c r="BP27" s="905"/>
      <c r="BQ27" s="905"/>
      <c r="BR27" s="905"/>
      <c r="BS27" s="905"/>
      <c r="BT27" s="905"/>
      <c r="BU27" s="905"/>
      <c r="BV27" s="905"/>
      <c r="BW27" s="905"/>
      <c r="BX27" s="905"/>
      <c r="BY27" s="905"/>
      <c r="BZ27" s="905"/>
      <c r="CA27" s="905"/>
      <c r="CB27" s="905"/>
      <c r="CC27" s="905"/>
      <c r="CD27" s="905"/>
      <c r="CE27" s="905"/>
      <c r="CF27" s="905"/>
      <c r="CG27" s="905"/>
      <c r="CH27" s="905"/>
      <c r="CI27" s="905"/>
      <c r="CJ27" s="905"/>
      <c r="CK27" s="905"/>
      <c r="CL27" s="905"/>
      <c r="CM27" s="905"/>
      <c r="CN27" s="905"/>
      <c r="CO27" s="905"/>
      <c r="CP27" s="905"/>
      <c r="CQ27" s="905"/>
      <c r="CR27" s="905"/>
      <c r="CS27" s="905"/>
      <c r="CT27" s="905"/>
      <c r="CU27" s="905"/>
      <c r="CV27" s="905"/>
      <c r="CW27" s="905"/>
      <c r="CX27" s="905"/>
      <c r="CY27" s="905"/>
      <c r="CZ27" s="905"/>
      <c r="DA27" s="905"/>
      <c r="DB27" s="905"/>
      <c r="DC27" s="905"/>
      <c r="DD27" s="905"/>
      <c r="DE27" s="905"/>
      <c r="DF27" s="905"/>
      <c r="DG27" s="905"/>
      <c r="DH27" s="905"/>
      <c r="DI27" s="905"/>
      <c r="DJ27" s="905"/>
      <c r="DK27" s="905"/>
      <c r="DL27" s="905"/>
      <c r="DM27" s="905"/>
      <c r="DN27" s="905"/>
      <c r="DO27" s="905"/>
      <c r="DP27" s="905"/>
      <c r="DQ27" s="905"/>
      <c r="DR27" s="905"/>
      <c r="DS27" s="905"/>
      <c r="DT27" s="905"/>
      <c r="DU27" s="905"/>
      <c r="DV27" s="905"/>
      <c r="DW27" s="905"/>
      <c r="DX27" s="905"/>
      <c r="DY27" s="905"/>
      <c r="DZ27" s="905"/>
      <c r="EA27" s="905"/>
      <c r="EB27" s="905"/>
      <c r="EC27" s="905"/>
      <c r="ED27" s="905"/>
      <c r="EE27" s="905"/>
      <c r="EF27" s="905"/>
      <c r="EG27" s="905"/>
      <c r="EH27" s="905"/>
      <c r="EI27" s="905"/>
      <c r="EJ27" s="905"/>
      <c r="EK27" s="905"/>
      <c r="EL27" s="905"/>
      <c r="EM27" s="905"/>
      <c r="EN27" s="905"/>
      <c r="EO27" s="905"/>
      <c r="EP27" s="905"/>
      <c r="EQ27" s="905"/>
      <c r="ER27" s="905"/>
      <c r="ES27" s="905"/>
      <c r="ET27" s="905"/>
      <c r="EU27" s="905"/>
      <c r="EV27" s="905"/>
      <c r="EW27" s="905"/>
      <c r="EX27" s="905"/>
      <c r="EY27" s="905"/>
      <c r="EZ27" s="905"/>
      <c r="FA27" s="905"/>
      <c r="FB27" s="905"/>
      <c r="FC27" s="905"/>
      <c r="FD27" s="905"/>
      <c r="FE27" s="905"/>
    </row>
    <row r="28" spans="1:161" s="938" customFormat="1" ht="30" customHeight="1" x14ac:dyDescent="0.25">
      <c r="A28" s="904"/>
      <c r="B28" s="904"/>
      <c r="C28" s="904"/>
      <c r="D28" s="904"/>
      <c r="E28" s="904"/>
      <c r="F28" s="904"/>
      <c r="G28" s="975"/>
      <c r="H28" s="975"/>
      <c r="I28" s="904"/>
      <c r="J28" s="904"/>
      <c r="K28" s="976"/>
      <c r="L28" s="977"/>
      <c r="M28" s="977"/>
      <c r="N28" s="977"/>
      <c r="O28" s="977"/>
      <c r="P28" s="977"/>
      <c r="Q28" s="977"/>
      <c r="R28" s="977"/>
      <c r="S28" s="977"/>
      <c r="T28" s="977"/>
      <c r="U28" s="977"/>
      <c r="V28" s="675"/>
      <c r="W28" s="675"/>
      <c r="X28" s="675"/>
      <c r="Y28" s="675"/>
      <c r="Z28" s="675"/>
      <c r="AA28" s="675"/>
      <c r="AB28" s="675"/>
      <c r="AC28" s="675"/>
      <c r="AD28" s="675"/>
      <c r="AE28" s="675"/>
      <c r="AF28" s="675"/>
      <c r="AG28" s="905"/>
      <c r="AH28" s="905"/>
      <c r="AI28" s="905"/>
      <c r="AJ28" s="905"/>
      <c r="AK28" s="905"/>
      <c r="AL28" s="905"/>
      <c r="AM28" s="905"/>
      <c r="AN28" s="905"/>
      <c r="AO28" s="905"/>
      <c r="AP28" s="905"/>
      <c r="AQ28" s="905"/>
      <c r="AR28" s="905"/>
      <c r="AS28" s="905"/>
      <c r="AT28" s="905"/>
      <c r="AU28" s="905"/>
      <c r="AV28" s="905"/>
      <c r="AW28" s="905"/>
      <c r="AX28" s="905"/>
      <c r="AY28" s="905"/>
      <c r="AZ28" s="905"/>
      <c r="BA28" s="905"/>
      <c r="BB28" s="905"/>
      <c r="BC28" s="905"/>
      <c r="BD28" s="905"/>
      <c r="BE28" s="905"/>
      <c r="BF28" s="905"/>
      <c r="BG28" s="905"/>
      <c r="BH28" s="905"/>
      <c r="BI28" s="905"/>
      <c r="BJ28" s="905"/>
      <c r="BK28" s="905"/>
      <c r="BL28" s="905"/>
      <c r="BM28" s="905"/>
      <c r="BN28" s="905"/>
      <c r="BO28" s="905"/>
      <c r="BP28" s="905"/>
      <c r="BQ28" s="905"/>
      <c r="BR28" s="905"/>
      <c r="BS28" s="905"/>
      <c r="BT28" s="905"/>
      <c r="BU28" s="905"/>
      <c r="BV28" s="905"/>
      <c r="BW28" s="905"/>
      <c r="BX28" s="905"/>
      <c r="BY28" s="905"/>
      <c r="BZ28" s="905"/>
      <c r="CA28" s="905"/>
      <c r="CB28" s="905"/>
      <c r="CC28" s="905"/>
      <c r="CD28" s="905"/>
      <c r="CE28" s="905"/>
      <c r="CF28" s="905"/>
      <c r="CG28" s="905"/>
      <c r="CH28" s="905"/>
      <c r="CI28" s="905"/>
      <c r="CJ28" s="905"/>
      <c r="CK28" s="905"/>
      <c r="CL28" s="905"/>
      <c r="CM28" s="905"/>
      <c r="CN28" s="905"/>
      <c r="CO28" s="905"/>
      <c r="CP28" s="905"/>
      <c r="CQ28" s="905"/>
      <c r="CR28" s="905"/>
      <c r="CS28" s="905"/>
      <c r="CT28" s="905"/>
      <c r="CU28" s="905"/>
      <c r="CV28" s="905"/>
      <c r="CW28" s="905"/>
      <c r="CX28" s="905"/>
      <c r="CY28" s="905"/>
      <c r="CZ28" s="905"/>
      <c r="DA28" s="905"/>
      <c r="DB28" s="905"/>
      <c r="DC28" s="905"/>
      <c r="DD28" s="905"/>
      <c r="DE28" s="905"/>
      <c r="DF28" s="905"/>
      <c r="DG28" s="905"/>
      <c r="DH28" s="905"/>
      <c r="DI28" s="905"/>
      <c r="DJ28" s="905"/>
      <c r="DK28" s="905"/>
      <c r="DL28" s="905"/>
      <c r="DM28" s="905"/>
      <c r="DN28" s="905"/>
      <c r="DO28" s="905"/>
      <c r="DP28" s="905"/>
      <c r="DQ28" s="905"/>
      <c r="DR28" s="905"/>
      <c r="DS28" s="905"/>
      <c r="DT28" s="905"/>
      <c r="DU28" s="905"/>
      <c r="DV28" s="905"/>
      <c r="DW28" s="905"/>
      <c r="DX28" s="905"/>
      <c r="DY28" s="905"/>
      <c r="DZ28" s="905"/>
      <c r="EA28" s="905"/>
      <c r="EB28" s="905"/>
      <c r="EC28" s="905"/>
      <c r="ED28" s="905"/>
      <c r="EE28" s="905"/>
      <c r="EF28" s="905"/>
      <c r="EG28" s="905"/>
      <c r="EH28" s="905"/>
      <c r="EI28" s="905"/>
      <c r="EJ28" s="905"/>
      <c r="EK28" s="905"/>
      <c r="EL28" s="905"/>
      <c r="EM28" s="905"/>
      <c r="EN28" s="905"/>
      <c r="EO28" s="905"/>
      <c r="EP28" s="905"/>
      <c r="EQ28" s="905"/>
      <c r="ER28" s="905"/>
      <c r="ES28" s="905"/>
      <c r="ET28" s="905"/>
      <c r="EU28" s="905"/>
      <c r="EV28" s="905"/>
      <c r="EW28" s="905"/>
      <c r="EX28" s="905"/>
      <c r="EY28" s="905"/>
      <c r="EZ28" s="905"/>
      <c r="FA28" s="905"/>
      <c r="FB28" s="905"/>
      <c r="FC28" s="905"/>
      <c r="FD28" s="905"/>
      <c r="FE28" s="905"/>
    </row>
    <row r="29" spans="1:161" s="983" customFormat="1" ht="30" customHeight="1" x14ac:dyDescent="0.25">
      <c r="A29" s="978"/>
      <c r="B29" s="978"/>
      <c r="C29" s="978"/>
      <c r="D29" s="978"/>
      <c r="E29" s="978"/>
      <c r="F29" s="978"/>
      <c r="G29" s="979"/>
      <c r="H29" s="980"/>
      <c r="I29" s="981"/>
      <c r="J29" s="981"/>
      <c r="K29" s="976"/>
      <c r="L29" s="982"/>
      <c r="M29" s="982"/>
      <c r="N29" s="982"/>
      <c r="O29" s="982"/>
      <c r="P29" s="982"/>
      <c r="Q29" s="982"/>
      <c r="R29" s="982"/>
      <c r="S29" s="982"/>
      <c r="T29" s="982"/>
      <c r="U29" s="982"/>
      <c r="V29" s="675"/>
      <c r="W29" s="675"/>
      <c r="X29" s="675"/>
      <c r="Y29" s="675"/>
      <c r="Z29" s="675"/>
      <c r="AA29" s="675"/>
      <c r="AB29" s="675"/>
      <c r="AC29" s="675"/>
      <c r="AD29" s="675"/>
      <c r="AE29" s="675"/>
      <c r="AF29" s="675"/>
      <c r="AG29" s="905"/>
      <c r="AH29" s="905"/>
      <c r="AI29" s="905"/>
      <c r="AJ29" s="905"/>
      <c r="AK29" s="905"/>
      <c r="AL29" s="905"/>
      <c r="AM29" s="905"/>
      <c r="AN29" s="905"/>
      <c r="AO29" s="905"/>
      <c r="AP29" s="905"/>
      <c r="AQ29" s="905"/>
      <c r="AR29" s="905"/>
      <c r="AS29" s="905"/>
      <c r="AT29" s="905"/>
      <c r="AU29" s="905"/>
      <c r="AV29" s="905"/>
      <c r="AW29" s="905"/>
      <c r="AX29" s="905"/>
      <c r="AY29" s="905"/>
      <c r="AZ29" s="905"/>
      <c r="BA29" s="905"/>
      <c r="BB29" s="905"/>
      <c r="BC29" s="905"/>
      <c r="BD29" s="905"/>
      <c r="BE29" s="905"/>
      <c r="BF29" s="905"/>
      <c r="BG29" s="905"/>
      <c r="BH29" s="905"/>
      <c r="BI29" s="905"/>
      <c r="BJ29" s="905"/>
      <c r="BK29" s="905"/>
      <c r="BL29" s="905"/>
      <c r="BM29" s="905"/>
      <c r="BN29" s="905"/>
      <c r="BO29" s="905"/>
      <c r="BP29" s="905"/>
      <c r="BQ29" s="905"/>
      <c r="BR29" s="905"/>
      <c r="BS29" s="905"/>
      <c r="BT29" s="905"/>
      <c r="BU29" s="905"/>
      <c r="BV29" s="905"/>
      <c r="BW29" s="905"/>
      <c r="BX29" s="905"/>
      <c r="BY29" s="905"/>
      <c r="BZ29" s="905"/>
      <c r="CA29" s="905"/>
      <c r="CB29" s="905"/>
      <c r="CC29" s="905"/>
      <c r="CD29" s="905"/>
      <c r="CE29" s="905"/>
      <c r="CF29" s="905"/>
      <c r="CG29" s="905"/>
      <c r="CH29" s="905"/>
      <c r="CI29" s="905"/>
      <c r="CJ29" s="905"/>
      <c r="CK29" s="905"/>
      <c r="CL29" s="905"/>
      <c r="CM29" s="905"/>
      <c r="CN29" s="905"/>
      <c r="CO29" s="905"/>
      <c r="CP29" s="905"/>
      <c r="CQ29" s="905"/>
      <c r="CR29" s="905"/>
      <c r="CS29" s="905"/>
      <c r="CT29" s="905"/>
      <c r="CU29" s="905"/>
      <c r="CV29" s="905"/>
      <c r="CW29" s="905"/>
      <c r="CX29" s="905"/>
      <c r="CY29" s="905"/>
      <c r="CZ29" s="905"/>
      <c r="DA29" s="905"/>
      <c r="DB29" s="905"/>
      <c r="DC29" s="905"/>
      <c r="DD29" s="905"/>
      <c r="DE29" s="905"/>
      <c r="DF29" s="905"/>
      <c r="DG29" s="905"/>
      <c r="DH29" s="905"/>
      <c r="DI29" s="905"/>
      <c r="DJ29" s="905"/>
      <c r="DK29" s="905"/>
      <c r="DL29" s="905"/>
      <c r="DM29" s="905"/>
      <c r="DN29" s="905"/>
      <c r="DO29" s="905"/>
      <c r="DP29" s="905"/>
      <c r="DQ29" s="905"/>
      <c r="DR29" s="905"/>
      <c r="DS29" s="905"/>
      <c r="DT29" s="905"/>
      <c r="DU29" s="905"/>
      <c r="DV29" s="905"/>
      <c r="DW29" s="905"/>
      <c r="DX29" s="905"/>
      <c r="DY29" s="905"/>
      <c r="DZ29" s="905"/>
      <c r="EA29" s="905"/>
      <c r="EB29" s="905"/>
      <c r="EC29" s="905"/>
      <c r="ED29" s="905"/>
      <c r="EE29" s="905"/>
      <c r="EF29" s="905"/>
      <c r="EG29" s="905"/>
      <c r="EH29" s="905"/>
      <c r="EI29" s="905"/>
      <c r="EJ29" s="905"/>
      <c r="EK29" s="905"/>
      <c r="EL29" s="905"/>
      <c r="EM29" s="905"/>
      <c r="EN29" s="905"/>
      <c r="EO29" s="905"/>
      <c r="EP29" s="905"/>
      <c r="EQ29" s="905"/>
      <c r="ER29" s="905"/>
      <c r="ES29" s="905"/>
      <c r="ET29" s="905"/>
      <c r="EU29" s="905"/>
      <c r="EV29" s="905"/>
      <c r="EW29" s="905"/>
      <c r="EX29" s="905"/>
      <c r="EY29" s="905"/>
      <c r="EZ29" s="905"/>
      <c r="FA29" s="905"/>
      <c r="FB29" s="905"/>
      <c r="FC29" s="905"/>
      <c r="FD29" s="905"/>
      <c r="FE29" s="905"/>
    </row>
    <row r="30" spans="1:161" s="983" customFormat="1" ht="30" customHeight="1" x14ac:dyDescent="0.25">
      <c r="A30" s="978"/>
      <c r="B30" s="978"/>
      <c r="C30" s="978"/>
      <c r="D30" s="978"/>
      <c r="E30" s="978"/>
      <c r="F30" s="978"/>
      <c r="G30" s="979"/>
      <c r="H30" s="980"/>
      <c r="I30" s="981"/>
      <c r="J30" s="981"/>
      <c r="K30" s="976"/>
      <c r="L30" s="982"/>
      <c r="M30" s="982"/>
      <c r="N30" s="982"/>
      <c r="O30" s="982"/>
      <c r="P30" s="982"/>
      <c r="Q30" s="982"/>
      <c r="R30" s="982"/>
      <c r="S30" s="982"/>
      <c r="T30" s="982"/>
      <c r="U30" s="982"/>
      <c r="V30" s="675"/>
      <c r="W30" s="675"/>
      <c r="X30" s="675"/>
      <c r="Y30" s="675"/>
      <c r="Z30" s="675"/>
      <c r="AA30" s="675"/>
      <c r="AB30" s="675"/>
      <c r="AC30" s="675"/>
      <c r="AD30" s="675"/>
      <c r="AE30" s="675"/>
      <c r="AF30" s="675"/>
      <c r="AG30" s="905"/>
      <c r="AH30" s="905"/>
      <c r="AI30" s="905"/>
      <c r="AJ30" s="905"/>
      <c r="AK30" s="905"/>
      <c r="AL30" s="905"/>
      <c r="AM30" s="905"/>
      <c r="AN30" s="905"/>
      <c r="AO30" s="905"/>
      <c r="AP30" s="905"/>
      <c r="AQ30" s="905"/>
      <c r="AR30" s="905"/>
      <c r="AS30" s="905"/>
      <c r="AT30" s="905"/>
      <c r="AU30" s="905"/>
      <c r="AV30" s="905"/>
      <c r="AW30" s="905"/>
      <c r="AX30" s="905"/>
      <c r="AY30" s="905"/>
      <c r="AZ30" s="905"/>
      <c r="BA30" s="905"/>
      <c r="BB30" s="905"/>
      <c r="BC30" s="905"/>
      <c r="BD30" s="905"/>
      <c r="BE30" s="905"/>
      <c r="BF30" s="905"/>
      <c r="BG30" s="905"/>
      <c r="BH30" s="905"/>
      <c r="BI30" s="905"/>
      <c r="BJ30" s="905"/>
      <c r="BK30" s="905"/>
      <c r="BL30" s="905"/>
      <c r="BM30" s="905"/>
      <c r="BN30" s="905"/>
      <c r="BO30" s="905"/>
      <c r="BP30" s="905"/>
      <c r="BQ30" s="905"/>
      <c r="BR30" s="905"/>
      <c r="BS30" s="905"/>
      <c r="BT30" s="905"/>
      <c r="BU30" s="905"/>
      <c r="BV30" s="905"/>
      <c r="BW30" s="905"/>
      <c r="BX30" s="905"/>
      <c r="BY30" s="905"/>
      <c r="BZ30" s="905"/>
      <c r="CA30" s="905"/>
      <c r="CB30" s="905"/>
      <c r="CC30" s="905"/>
      <c r="CD30" s="905"/>
      <c r="CE30" s="905"/>
      <c r="CF30" s="905"/>
      <c r="CG30" s="905"/>
      <c r="CH30" s="905"/>
      <c r="CI30" s="905"/>
      <c r="CJ30" s="905"/>
      <c r="CK30" s="905"/>
      <c r="CL30" s="905"/>
      <c r="CM30" s="905"/>
      <c r="CN30" s="905"/>
      <c r="CO30" s="905"/>
      <c r="CP30" s="905"/>
      <c r="CQ30" s="905"/>
      <c r="CR30" s="905"/>
      <c r="CS30" s="905"/>
      <c r="CT30" s="905"/>
      <c r="CU30" s="905"/>
      <c r="CV30" s="905"/>
      <c r="CW30" s="905"/>
      <c r="CX30" s="905"/>
      <c r="CY30" s="905"/>
      <c r="CZ30" s="905"/>
      <c r="DA30" s="905"/>
      <c r="DB30" s="905"/>
      <c r="DC30" s="905"/>
      <c r="DD30" s="905"/>
      <c r="DE30" s="905"/>
      <c r="DF30" s="905"/>
      <c r="DG30" s="905"/>
      <c r="DH30" s="905"/>
      <c r="DI30" s="905"/>
      <c r="DJ30" s="905"/>
      <c r="DK30" s="905"/>
      <c r="DL30" s="905"/>
      <c r="DM30" s="905"/>
      <c r="DN30" s="905"/>
      <c r="DO30" s="905"/>
      <c r="DP30" s="905"/>
      <c r="DQ30" s="905"/>
      <c r="DR30" s="905"/>
      <c r="DS30" s="905"/>
      <c r="DT30" s="905"/>
      <c r="DU30" s="905"/>
      <c r="DV30" s="905"/>
      <c r="DW30" s="905"/>
      <c r="DX30" s="905"/>
      <c r="DY30" s="905"/>
      <c r="DZ30" s="905"/>
      <c r="EA30" s="905"/>
      <c r="EB30" s="905"/>
      <c r="EC30" s="905"/>
      <c r="ED30" s="905"/>
      <c r="EE30" s="905"/>
      <c r="EF30" s="905"/>
      <c r="EG30" s="905"/>
      <c r="EH30" s="905"/>
      <c r="EI30" s="905"/>
      <c r="EJ30" s="905"/>
      <c r="EK30" s="905"/>
      <c r="EL30" s="905"/>
      <c r="EM30" s="905"/>
      <c r="EN30" s="905"/>
      <c r="EO30" s="905"/>
      <c r="EP30" s="905"/>
      <c r="EQ30" s="905"/>
      <c r="ER30" s="905"/>
      <c r="ES30" s="905"/>
      <c r="ET30" s="905"/>
      <c r="EU30" s="905"/>
      <c r="EV30" s="905"/>
      <c r="EW30" s="905"/>
      <c r="EX30" s="905"/>
      <c r="EY30" s="905"/>
      <c r="EZ30" s="905"/>
      <c r="FA30" s="905"/>
      <c r="FB30" s="905"/>
      <c r="FC30" s="905"/>
      <c r="FD30" s="905"/>
      <c r="FE30" s="905"/>
    </row>
    <row r="31" spans="1:161" s="983" customFormat="1" ht="30" customHeight="1" x14ac:dyDescent="0.25">
      <c r="A31" s="978"/>
      <c r="B31" s="978"/>
      <c r="C31" s="978"/>
      <c r="D31" s="978"/>
      <c r="E31" s="978"/>
      <c r="F31" s="978"/>
      <c r="G31" s="979"/>
      <c r="H31" s="980"/>
      <c r="I31" s="981"/>
      <c r="J31" s="981"/>
      <c r="K31" s="976"/>
      <c r="L31" s="982"/>
      <c r="M31" s="982"/>
      <c r="N31" s="982"/>
      <c r="O31" s="982"/>
      <c r="P31" s="982"/>
      <c r="Q31" s="982"/>
      <c r="R31" s="982"/>
      <c r="S31" s="982"/>
      <c r="T31" s="982"/>
      <c r="U31" s="982"/>
      <c r="V31" s="675"/>
      <c r="W31" s="675"/>
      <c r="X31" s="675"/>
      <c r="Y31" s="675"/>
      <c r="Z31" s="675"/>
      <c r="AA31" s="675"/>
      <c r="AB31" s="675"/>
      <c r="AC31" s="675"/>
      <c r="AD31" s="675"/>
      <c r="AE31" s="675"/>
      <c r="AF31" s="675"/>
      <c r="AG31" s="905"/>
      <c r="AH31" s="905"/>
      <c r="AI31" s="905"/>
      <c r="AJ31" s="905"/>
      <c r="AK31" s="905"/>
      <c r="AL31" s="905"/>
      <c r="AM31" s="905"/>
      <c r="AN31" s="905"/>
      <c r="AO31" s="905"/>
      <c r="AP31" s="905"/>
      <c r="AQ31" s="905"/>
      <c r="AR31" s="905"/>
      <c r="AS31" s="905"/>
      <c r="AT31" s="905"/>
      <c r="AU31" s="905"/>
      <c r="AV31" s="905"/>
      <c r="AW31" s="905"/>
      <c r="AX31" s="905"/>
      <c r="AY31" s="905"/>
      <c r="AZ31" s="905"/>
      <c r="BA31" s="905"/>
      <c r="BB31" s="905"/>
      <c r="BC31" s="905"/>
      <c r="BD31" s="905"/>
      <c r="BE31" s="905"/>
      <c r="BF31" s="905"/>
      <c r="BG31" s="905"/>
      <c r="BH31" s="905"/>
      <c r="BI31" s="905"/>
      <c r="BJ31" s="905"/>
      <c r="BK31" s="905"/>
      <c r="BL31" s="905"/>
      <c r="BM31" s="905"/>
      <c r="BN31" s="905"/>
      <c r="BO31" s="905"/>
      <c r="BP31" s="905"/>
      <c r="BQ31" s="905"/>
      <c r="BR31" s="905"/>
      <c r="BS31" s="905"/>
      <c r="BT31" s="905"/>
      <c r="BU31" s="905"/>
      <c r="BV31" s="905"/>
      <c r="BW31" s="905"/>
      <c r="BX31" s="905"/>
      <c r="BY31" s="905"/>
      <c r="BZ31" s="905"/>
      <c r="CA31" s="905"/>
      <c r="CB31" s="905"/>
      <c r="CC31" s="905"/>
      <c r="CD31" s="905"/>
      <c r="CE31" s="905"/>
      <c r="CF31" s="905"/>
      <c r="CG31" s="905"/>
      <c r="CH31" s="905"/>
      <c r="CI31" s="905"/>
      <c r="CJ31" s="905"/>
      <c r="CK31" s="905"/>
      <c r="CL31" s="905"/>
      <c r="CM31" s="905"/>
      <c r="CN31" s="905"/>
      <c r="CO31" s="905"/>
      <c r="CP31" s="905"/>
      <c r="CQ31" s="905"/>
      <c r="CR31" s="905"/>
      <c r="CS31" s="905"/>
      <c r="CT31" s="905"/>
      <c r="CU31" s="905"/>
      <c r="CV31" s="905"/>
      <c r="CW31" s="905"/>
      <c r="CX31" s="905"/>
      <c r="CY31" s="905"/>
      <c r="CZ31" s="905"/>
      <c r="DA31" s="905"/>
      <c r="DB31" s="905"/>
      <c r="DC31" s="905"/>
      <c r="DD31" s="905"/>
      <c r="DE31" s="905"/>
      <c r="DF31" s="905"/>
      <c r="DG31" s="905"/>
      <c r="DH31" s="905"/>
      <c r="DI31" s="905"/>
      <c r="DJ31" s="905"/>
      <c r="DK31" s="905"/>
      <c r="DL31" s="905"/>
      <c r="DM31" s="905"/>
      <c r="DN31" s="905"/>
      <c r="DO31" s="905"/>
      <c r="DP31" s="905"/>
      <c r="DQ31" s="905"/>
      <c r="DR31" s="905"/>
      <c r="DS31" s="905"/>
      <c r="DT31" s="905"/>
      <c r="DU31" s="905"/>
      <c r="DV31" s="905"/>
      <c r="DW31" s="905"/>
      <c r="DX31" s="905"/>
      <c r="DY31" s="905"/>
      <c r="DZ31" s="905"/>
      <c r="EA31" s="905"/>
      <c r="EB31" s="905"/>
      <c r="EC31" s="905"/>
      <c r="ED31" s="905"/>
      <c r="EE31" s="905"/>
      <c r="EF31" s="905"/>
      <c r="EG31" s="905"/>
      <c r="EH31" s="905"/>
      <c r="EI31" s="905"/>
      <c r="EJ31" s="905"/>
      <c r="EK31" s="905"/>
      <c r="EL31" s="905"/>
      <c r="EM31" s="905"/>
      <c r="EN31" s="905"/>
      <c r="EO31" s="905"/>
      <c r="EP31" s="905"/>
      <c r="EQ31" s="905"/>
      <c r="ER31" s="905"/>
      <c r="ES31" s="905"/>
      <c r="ET31" s="905"/>
      <c r="EU31" s="905"/>
      <c r="EV31" s="905"/>
      <c r="EW31" s="905"/>
      <c r="EX31" s="905"/>
      <c r="EY31" s="905"/>
      <c r="EZ31" s="905"/>
      <c r="FA31" s="905"/>
      <c r="FB31" s="905"/>
      <c r="FC31" s="905"/>
      <c r="FD31" s="905"/>
      <c r="FE31" s="905"/>
    </row>
    <row r="32" spans="1:161" ht="30" customHeight="1" x14ac:dyDescent="0.25">
      <c r="A32" s="978"/>
      <c r="B32" s="978"/>
      <c r="C32" s="978"/>
      <c r="E32" s="978"/>
      <c r="F32" s="978"/>
      <c r="G32" s="979"/>
      <c r="H32" s="980"/>
      <c r="I32" s="981"/>
      <c r="J32" s="981"/>
      <c r="K32" s="976"/>
      <c r="L32" s="982"/>
      <c r="M32" s="982"/>
      <c r="N32" s="982"/>
      <c r="O32" s="982"/>
      <c r="P32" s="982"/>
      <c r="Q32" s="982"/>
      <c r="R32" s="982"/>
      <c r="S32" s="982"/>
      <c r="T32" s="982"/>
      <c r="U32" s="982"/>
      <c r="V32" s="675"/>
      <c r="W32" s="675"/>
      <c r="X32" s="675"/>
      <c r="Y32" s="675"/>
      <c r="Z32" s="675"/>
      <c r="AA32" s="675"/>
      <c r="AB32" s="675"/>
      <c r="AC32" s="675"/>
      <c r="AD32" s="675"/>
      <c r="AE32" s="675"/>
      <c r="AF32" s="675"/>
      <c r="AG32" s="905"/>
      <c r="AH32" s="905"/>
      <c r="AI32" s="905"/>
      <c r="AJ32" s="905"/>
      <c r="AK32" s="905"/>
      <c r="AL32" s="905"/>
      <c r="AM32" s="905"/>
      <c r="AN32" s="905"/>
      <c r="AO32" s="905"/>
      <c r="AP32" s="905"/>
      <c r="AQ32" s="905"/>
      <c r="AR32" s="905"/>
      <c r="AS32" s="905"/>
      <c r="AT32" s="905"/>
      <c r="AU32" s="905"/>
      <c r="AV32" s="905"/>
      <c r="AW32" s="905"/>
      <c r="AX32" s="905"/>
      <c r="AY32" s="905"/>
      <c r="AZ32" s="905"/>
      <c r="BA32" s="905"/>
      <c r="BB32" s="905"/>
      <c r="BC32" s="905"/>
      <c r="BD32" s="905"/>
      <c r="BE32" s="905"/>
      <c r="BF32" s="905"/>
      <c r="BG32" s="905"/>
      <c r="BH32" s="905"/>
      <c r="BI32" s="905"/>
      <c r="BJ32" s="905"/>
      <c r="BK32" s="905"/>
      <c r="BL32" s="905"/>
      <c r="BM32" s="905"/>
      <c r="BN32" s="905"/>
      <c r="BO32" s="905"/>
      <c r="BP32" s="905"/>
      <c r="BQ32" s="905"/>
      <c r="BR32" s="905"/>
      <c r="BS32" s="905"/>
      <c r="BT32" s="905"/>
      <c r="BU32" s="905"/>
      <c r="BV32" s="905"/>
      <c r="BW32" s="905"/>
      <c r="BX32" s="905"/>
      <c r="BY32" s="905"/>
      <c r="BZ32" s="905"/>
      <c r="CA32" s="905"/>
      <c r="CB32" s="905"/>
      <c r="CC32" s="905"/>
      <c r="CD32" s="905"/>
      <c r="CE32" s="905"/>
      <c r="CF32" s="905"/>
      <c r="CG32" s="905"/>
      <c r="CH32" s="905"/>
      <c r="CI32" s="905"/>
      <c r="CJ32" s="905"/>
      <c r="CK32" s="905"/>
      <c r="CL32" s="905"/>
      <c r="CM32" s="905"/>
      <c r="CN32" s="905"/>
      <c r="CO32" s="905"/>
      <c r="CP32" s="905"/>
      <c r="CQ32" s="905"/>
      <c r="CR32" s="905"/>
      <c r="CS32" s="905"/>
      <c r="CT32" s="905"/>
      <c r="CU32" s="905"/>
      <c r="CV32" s="905"/>
      <c r="CW32" s="905"/>
      <c r="CX32" s="905"/>
      <c r="CY32" s="905"/>
      <c r="CZ32" s="905"/>
      <c r="DA32" s="905"/>
      <c r="DB32" s="905"/>
      <c r="DC32" s="905"/>
      <c r="DD32" s="905"/>
      <c r="DE32" s="905"/>
      <c r="DF32" s="905"/>
      <c r="DG32" s="905"/>
      <c r="DH32" s="905"/>
      <c r="DI32" s="905"/>
      <c r="DJ32" s="905"/>
      <c r="DK32" s="905"/>
      <c r="DL32" s="905"/>
      <c r="DM32" s="905"/>
      <c r="DN32" s="905"/>
      <c r="DO32" s="905"/>
      <c r="DP32" s="905"/>
      <c r="DQ32" s="905"/>
      <c r="DR32" s="905"/>
      <c r="DS32" s="905"/>
      <c r="DT32" s="905"/>
      <c r="DU32" s="905"/>
      <c r="DV32" s="905"/>
      <c r="DW32" s="905"/>
      <c r="DX32" s="905"/>
      <c r="DY32" s="905"/>
      <c r="DZ32" s="905"/>
      <c r="EA32" s="905"/>
      <c r="EB32" s="905"/>
      <c r="EC32" s="905"/>
      <c r="ED32" s="905"/>
      <c r="EE32" s="905"/>
      <c r="EF32" s="905"/>
      <c r="EG32" s="905"/>
      <c r="EH32" s="905"/>
      <c r="EI32" s="905"/>
      <c r="EJ32" s="905"/>
      <c r="EK32" s="905"/>
      <c r="EL32" s="905"/>
      <c r="EM32" s="905"/>
      <c r="EN32" s="905"/>
      <c r="EO32" s="905"/>
      <c r="EP32" s="905"/>
      <c r="EQ32" s="905"/>
      <c r="ER32" s="905"/>
      <c r="ES32" s="905"/>
      <c r="ET32" s="905"/>
      <c r="EU32" s="905"/>
      <c r="EV32" s="905"/>
      <c r="EW32" s="905"/>
      <c r="EX32" s="905"/>
      <c r="EY32" s="905"/>
      <c r="EZ32" s="905"/>
      <c r="FA32" s="905"/>
      <c r="FB32" s="905"/>
      <c r="FC32" s="905"/>
      <c r="FD32" s="905"/>
      <c r="FE32" s="905"/>
    </row>
    <row r="33" spans="1:161" ht="30" customHeight="1" x14ac:dyDescent="0.25">
      <c r="A33" s="978"/>
      <c r="B33" s="978"/>
      <c r="C33" s="978"/>
      <c r="E33" s="978"/>
      <c r="F33" s="978"/>
      <c r="G33" s="979"/>
      <c r="H33" s="980"/>
      <c r="I33" s="981"/>
      <c r="J33" s="981"/>
      <c r="K33" s="976"/>
      <c r="L33" s="982"/>
      <c r="M33" s="982"/>
      <c r="N33" s="982"/>
      <c r="O33" s="982"/>
      <c r="P33" s="982"/>
      <c r="Q33" s="982"/>
      <c r="R33" s="982"/>
      <c r="S33" s="982"/>
      <c r="T33" s="982"/>
      <c r="U33" s="982"/>
      <c r="V33" s="675"/>
      <c r="W33" s="675"/>
      <c r="X33" s="675"/>
      <c r="Y33" s="675"/>
      <c r="Z33" s="675"/>
      <c r="AA33" s="675"/>
      <c r="AB33" s="675"/>
      <c r="AC33" s="675"/>
      <c r="AD33" s="675"/>
      <c r="AE33" s="675"/>
      <c r="AF33" s="675"/>
      <c r="AG33" s="905"/>
      <c r="AH33" s="905"/>
      <c r="AI33" s="905"/>
      <c r="AJ33" s="905"/>
      <c r="AK33" s="905"/>
      <c r="AL33" s="905"/>
      <c r="AM33" s="905"/>
      <c r="AN33" s="905"/>
      <c r="AO33" s="905"/>
      <c r="AP33" s="905"/>
      <c r="AQ33" s="905"/>
      <c r="AR33" s="905"/>
      <c r="AS33" s="905"/>
      <c r="AT33" s="905"/>
      <c r="AU33" s="905"/>
      <c r="AV33" s="905"/>
      <c r="AW33" s="905"/>
      <c r="AX33" s="905"/>
      <c r="AY33" s="905"/>
      <c r="AZ33" s="905"/>
      <c r="BA33" s="905"/>
      <c r="BB33" s="905"/>
      <c r="BC33" s="905"/>
      <c r="BD33" s="905"/>
      <c r="BE33" s="905"/>
      <c r="BF33" s="905"/>
      <c r="BG33" s="905"/>
      <c r="BH33" s="905"/>
      <c r="BI33" s="905"/>
      <c r="BJ33" s="905"/>
      <c r="BK33" s="905"/>
      <c r="BL33" s="905"/>
      <c r="BM33" s="905"/>
      <c r="BN33" s="905"/>
      <c r="BO33" s="905"/>
      <c r="BP33" s="905"/>
      <c r="BQ33" s="905"/>
      <c r="BR33" s="905"/>
      <c r="BS33" s="905"/>
      <c r="BT33" s="905"/>
      <c r="BU33" s="905"/>
      <c r="BV33" s="905"/>
      <c r="BW33" s="905"/>
      <c r="BX33" s="905"/>
      <c r="BY33" s="905"/>
      <c r="BZ33" s="905"/>
      <c r="CA33" s="905"/>
      <c r="CB33" s="905"/>
      <c r="CC33" s="905"/>
      <c r="CD33" s="905"/>
      <c r="CE33" s="905"/>
      <c r="CF33" s="905"/>
      <c r="CG33" s="905"/>
      <c r="CH33" s="905"/>
      <c r="CI33" s="905"/>
      <c r="CJ33" s="905"/>
      <c r="CK33" s="905"/>
      <c r="CL33" s="905"/>
      <c r="CM33" s="905"/>
      <c r="CN33" s="905"/>
      <c r="CO33" s="905"/>
      <c r="CP33" s="905"/>
      <c r="CQ33" s="905"/>
      <c r="CR33" s="905"/>
      <c r="CS33" s="905"/>
      <c r="CT33" s="905"/>
      <c r="CU33" s="905"/>
      <c r="CV33" s="905"/>
      <c r="CW33" s="905"/>
      <c r="CX33" s="905"/>
      <c r="CY33" s="905"/>
      <c r="CZ33" s="905"/>
      <c r="DA33" s="905"/>
      <c r="DB33" s="905"/>
      <c r="DC33" s="905"/>
      <c r="DD33" s="905"/>
      <c r="DE33" s="905"/>
      <c r="DF33" s="905"/>
      <c r="DG33" s="905"/>
      <c r="DH33" s="905"/>
      <c r="DI33" s="905"/>
      <c r="DJ33" s="905"/>
      <c r="DK33" s="905"/>
      <c r="DL33" s="905"/>
      <c r="DM33" s="905"/>
      <c r="DN33" s="905"/>
      <c r="DO33" s="905"/>
      <c r="DP33" s="905"/>
      <c r="DQ33" s="905"/>
      <c r="DR33" s="905"/>
      <c r="DS33" s="905"/>
      <c r="DT33" s="905"/>
      <c r="DU33" s="905"/>
      <c r="DV33" s="905"/>
      <c r="DW33" s="905"/>
      <c r="DX33" s="905"/>
      <c r="DY33" s="905"/>
      <c r="DZ33" s="905"/>
      <c r="EA33" s="905"/>
      <c r="EB33" s="905"/>
      <c r="EC33" s="905"/>
      <c r="ED33" s="905"/>
      <c r="EE33" s="905"/>
      <c r="EF33" s="905"/>
      <c r="EG33" s="905"/>
      <c r="EH33" s="905"/>
      <c r="EI33" s="905"/>
      <c r="EJ33" s="905"/>
      <c r="EK33" s="905"/>
      <c r="EL33" s="905"/>
      <c r="EM33" s="905"/>
      <c r="EN33" s="905"/>
      <c r="EO33" s="905"/>
      <c r="EP33" s="905"/>
      <c r="EQ33" s="905"/>
      <c r="ER33" s="905"/>
      <c r="ES33" s="905"/>
      <c r="ET33" s="905"/>
      <c r="EU33" s="905"/>
      <c r="EV33" s="905"/>
      <c r="EW33" s="905"/>
      <c r="EX33" s="905"/>
      <c r="EY33" s="905"/>
      <c r="EZ33" s="905"/>
      <c r="FA33" s="905"/>
      <c r="FB33" s="905"/>
      <c r="FC33" s="905"/>
      <c r="FD33" s="905"/>
      <c r="FE33" s="905"/>
    </row>
    <row r="34" spans="1:161" ht="30" customHeight="1" x14ac:dyDescent="0.25">
      <c r="A34" s="978"/>
      <c r="B34" s="978"/>
      <c r="C34" s="978"/>
      <c r="E34" s="978"/>
      <c r="F34" s="978"/>
      <c r="G34" s="979"/>
      <c r="H34" s="980"/>
      <c r="I34" s="981"/>
      <c r="J34" s="981"/>
      <c r="K34" s="976"/>
      <c r="L34" s="982"/>
      <c r="M34" s="982"/>
      <c r="N34" s="982"/>
      <c r="O34" s="982"/>
      <c r="P34" s="982"/>
      <c r="Q34" s="982"/>
      <c r="R34" s="982"/>
      <c r="S34" s="982"/>
      <c r="T34" s="982"/>
      <c r="U34" s="982"/>
      <c r="V34" s="675"/>
      <c r="W34" s="675"/>
      <c r="X34" s="675"/>
      <c r="Y34" s="675"/>
      <c r="Z34" s="675"/>
      <c r="AA34" s="675"/>
      <c r="AB34" s="675"/>
      <c r="AC34" s="675"/>
      <c r="AD34" s="675"/>
      <c r="AE34" s="675"/>
      <c r="AF34" s="675"/>
      <c r="AG34" s="905"/>
      <c r="AH34" s="905"/>
      <c r="AI34" s="905"/>
      <c r="AJ34" s="905"/>
      <c r="AK34" s="905"/>
      <c r="AL34" s="905"/>
      <c r="AM34" s="905"/>
      <c r="AN34" s="905"/>
      <c r="AO34" s="905"/>
      <c r="AP34" s="905"/>
      <c r="AQ34" s="905"/>
      <c r="AR34" s="905"/>
      <c r="AS34" s="905"/>
      <c r="AT34" s="905"/>
      <c r="AU34" s="905"/>
      <c r="AV34" s="905"/>
      <c r="AW34" s="905"/>
      <c r="AX34" s="905"/>
      <c r="AY34" s="905"/>
      <c r="AZ34" s="905"/>
      <c r="BA34" s="905"/>
      <c r="BB34" s="905"/>
      <c r="BC34" s="905"/>
      <c r="BD34" s="905"/>
      <c r="BE34" s="905"/>
      <c r="BF34" s="905"/>
      <c r="BG34" s="905"/>
      <c r="BH34" s="905"/>
      <c r="BI34" s="905"/>
      <c r="BJ34" s="905"/>
      <c r="BK34" s="905"/>
      <c r="BL34" s="905"/>
      <c r="BM34" s="905"/>
      <c r="BN34" s="905"/>
      <c r="BO34" s="905"/>
      <c r="BP34" s="905"/>
      <c r="BQ34" s="905"/>
      <c r="BR34" s="905"/>
      <c r="BS34" s="905"/>
      <c r="BT34" s="905"/>
      <c r="BU34" s="905"/>
      <c r="BV34" s="905"/>
      <c r="BW34" s="905"/>
      <c r="BX34" s="905"/>
      <c r="BY34" s="905"/>
      <c r="BZ34" s="905"/>
      <c r="CA34" s="905"/>
      <c r="CB34" s="905"/>
      <c r="CC34" s="905"/>
      <c r="CD34" s="905"/>
      <c r="CE34" s="905"/>
      <c r="CF34" s="905"/>
      <c r="CG34" s="905"/>
      <c r="CH34" s="905"/>
      <c r="CI34" s="905"/>
      <c r="CJ34" s="905"/>
      <c r="CK34" s="905"/>
      <c r="CL34" s="905"/>
      <c r="CM34" s="905"/>
      <c r="CN34" s="905"/>
      <c r="CO34" s="905"/>
      <c r="CP34" s="905"/>
      <c r="CQ34" s="905"/>
      <c r="CR34" s="905"/>
      <c r="CS34" s="905"/>
      <c r="CT34" s="905"/>
      <c r="CU34" s="905"/>
      <c r="CV34" s="905"/>
      <c r="CW34" s="905"/>
      <c r="CX34" s="905"/>
      <c r="CY34" s="905"/>
      <c r="CZ34" s="905"/>
      <c r="DA34" s="905"/>
      <c r="DB34" s="905"/>
      <c r="DC34" s="905"/>
      <c r="DD34" s="905"/>
      <c r="DE34" s="905"/>
      <c r="DF34" s="905"/>
      <c r="DG34" s="905"/>
      <c r="DH34" s="905"/>
      <c r="DI34" s="905"/>
      <c r="DJ34" s="905"/>
      <c r="DK34" s="905"/>
      <c r="DL34" s="905"/>
      <c r="DM34" s="905"/>
      <c r="DN34" s="905"/>
      <c r="DO34" s="905"/>
      <c r="DP34" s="905"/>
      <c r="DQ34" s="905"/>
      <c r="DR34" s="905"/>
      <c r="DS34" s="905"/>
      <c r="DT34" s="905"/>
      <c r="DU34" s="905"/>
      <c r="DV34" s="905"/>
      <c r="DW34" s="905"/>
      <c r="DX34" s="905"/>
      <c r="DY34" s="905"/>
      <c r="DZ34" s="905"/>
      <c r="EA34" s="905"/>
      <c r="EB34" s="905"/>
      <c r="EC34" s="905"/>
      <c r="ED34" s="905"/>
      <c r="EE34" s="905"/>
      <c r="EF34" s="905"/>
      <c r="EG34" s="905"/>
      <c r="EH34" s="905"/>
      <c r="EI34" s="905"/>
      <c r="EJ34" s="905"/>
      <c r="EK34" s="905"/>
      <c r="EL34" s="905"/>
      <c r="EM34" s="905"/>
      <c r="EN34" s="905"/>
      <c r="EO34" s="905"/>
      <c r="EP34" s="905"/>
      <c r="EQ34" s="905"/>
      <c r="ER34" s="905"/>
      <c r="ES34" s="905"/>
      <c r="ET34" s="905"/>
      <c r="EU34" s="905"/>
      <c r="EV34" s="905"/>
      <c r="EW34" s="905"/>
      <c r="EX34" s="905"/>
      <c r="EY34" s="905"/>
      <c r="EZ34" s="905"/>
      <c r="FA34" s="905"/>
      <c r="FB34" s="905"/>
      <c r="FC34" s="905"/>
      <c r="FD34" s="905"/>
      <c r="FE34" s="905"/>
    </row>
    <row r="35" spans="1:161" ht="30" customHeight="1" x14ac:dyDescent="0.25">
      <c r="A35" s="978"/>
      <c r="B35" s="978"/>
      <c r="C35" s="978"/>
      <c r="E35" s="978"/>
      <c r="F35" s="978"/>
      <c r="G35" s="979"/>
      <c r="H35" s="980"/>
      <c r="I35" s="981"/>
      <c r="J35" s="981"/>
      <c r="K35" s="976"/>
      <c r="L35" s="982"/>
      <c r="M35" s="982"/>
      <c r="N35" s="982"/>
      <c r="O35" s="982"/>
      <c r="P35" s="982"/>
      <c r="Q35" s="982"/>
      <c r="R35" s="982"/>
      <c r="S35" s="982"/>
      <c r="T35" s="982"/>
      <c r="U35" s="982"/>
      <c r="V35" s="675"/>
      <c r="W35" s="675"/>
      <c r="X35" s="675"/>
      <c r="Y35" s="675"/>
      <c r="Z35" s="675"/>
      <c r="AA35" s="675"/>
      <c r="AB35" s="675"/>
      <c r="AC35" s="675"/>
      <c r="AD35" s="675"/>
      <c r="AE35" s="675"/>
      <c r="AF35" s="675"/>
      <c r="AG35" s="905"/>
      <c r="AH35" s="905"/>
      <c r="AI35" s="905"/>
      <c r="AJ35" s="905"/>
      <c r="AK35" s="905"/>
      <c r="AL35" s="905"/>
      <c r="AM35" s="905"/>
      <c r="AN35" s="905"/>
      <c r="AO35" s="905"/>
      <c r="AP35" s="905"/>
      <c r="AQ35" s="905"/>
      <c r="AR35" s="905"/>
      <c r="AS35" s="905"/>
      <c r="AT35" s="905"/>
      <c r="AU35" s="905"/>
      <c r="AV35" s="905"/>
      <c r="AW35" s="905"/>
      <c r="AX35" s="905"/>
      <c r="AY35" s="905"/>
      <c r="AZ35" s="905"/>
      <c r="BA35" s="905"/>
      <c r="BB35" s="905"/>
      <c r="BC35" s="905"/>
      <c r="BD35" s="905"/>
      <c r="BE35" s="905"/>
      <c r="BF35" s="905"/>
      <c r="BG35" s="905"/>
      <c r="BH35" s="905"/>
      <c r="BI35" s="905"/>
      <c r="BJ35" s="905"/>
      <c r="BK35" s="905"/>
      <c r="BL35" s="905"/>
      <c r="BM35" s="905"/>
      <c r="BN35" s="905"/>
      <c r="BO35" s="905"/>
      <c r="BP35" s="905"/>
      <c r="BQ35" s="905"/>
      <c r="BR35" s="905"/>
      <c r="BS35" s="905"/>
      <c r="BT35" s="905"/>
      <c r="BU35" s="905"/>
      <c r="BV35" s="905"/>
      <c r="BW35" s="905"/>
      <c r="BX35" s="905"/>
      <c r="BY35" s="905"/>
      <c r="BZ35" s="905"/>
      <c r="CA35" s="905"/>
      <c r="CB35" s="905"/>
      <c r="CC35" s="905"/>
      <c r="CD35" s="905"/>
      <c r="CE35" s="905"/>
      <c r="CF35" s="905"/>
      <c r="CG35" s="905"/>
      <c r="CH35" s="905"/>
      <c r="CI35" s="905"/>
      <c r="CJ35" s="905"/>
      <c r="CK35" s="905"/>
      <c r="CL35" s="905"/>
      <c r="CM35" s="905"/>
      <c r="CN35" s="905"/>
      <c r="CO35" s="905"/>
      <c r="CP35" s="905"/>
      <c r="CQ35" s="905"/>
      <c r="CR35" s="905"/>
      <c r="CS35" s="905"/>
      <c r="CT35" s="905"/>
      <c r="CU35" s="905"/>
      <c r="CV35" s="905"/>
      <c r="CW35" s="905"/>
      <c r="CX35" s="905"/>
      <c r="CY35" s="905"/>
      <c r="CZ35" s="905"/>
      <c r="DA35" s="905"/>
      <c r="DB35" s="905"/>
      <c r="DC35" s="905"/>
      <c r="DD35" s="905"/>
      <c r="DE35" s="905"/>
      <c r="DF35" s="905"/>
      <c r="DG35" s="905"/>
      <c r="DH35" s="905"/>
      <c r="DI35" s="905"/>
      <c r="DJ35" s="905"/>
      <c r="DK35" s="905"/>
      <c r="DL35" s="905"/>
      <c r="DM35" s="905"/>
      <c r="DN35" s="905"/>
      <c r="DO35" s="905"/>
      <c r="DP35" s="905"/>
      <c r="DQ35" s="905"/>
      <c r="DR35" s="905"/>
      <c r="DS35" s="905"/>
      <c r="DT35" s="905"/>
      <c r="DU35" s="905"/>
      <c r="DV35" s="905"/>
      <c r="DW35" s="905"/>
      <c r="DX35" s="905"/>
      <c r="DY35" s="905"/>
      <c r="DZ35" s="905"/>
      <c r="EA35" s="905"/>
      <c r="EB35" s="905"/>
      <c r="EC35" s="905"/>
      <c r="ED35" s="905"/>
      <c r="EE35" s="905"/>
      <c r="EF35" s="905"/>
      <c r="EG35" s="905"/>
      <c r="EH35" s="905"/>
      <c r="EI35" s="905"/>
      <c r="EJ35" s="905"/>
      <c r="EK35" s="905"/>
      <c r="EL35" s="905"/>
      <c r="EM35" s="905"/>
      <c r="EN35" s="905"/>
      <c r="EO35" s="905"/>
      <c r="EP35" s="905"/>
      <c r="EQ35" s="905"/>
      <c r="ER35" s="905"/>
      <c r="ES35" s="905"/>
      <c r="ET35" s="905"/>
      <c r="EU35" s="905"/>
      <c r="EV35" s="905"/>
      <c r="EW35" s="905"/>
      <c r="EX35" s="905"/>
      <c r="EY35" s="905"/>
      <c r="EZ35" s="905"/>
      <c r="FA35" s="905"/>
      <c r="FB35" s="905"/>
      <c r="FC35" s="905"/>
      <c r="FD35" s="905"/>
      <c r="FE35" s="905"/>
    </row>
    <row r="36" spans="1:161" ht="30" customHeight="1" x14ac:dyDescent="0.25">
      <c r="A36" s="978"/>
      <c r="B36" s="978"/>
      <c r="C36" s="978"/>
      <c r="E36" s="978"/>
      <c r="F36" s="978"/>
      <c r="G36" s="979"/>
      <c r="I36" s="981"/>
      <c r="J36" s="981"/>
      <c r="K36" s="976"/>
      <c r="L36" s="982"/>
      <c r="M36" s="982"/>
      <c r="N36" s="982"/>
      <c r="O36" s="982"/>
      <c r="P36" s="982"/>
      <c r="Q36" s="982"/>
      <c r="R36" s="982"/>
      <c r="S36" s="982"/>
      <c r="T36" s="982"/>
      <c r="U36" s="982"/>
      <c r="V36" s="675"/>
      <c r="W36" s="675"/>
      <c r="X36" s="675"/>
      <c r="Y36" s="675"/>
      <c r="Z36" s="675"/>
      <c r="AA36" s="675"/>
      <c r="AB36" s="675"/>
      <c r="AC36" s="675"/>
      <c r="AD36" s="675"/>
      <c r="AE36" s="675"/>
      <c r="AF36" s="675"/>
      <c r="AG36" s="905"/>
      <c r="AH36" s="905"/>
      <c r="AI36" s="905"/>
      <c r="AJ36" s="905"/>
      <c r="AK36" s="905"/>
      <c r="AL36" s="905"/>
      <c r="AM36" s="905"/>
      <c r="AN36" s="905"/>
      <c r="AO36" s="905"/>
      <c r="AP36" s="905"/>
      <c r="AQ36" s="905"/>
      <c r="AR36" s="905"/>
      <c r="AS36" s="905"/>
      <c r="AT36" s="905"/>
      <c r="AU36" s="905"/>
      <c r="AV36" s="905"/>
      <c r="AW36" s="905"/>
      <c r="AX36" s="905"/>
      <c r="AY36" s="905"/>
      <c r="AZ36" s="905"/>
      <c r="BA36" s="905"/>
      <c r="BB36" s="905"/>
      <c r="BC36" s="905"/>
      <c r="BD36" s="905"/>
      <c r="BE36" s="905"/>
      <c r="BF36" s="905"/>
      <c r="BG36" s="905"/>
      <c r="BH36" s="905"/>
      <c r="BI36" s="905"/>
      <c r="BJ36" s="905"/>
      <c r="BK36" s="905"/>
      <c r="BL36" s="905"/>
      <c r="BM36" s="905"/>
      <c r="BN36" s="905"/>
      <c r="BO36" s="905"/>
      <c r="BP36" s="905"/>
      <c r="BQ36" s="905"/>
      <c r="BR36" s="905"/>
      <c r="BS36" s="905"/>
      <c r="BT36" s="905"/>
      <c r="BU36" s="905"/>
      <c r="BV36" s="905"/>
      <c r="BW36" s="905"/>
      <c r="BX36" s="905"/>
      <c r="BY36" s="905"/>
      <c r="BZ36" s="905"/>
      <c r="CA36" s="905"/>
      <c r="CB36" s="905"/>
      <c r="CC36" s="905"/>
      <c r="CD36" s="905"/>
      <c r="CE36" s="905"/>
      <c r="CF36" s="905"/>
      <c r="CG36" s="905"/>
      <c r="CH36" s="905"/>
      <c r="CI36" s="905"/>
      <c r="CJ36" s="905"/>
      <c r="CK36" s="905"/>
      <c r="CL36" s="905"/>
      <c r="CM36" s="905"/>
      <c r="CN36" s="905"/>
      <c r="CO36" s="905"/>
      <c r="CP36" s="905"/>
      <c r="CQ36" s="905"/>
      <c r="CR36" s="905"/>
      <c r="CS36" s="905"/>
      <c r="CT36" s="905"/>
      <c r="CU36" s="905"/>
      <c r="CV36" s="905"/>
      <c r="CW36" s="905"/>
      <c r="CX36" s="905"/>
      <c r="CY36" s="905"/>
      <c r="CZ36" s="905"/>
      <c r="DA36" s="905"/>
      <c r="DB36" s="905"/>
      <c r="DC36" s="905"/>
      <c r="DD36" s="905"/>
      <c r="DE36" s="905"/>
      <c r="DF36" s="905"/>
      <c r="DG36" s="905"/>
      <c r="DH36" s="905"/>
      <c r="DI36" s="905"/>
      <c r="DJ36" s="905"/>
      <c r="DK36" s="905"/>
      <c r="DL36" s="905"/>
      <c r="DM36" s="905"/>
      <c r="DN36" s="905"/>
      <c r="DO36" s="905"/>
      <c r="DP36" s="905"/>
      <c r="DQ36" s="905"/>
      <c r="DR36" s="905"/>
      <c r="DS36" s="905"/>
      <c r="DT36" s="905"/>
      <c r="DU36" s="905"/>
      <c r="DV36" s="905"/>
      <c r="DW36" s="905"/>
      <c r="DX36" s="905"/>
      <c r="DY36" s="905"/>
      <c r="DZ36" s="905"/>
      <c r="EA36" s="905"/>
      <c r="EB36" s="905"/>
      <c r="EC36" s="905"/>
      <c r="ED36" s="905"/>
      <c r="EE36" s="905"/>
      <c r="EF36" s="905"/>
      <c r="EG36" s="905"/>
      <c r="EH36" s="905"/>
      <c r="EI36" s="905"/>
      <c r="EJ36" s="905"/>
      <c r="EK36" s="905"/>
      <c r="EL36" s="905"/>
      <c r="EM36" s="905"/>
      <c r="EN36" s="905"/>
      <c r="EO36" s="905"/>
      <c r="EP36" s="905"/>
      <c r="EQ36" s="905"/>
      <c r="ER36" s="905"/>
      <c r="ES36" s="905"/>
      <c r="ET36" s="905"/>
      <c r="EU36" s="905"/>
      <c r="EV36" s="905"/>
      <c r="EW36" s="905"/>
      <c r="EX36" s="905"/>
      <c r="EY36" s="905"/>
      <c r="EZ36" s="905"/>
      <c r="FA36" s="905"/>
      <c r="FB36" s="905"/>
      <c r="FC36" s="905"/>
      <c r="FD36" s="905"/>
      <c r="FE36" s="905"/>
    </row>
    <row r="37" spans="1:161" s="938" customFormat="1" ht="30" customHeight="1" x14ac:dyDescent="0.25">
      <c r="A37" s="904"/>
      <c r="B37" s="904"/>
      <c r="C37" s="904"/>
      <c r="D37" s="904"/>
      <c r="E37" s="904"/>
      <c r="F37" s="904"/>
      <c r="G37" s="975"/>
      <c r="H37" s="975"/>
      <c r="I37" s="904"/>
      <c r="J37" s="904"/>
      <c r="K37" s="976"/>
      <c r="L37" s="977"/>
      <c r="M37" s="977"/>
      <c r="N37" s="977"/>
      <c r="O37" s="977"/>
      <c r="P37" s="977"/>
      <c r="Q37" s="977"/>
      <c r="R37" s="977"/>
      <c r="S37" s="977"/>
      <c r="T37" s="977"/>
      <c r="U37" s="977"/>
      <c r="V37" s="675"/>
      <c r="W37" s="675"/>
      <c r="X37" s="675"/>
      <c r="Y37" s="675"/>
      <c r="Z37" s="675"/>
      <c r="AA37" s="675"/>
      <c r="AB37" s="675"/>
      <c r="AC37" s="675"/>
      <c r="AD37" s="675"/>
      <c r="AE37" s="675"/>
      <c r="AF37" s="675"/>
      <c r="AG37" s="905"/>
      <c r="AH37" s="905"/>
      <c r="AI37" s="905"/>
      <c r="AJ37" s="905"/>
      <c r="AK37" s="905"/>
      <c r="AL37" s="905"/>
      <c r="AM37" s="905"/>
      <c r="AN37" s="905"/>
      <c r="AO37" s="905"/>
      <c r="AP37" s="905"/>
      <c r="AQ37" s="905"/>
      <c r="AR37" s="905"/>
      <c r="AS37" s="905"/>
      <c r="AT37" s="905"/>
      <c r="AU37" s="905"/>
      <c r="AV37" s="905"/>
      <c r="AW37" s="905"/>
      <c r="AX37" s="905"/>
      <c r="AY37" s="905"/>
      <c r="AZ37" s="905"/>
      <c r="BA37" s="905"/>
      <c r="BB37" s="905"/>
      <c r="BC37" s="905"/>
      <c r="BD37" s="905"/>
      <c r="BE37" s="905"/>
      <c r="BF37" s="905"/>
      <c r="BG37" s="905"/>
      <c r="BH37" s="905"/>
      <c r="BI37" s="905"/>
      <c r="BJ37" s="905"/>
      <c r="BK37" s="905"/>
      <c r="BL37" s="905"/>
      <c r="BM37" s="905"/>
      <c r="BN37" s="905"/>
      <c r="BO37" s="905"/>
      <c r="BP37" s="905"/>
      <c r="BQ37" s="905"/>
      <c r="BR37" s="905"/>
      <c r="BS37" s="905"/>
      <c r="BT37" s="905"/>
      <c r="BU37" s="905"/>
      <c r="BV37" s="905"/>
      <c r="BW37" s="905"/>
      <c r="BX37" s="905"/>
      <c r="BY37" s="905"/>
      <c r="BZ37" s="905"/>
      <c r="CA37" s="905"/>
      <c r="CB37" s="905"/>
      <c r="CC37" s="905"/>
      <c r="CD37" s="905"/>
      <c r="CE37" s="905"/>
      <c r="CF37" s="905"/>
      <c r="CG37" s="905"/>
      <c r="CH37" s="905"/>
      <c r="CI37" s="905"/>
      <c r="CJ37" s="905"/>
      <c r="CK37" s="905"/>
      <c r="CL37" s="905"/>
      <c r="CM37" s="905"/>
      <c r="CN37" s="905"/>
      <c r="CO37" s="905"/>
      <c r="CP37" s="905"/>
      <c r="CQ37" s="905"/>
      <c r="CR37" s="905"/>
      <c r="CS37" s="905"/>
      <c r="CT37" s="905"/>
      <c r="CU37" s="905"/>
      <c r="CV37" s="905"/>
      <c r="CW37" s="905"/>
      <c r="CX37" s="905"/>
      <c r="CY37" s="905"/>
      <c r="CZ37" s="905"/>
      <c r="DA37" s="905"/>
      <c r="DB37" s="905"/>
      <c r="DC37" s="905"/>
      <c r="DD37" s="905"/>
      <c r="DE37" s="905"/>
      <c r="DF37" s="905"/>
      <c r="DG37" s="905"/>
      <c r="DH37" s="905"/>
      <c r="DI37" s="905"/>
      <c r="DJ37" s="905"/>
      <c r="DK37" s="905"/>
      <c r="DL37" s="905"/>
      <c r="DM37" s="905"/>
      <c r="DN37" s="905"/>
      <c r="DO37" s="905"/>
      <c r="DP37" s="905"/>
      <c r="DQ37" s="905"/>
      <c r="DR37" s="905"/>
      <c r="DS37" s="905"/>
      <c r="DT37" s="905"/>
      <c r="DU37" s="905"/>
      <c r="DV37" s="905"/>
      <c r="DW37" s="905"/>
      <c r="DX37" s="905"/>
      <c r="DY37" s="905"/>
      <c r="DZ37" s="905"/>
      <c r="EA37" s="905"/>
      <c r="EB37" s="905"/>
      <c r="EC37" s="905"/>
      <c r="ED37" s="905"/>
      <c r="EE37" s="905"/>
      <c r="EF37" s="905"/>
      <c r="EG37" s="905"/>
      <c r="EH37" s="905"/>
      <c r="EI37" s="905"/>
      <c r="EJ37" s="905"/>
      <c r="EK37" s="905"/>
      <c r="EL37" s="905"/>
      <c r="EM37" s="905"/>
      <c r="EN37" s="905"/>
      <c r="EO37" s="905"/>
      <c r="EP37" s="905"/>
      <c r="EQ37" s="905"/>
      <c r="ER37" s="905"/>
      <c r="ES37" s="905"/>
      <c r="ET37" s="905"/>
      <c r="EU37" s="905"/>
      <c r="EV37" s="905"/>
      <c r="EW37" s="905"/>
      <c r="EX37" s="905"/>
      <c r="EY37" s="905"/>
      <c r="EZ37" s="905"/>
      <c r="FA37" s="905"/>
      <c r="FB37" s="905"/>
      <c r="FC37" s="905"/>
      <c r="FD37" s="905"/>
      <c r="FE37" s="905"/>
    </row>
    <row r="38" spans="1:161" s="938" customFormat="1" ht="30" customHeight="1" x14ac:dyDescent="0.25">
      <c r="A38" s="904"/>
      <c r="B38" s="904"/>
      <c r="C38" s="904"/>
      <c r="D38" s="904"/>
      <c r="E38" s="904"/>
      <c r="F38" s="904"/>
      <c r="G38" s="975"/>
      <c r="H38" s="975"/>
      <c r="I38" s="904"/>
      <c r="J38" s="904"/>
      <c r="K38" s="985"/>
      <c r="L38" s="977"/>
      <c r="M38" s="977"/>
      <c r="N38" s="977"/>
      <c r="O38" s="977"/>
      <c r="P38" s="977"/>
      <c r="Q38" s="977"/>
      <c r="R38" s="977"/>
      <c r="S38" s="977"/>
      <c r="T38" s="977"/>
      <c r="U38" s="977"/>
      <c r="V38" s="675"/>
      <c r="W38" s="675"/>
      <c r="X38" s="675"/>
      <c r="Y38" s="675"/>
      <c r="Z38" s="675"/>
      <c r="AA38" s="675"/>
      <c r="AB38" s="675"/>
      <c r="AC38" s="675"/>
      <c r="AD38" s="675"/>
      <c r="AE38" s="675"/>
      <c r="AF38" s="675"/>
      <c r="AG38" s="905"/>
      <c r="AH38" s="905"/>
      <c r="AI38" s="905"/>
      <c r="AJ38" s="905"/>
      <c r="AK38" s="905"/>
      <c r="AL38" s="905"/>
      <c r="AM38" s="905"/>
      <c r="AN38" s="905"/>
      <c r="AO38" s="905"/>
      <c r="AP38" s="905"/>
      <c r="AQ38" s="905"/>
      <c r="AR38" s="905"/>
      <c r="AS38" s="905"/>
      <c r="AT38" s="905"/>
      <c r="AU38" s="905"/>
      <c r="AV38" s="905"/>
      <c r="AW38" s="905"/>
      <c r="AX38" s="905"/>
      <c r="AY38" s="905"/>
      <c r="AZ38" s="905"/>
      <c r="BA38" s="905"/>
      <c r="BB38" s="905"/>
      <c r="BC38" s="905"/>
      <c r="BD38" s="905"/>
      <c r="BE38" s="905"/>
      <c r="BF38" s="905"/>
      <c r="BG38" s="905"/>
      <c r="BH38" s="905"/>
      <c r="BI38" s="905"/>
      <c r="BJ38" s="905"/>
      <c r="BK38" s="905"/>
      <c r="BL38" s="905"/>
      <c r="BM38" s="905"/>
      <c r="BN38" s="905"/>
      <c r="BO38" s="905"/>
      <c r="BP38" s="905"/>
      <c r="BQ38" s="905"/>
      <c r="BR38" s="905"/>
      <c r="BS38" s="905"/>
      <c r="BT38" s="905"/>
      <c r="BU38" s="905"/>
      <c r="BV38" s="905"/>
      <c r="BW38" s="905"/>
      <c r="BX38" s="905"/>
      <c r="BY38" s="905"/>
      <c r="BZ38" s="905"/>
      <c r="CA38" s="905"/>
      <c r="CB38" s="905"/>
      <c r="CC38" s="905"/>
      <c r="CD38" s="905"/>
      <c r="CE38" s="905"/>
      <c r="CF38" s="905"/>
      <c r="CG38" s="905"/>
      <c r="CH38" s="905"/>
      <c r="CI38" s="905"/>
      <c r="CJ38" s="905"/>
      <c r="CK38" s="905"/>
      <c r="CL38" s="905"/>
      <c r="CM38" s="905"/>
      <c r="CN38" s="905"/>
      <c r="CO38" s="905"/>
      <c r="CP38" s="905"/>
      <c r="CQ38" s="905"/>
      <c r="CR38" s="905"/>
      <c r="CS38" s="905"/>
      <c r="CT38" s="905"/>
      <c r="CU38" s="905"/>
      <c r="CV38" s="905"/>
      <c r="CW38" s="905"/>
      <c r="CX38" s="905"/>
      <c r="CY38" s="905"/>
      <c r="CZ38" s="905"/>
      <c r="DA38" s="905"/>
      <c r="DB38" s="905"/>
      <c r="DC38" s="905"/>
      <c r="DD38" s="905"/>
      <c r="DE38" s="905"/>
      <c r="DF38" s="905"/>
      <c r="DG38" s="905"/>
      <c r="DH38" s="905"/>
      <c r="DI38" s="905"/>
      <c r="DJ38" s="905"/>
      <c r="DK38" s="905"/>
      <c r="DL38" s="905"/>
      <c r="DM38" s="905"/>
      <c r="DN38" s="905"/>
      <c r="DO38" s="905"/>
      <c r="DP38" s="905"/>
      <c r="DQ38" s="905"/>
      <c r="DR38" s="905"/>
      <c r="DS38" s="905"/>
      <c r="DT38" s="905"/>
      <c r="DU38" s="905"/>
      <c r="DV38" s="905"/>
      <c r="DW38" s="905"/>
      <c r="DX38" s="905"/>
      <c r="DY38" s="905"/>
      <c r="DZ38" s="905"/>
      <c r="EA38" s="905"/>
      <c r="EB38" s="905"/>
      <c r="EC38" s="905"/>
      <c r="ED38" s="905"/>
      <c r="EE38" s="905"/>
      <c r="EF38" s="905"/>
      <c r="EG38" s="905"/>
      <c r="EH38" s="905"/>
      <c r="EI38" s="905"/>
      <c r="EJ38" s="905"/>
      <c r="EK38" s="905"/>
      <c r="EL38" s="905"/>
      <c r="EM38" s="905"/>
      <c r="EN38" s="905"/>
      <c r="EO38" s="905"/>
      <c r="EP38" s="905"/>
      <c r="EQ38" s="905"/>
      <c r="ER38" s="905"/>
      <c r="ES38" s="905"/>
      <c r="ET38" s="905"/>
      <c r="EU38" s="905"/>
      <c r="EV38" s="905"/>
      <c r="EW38" s="905"/>
      <c r="EX38" s="905"/>
      <c r="EY38" s="905"/>
      <c r="EZ38" s="905"/>
      <c r="FA38" s="905"/>
      <c r="FB38" s="905"/>
      <c r="FC38" s="905"/>
      <c r="FD38" s="905"/>
      <c r="FE38" s="905"/>
    </row>
    <row r="39" spans="1:161" s="938" customFormat="1" ht="30" customHeight="1" x14ac:dyDescent="0.25">
      <c r="A39" s="904"/>
      <c r="B39" s="904"/>
      <c r="C39" s="904"/>
      <c r="D39" s="904"/>
      <c r="E39" s="904"/>
      <c r="F39" s="904"/>
      <c r="G39" s="975"/>
      <c r="H39" s="975"/>
      <c r="I39" s="904"/>
      <c r="J39" s="904"/>
      <c r="K39" s="985"/>
      <c r="L39" s="977"/>
      <c r="M39" s="977"/>
      <c r="N39" s="977"/>
      <c r="O39" s="977"/>
      <c r="P39" s="977"/>
      <c r="Q39" s="977"/>
      <c r="R39" s="977"/>
      <c r="S39" s="977"/>
      <c r="T39" s="977"/>
      <c r="U39" s="977"/>
      <c r="V39" s="675"/>
      <c r="W39" s="675"/>
      <c r="X39" s="675"/>
      <c r="Y39" s="675"/>
      <c r="Z39" s="675"/>
      <c r="AA39" s="675"/>
      <c r="AB39" s="675"/>
      <c r="AC39" s="675"/>
      <c r="AD39" s="675"/>
      <c r="AE39" s="675"/>
      <c r="AF39" s="675"/>
      <c r="AG39" s="905"/>
      <c r="AH39" s="905"/>
      <c r="AI39" s="905"/>
      <c r="AJ39" s="905"/>
      <c r="AK39" s="905"/>
      <c r="AL39" s="905"/>
      <c r="AM39" s="905"/>
      <c r="AN39" s="905"/>
      <c r="AO39" s="905"/>
      <c r="AP39" s="905"/>
      <c r="AQ39" s="905"/>
      <c r="AR39" s="905"/>
      <c r="AS39" s="905"/>
      <c r="AT39" s="905"/>
      <c r="AU39" s="905"/>
      <c r="AV39" s="905"/>
      <c r="AW39" s="905"/>
      <c r="AX39" s="905"/>
      <c r="AY39" s="905"/>
      <c r="AZ39" s="905"/>
      <c r="BA39" s="905"/>
      <c r="BB39" s="905"/>
      <c r="BC39" s="905"/>
      <c r="BD39" s="905"/>
      <c r="BE39" s="905"/>
      <c r="BF39" s="905"/>
      <c r="BG39" s="905"/>
      <c r="BH39" s="905"/>
      <c r="BI39" s="905"/>
      <c r="BJ39" s="905"/>
      <c r="BK39" s="905"/>
      <c r="BL39" s="905"/>
      <c r="BM39" s="905"/>
      <c r="BN39" s="905"/>
      <c r="BO39" s="905"/>
      <c r="BP39" s="905"/>
      <c r="BQ39" s="905"/>
      <c r="BR39" s="905"/>
      <c r="BS39" s="905"/>
      <c r="BT39" s="905"/>
      <c r="BU39" s="905"/>
      <c r="BV39" s="905"/>
      <c r="BW39" s="905"/>
      <c r="BX39" s="905"/>
      <c r="BY39" s="905"/>
      <c r="BZ39" s="905"/>
      <c r="CA39" s="905"/>
      <c r="CB39" s="905"/>
      <c r="CC39" s="905"/>
      <c r="CD39" s="905"/>
      <c r="CE39" s="905"/>
      <c r="CF39" s="905"/>
      <c r="CG39" s="905"/>
      <c r="CH39" s="905"/>
      <c r="CI39" s="905"/>
      <c r="CJ39" s="905"/>
      <c r="CK39" s="905"/>
      <c r="CL39" s="905"/>
      <c r="CM39" s="905"/>
      <c r="CN39" s="905"/>
      <c r="CO39" s="905"/>
      <c r="CP39" s="905"/>
      <c r="CQ39" s="905"/>
      <c r="CR39" s="905"/>
      <c r="CS39" s="905"/>
      <c r="CT39" s="905"/>
      <c r="CU39" s="905"/>
      <c r="CV39" s="905"/>
      <c r="CW39" s="905"/>
      <c r="CX39" s="905"/>
      <c r="CY39" s="905"/>
      <c r="CZ39" s="905"/>
      <c r="DA39" s="905"/>
      <c r="DB39" s="905"/>
      <c r="DC39" s="905"/>
      <c r="DD39" s="905"/>
      <c r="DE39" s="905"/>
      <c r="DF39" s="905"/>
      <c r="DG39" s="905"/>
      <c r="DH39" s="905"/>
      <c r="DI39" s="905"/>
      <c r="DJ39" s="905"/>
      <c r="DK39" s="905"/>
      <c r="DL39" s="905"/>
      <c r="DM39" s="905"/>
      <c r="DN39" s="905"/>
      <c r="DO39" s="905"/>
      <c r="DP39" s="905"/>
      <c r="DQ39" s="905"/>
      <c r="DR39" s="905"/>
      <c r="DS39" s="905"/>
      <c r="DT39" s="905"/>
      <c r="DU39" s="905"/>
      <c r="DV39" s="905"/>
      <c r="DW39" s="905"/>
      <c r="DX39" s="905"/>
      <c r="DY39" s="905"/>
      <c r="DZ39" s="905"/>
      <c r="EA39" s="905"/>
      <c r="EB39" s="905"/>
      <c r="EC39" s="905"/>
      <c r="ED39" s="905"/>
      <c r="EE39" s="905"/>
      <c r="EF39" s="905"/>
      <c r="EG39" s="905"/>
      <c r="EH39" s="905"/>
      <c r="EI39" s="905"/>
      <c r="EJ39" s="905"/>
      <c r="EK39" s="905"/>
      <c r="EL39" s="905"/>
      <c r="EM39" s="905"/>
      <c r="EN39" s="905"/>
      <c r="EO39" s="905"/>
      <c r="EP39" s="905"/>
      <c r="EQ39" s="905"/>
      <c r="ER39" s="905"/>
      <c r="ES39" s="905"/>
      <c r="ET39" s="905"/>
      <c r="EU39" s="905"/>
      <c r="EV39" s="905"/>
      <c r="EW39" s="905"/>
      <c r="EX39" s="905"/>
      <c r="EY39" s="905"/>
      <c r="EZ39" s="905"/>
      <c r="FA39" s="905"/>
      <c r="FB39" s="905"/>
      <c r="FC39" s="905"/>
      <c r="FD39" s="905"/>
      <c r="FE39" s="905"/>
    </row>
    <row r="40" spans="1:161" s="983" customFormat="1" ht="30" customHeight="1" x14ac:dyDescent="0.25">
      <c r="A40" s="978"/>
      <c r="B40" s="978"/>
      <c r="C40" s="978"/>
      <c r="D40" s="978"/>
      <c r="E40" s="978"/>
      <c r="F40" s="978"/>
      <c r="G40" s="979"/>
      <c r="H40" s="980"/>
      <c r="I40" s="981"/>
      <c r="J40" s="981"/>
      <c r="K40" s="986"/>
      <c r="L40" s="982"/>
      <c r="M40" s="982"/>
      <c r="N40" s="982"/>
      <c r="O40" s="982"/>
      <c r="P40" s="982"/>
      <c r="Q40" s="982"/>
      <c r="R40" s="982"/>
      <c r="S40" s="982"/>
      <c r="T40" s="982"/>
      <c r="U40" s="982"/>
      <c r="V40" s="675"/>
      <c r="W40" s="675"/>
      <c r="X40" s="675"/>
      <c r="Y40" s="675"/>
      <c r="Z40" s="675"/>
      <c r="AA40" s="675"/>
      <c r="AB40" s="675"/>
      <c r="AC40" s="675"/>
      <c r="AD40" s="675"/>
      <c r="AE40" s="675"/>
      <c r="AF40" s="675"/>
      <c r="AG40" s="905"/>
      <c r="AH40" s="905"/>
      <c r="AI40" s="905"/>
      <c r="AJ40" s="905"/>
      <c r="AK40" s="905"/>
      <c r="AL40" s="905"/>
      <c r="AM40" s="905"/>
      <c r="AN40" s="905"/>
      <c r="AO40" s="905"/>
      <c r="AP40" s="905"/>
      <c r="AQ40" s="905"/>
      <c r="AR40" s="905"/>
      <c r="AS40" s="905"/>
      <c r="AT40" s="905"/>
      <c r="AU40" s="905"/>
      <c r="AV40" s="905"/>
      <c r="AW40" s="905"/>
      <c r="AX40" s="905"/>
      <c r="AY40" s="905"/>
      <c r="AZ40" s="905"/>
      <c r="BA40" s="905"/>
      <c r="BB40" s="905"/>
      <c r="BC40" s="905"/>
      <c r="BD40" s="905"/>
      <c r="BE40" s="905"/>
      <c r="BF40" s="905"/>
      <c r="BG40" s="905"/>
      <c r="BH40" s="905"/>
      <c r="BI40" s="905"/>
      <c r="BJ40" s="905"/>
      <c r="BK40" s="905"/>
      <c r="BL40" s="905"/>
      <c r="BM40" s="905"/>
      <c r="BN40" s="905"/>
      <c r="BO40" s="905"/>
      <c r="BP40" s="905"/>
      <c r="BQ40" s="905"/>
      <c r="BR40" s="905"/>
      <c r="BS40" s="905"/>
      <c r="BT40" s="905"/>
      <c r="BU40" s="905"/>
      <c r="BV40" s="905"/>
      <c r="BW40" s="905"/>
      <c r="BX40" s="905"/>
      <c r="BY40" s="905"/>
      <c r="BZ40" s="905"/>
      <c r="CA40" s="905"/>
      <c r="CB40" s="905"/>
      <c r="CC40" s="905"/>
      <c r="CD40" s="905"/>
      <c r="CE40" s="905"/>
      <c r="CF40" s="905"/>
      <c r="CG40" s="905"/>
      <c r="CH40" s="905"/>
      <c r="CI40" s="905"/>
      <c r="CJ40" s="905"/>
      <c r="CK40" s="905"/>
      <c r="CL40" s="905"/>
      <c r="CM40" s="905"/>
      <c r="CN40" s="905"/>
      <c r="CO40" s="905"/>
      <c r="CP40" s="905"/>
      <c r="CQ40" s="905"/>
      <c r="CR40" s="905"/>
      <c r="CS40" s="905"/>
      <c r="CT40" s="905"/>
      <c r="CU40" s="905"/>
      <c r="CV40" s="905"/>
      <c r="CW40" s="905"/>
      <c r="CX40" s="905"/>
      <c r="CY40" s="905"/>
      <c r="CZ40" s="905"/>
      <c r="DA40" s="905"/>
      <c r="DB40" s="905"/>
      <c r="DC40" s="905"/>
      <c r="DD40" s="905"/>
      <c r="DE40" s="905"/>
      <c r="DF40" s="905"/>
      <c r="DG40" s="905"/>
      <c r="DH40" s="905"/>
      <c r="DI40" s="905"/>
      <c r="DJ40" s="905"/>
      <c r="DK40" s="905"/>
      <c r="DL40" s="905"/>
      <c r="DM40" s="905"/>
      <c r="DN40" s="905"/>
      <c r="DO40" s="905"/>
      <c r="DP40" s="905"/>
      <c r="DQ40" s="905"/>
      <c r="DR40" s="905"/>
      <c r="DS40" s="905"/>
      <c r="DT40" s="905"/>
      <c r="DU40" s="905"/>
      <c r="DV40" s="905"/>
      <c r="DW40" s="905"/>
      <c r="DX40" s="905"/>
      <c r="DY40" s="905"/>
      <c r="DZ40" s="905"/>
      <c r="EA40" s="905"/>
      <c r="EB40" s="905"/>
      <c r="EC40" s="905"/>
      <c r="ED40" s="905"/>
      <c r="EE40" s="905"/>
      <c r="EF40" s="905"/>
      <c r="EG40" s="905"/>
      <c r="EH40" s="905"/>
      <c r="EI40" s="905"/>
      <c r="EJ40" s="905"/>
      <c r="EK40" s="905"/>
      <c r="EL40" s="905"/>
      <c r="EM40" s="905"/>
      <c r="EN40" s="905"/>
      <c r="EO40" s="905"/>
      <c r="EP40" s="905"/>
      <c r="EQ40" s="905"/>
      <c r="ER40" s="905"/>
      <c r="ES40" s="905"/>
      <c r="ET40" s="905"/>
      <c r="EU40" s="905"/>
      <c r="EV40" s="905"/>
      <c r="EW40" s="905"/>
      <c r="EX40" s="905"/>
      <c r="EY40" s="905"/>
      <c r="EZ40" s="905"/>
      <c r="FA40" s="905"/>
      <c r="FB40" s="905"/>
      <c r="FC40" s="905"/>
      <c r="FD40" s="905"/>
      <c r="FE40" s="905"/>
    </row>
    <row r="41" spans="1:161" s="983" customFormat="1" ht="30" customHeight="1" x14ac:dyDescent="0.25">
      <c r="A41" s="978"/>
      <c r="B41" s="978"/>
      <c r="C41" s="978"/>
      <c r="D41" s="978"/>
      <c r="E41" s="978"/>
      <c r="F41" s="978"/>
      <c r="G41" s="979"/>
      <c r="H41" s="980"/>
      <c r="I41" s="981"/>
      <c r="J41" s="981"/>
      <c r="K41" s="986"/>
      <c r="L41" s="982"/>
      <c r="M41" s="982"/>
      <c r="N41" s="982"/>
      <c r="O41" s="982"/>
      <c r="P41" s="982"/>
      <c r="Q41" s="982"/>
      <c r="R41" s="982"/>
      <c r="S41" s="982"/>
      <c r="T41" s="982"/>
      <c r="U41" s="982"/>
      <c r="V41" s="675"/>
      <c r="W41" s="675"/>
      <c r="X41" s="675"/>
      <c r="Y41" s="675"/>
      <c r="Z41" s="675"/>
      <c r="AA41" s="675"/>
      <c r="AB41" s="675"/>
      <c r="AC41" s="675"/>
      <c r="AD41" s="675"/>
      <c r="AE41" s="675"/>
      <c r="AF41" s="675"/>
      <c r="AG41" s="905"/>
      <c r="AH41" s="905"/>
      <c r="AI41" s="905"/>
      <c r="AJ41" s="905"/>
      <c r="AK41" s="905"/>
      <c r="AL41" s="905"/>
      <c r="AM41" s="905"/>
      <c r="AN41" s="905"/>
      <c r="AO41" s="905"/>
      <c r="AP41" s="905"/>
      <c r="AQ41" s="905"/>
      <c r="AR41" s="905"/>
      <c r="AS41" s="905"/>
      <c r="AT41" s="905"/>
      <c r="AU41" s="905"/>
      <c r="AV41" s="905"/>
      <c r="AW41" s="905"/>
      <c r="AX41" s="905"/>
      <c r="AY41" s="905"/>
      <c r="AZ41" s="905"/>
      <c r="BA41" s="905"/>
      <c r="BB41" s="905"/>
      <c r="BC41" s="905"/>
      <c r="BD41" s="905"/>
      <c r="BE41" s="905"/>
      <c r="BF41" s="905"/>
      <c r="BG41" s="905"/>
      <c r="BH41" s="905"/>
      <c r="BI41" s="905"/>
      <c r="BJ41" s="905"/>
      <c r="BK41" s="905"/>
      <c r="BL41" s="905"/>
      <c r="BM41" s="905"/>
      <c r="BN41" s="905"/>
      <c r="BO41" s="905"/>
      <c r="BP41" s="905"/>
      <c r="BQ41" s="905"/>
      <c r="BR41" s="905"/>
      <c r="BS41" s="905"/>
      <c r="BT41" s="905"/>
      <c r="BU41" s="905"/>
      <c r="BV41" s="905"/>
      <c r="BW41" s="905"/>
      <c r="BX41" s="905"/>
      <c r="BY41" s="905"/>
      <c r="BZ41" s="905"/>
      <c r="CA41" s="905"/>
      <c r="CB41" s="905"/>
      <c r="CC41" s="905"/>
      <c r="CD41" s="905"/>
      <c r="CE41" s="905"/>
      <c r="CF41" s="905"/>
      <c r="CG41" s="905"/>
      <c r="CH41" s="905"/>
      <c r="CI41" s="905"/>
      <c r="CJ41" s="905"/>
      <c r="CK41" s="905"/>
      <c r="CL41" s="905"/>
      <c r="CM41" s="905"/>
      <c r="CN41" s="905"/>
      <c r="CO41" s="905"/>
      <c r="CP41" s="905"/>
      <c r="CQ41" s="905"/>
      <c r="CR41" s="905"/>
      <c r="CS41" s="905"/>
      <c r="CT41" s="905"/>
      <c r="CU41" s="905"/>
      <c r="CV41" s="905"/>
      <c r="CW41" s="905"/>
      <c r="CX41" s="905"/>
      <c r="CY41" s="905"/>
      <c r="CZ41" s="905"/>
      <c r="DA41" s="905"/>
      <c r="DB41" s="905"/>
      <c r="DC41" s="905"/>
      <c r="DD41" s="905"/>
      <c r="DE41" s="905"/>
      <c r="DF41" s="905"/>
      <c r="DG41" s="905"/>
      <c r="DH41" s="905"/>
      <c r="DI41" s="905"/>
      <c r="DJ41" s="905"/>
      <c r="DK41" s="905"/>
      <c r="DL41" s="905"/>
      <c r="DM41" s="905"/>
      <c r="DN41" s="905"/>
      <c r="DO41" s="905"/>
      <c r="DP41" s="905"/>
      <c r="DQ41" s="905"/>
      <c r="DR41" s="905"/>
      <c r="DS41" s="905"/>
      <c r="DT41" s="905"/>
      <c r="DU41" s="905"/>
      <c r="DV41" s="905"/>
      <c r="DW41" s="905"/>
      <c r="DX41" s="905"/>
      <c r="DY41" s="905"/>
      <c r="DZ41" s="905"/>
      <c r="EA41" s="905"/>
      <c r="EB41" s="905"/>
      <c r="EC41" s="905"/>
      <c r="ED41" s="905"/>
      <c r="EE41" s="905"/>
      <c r="EF41" s="905"/>
      <c r="EG41" s="905"/>
      <c r="EH41" s="905"/>
      <c r="EI41" s="905"/>
      <c r="EJ41" s="905"/>
      <c r="EK41" s="905"/>
      <c r="EL41" s="905"/>
      <c r="EM41" s="905"/>
      <c r="EN41" s="905"/>
      <c r="EO41" s="905"/>
      <c r="EP41" s="905"/>
      <c r="EQ41" s="905"/>
      <c r="ER41" s="905"/>
      <c r="ES41" s="905"/>
      <c r="ET41" s="905"/>
      <c r="EU41" s="905"/>
      <c r="EV41" s="905"/>
      <c r="EW41" s="905"/>
      <c r="EX41" s="905"/>
      <c r="EY41" s="905"/>
      <c r="EZ41" s="905"/>
      <c r="FA41" s="905"/>
      <c r="FB41" s="905"/>
      <c r="FC41" s="905"/>
      <c r="FD41" s="905"/>
      <c r="FE41" s="905"/>
    </row>
    <row r="42" spans="1:161" s="983" customFormat="1" ht="30" customHeight="1" x14ac:dyDescent="0.25">
      <c r="A42" s="978"/>
      <c r="B42" s="978"/>
      <c r="C42" s="978"/>
      <c r="D42" s="978"/>
      <c r="E42" s="978"/>
      <c r="F42" s="978"/>
      <c r="G42" s="979"/>
      <c r="H42" s="980"/>
      <c r="I42" s="981"/>
      <c r="J42" s="981"/>
      <c r="K42" s="986"/>
      <c r="L42" s="982"/>
      <c r="M42" s="982"/>
      <c r="N42" s="982"/>
      <c r="O42" s="982"/>
      <c r="P42" s="982"/>
      <c r="Q42" s="982"/>
      <c r="R42" s="982"/>
      <c r="S42" s="982"/>
      <c r="T42" s="982"/>
      <c r="U42" s="982"/>
      <c r="V42" s="675"/>
      <c r="W42" s="675"/>
      <c r="X42" s="675"/>
      <c r="Y42" s="675"/>
      <c r="Z42" s="675"/>
      <c r="AA42" s="675"/>
      <c r="AB42" s="675"/>
      <c r="AC42" s="675"/>
      <c r="AD42" s="675"/>
      <c r="AE42" s="675"/>
      <c r="AF42" s="675"/>
      <c r="AG42" s="905"/>
      <c r="AH42" s="905"/>
      <c r="AI42" s="905"/>
      <c r="AJ42" s="905"/>
      <c r="AK42" s="905"/>
      <c r="AL42" s="905"/>
      <c r="AM42" s="905"/>
      <c r="AN42" s="905"/>
      <c r="AO42" s="905"/>
      <c r="AP42" s="905"/>
      <c r="AQ42" s="905"/>
      <c r="AR42" s="905"/>
      <c r="AS42" s="905"/>
      <c r="AT42" s="905"/>
      <c r="AU42" s="905"/>
      <c r="AV42" s="905"/>
      <c r="AW42" s="905"/>
      <c r="AX42" s="905"/>
      <c r="AY42" s="905"/>
      <c r="AZ42" s="905"/>
      <c r="BA42" s="905"/>
      <c r="BB42" s="905"/>
      <c r="BC42" s="905"/>
      <c r="BD42" s="905"/>
      <c r="BE42" s="905"/>
      <c r="BF42" s="905"/>
      <c r="BG42" s="905"/>
      <c r="BH42" s="905"/>
      <c r="BI42" s="905"/>
      <c r="BJ42" s="905"/>
      <c r="BK42" s="905"/>
      <c r="BL42" s="905"/>
      <c r="BM42" s="905"/>
      <c r="BN42" s="905"/>
      <c r="BO42" s="905"/>
      <c r="BP42" s="905"/>
      <c r="BQ42" s="905"/>
      <c r="BR42" s="905"/>
      <c r="BS42" s="905"/>
      <c r="BT42" s="905"/>
      <c r="BU42" s="905"/>
      <c r="BV42" s="905"/>
      <c r="BW42" s="905"/>
      <c r="BX42" s="905"/>
      <c r="BY42" s="905"/>
      <c r="BZ42" s="905"/>
      <c r="CA42" s="905"/>
      <c r="CB42" s="905"/>
      <c r="CC42" s="905"/>
      <c r="CD42" s="905"/>
      <c r="CE42" s="905"/>
      <c r="CF42" s="905"/>
      <c r="CG42" s="905"/>
      <c r="CH42" s="905"/>
      <c r="CI42" s="905"/>
      <c r="CJ42" s="905"/>
      <c r="CK42" s="905"/>
      <c r="CL42" s="905"/>
      <c r="CM42" s="905"/>
      <c r="CN42" s="905"/>
      <c r="CO42" s="905"/>
      <c r="CP42" s="905"/>
      <c r="CQ42" s="905"/>
      <c r="CR42" s="905"/>
      <c r="CS42" s="905"/>
      <c r="CT42" s="905"/>
      <c r="CU42" s="905"/>
      <c r="CV42" s="905"/>
      <c r="CW42" s="905"/>
      <c r="CX42" s="905"/>
      <c r="CY42" s="905"/>
      <c r="CZ42" s="905"/>
      <c r="DA42" s="905"/>
      <c r="DB42" s="905"/>
      <c r="DC42" s="905"/>
      <c r="DD42" s="905"/>
      <c r="DE42" s="905"/>
      <c r="DF42" s="905"/>
      <c r="DG42" s="905"/>
      <c r="DH42" s="905"/>
      <c r="DI42" s="905"/>
      <c r="DJ42" s="905"/>
      <c r="DK42" s="905"/>
      <c r="DL42" s="905"/>
      <c r="DM42" s="905"/>
      <c r="DN42" s="905"/>
      <c r="DO42" s="905"/>
      <c r="DP42" s="905"/>
      <c r="DQ42" s="905"/>
      <c r="DR42" s="905"/>
      <c r="DS42" s="905"/>
      <c r="DT42" s="905"/>
      <c r="DU42" s="905"/>
      <c r="DV42" s="905"/>
      <c r="DW42" s="905"/>
      <c r="DX42" s="905"/>
      <c r="DY42" s="905"/>
      <c r="DZ42" s="905"/>
      <c r="EA42" s="905"/>
      <c r="EB42" s="905"/>
      <c r="EC42" s="905"/>
      <c r="ED42" s="905"/>
      <c r="EE42" s="905"/>
      <c r="EF42" s="905"/>
      <c r="EG42" s="905"/>
      <c r="EH42" s="905"/>
      <c r="EI42" s="905"/>
      <c r="EJ42" s="905"/>
      <c r="EK42" s="905"/>
      <c r="EL42" s="905"/>
      <c r="EM42" s="905"/>
      <c r="EN42" s="905"/>
      <c r="EO42" s="905"/>
      <c r="EP42" s="905"/>
      <c r="EQ42" s="905"/>
      <c r="ER42" s="905"/>
      <c r="ES42" s="905"/>
      <c r="ET42" s="905"/>
      <c r="EU42" s="905"/>
      <c r="EV42" s="905"/>
      <c r="EW42" s="905"/>
      <c r="EX42" s="905"/>
      <c r="EY42" s="905"/>
      <c r="EZ42" s="905"/>
      <c r="FA42" s="905"/>
      <c r="FB42" s="905"/>
      <c r="FC42" s="905"/>
      <c r="FD42" s="905"/>
      <c r="FE42" s="905"/>
    </row>
    <row r="43" spans="1:161" ht="30" customHeight="1" x14ac:dyDescent="0.25">
      <c r="A43" s="978"/>
      <c r="B43" s="978"/>
      <c r="C43" s="978"/>
      <c r="E43" s="978"/>
      <c r="F43" s="978"/>
      <c r="G43" s="979"/>
      <c r="H43" s="980"/>
      <c r="I43" s="981"/>
      <c r="J43" s="981"/>
      <c r="K43" s="986"/>
      <c r="L43" s="982"/>
      <c r="M43" s="982"/>
      <c r="N43" s="982"/>
      <c r="O43" s="982"/>
      <c r="P43" s="982"/>
      <c r="Q43" s="982"/>
      <c r="R43" s="982"/>
      <c r="S43" s="982"/>
      <c r="T43" s="982"/>
      <c r="U43" s="982"/>
      <c r="V43" s="675"/>
      <c r="W43" s="675"/>
      <c r="X43" s="675"/>
      <c r="Y43" s="675"/>
      <c r="Z43" s="675"/>
      <c r="AA43" s="675"/>
      <c r="AB43" s="675"/>
      <c r="AC43" s="675"/>
      <c r="AD43" s="675"/>
      <c r="AE43" s="675"/>
      <c r="AF43" s="675"/>
      <c r="AG43" s="905"/>
      <c r="AH43" s="905"/>
      <c r="AI43" s="905"/>
      <c r="AJ43" s="905"/>
      <c r="AK43" s="905"/>
      <c r="AL43" s="905"/>
      <c r="AM43" s="905"/>
      <c r="AN43" s="905"/>
      <c r="AO43" s="905"/>
      <c r="AP43" s="905"/>
      <c r="AQ43" s="905"/>
      <c r="AR43" s="905"/>
      <c r="AS43" s="905"/>
      <c r="AT43" s="905"/>
      <c r="AU43" s="905"/>
      <c r="AV43" s="905"/>
      <c r="AW43" s="905"/>
      <c r="AX43" s="905"/>
      <c r="AY43" s="905"/>
      <c r="AZ43" s="905"/>
      <c r="BA43" s="905"/>
      <c r="BB43" s="905"/>
      <c r="BC43" s="905"/>
      <c r="BD43" s="905"/>
      <c r="BE43" s="905"/>
      <c r="BF43" s="905"/>
      <c r="BG43" s="905"/>
      <c r="BH43" s="905"/>
      <c r="BI43" s="905"/>
      <c r="BJ43" s="905"/>
      <c r="BK43" s="905"/>
      <c r="BL43" s="905"/>
      <c r="BM43" s="905"/>
      <c r="BN43" s="905"/>
      <c r="BO43" s="905"/>
      <c r="BP43" s="905"/>
      <c r="BQ43" s="905"/>
      <c r="BR43" s="905"/>
      <c r="BS43" s="905"/>
      <c r="BT43" s="905"/>
      <c r="BU43" s="905"/>
      <c r="BV43" s="905"/>
      <c r="BW43" s="905"/>
      <c r="BX43" s="905"/>
      <c r="BY43" s="905"/>
      <c r="BZ43" s="905"/>
      <c r="CA43" s="905"/>
      <c r="CB43" s="905"/>
      <c r="CC43" s="905"/>
      <c r="CD43" s="905"/>
      <c r="CE43" s="905"/>
      <c r="CF43" s="905"/>
      <c r="CG43" s="905"/>
      <c r="CH43" s="905"/>
      <c r="CI43" s="905"/>
      <c r="CJ43" s="905"/>
      <c r="CK43" s="905"/>
      <c r="CL43" s="905"/>
      <c r="CM43" s="905"/>
      <c r="CN43" s="905"/>
      <c r="CO43" s="905"/>
      <c r="CP43" s="905"/>
      <c r="CQ43" s="905"/>
      <c r="CR43" s="905"/>
      <c r="CS43" s="905"/>
      <c r="CT43" s="905"/>
      <c r="CU43" s="905"/>
      <c r="CV43" s="905"/>
      <c r="CW43" s="905"/>
      <c r="CX43" s="905"/>
      <c r="CY43" s="905"/>
      <c r="CZ43" s="905"/>
      <c r="DA43" s="905"/>
      <c r="DB43" s="905"/>
      <c r="DC43" s="905"/>
      <c r="DD43" s="905"/>
      <c r="DE43" s="905"/>
      <c r="DF43" s="905"/>
      <c r="DG43" s="905"/>
      <c r="DH43" s="905"/>
      <c r="DI43" s="905"/>
      <c r="DJ43" s="905"/>
      <c r="DK43" s="905"/>
      <c r="DL43" s="905"/>
      <c r="DM43" s="905"/>
      <c r="DN43" s="905"/>
      <c r="DO43" s="905"/>
      <c r="DP43" s="905"/>
      <c r="DQ43" s="905"/>
      <c r="DR43" s="905"/>
      <c r="DS43" s="905"/>
      <c r="DT43" s="905"/>
      <c r="DU43" s="905"/>
      <c r="DV43" s="905"/>
      <c r="DW43" s="905"/>
      <c r="DX43" s="905"/>
      <c r="DY43" s="905"/>
      <c r="DZ43" s="905"/>
      <c r="EA43" s="905"/>
      <c r="EB43" s="905"/>
      <c r="EC43" s="905"/>
      <c r="ED43" s="905"/>
      <c r="EE43" s="905"/>
      <c r="EF43" s="905"/>
      <c r="EG43" s="905"/>
      <c r="EH43" s="905"/>
      <c r="EI43" s="905"/>
      <c r="EJ43" s="905"/>
      <c r="EK43" s="905"/>
      <c r="EL43" s="905"/>
      <c r="EM43" s="905"/>
      <c r="EN43" s="905"/>
      <c r="EO43" s="905"/>
      <c r="EP43" s="905"/>
      <c r="EQ43" s="905"/>
      <c r="ER43" s="905"/>
      <c r="ES43" s="905"/>
      <c r="ET43" s="905"/>
      <c r="EU43" s="905"/>
      <c r="EV43" s="905"/>
      <c r="EW43" s="905"/>
      <c r="EX43" s="905"/>
      <c r="EY43" s="905"/>
      <c r="EZ43" s="905"/>
      <c r="FA43" s="905"/>
      <c r="FB43" s="905"/>
      <c r="FC43" s="905"/>
      <c r="FD43" s="905"/>
      <c r="FE43" s="905"/>
    </row>
    <row r="44" spans="1:161" ht="30" customHeight="1" x14ac:dyDescent="0.25">
      <c r="A44" s="978"/>
      <c r="B44" s="978"/>
      <c r="C44" s="978"/>
      <c r="E44" s="978"/>
      <c r="F44" s="978"/>
      <c r="G44" s="979"/>
      <c r="H44" s="980"/>
      <c r="I44" s="981"/>
      <c r="J44" s="981"/>
      <c r="K44" s="986"/>
      <c r="L44" s="982"/>
      <c r="M44" s="982"/>
      <c r="N44" s="982"/>
      <c r="O44" s="982"/>
      <c r="P44" s="982"/>
      <c r="Q44" s="982"/>
      <c r="R44" s="982"/>
      <c r="S44" s="982"/>
      <c r="T44" s="982"/>
      <c r="U44" s="982"/>
      <c r="V44" s="675"/>
      <c r="W44" s="675"/>
      <c r="X44" s="675"/>
      <c r="Y44" s="675"/>
      <c r="Z44" s="675"/>
      <c r="AA44" s="675"/>
      <c r="AB44" s="675"/>
      <c r="AC44" s="675"/>
      <c r="AD44" s="675"/>
      <c r="AE44" s="675"/>
      <c r="AF44" s="675"/>
      <c r="AG44" s="905"/>
      <c r="AH44" s="905"/>
      <c r="AI44" s="905"/>
      <c r="AJ44" s="905"/>
      <c r="AK44" s="905"/>
      <c r="AL44" s="905"/>
      <c r="AM44" s="905"/>
      <c r="AN44" s="905"/>
      <c r="AO44" s="905"/>
      <c r="AP44" s="905"/>
      <c r="AQ44" s="905"/>
      <c r="AR44" s="905"/>
      <c r="AS44" s="905"/>
      <c r="AT44" s="905"/>
      <c r="AU44" s="905"/>
      <c r="AV44" s="905"/>
      <c r="AW44" s="905"/>
      <c r="AX44" s="905"/>
      <c r="AY44" s="905"/>
      <c r="AZ44" s="905"/>
      <c r="BA44" s="905"/>
      <c r="BB44" s="905"/>
      <c r="BC44" s="905"/>
      <c r="BD44" s="905"/>
      <c r="BE44" s="905"/>
      <c r="BF44" s="905"/>
      <c r="BG44" s="905"/>
      <c r="BH44" s="905"/>
      <c r="BI44" s="905"/>
      <c r="BJ44" s="905"/>
      <c r="BK44" s="905"/>
      <c r="BL44" s="905"/>
      <c r="BM44" s="905"/>
      <c r="BN44" s="905"/>
      <c r="BO44" s="905"/>
      <c r="BP44" s="905"/>
      <c r="BQ44" s="905"/>
      <c r="BR44" s="905"/>
      <c r="BS44" s="905"/>
      <c r="BT44" s="905"/>
      <c r="BU44" s="905"/>
      <c r="BV44" s="905"/>
      <c r="BW44" s="905"/>
      <c r="BX44" s="905"/>
      <c r="BY44" s="905"/>
      <c r="BZ44" s="905"/>
      <c r="CA44" s="905"/>
      <c r="CB44" s="905"/>
      <c r="CC44" s="905"/>
      <c r="CD44" s="905"/>
      <c r="CE44" s="905"/>
      <c r="CF44" s="905"/>
      <c r="CG44" s="905"/>
      <c r="CH44" s="905"/>
      <c r="CI44" s="905"/>
      <c r="CJ44" s="905"/>
      <c r="CK44" s="905"/>
      <c r="CL44" s="905"/>
      <c r="CM44" s="905"/>
      <c r="CN44" s="905"/>
      <c r="CO44" s="905"/>
      <c r="CP44" s="905"/>
      <c r="CQ44" s="905"/>
      <c r="CR44" s="905"/>
      <c r="CS44" s="905"/>
      <c r="CT44" s="905"/>
      <c r="CU44" s="905"/>
      <c r="CV44" s="905"/>
      <c r="CW44" s="905"/>
      <c r="CX44" s="905"/>
      <c r="CY44" s="905"/>
      <c r="CZ44" s="905"/>
      <c r="DA44" s="905"/>
      <c r="DB44" s="905"/>
      <c r="DC44" s="905"/>
      <c r="DD44" s="905"/>
      <c r="DE44" s="905"/>
      <c r="DF44" s="905"/>
      <c r="DG44" s="905"/>
      <c r="DH44" s="905"/>
      <c r="DI44" s="905"/>
      <c r="DJ44" s="905"/>
      <c r="DK44" s="905"/>
      <c r="DL44" s="905"/>
      <c r="DM44" s="905"/>
      <c r="DN44" s="905"/>
      <c r="DO44" s="905"/>
      <c r="DP44" s="905"/>
      <c r="DQ44" s="905"/>
      <c r="DR44" s="905"/>
      <c r="DS44" s="905"/>
      <c r="DT44" s="905"/>
      <c r="DU44" s="905"/>
      <c r="DV44" s="905"/>
      <c r="DW44" s="905"/>
      <c r="DX44" s="905"/>
      <c r="DY44" s="905"/>
      <c r="DZ44" s="905"/>
      <c r="EA44" s="905"/>
      <c r="EB44" s="905"/>
      <c r="EC44" s="905"/>
      <c r="ED44" s="905"/>
      <c r="EE44" s="905"/>
      <c r="EF44" s="905"/>
      <c r="EG44" s="905"/>
      <c r="EH44" s="905"/>
      <c r="EI44" s="905"/>
      <c r="EJ44" s="905"/>
      <c r="EK44" s="905"/>
      <c r="EL44" s="905"/>
      <c r="EM44" s="905"/>
      <c r="EN44" s="905"/>
      <c r="EO44" s="905"/>
      <c r="EP44" s="905"/>
      <c r="EQ44" s="905"/>
      <c r="ER44" s="905"/>
      <c r="ES44" s="905"/>
      <c r="ET44" s="905"/>
      <c r="EU44" s="905"/>
      <c r="EV44" s="905"/>
      <c r="EW44" s="905"/>
      <c r="EX44" s="905"/>
      <c r="EY44" s="905"/>
      <c r="EZ44" s="905"/>
      <c r="FA44" s="905"/>
      <c r="FB44" s="905"/>
      <c r="FC44" s="905"/>
      <c r="FD44" s="905"/>
      <c r="FE44" s="905"/>
    </row>
    <row r="45" spans="1:161" ht="30" customHeight="1" x14ac:dyDescent="0.25">
      <c r="A45" s="978"/>
      <c r="B45" s="978"/>
      <c r="C45" s="978"/>
      <c r="E45" s="978"/>
      <c r="F45" s="978"/>
      <c r="G45" s="979"/>
      <c r="H45" s="980"/>
      <c r="I45" s="981"/>
      <c r="J45" s="981"/>
      <c r="K45" s="986"/>
      <c r="L45" s="982"/>
      <c r="M45" s="982"/>
      <c r="N45" s="982"/>
      <c r="O45" s="982"/>
      <c r="P45" s="982"/>
      <c r="Q45" s="982"/>
      <c r="R45" s="982"/>
      <c r="S45" s="982"/>
      <c r="T45" s="982"/>
      <c r="U45" s="982"/>
      <c r="V45" s="675"/>
      <c r="W45" s="675"/>
      <c r="X45" s="675"/>
      <c r="Y45" s="675"/>
      <c r="Z45" s="675"/>
      <c r="AA45" s="675"/>
      <c r="AB45" s="675"/>
      <c r="AC45" s="675"/>
      <c r="AD45" s="675"/>
      <c r="AE45" s="675"/>
      <c r="AF45" s="675"/>
      <c r="AG45" s="905"/>
      <c r="AH45" s="905"/>
      <c r="AI45" s="905"/>
      <c r="AJ45" s="905"/>
      <c r="AK45" s="905"/>
      <c r="AL45" s="905"/>
      <c r="AM45" s="905"/>
      <c r="AN45" s="905"/>
      <c r="AO45" s="905"/>
      <c r="AP45" s="905"/>
      <c r="AQ45" s="905"/>
      <c r="AR45" s="905"/>
      <c r="AS45" s="905"/>
      <c r="AT45" s="905"/>
      <c r="AU45" s="905"/>
      <c r="AV45" s="905"/>
      <c r="AW45" s="905"/>
      <c r="AX45" s="905"/>
      <c r="AY45" s="905"/>
      <c r="AZ45" s="905"/>
      <c r="BA45" s="905"/>
      <c r="BB45" s="905"/>
      <c r="BC45" s="905"/>
      <c r="BD45" s="905"/>
      <c r="BE45" s="905"/>
      <c r="BF45" s="905"/>
      <c r="BG45" s="905"/>
      <c r="BH45" s="905"/>
      <c r="BI45" s="905"/>
      <c r="BJ45" s="905"/>
      <c r="BK45" s="905"/>
      <c r="BL45" s="905"/>
      <c r="BM45" s="905"/>
      <c r="BN45" s="905"/>
      <c r="BO45" s="905"/>
      <c r="BP45" s="905"/>
      <c r="BQ45" s="905"/>
      <c r="BR45" s="905"/>
      <c r="BS45" s="905"/>
      <c r="BT45" s="905"/>
      <c r="BU45" s="905"/>
      <c r="BV45" s="905"/>
      <c r="BW45" s="905"/>
      <c r="BX45" s="905"/>
      <c r="BY45" s="905"/>
      <c r="BZ45" s="905"/>
      <c r="CA45" s="905"/>
      <c r="CB45" s="905"/>
      <c r="CC45" s="905"/>
      <c r="CD45" s="905"/>
      <c r="CE45" s="905"/>
      <c r="CF45" s="905"/>
      <c r="CG45" s="905"/>
      <c r="CH45" s="905"/>
      <c r="CI45" s="905"/>
      <c r="CJ45" s="905"/>
      <c r="CK45" s="905"/>
      <c r="CL45" s="905"/>
      <c r="CM45" s="905"/>
      <c r="CN45" s="905"/>
      <c r="CO45" s="905"/>
      <c r="CP45" s="905"/>
      <c r="CQ45" s="905"/>
      <c r="CR45" s="905"/>
      <c r="CS45" s="905"/>
      <c r="CT45" s="905"/>
      <c r="CU45" s="905"/>
      <c r="CV45" s="905"/>
      <c r="CW45" s="905"/>
      <c r="CX45" s="905"/>
      <c r="CY45" s="905"/>
      <c r="CZ45" s="905"/>
      <c r="DA45" s="905"/>
      <c r="DB45" s="905"/>
      <c r="DC45" s="905"/>
      <c r="DD45" s="905"/>
      <c r="DE45" s="905"/>
      <c r="DF45" s="905"/>
      <c r="DG45" s="905"/>
      <c r="DH45" s="905"/>
      <c r="DI45" s="905"/>
      <c r="DJ45" s="905"/>
      <c r="DK45" s="905"/>
      <c r="DL45" s="905"/>
      <c r="DM45" s="905"/>
      <c r="DN45" s="905"/>
      <c r="DO45" s="905"/>
      <c r="DP45" s="905"/>
      <c r="DQ45" s="905"/>
      <c r="DR45" s="905"/>
      <c r="DS45" s="905"/>
      <c r="DT45" s="905"/>
      <c r="DU45" s="905"/>
      <c r="DV45" s="905"/>
      <c r="DW45" s="905"/>
      <c r="DX45" s="905"/>
      <c r="DY45" s="905"/>
      <c r="DZ45" s="905"/>
      <c r="EA45" s="905"/>
      <c r="EB45" s="905"/>
      <c r="EC45" s="905"/>
      <c r="ED45" s="905"/>
      <c r="EE45" s="905"/>
      <c r="EF45" s="905"/>
      <c r="EG45" s="905"/>
      <c r="EH45" s="905"/>
      <c r="EI45" s="905"/>
      <c r="EJ45" s="905"/>
      <c r="EK45" s="905"/>
      <c r="EL45" s="905"/>
      <c r="EM45" s="905"/>
      <c r="EN45" s="905"/>
      <c r="EO45" s="905"/>
      <c r="EP45" s="905"/>
      <c r="EQ45" s="905"/>
      <c r="ER45" s="905"/>
      <c r="ES45" s="905"/>
      <c r="ET45" s="905"/>
      <c r="EU45" s="905"/>
      <c r="EV45" s="905"/>
      <c r="EW45" s="905"/>
      <c r="EX45" s="905"/>
      <c r="EY45" s="905"/>
      <c r="EZ45" s="905"/>
      <c r="FA45" s="905"/>
      <c r="FB45" s="905"/>
      <c r="FC45" s="905"/>
      <c r="FD45" s="905"/>
      <c r="FE45" s="905"/>
    </row>
    <row r="46" spans="1:161" ht="30" customHeight="1" x14ac:dyDescent="0.25">
      <c r="A46" s="978"/>
      <c r="B46" s="978"/>
      <c r="C46" s="978"/>
      <c r="E46" s="978"/>
      <c r="F46" s="978"/>
      <c r="G46" s="979"/>
      <c r="H46" s="980"/>
      <c r="I46" s="981"/>
      <c r="J46" s="981"/>
      <c r="K46" s="986"/>
      <c r="L46" s="982"/>
      <c r="M46" s="982"/>
      <c r="N46" s="982"/>
      <c r="O46" s="982"/>
      <c r="P46" s="982"/>
      <c r="Q46" s="982"/>
      <c r="R46" s="982"/>
      <c r="S46" s="982"/>
      <c r="T46" s="982"/>
      <c r="U46" s="982"/>
      <c r="V46" s="675"/>
      <c r="W46" s="675"/>
      <c r="X46" s="675"/>
      <c r="Y46" s="675"/>
      <c r="Z46" s="675"/>
      <c r="AA46" s="675"/>
      <c r="AB46" s="675"/>
      <c r="AC46" s="675"/>
      <c r="AD46" s="675"/>
      <c r="AE46" s="675"/>
      <c r="AF46" s="675"/>
      <c r="AG46" s="905"/>
      <c r="AH46" s="905"/>
      <c r="AI46" s="905"/>
      <c r="AJ46" s="905"/>
      <c r="AK46" s="905"/>
      <c r="AL46" s="905"/>
      <c r="AM46" s="905"/>
      <c r="AN46" s="905"/>
      <c r="AO46" s="905"/>
      <c r="AP46" s="905"/>
      <c r="AQ46" s="905"/>
      <c r="AR46" s="905"/>
      <c r="AS46" s="905"/>
      <c r="AT46" s="905"/>
      <c r="AU46" s="905"/>
      <c r="AV46" s="905"/>
      <c r="AW46" s="905"/>
      <c r="AX46" s="905"/>
      <c r="AY46" s="905"/>
      <c r="AZ46" s="905"/>
      <c r="BA46" s="905"/>
      <c r="BB46" s="905"/>
      <c r="BC46" s="905"/>
      <c r="BD46" s="905"/>
      <c r="BE46" s="905"/>
      <c r="BF46" s="905"/>
      <c r="BG46" s="905"/>
      <c r="BH46" s="905"/>
      <c r="BI46" s="905"/>
      <c r="BJ46" s="905"/>
      <c r="BK46" s="905"/>
      <c r="BL46" s="905"/>
      <c r="BM46" s="905"/>
      <c r="BN46" s="905"/>
      <c r="BO46" s="905"/>
      <c r="BP46" s="905"/>
      <c r="BQ46" s="905"/>
      <c r="BR46" s="905"/>
      <c r="BS46" s="905"/>
      <c r="BT46" s="905"/>
      <c r="BU46" s="905"/>
      <c r="BV46" s="905"/>
      <c r="BW46" s="905"/>
      <c r="BX46" s="905"/>
      <c r="BY46" s="905"/>
      <c r="BZ46" s="905"/>
      <c r="CA46" s="905"/>
      <c r="CB46" s="905"/>
      <c r="CC46" s="905"/>
      <c r="CD46" s="905"/>
      <c r="CE46" s="905"/>
      <c r="CF46" s="905"/>
      <c r="CG46" s="905"/>
      <c r="CH46" s="905"/>
      <c r="CI46" s="905"/>
      <c r="CJ46" s="905"/>
      <c r="CK46" s="905"/>
      <c r="CL46" s="905"/>
      <c r="CM46" s="905"/>
      <c r="CN46" s="905"/>
      <c r="CO46" s="905"/>
      <c r="CP46" s="905"/>
      <c r="CQ46" s="905"/>
      <c r="CR46" s="905"/>
      <c r="CS46" s="905"/>
      <c r="CT46" s="905"/>
      <c r="CU46" s="905"/>
      <c r="CV46" s="905"/>
      <c r="CW46" s="905"/>
      <c r="CX46" s="905"/>
      <c r="CY46" s="905"/>
      <c r="CZ46" s="905"/>
      <c r="DA46" s="905"/>
      <c r="DB46" s="905"/>
      <c r="DC46" s="905"/>
      <c r="DD46" s="905"/>
      <c r="DE46" s="905"/>
      <c r="DF46" s="905"/>
      <c r="DG46" s="905"/>
      <c r="DH46" s="905"/>
      <c r="DI46" s="905"/>
      <c r="DJ46" s="905"/>
      <c r="DK46" s="905"/>
      <c r="DL46" s="905"/>
      <c r="DM46" s="905"/>
      <c r="DN46" s="905"/>
      <c r="DO46" s="905"/>
      <c r="DP46" s="905"/>
      <c r="DQ46" s="905"/>
      <c r="DR46" s="905"/>
      <c r="DS46" s="905"/>
      <c r="DT46" s="905"/>
      <c r="DU46" s="905"/>
      <c r="DV46" s="905"/>
      <c r="DW46" s="905"/>
      <c r="DX46" s="905"/>
      <c r="DY46" s="905"/>
      <c r="DZ46" s="905"/>
      <c r="EA46" s="905"/>
      <c r="EB46" s="905"/>
      <c r="EC46" s="905"/>
      <c r="ED46" s="905"/>
      <c r="EE46" s="905"/>
      <c r="EF46" s="905"/>
      <c r="EG46" s="905"/>
      <c r="EH46" s="905"/>
      <c r="EI46" s="905"/>
      <c r="EJ46" s="905"/>
      <c r="EK46" s="905"/>
      <c r="EL46" s="905"/>
      <c r="EM46" s="905"/>
      <c r="EN46" s="905"/>
      <c r="EO46" s="905"/>
      <c r="EP46" s="905"/>
      <c r="EQ46" s="905"/>
      <c r="ER46" s="905"/>
      <c r="ES46" s="905"/>
      <c r="ET46" s="905"/>
      <c r="EU46" s="905"/>
      <c r="EV46" s="905"/>
      <c r="EW46" s="905"/>
      <c r="EX46" s="905"/>
      <c r="EY46" s="905"/>
      <c r="EZ46" s="905"/>
      <c r="FA46" s="905"/>
      <c r="FB46" s="905"/>
      <c r="FC46" s="905"/>
      <c r="FD46" s="905"/>
      <c r="FE46" s="905"/>
    </row>
    <row r="47" spans="1:161" ht="30" customHeight="1" x14ac:dyDescent="0.25">
      <c r="A47" s="978"/>
      <c r="B47" s="978"/>
      <c r="C47" s="978"/>
      <c r="E47" s="978"/>
      <c r="F47" s="978"/>
      <c r="G47" s="979"/>
      <c r="I47" s="981"/>
      <c r="J47" s="981"/>
      <c r="K47" s="986"/>
      <c r="L47" s="982"/>
      <c r="M47" s="982"/>
      <c r="N47" s="982"/>
      <c r="O47" s="982"/>
      <c r="P47" s="982"/>
      <c r="Q47" s="982"/>
      <c r="R47" s="982"/>
      <c r="S47" s="982"/>
      <c r="T47" s="982"/>
      <c r="U47" s="982"/>
      <c r="V47" s="675"/>
      <c r="W47" s="675"/>
      <c r="X47" s="675"/>
      <c r="Y47" s="675"/>
      <c r="Z47" s="675"/>
      <c r="AA47" s="675"/>
      <c r="AB47" s="675"/>
      <c r="AC47" s="675"/>
      <c r="AD47" s="675"/>
      <c r="AE47" s="675"/>
      <c r="AF47" s="675"/>
      <c r="AG47" s="905"/>
      <c r="AH47" s="905"/>
      <c r="AI47" s="905"/>
      <c r="AJ47" s="905"/>
      <c r="AK47" s="905"/>
      <c r="AL47" s="905"/>
      <c r="AM47" s="905"/>
      <c r="AN47" s="905"/>
      <c r="AO47" s="905"/>
      <c r="AP47" s="905"/>
      <c r="AQ47" s="905"/>
      <c r="AR47" s="905"/>
      <c r="AS47" s="905"/>
      <c r="AT47" s="905"/>
      <c r="AU47" s="905"/>
      <c r="AV47" s="905"/>
      <c r="AW47" s="905"/>
      <c r="AX47" s="905"/>
      <c r="AY47" s="905"/>
      <c r="AZ47" s="905"/>
      <c r="BA47" s="905"/>
      <c r="BB47" s="905"/>
      <c r="BC47" s="905"/>
      <c r="BD47" s="905"/>
      <c r="BE47" s="905"/>
      <c r="BF47" s="905"/>
      <c r="BG47" s="905"/>
      <c r="BH47" s="905"/>
      <c r="BI47" s="905"/>
      <c r="BJ47" s="905"/>
      <c r="BK47" s="905"/>
      <c r="BL47" s="905"/>
      <c r="BM47" s="905"/>
      <c r="BN47" s="905"/>
      <c r="BO47" s="905"/>
      <c r="BP47" s="905"/>
      <c r="BQ47" s="905"/>
      <c r="BR47" s="905"/>
      <c r="BS47" s="905"/>
      <c r="BT47" s="905"/>
      <c r="BU47" s="905"/>
      <c r="BV47" s="905"/>
      <c r="BW47" s="905"/>
      <c r="BX47" s="905"/>
      <c r="BY47" s="905"/>
      <c r="BZ47" s="905"/>
      <c r="CA47" s="905"/>
      <c r="CB47" s="905"/>
      <c r="CC47" s="905"/>
      <c r="CD47" s="905"/>
      <c r="CE47" s="905"/>
      <c r="CF47" s="905"/>
      <c r="CG47" s="905"/>
      <c r="CH47" s="905"/>
      <c r="CI47" s="905"/>
      <c r="CJ47" s="905"/>
      <c r="CK47" s="905"/>
      <c r="CL47" s="905"/>
      <c r="CM47" s="905"/>
      <c r="CN47" s="905"/>
      <c r="CO47" s="905"/>
      <c r="CP47" s="905"/>
      <c r="CQ47" s="905"/>
      <c r="CR47" s="905"/>
      <c r="CS47" s="905"/>
      <c r="CT47" s="905"/>
      <c r="CU47" s="905"/>
      <c r="CV47" s="905"/>
      <c r="CW47" s="905"/>
      <c r="CX47" s="905"/>
      <c r="CY47" s="905"/>
      <c r="CZ47" s="905"/>
      <c r="DA47" s="905"/>
      <c r="DB47" s="905"/>
      <c r="DC47" s="905"/>
      <c r="DD47" s="905"/>
      <c r="DE47" s="905"/>
      <c r="DF47" s="905"/>
      <c r="DG47" s="905"/>
      <c r="DH47" s="905"/>
      <c r="DI47" s="905"/>
      <c r="DJ47" s="905"/>
      <c r="DK47" s="905"/>
      <c r="DL47" s="905"/>
      <c r="DM47" s="905"/>
      <c r="DN47" s="905"/>
      <c r="DO47" s="905"/>
      <c r="DP47" s="905"/>
      <c r="DQ47" s="905"/>
      <c r="DR47" s="905"/>
      <c r="DS47" s="905"/>
      <c r="DT47" s="905"/>
      <c r="DU47" s="905"/>
      <c r="DV47" s="905"/>
      <c r="DW47" s="905"/>
      <c r="DX47" s="905"/>
      <c r="DY47" s="905"/>
      <c r="DZ47" s="905"/>
      <c r="EA47" s="905"/>
      <c r="EB47" s="905"/>
      <c r="EC47" s="905"/>
      <c r="ED47" s="905"/>
      <c r="EE47" s="905"/>
      <c r="EF47" s="905"/>
      <c r="EG47" s="905"/>
      <c r="EH47" s="905"/>
      <c r="EI47" s="905"/>
      <c r="EJ47" s="905"/>
      <c r="EK47" s="905"/>
      <c r="EL47" s="905"/>
      <c r="EM47" s="905"/>
      <c r="EN47" s="905"/>
      <c r="EO47" s="905"/>
      <c r="EP47" s="905"/>
      <c r="EQ47" s="905"/>
      <c r="ER47" s="905"/>
      <c r="ES47" s="905"/>
      <c r="ET47" s="905"/>
      <c r="EU47" s="905"/>
      <c r="EV47" s="905"/>
      <c r="EW47" s="905"/>
      <c r="EX47" s="905"/>
      <c r="EY47" s="905"/>
      <c r="EZ47" s="905"/>
      <c r="FA47" s="905"/>
      <c r="FB47" s="905"/>
      <c r="FC47" s="905"/>
      <c r="FD47" s="905"/>
      <c r="FE47" s="905"/>
    </row>
    <row r="48" spans="1:161" ht="30" customHeight="1" x14ac:dyDescent="0.25">
      <c r="V48" s="675"/>
      <c r="W48" s="675"/>
      <c r="X48" s="675"/>
      <c r="Y48" s="675"/>
      <c r="Z48" s="675"/>
      <c r="AA48" s="675"/>
      <c r="AB48" s="675"/>
      <c r="AC48" s="675"/>
      <c r="AD48" s="675"/>
      <c r="AE48" s="675"/>
      <c r="AF48" s="675"/>
      <c r="AG48" s="905"/>
      <c r="AH48" s="905"/>
      <c r="AI48" s="905"/>
      <c r="AJ48" s="905"/>
      <c r="AK48" s="905"/>
      <c r="AL48" s="905"/>
      <c r="AM48" s="905"/>
      <c r="AN48" s="905"/>
      <c r="AO48" s="905"/>
      <c r="AP48" s="905"/>
      <c r="AQ48" s="905"/>
      <c r="AR48" s="905"/>
      <c r="AS48" s="905"/>
      <c r="AT48" s="905"/>
      <c r="AU48" s="905"/>
      <c r="AV48" s="905"/>
      <c r="AW48" s="905"/>
      <c r="AX48" s="905"/>
      <c r="AY48" s="905"/>
      <c r="AZ48" s="905"/>
      <c r="BA48" s="905"/>
      <c r="BB48" s="905"/>
      <c r="BC48" s="905"/>
      <c r="BD48" s="905"/>
      <c r="BE48" s="905"/>
      <c r="BF48" s="905"/>
      <c r="BG48" s="905"/>
      <c r="BH48" s="905"/>
      <c r="BI48" s="905"/>
      <c r="BJ48" s="905"/>
      <c r="BK48" s="905"/>
      <c r="BL48" s="905"/>
      <c r="BM48" s="905"/>
      <c r="BN48" s="905"/>
      <c r="BO48" s="905"/>
      <c r="BP48" s="905"/>
      <c r="BQ48" s="905"/>
      <c r="BR48" s="905"/>
      <c r="BS48" s="905"/>
      <c r="BT48" s="905"/>
      <c r="BU48" s="905"/>
      <c r="BV48" s="905"/>
      <c r="BW48" s="905"/>
      <c r="BX48" s="905"/>
      <c r="BY48" s="905"/>
      <c r="BZ48" s="905"/>
      <c r="CA48" s="905"/>
      <c r="CB48" s="905"/>
      <c r="CC48" s="905"/>
      <c r="CD48" s="905"/>
      <c r="CE48" s="905"/>
      <c r="CF48" s="905"/>
      <c r="CG48" s="905"/>
      <c r="CH48" s="905"/>
      <c r="CI48" s="905"/>
      <c r="CJ48" s="905"/>
      <c r="CK48" s="905"/>
      <c r="CL48" s="905"/>
      <c r="CM48" s="905"/>
      <c r="CN48" s="905"/>
      <c r="CO48" s="905"/>
      <c r="CP48" s="905"/>
      <c r="CQ48" s="905"/>
      <c r="CR48" s="905"/>
      <c r="CS48" s="905"/>
      <c r="CT48" s="905"/>
      <c r="CU48" s="905"/>
      <c r="CV48" s="905"/>
      <c r="CW48" s="905"/>
      <c r="CX48" s="905"/>
      <c r="CY48" s="905"/>
      <c r="CZ48" s="905"/>
      <c r="DA48" s="905"/>
      <c r="DB48" s="905"/>
      <c r="DC48" s="905"/>
      <c r="DD48" s="905"/>
      <c r="DE48" s="905"/>
      <c r="DF48" s="905"/>
      <c r="DG48" s="905"/>
      <c r="DH48" s="905"/>
      <c r="DI48" s="905"/>
      <c r="DJ48" s="905"/>
      <c r="DK48" s="905"/>
      <c r="DL48" s="905"/>
      <c r="DM48" s="905"/>
      <c r="DN48" s="905"/>
      <c r="DO48" s="905"/>
      <c r="DP48" s="905"/>
      <c r="DQ48" s="905"/>
      <c r="DR48" s="905"/>
      <c r="DS48" s="905"/>
      <c r="DT48" s="905"/>
      <c r="DU48" s="905"/>
      <c r="DV48" s="905"/>
      <c r="DW48" s="905"/>
      <c r="DX48" s="905"/>
      <c r="DY48" s="905"/>
      <c r="DZ48" s="905"/>
      <c r="EA48" s="905"/>
      <c r="EB48" s="905"/>
      <c r="EC48" s="905"/>
      <c r="ED48" s="905"/>
      <c r="EE48" s="905"/>
      <c r="EF48" s="905"/>
      <c r="EG48" s="905"/>
      <c r="EH48" s="905"/>
      <c r="EI48" s="905"/>
      <c r="EJ48" s="905"/>
      <c r="EK48" s="905"/>
      <c r="EL48" s="905"/>
      <c r="EM48" s="905"/>
      <c r="EN48" s="905"/>
      <c r="EO48" s="905"/>
      <c r="EP48" s="905"/>
      <c r="EQ48" s="905"/>
      <c r="ER48" s="905"/>
      <c r="ES48" s="905"/>
      <c r="ET48" s="905"/>
      <c r="EU48" s="905"/>
      <c r="EV48" s="905"/>
      <c r="EW48" s="905"/>
      <c r="EX48" s="905"/>
      <c r="EY48" s="905"/>
      <c r="EZ48" s="905"/>
      <c r="FA48" s="905"/>
      <c r="FB48" s="905"/>
      <c r="FC48" s="905"/>
      <c r="FD48" s="905"/>
      <c r="FE48" s="905"/>
    </row>
    <row r="49" spans="22:161" ht="30" customHeight="1" x14ac:dyDescent="0.25">
      <c r="V49" s="675"/>
      <c r="W49" s="675"/>
      <c r="X49" s="675"/>
      <c r="Y49" s="675"/>
      <c r="Z49" s="675"/>
      <c r="AA49" s="675"/>
      <c r="AB49" s="675"/>
      <c r="AC49" s="675"/>
      <c r="AD49" s="675"/>
      <c r="AE49" s="675"/>
      <c r="AF49" s="675"/>
      <c r="AG49" s="905"/>
      <c r="AH49" s="905"/>
      <c r="AI49" s="905"/>
      <c r="AJ49" s="905"/>
      <c r="AK49" s="905"/>
      <c r="AL49" s="905"/>
      <c r="AM49" s="905"/>
      <c r="AN49" s="905"/>
      <c r="AO49" s="905"/>
      <c r="AP49" s="905"/>
      <c r="AQ49" s="905"/>
      <c r="AR49" s="905"/>
      <c r="AS49" s="905"/>
      <c r="AT49" s="905"/>
      <c r="AU49" s="905"/>
      <c r="AV49" s="905"/>
      <c r="AW49" s="905"/>
      <c r="AX49" s="905"/>
      <c r="AY49" s="905"/>
      <c r="AZ49" s="905"/>
      <c r="BA49" s="905"/>
      <c r="BB49" s="905"/>
      <c r="BC49" s="905"/>
      <c r="BD49" s="905"/>
      <c r="BE49" s="905"/>
      <c r="BF49" s="905"/>
      <c r="BG49" s="905"/>
      <c r="BH49" s="905"/>
      <c r="BI49" s="905"/>
      <c r="BJ49" s="905"/>
      <c r="BK49" s="905"/>
      <c r="BL49" s="905"/>
      <c r="BM49" s="905"/>
      <c r="BN49" s="905"/>
      <c r="BO49" s="905"/>
      <c r="BP49" s="905"/>
      <c r="BQ49" s="905"/>
      <c r="BR49" s="905"/>
      <c r="BS49" s="905"/>
      <c r="BT49" s="905"/>
      <c r="BU49" s="905"/>
      <c r="BV49" s="905"/>
      <c r="BW49" s="905"/>
      <c r="BX49" s="905"/>
      <c r="BY49" s="905"/>
      <c r="BZ49" s="905"/>
      <c r="CA49" s="905"/>
      <c r="CB49" s="905"/>
      <c r="CC49" s="905"/>
      <c r="CD49" s="905"/>
      <c r="CE49" s="905"/>
      <c r="CF49" s="905"/>
      <c r="CG49" s="905"/>
      <c r="CH49" s="905"/>
      <c r="CI49" s="905"/>
      <c r="CJ49" s="905"/>
      <c r="CK49" s="905"/>
      <c r="CL49" s="905"/>
      <c r="CM49" s="905"/>
      <c r="CN49" s="905"/>
      <c r="CO49" s="905"/>
      <c r="CP49" s="905"/>
      <c r="CQ49" s="905"/>
      <c r="CR49" s="905"/>
      <c r="CS49" s="905"/>
      <c r="CT49" s="905"/>
      <c r="CU49" s="905"/>
      <c r="CV49" s="905"/>
      <c r="CW49" s="905"/>
      <c r="CX49" s="905"/>
      <c r="CY49" s="905"/>
      <c r="CZ49" s="905"/>
      <c r="DA49" s="905"/>
      <c r="DB49" s="905"/>
      <c r="DC49" s="905"/>
      <c r="DD49" s="905"/>
      <c r="DE49" s="905"/>
      <c r="DF49" s="905"/>
      <c r="DG49" s="905"/>
      <c r="DH49" s="905"/>
      <c r="DI49" s="905"/>
      <c r="DJ49" s="905"/>
      <c r="DK49" s="905"/>
      <c r="DL49" s="905"/>
      <c r="DM49" s="905"/>
      <c r="DN49" s="905"/>
      <c r="DO49" s="905"/>
      <c r="DP49" s="905"/>
      <c r="DQ49" s="905"/>
      <c r="DR49" s="905"/>
      <c r="DS49" s="905"/>
      <c r="DT49" s="905"/>
      <c r="DU49" s="905"/>
      <c r="DV49" s="905"/>
      <c r="DW49" s="905"/>
      <c r="DX49" s="905"/>
      <c r="DY49" s="905"/>
      <c r="DZ49" s="905"/>
      <c r="EA49" s="905"/>
      <c r="EB49" s="905"/>
      <c r="EC49" s="905"/>
      <c r="ED49" s="905"/>
      <c r="EE49" s="905"/>
      <c r="EF49" s="905"/>
      <c r="EG49" s="905"/>
      <c r="EH49" s="905"/>
      <c r="EI49" s="905"/>
      <c r="EJ49" s="905"/>
      <c r="EK49" s="905"/>
      <c r="EL49" s="905"/>
      <c r="EM49" s="905"/>
      <c r="EN49" s="905"/>
      <c r="EO49" s="905"/>
      <c r="EP49" s="905"/>
      <c r="EQ49" s="905"/>
      <c r="ER49" s="905"/>
      <c r="ES49" s="905"/>
      <c r="ET49" s="905"/>
      <c r="EU49" s="905"/>
      <c r="EV49" s="905"/>
      <c r="EW49" s="905"/>
      <c r="EX49" s="905"/>
      <c r="EY49" s="905"/>
      <c r="EZ49" s="905"/>
      <c r="FA49" s="905"/>
      <c r="FB49" s="905"/>
      <c r="FC49" s="905"/>
      <c r="FD49" s="905"/>
      <c r="FE49" s="905"/>
    </row>
    <row r="50" spans="22:161" ht="30" customHeight="1" x14ac:dyDescent="0.25">
      <c r="V50" s="675"/>
      <c r="W50" s="675"/>
      <c r="X50" s="675"/>
      <c r="Y50" s="675"/>
      <c r="Z50" s="675"/>
      <c r="AA50" s="675"/>
      <c r="AB50" s="675"/>
      <c r="AC50" s="675"/>
      <c r="AD50" s="675"/>
      <c r="AE50" s="675"/>
      <c r="AF50" s="675"/>
      <c r="AG50" s="905"/>
      <c r="AH50" s="905"/>
      <c r="AI50" s="905"/>
      <c r="AJ50" s="905"/>
      <c r="AK50" s="905"/>
      <c r="AL50" s="905"/>
      <c r="AM50" s="905"/>
      <c r="AN50" s="905"/>
      <c r="AO50" s="905"/>
      <c r="AP50" s="905"/>
      <c r="AQ50" s="905"/>
      <c r="AR50" s="905"/>
      <c r="AS50" s="905"/>
      <c r="AT50" s="905"/>
      <c r="AU50" s="905"/>
      <c r="AV50" s="905"/>
      <c r="AW50" s="905"/>
      <c r="AX50" s="905"/>
      <c r="AY50" s="905"/>
      <c r="AZ50" s="905"/>
      <c r="BA50" s="905"/>
      <c r="BB50" s="905"/>
      <c r="BC50" s="905"/>
      <c r="BD50" s="905"/>
      <c r="BE50" s="905"/>
      <c r="BF50" s="905"/>
      <c r="BG50" s="905"/>
      <c r="BH50" s="905"/>
      <c r="BI50" s="905"/>
      <c r="BJ50" s="905"/>
      <c r="BK50" s="905"/>
      <c r="BL50" s="905"/>
      <c r="BM50" s="905"/>
      <c r="BN50" s="905"/>
      <c r="BO50" s="905"/>
      <c r="BP50" s="905"/>
      <c r="BQ50" s="905"/>
      <c r="BR50" s="905"/>
      <c r="BS50" s="905"/>
      <c r="BT50" s="905"/>
      <c r="BU50" s="905"/>
      <c r="BV50" s="905"/>
      <c r="BW50" s="905"/>
      <c r="BX50" s="905"/>
      <c r="BY50" s="905"/>
      <c r="BZ50" s="905"/>
      <c r="CA50" s="905"/>
      <c r="CB50" s="905"/>
      <c r="CC50" s="905"/>
      <c r="CD50" s="905"/>
      <c r="CE50" s="905"/>
      <c r="CF50" s="905"/>
      <c r="CG50" s="905"/>
      <c r="CH50" s="905"/>
      <c r="CI50" s="905"/>
      <c r="CJ50" s="905"/>
      <c r="CK50" s="905"/>
      <c r="CL50" s="905"/>
      <c r="CM50" s="905"/>
      <c r="CN50" s="905"/>
      <c r="CO50" s="905"/>
      <c r="CP50" s="905"/>
      <c r="CQ50" s="905"/>
      <c r="CR50" s="905"/>
      <c r="CS50" s="905"/>
      <c r="CT50" s="905"/>
      <c r="CU50" s="905"/>
      <c r="CV50" s="905"/>
      <c r="CW50" s="905"/>
      <c r="CX50" s="905"/>
      <c r="CY50" s="905"/>
      <c r="CZ50" s="905"/>
      <c r="DA50" s="905"/>
      <c r="DB50" s="905"/>
      <c r="DC50" s="905"/>
      <c r="DD50" s="905"/>
      <c r="DE50" s="905"/>
      <c r="DF50" s="905"/>
      <c r="DG50" s="905"/>
      <c r="DH50" s="905"/>
      <c r="DI50" s="905"/>
      <c r="DJ50" s="905"/>
      <c r="DK50" s="905"/>
      <c r="DL50" s="905"/>
      <c r="DM50" s="905"/>
      <c r="DN50" s="905"/>
      <c r="DO50" s="905"/>
      <c r="DP50" s="905"/>
      <c r="DQ50" s="905"/>
      <c r="DR50" s="905"/>
      <c r="DS50" s="905"/>
      <c r="DT50" s="905"/>
      <c r="DU50" s="905"/>
      <c r="DV50" s="905"/>
      <c r="DW50" s="905"/>
      <c r="DX50" s="905"/>
      <c r="DY50" s="905"/>
      <c r="DZ50" s="905"/>
      <c r="EA50" s="905"/>
      <c r="EB50" s="905"/>
      <c r="EC50" s="905"/>
      <c r="ED50" s="905"/>
      <c r="EE50" s="905"/>
      <c r="EF50" s="905"/>
      <c r="EG50" s="905"/>
      <c r="EH50" s="905"/>
      <c r="EI50" s="905"/>
      <c r="EJ50" s="905"/>
      <c r="EK50" s="905"/>
      <c r="EL50" s="905"/>
      <c r="EM50" s="905"/>
      <c r="EN50" s="905"/>
      <c r="EO50" s="905"/>
      <c r="EP50" s="905"/>
      <c r="EQ50" s="905"/>
      <c r="ER50" s="905"/>
      <c r="ES50" s="905"/>
      <c r="ET50" s="905"/>
      <c r="EU50" s="905"/>
      <c r="EV50" s="905"/>
      <c r="EW50" s="905"/>
      <c r="EX50" s="905"/>
      <c r="EY50" s="905"/>
      <c r="EZ50" s="905"/>
      <c r="FA50" s="905"/>
      <c r="FB50" s="905"/>
      <c r="FC50" s="905"/>
      <c r="FD50" s="905"/>
      <c r="FE50" s="905"/>
    </row>
    <row r="51" spans="22:161" ht="30" customHeight="1" x14ac:dyDescent="0.25">
      <c r="V51" s="675"/>
      <c r="W51" s="675"/>
      <c r="X51" s="675"/>
      <c r="Y51" s="675"/>
      <c r="Z51" s="675"/>
      <c r="AA51" s="675"/>
      <c r="AB51" s="675"/>
      <c r="AC51" s="675"/>
      <c r="AD51" s="675"/>
      <c r="AE51" s="675"/>
      <c r="AF51" s="675"/>
      <c r="AG51" s="905"/>
      <c r="AH51" s="905"/>
      <c r="AI51" s="905"/>
      <c r="AJ51" s="905"/>
      <c r="AK51" s="905"/>
      <c r="AL51" s="905"/>
      <c r="AM51" s="905"/>
      <c r="AN51" s="905"/>
      <c r="AO51" s="905"/>
      <c r="AP51" s="905"/>
      <c r="AQ51" s="905"/>
      <c r="AR51" s="905"/>
      <c r="AS51" s="905"/>
      <c r="AT51" s="905"/>
      <c r="AU51" s="905"/>
      <c r="AV51" s="905"/>
      <c r="AW51" s="905"/>
      <c r="AX51" s="905"/>
      <c r="AY51" s="905"/>
      <c r="AZ51" s="905"/>
      <c r="BA51" s="905"/>
      <c r="BB51" s="905"/>
      <c r="BC51" s="905"/>
      <c r="BD51" s="905"/>
      <c r="BE51" s="905"/>
      <c r="BF51" s="905"/>
      <c r="BG51" s="905"/>
      <c r="BH51" s="905"/>
      <c r="BI51" s="905"/>
      <c r="BJ51" s="905"/>
      <c r="BK51" s="905"/>
      <c r="BL51" s="905"/>
      <c r="BM51" s="905"/>
      <c r="BN51" s="905"/>
      <c r="BO51" s="905"/>
      <c r="BP51" s="905"/>
      <c r="BQ51" s="905"/>
      <c r="BR51" s="905"/>
      <c r="BS51" s="905"/>
      <c r="BT51" s="905"/>
      <c r="BU51" s="905"/>
      <c r="BV51" s="905"/>
      <c r="BW51" s="905"/>
      <c r="BX51" s="905"/>
      <c r="BY51" s="905"/>
      <c r="BZ51" s="905"/>
      <c r="CA51" s="905"/>
      <c r="CB51" s="905"/>
      <c r="CC51" s="905"/>
      <c r="CD51" s="905"/>
      <c r="CE51" s="905"/>
      <c r="CF51" s="905"/>
      <c r="CG51" s="905"/>
      <c r="CH51" s="905"/>
      <c r="CI51" s="905"/>
      <c r="CJ51" s="905"/>
      <c r="CK51" s="905"/>
      <c r="CL51" s="905"/>
      <c r="CM51" s="905"/>
      <c r="CN51" s="905"/>
      <c r="CO51" s="905"/>
      <c r="CP51" s="905"/>
      <c r="CQ51" s="905"/>
      <c r="CR51" s="905"/>
      <c r="CS51" s="905"/>
      <c r="CT51" s="905"/>
      <c r="CU51" s="905"/>
      <c r="CV51" s="905"/>
      <c r="CW51" s="905"/>
      <c r="CX51" s="905"/>
      <c r="CY51" s="905"/>
      <c r="CZ51" s="905"/>
      <c r="DA51" s="905"/>
      <c r="DB51" s="905"/>
      <c r="DC51" s="905"/>
      <c r="DD51" s="905"/>
      <c r="DE51" s="905"/>
      <c r="DF51" s="905"/>
      <c r="DG51" s="905"/>
      <c r="DH51" s="905"/>
      <c r="DI51" s="905"/>
      <c r="DJ51" s="905"/>
      <c r="DK51" s="905"/>
      <c r="DL51" s="905"/>
      <c r="DM51" s="905"/>
      <c r="DN51" s="905"/>
      <c r="DO51" s="905"/>
      <c r="DP51" s="905"/>
      <c r="DQ51" s="905"/>
      <c r="DR51" s="905"/>
      <c r="DS51" s="905"/>
      <c r="DT51" s="905"/>
      <c r="DU51" s="905"/>
      <c r="DV51" s="905"/>
      <c r="DW51" s="905"/>
      <c r="DX51" s="905"/>
      <c r="DY51" s="905"/>
      <c r="DZ51" s="905"/>
      <c r="EA51" s="905"/>
      <c r="EB51" s="905"/>
      <c r="EC51" s="905"/>
      <c r="ED51" s="905"/>
      <c r="EE51" s="905"/>
      <c r="EF51" s="905"/>
      <c r="EG51" s="905"/>
      <c r="EH51" s="905"/>
      <c r="EI51" s="905"/>
      <c r="EJ51" s="905"/>
      <c r="EK51" s="905"/>
      <c r="EL51" s="905"/>
      <c r="EM51" s="905"/>
      <c r="EN51" s="905"/>
      <c r="EO51" s="905"/>
      <c r="EP51" s="905"/>
      <c r="EQ51" s="905"/>
      <c r="ER51" s="905"/>
      <c r="ES51" s="905"/>
      <c r="ET51" s="905"/>
      <c r="EU51" s="905"/>
      <c r="EV51" s="905"/>
      <c r="EW51" s="905"/>
      <c r="EX51" s="905"/>
      <c r="EY51" s="905"/>
      <c r="EZ51" s="905"/>
      <c r="FA51" s="905"/>
      <c r="FB51" s="905"/>
      <c r="FC51" s="905"/>
      <c r="FD51" s="905"/>
      <c r="FE51" s="905"/>
    </row>
    <row r="52" spans="22:161" ht="30" customHeight="1" x14ac:dyDescent="0.25">
      <c r="V52" s="675"/>
      <c r="W52" s="675"/>
      <c r="X52" s="675"/>
      <c r="Y52" s="675"/>
      <c r="Z52" s="675"/>
      <c r="AA52" s="675"/>
      <c r="AB52" s="675"/>
      <c r="AC52" s="675"/>
      <c r="AD52" s="675"/>
      <c r="AE52" s="675"/>
      <c r="AF52" s="675"/>
      <c r="AG52" s="905"/>
      <c r="AH52" s="905"/>
      <c r="AI52" s="905"/>
      <c r="AJ52" s="905"/>
      <c r="AK52" s="905"/>
      <c r="AL52" s="905"/>
      <c r="AM52" s="905"/>
      <c r="AN52" s="905"/>
      <c r="AO52" s="905"/>
      <c r="AP52" s="905"/>
      <c r="AQ52" s="905"/>
      <c r="AR52" s="905"/>
      <c r="AS52" s="905"/>
      <c r="AT52" s="905"/>
      <c r="AU52" s="905"/>
      <c r="AV52" s="905"/>
      <c r="AW52" s="905"/>
      <c r="AX52" s="905"/>
      <c r="AY52" s="905"/>
      <c r="AZ52" s="905"/>
      <c r="BA52" s="905"/>
      <c r="BB52" s="905"/>
      <c r="BC52" s="905"/>
      <c r="BD52" s="905"/>
      <c r="BE52" s="905"/>
      <c r="BF52" s="905"/>
      <c r="BG52" s="905"/>
      <c r="BH52" s="905"/>
      <c r="BI52" s="905"/>
      <c r="BJ52" s="905"/>
      <c r="BK52" s="905"/>
      <c r="BL52" s="905"/>
      <c r="BM52" s="905"/>
      <c r="BN52" s="905"/>
      <c r="BO52" s="905"/>
      <c r="BP52" s="905"/>
      <c r="BQ52" s="905"/>
      <c r="BR52" s="905"/>
      <c r="BS52" s="905"/>
      <c r="BT52" s="905"/>
      <c r="BU52" s="905"/>
      <c r="BV52" s="905"/>
      <c r="BW52" s="905"/>
      <c r="BX52" s="905"/>
      <c r="BY52" s="905"/>
      <c r="BZ52" s="905"/>
      <c r="CA52" s="905"/>
      <c r="CB52" s="905"/>
      <c r="CC52" s="905"/>
      <c r="CD52" s="905"/>
      <c r="CE52" s="905"/>
      <c r="CF52" s="905"/>
      <c r="CG52" s="905"/>
      <c r="CH52" s="905"/>
      <c r="CI52" s="905"/>
      <c r="CJ52" s="905"/>
      <c r="CK52" s="905"/>
      <c r="CL52" s="905"/>
      <c r="CM52" s="905"/>
      <c r="CN52" s="905"/>
      <c r="CO52" s="905"/>
      <c r="CP52" s="905"/>
      <c r="CQ52" s="905"/>
      <c r="CR52" s="905"/>
      <c r="CS52" s="905"/>
      <c r="CT52" s="905"/>
      <c r="CU52" s="905"/>
      <c r="CV52" s="905"/>
      <c r="CW52" s="905"/>
      <c r="CX52" s="905"/>
      <c r="CY52" s="905"/>
      <c r="CZ52" s="905"/>
      <c r="DA52" s="905"/>
      <c r="DB52" s="905"/>
      <c r="DC52" s="905"/>
      <c r="DD52" s="905"/>
      <c r="DE52" s="905"/>
      <c r="DF52" s="905"/>
      <c r="DG52" s="905"/>
      <c r="DH52" s="905"/>
      <c r="DI52" s="905"/>
      <c r="DJ52" s="905"/>
      <c r="DK52" s="905"/>
      <c r="DL52" s="905"/>
      <c r="DM52" s="905"/>
      <c r="DN52" s="905"/>
      <c r="DO52" s="905"/>
      <c r="DP52" s="905"/>
      <c r="DQ52" s="905"/>
      <c r="DR52" s="905"/>
      <c r="DS52" s="905"/>
      <c r="DT52" s="905"/>
      <c r="DU52" s="905"/>
      <c r="DV52" s="905"/>
      <c r="DW52" s="905"/>
      <c r="DX52" s="905"/>
      <c r="DY52" s="905"/>
      <c r="DZ52" s="905"/>
      <c r="EA52" s="905"/>
      <c r="EB52" s="905"/>
      <c r="EC52" s="905"/>
      <c r="ED52" s="905"/>
      <c r="EE52" s="905"/>
      <c r="EF52" s="905"/>
      <c r="EG52" s="905"/>
      <c r="EH52" s="905"/>
      <c r="EI52" s="905"/>
      <c r="EJ52" s="905"/>
      <c r="EK52" s="905"/>
      <c r="EL52" s="905"/>
      <c r="EM52" s="905"/>
      <c r="EN52" s="905"/>
      <c r="EO52" s="905"/>
      <c r="EP52" s="905"/>
      <c r="EQ52" s="905"/>
      <c r="ER52" s="905"/>
      <c r="ES52" s="905"/>
      <c r="ET52" s="905"/>
      <c r="EU52" s="905"/>
      <c r="EV52" s="905"/>
      <c r="EW52" s="905"/>
      <c r="EX52" s="905"/>
      <c r="EY52" s="905"/>
      <c r="EZ52" s="905"/>
      <c r="FA52" s="905"/>
      <c r="FB52" s="905"/>
      <c r="FC52" s="905"/>
      <c r="FD52" s="905"/>
      <c r="FE52" s="905"/>
    </row>
    <row r="53" spans="22:161" ht="30" customHeight="1" x14ac:dyDescent="0.25">
      <c r="V53" s="675"/>
      <c r="W53" s="675"/>
      <c r="X53" s="675"/>
      <c r="Y53" s="675"/>
      <c r="Z53" s="675"/>
      <c r="AA53" s="675"/>
      <c r="AB53" s="675"/>
      <c r="AC53" s="675"/>
      <c r="AD53" s="675"/>
      <c r="AE53" s="675"/>
      <c r="AF53" s="675"/>
      <c r="AG53" s="905"/>
      <c r="AH53" s="905"/>
      <c r="AI53" s="905"/>
      <c r="AJ53" s="905"/>
      <c r="AK53" s="905"/>
      <c r="AL53" s="905"/>
      <c r="AM53" s="905"/>
      <c r="AN53" s="905"/>
      <c r="AO53" s="905"/>
      <c r="AP53" s="905"/>
      <c r="AQ53" s="905"/>
      <c r="AR53" s="905"/>
      <c r="AS53" s="905"/>
      <c r="AT53" s="905"/>
      <c r="AU53" s="905"/>
      <c r="AV53" s="905"/>
      <c r="AW53" s="905"/>
      <c r="AX53" s="905"/>
      <c r="AY53" s="905"/>
      <c r="AZ53" s="905"/>
      <c r="BA53" s="905"/>
      <c r="BB53" s="905"/>
      <c r="BC53" s="905"/>
      <c r="BD53" s="905"/>
      <c r="BE53" s="905"/>
      <c r="BF53" s="905"/>
      <c r="BG53" s="905"/>
      <c r="BH53" s="905"/>
      <c r="BI53" s="905"/>
      <c r="BJ53" s="905"/>
      <c r="BK53" s="905"/>
      <c r="BL53" s="905"/>
      <c r="BM53" s="905"/>
      <c r="BN53" s="905"/>
      <c r="BO53" s="905"/>
      <c r="BP53" s="905"/>
      <c r="BQ53" s="905"/>
      <c r="BR53" s="905"/>
      <c r="BS53" s="905"/>
      <c r="BT53" s="905"/>
      <c r="BU53" s="905"/>
      <c r="BV53" s="905"/>
      <c r="BW53" s="905"/>
      <c r="BX53" s="905"/>
      <c r="BY53" s="905"/>
      <c r="BZ53" s="905"/>
      <c r="CA53" s="905"/>
      <c r="CB53" s="905"/>
      <c r="CC53" s="905"/>
      <c r="CD53" s="905"/>
      <c r="CE53" s="905"/>
      <c r="CF53" s="905"/>
      <c r="CG53" s="905"/>
      <c r="CH53" s="905"/>
      <c r="CI53" s="905"/>
      <c r="CJ53" s="905"/>
      <c r="CK53" s="905"/>
      <c r="CL53" s="905"/>
      <c r="CM53" s="905"/>
      <c r="CN53" s="905"/>
      <c r="CO53" s="905"/>
      <c r="CP53" s="905"/>
      <c r="CQ53" s="905"/>
      <c r="CR53" s="905"/>
      <c r="CS53" s="905"/>
      <c r="CT53" s="905"/>
      <c r="CU53" s="905"/>
      <c r="CV53" s="905"/>
      <c r="CW53" s="905"/>
      <c r="CX53" s="905"/>
      <c r="CY53" s="905"/>
      <c r="CZ53" s="905"/>
      <c r="DA53" s="905"/>
      <c r="DB53" s="905"/>
      <c r="DC53" s="905"/>
      <c r="DD53" s="905"/>
      <c r="DE53" s="905"/>
      <c r="DF53" s="905"/>
      <c r="DG53" s="905"/>
      <c r="DH53" s="905"/>
      <c r="DI53" s="905"/>
      <c r="DJ53" s="905"/>
      <c r="DK53" s="905"/>
      <c r="DL53" s="905"/>
      <c r="DM53" s="905"/>
      <c r="DN53" s="905"/>
      <c r="DO53" s="905"/>
      <c r="DP53" s="905"/>
      <c r="DQ53" s="905"/>
      <c r="DR53" s="905"/>
      <c r="DS53" s="905"/>
      <c r="DT53" s="905"/>
      <c r="DU53" s="905"/>
      <c r="DV53" s="905"/>
      <c r="DW53" s="905"/>
      <c r="DX53" s="905"/>
      <c r="DY53" s="905"/>
      <c r="DZ53" s="905"/>
      <c r="EA53" s="905"/>
      <c r="EB53" s="905"/>
      <c r="EC53" s="905"/>
      <c r="ED53" s="905"/>
      <c r="EE53" s="905"/>
      <c r="EF53" s="905"/>
      <c r="EG53" s="905"/>
      <c r="EH53" s="905"/>
      <c r="EI53" s="905"/>
      <c r="EJ53" s="905"/>
      <c r="EK53" s="905"/>
      <c r="EL53" s="905"/>
      <c r="EM53" s="905"/>
      <c r="EN53" s="905"/>
      <c r="EO53" s="905"/>
      <c r="EP53" s="905"/>
      <c r="EQ53" s="905"/>
      <c r="ER53" s="905"/>
      <c r="ES53" s="905"/>
      <c r="ET53" s="905"/>
      <c r="EU53" s="905"/>
      <c r="EV53" s="905"/>
      <c r="EW53" s="905"/>
      <c r="EX53" s="905"/>
      <c r="EY53" s="905"/>
      <c r="EZ53" s="905"/>
      <c r="FA53" s="905"/>
      <c r="FB53" s="905"/>
      <c r="FC53" s="905"/>
      <c r="FD53" s="905"/>
      <c r="FE53" s="905"/>
    </row>
    <row r="54" spans="22:161" ht="30" customHeight="1" x14ac:dyDescent="0.25">
      <c r="V54" s="675"/>
      <c r="W54" s="675"/>
      <c r="X54" s="675"/>
      <c r="Y54" s="675"/>
      <c r="Z54" s="675"/>
      <c r="AA54" s="675"/>
      <c r="AB54" s="675"/>
      <c r="AC54" s="675"/>
      <c r="AD54" s="675"/>
      <c r="AE54" s="675"/>
      <c r="AF54" s="675"/>
      <c r="AG54" s="905"/>
      <c r="AH54" s="905"/>
      <c r="AI54" s="905"/>
      <c r="AJ54" s="905"/>
      <c r="AK54" s="905"/>
      <c r="AL54" s="905"/>
      <c r="AM54" s="905"/>
      <c r="AN54" s="905"/>
      <c r="AO54" s="905"/>
      <c r="AP54" s="905"/>
      <c r="AQ54" s="905"/>
      <c r="AR54" s="905"/>
      <c r="AS54" s="905"/>
      <c r="AT54" s="905"/>
      <c r="AU54" s="905"/>
      <c r="AV54" s="905"/>
      <c r="AW54" s="905"/>
      <c r="AX54" s="905"/>
      <c r="AY54" s="905"/>
      <c r="AZ54" s="905"/>
      <c r="BA54" s="905"/>
      <c r="BB54" s="905"/>
      <c r="BC54" s="905"/>
      <c r="BD54" s="905"/>
      <c r="BE54" s="905"/>
      <c r="BF54" s="905"/>
      <c r="BG54" s="905"/>
      <c r="BH54" s="905"/>
      <c r="BI54" s="905"/>
      <c r="BJ54" s="905"/>
      <c r="BK54" s="905"/>
      <c r="BL54" s="905"/>
      <c r="BM54" s="905"/>
      <c r="BN54" s="905"/>
      <c r="BO54" s="905"/>
      <c r="BP54" s="905"/>
      <c r="BQ54" s="905"/>
      <c r="BR54" s="905"/>
      <c r="BS54" s="905"/>
      <c r="BT54" s="905"/>
      <c r="BU54" s="905"/>
      <c r="BV54" s="905"/>
      <c r="BW54" s="905"/>
      <c r="BX54" s="905"/>
      <c r="BY54" s="905"/>
      <c r="BZ54" s="905"/>
      <c r="CA54" s="905"/>
      <c r="CB54" s="905"/>
      <c r="CC54" s="905"/>
      <c r="CD54" s="905"/>
      <c r="CE54" s="905"/>
      <c r="CF54" s="905"/>
      <c r="CG54" s="905"/>
      <c r="CH54" s="905"/>
      <c r="CI54" s="905"/>
      <c r="CJ54" s="905"/>
      <c r="CK54" s="905"/>
      <c r="CL54" s="905"/>
      <c r="CM54" s="905"/>
      <c r="CN54" s="905"/>
      <c r="CO54" s="905"/>
      <c r="CP54" s="905"/>
      <c r="CQ54" s="905"/>
      <c r="CR54" s="905"/>
      <c r="CS54" s="905"/>
      <c r="CT54" s="905"/>
      <c r="CU54" s="905"/>
      <c r="CV54" s="905"/>
      <c r="CW54" s="905"/>
      <c r="CX54" s="905"/>
      <c r="CY54" s="905"/>
      <c r="CZ54" s="905"/>
      <c r="DA54" s="905"/>
      <c r="DB54" s="905"/>
      <c r="DC54" s="905"/>
      <c r="DD54" s="905"/>
      <c r="DE54" s="905"/>
      <c r="DF54" s="905"/>
      <c r="DG54" s="905"/>
      <c r="DH54" s="905"/>
      <c r="DI54" s="905"/>
      <c r="DJ54" s="905"/>
      <c r="DK54" s="905"/>
      <c r="DL54" s="905"/>
      <c r="DM54" s="905"/>
      <c r="DN54" s="905"/>
      <c r="DO54" s="905"/>
      <c r="DP54" s="905"/>
      <c r="DQ54" s="905"/>
      <c r="DR54" s="905"/>
      <c r="DS54" s="905"/>
      <c r="DT54" s="905"/>
      <c r="DU54" s="905"/>
      <c r="DV54" s="905"/>
      <c r="DW54" s="905"/>
      <c r="DX54" s="905"/>
      <c r="DY54" s="905"/>
      <c r="DZ54" s="905"/>
      <c r="EA54" s="905"/>
      <c r="EB54" s="905"/>
      <c r="EC54" s="905"/>
      <c r="ED54" s="905"/>
      <c r="EE54" s="905"/>
      <c r="EF54" s="905"/>
      <c r="EG54" s="905"/>
      <c r="EH54" s="905"/>
      <c r="EI54" s="905"/>
      <c r="EJ54" s="905"/>
      <c r="EK54" s="905"/>
      <c r="EL54" s="905"/>
      <c r="EM54" s="905"/>
      <c r="EN54" s="905"/>
      <c r="EO54" s="905"/>
      <c r="EP54" s="905"/>
      <c r="EQ54" s="905"/>
      <c r="ER54" s="905"/>
      <c r="ES54" s="905"/>
      <c r="ET54" s="905"/>
      <c r="EU54" s="905"/>
      <c r="EV54" s="905"/>
      <c r="EW54" s="905"/>
      <c r="EX54" s="905"/>
      <c r="EY54" s="905"/>
      <c r="EZ54" s="905"/>
      <c r="FA54" s="905"/>
      <c r="FB54" s="905"/>
      <c r="FC54" s="905"/>
      <c r="FD54" s="905"/>
      <c r="FE54" s="905"/>
    </row>
    <row r="55" spans="22:161" ht="30" customHeight="1" x14ac:dyDescent="0.25">
      <c r="V55" s="675"/>
      <c r="W55" s="675"/>
      <c r="X55" s="675"/>
      <c r="Y55" s="675"/>
      <c r="Z55" s="675"/>
      <c r="AA55" s="675"/>
      <c r="AB55" s="675"/>
      <c r="AC55" s="675"/>
      <c r="AD55" s="675"/>
      <c r="AE55" s="675"/>
      <c r="AF55" s="675"/>
      <c r="AG55" s="905"/>
      <c r="AH55" s="905"/>
      <c r="AI55" s="905"/>
      <c r="AJ55" s="905"/>
      <c r="AK55" s="905"/>
      <c r="AL55" s="905"/>
      <c r="AM55" s="905"/>
      <c r="AN55" s="905"/>
      <c r="AO55" s="905"/>
      <c r="AP55" s="905"/>
      <c r="AQ55" s="905"/>
      <c r="AR55" s="905"/>
      <c r="AS55" s="905"/>
      <c r="AT55" s="905"/>
      <c r="AU55" s="905"/>
      <c r="AV55" s="905"/>
      <c r="AW55" s="905"/>
      <c r="AX55" s="905"/>
      <c r="AY55" s="905"/>
      <c r="AZ55" s="905"/>
      <c r="BA55" s="905"/>
      <c r="BB55" s="905"/>
      <c r="BC55" s="905"/>
      <c r="BD55" s="905"/>
      <c r="BE55" s="905"/>
      <c r="BF55" s="905"/>
      <c r="BG55" s="905"/>
      <c r="BH55" s="905"/>
      <c r="BI55" s="905"/>
      <c r="BJ55" s="905"/>
      <c r="BK55" s="905"/>
      <c r="BL55" s="905"/>
      <c r="BM55" s="905"/>
      <c r="BN55" s="905"/>
      <c r="BO55" s="905"/>
      <c r="BP55" s="905"/>
      <c r="BQ55" s="905"/>
      <c r="BR55" s="905"/>
      <c r="BS55" s="905"/>
      <c r="BT55" s="905"/>
      <c r="BU55" s="905"/>
      <c r="BV55" s="905"/>
      <c r="BW55" s="905"/>
      <c r="BX55" s="905"/>
      <c r="BY55" s="905"/>
      <c r="BZ55" s="905"/>
      <c r="CA55" s="905"/>
      <c r="CB55" s="905"/>
      <c r="CC55" s="905"/>
      <c r="CD55" s="905"/>
      <c r="CE55" s="905"/>
      <c r="CF55" s="905"/>
      <c r="CG55" s="905"/>
      <c r="CH55" s="905"/>
      <c r="CI55" s="905"/>
      <c r="CJ55" s="905"/>
      <c r="CK55" s="905"/>
      <c r="CL55" s="905"/>
      <c r="CM55" s="905"/>
      <c r="CN55" s="905"/>
      <c r="CO55" s="905"/>
      <c r="CP55" s="905"/>
      <c r="CQ55" s="905"/>
      <c r="CR55" s="905"/>
      <c r="CS55" s="905"/>
      <c r="CT55" s="905"/>
      <c r="CU55" s="905"/>
      <c r="CV55" s="905"/>
      <c r="CW55" s="905"/>
      <c r="CX55" s="905"/>
      <c r="CY55" s="905"/>
      <c r="CZ55" s="905"/>
      <c r="DA55" s="905"/>
      <c r="DB55" s="905"/>
      <c r="DC55" s="905"/>
      <c r="DD55" s="905"/>
      <c r="DE55" s="905"/>
      <c r="DF55" s="905"/>
      <c r="DG55" s="905"/>
      <c r="DH55" s="905"/>
      <c r="DI55" s="905"/>
      <c r="DJ55" s="905"/>
      <c r="DK55" s="905"/>
      <c r="DL55" s="905"/>
      <c r="DM55" s="905"/>
      <c r="DN55" s="905"/>
      <c r="DO55" s="905"/>
      <c r="DP55" s="905"/>
      <c r="DQ55" s="905"/>
      <c r="DR55" s="905"/>
      <c r="DS55" s="905"/>
      <c r="DT55" s="905"/>
      <c r="DU55" s="905"/>
      <c r="DV55" s="905"/>
      <c r="DW55" s="905"/>
      <c r="DX55" s="905"/>
      <c r="DY55" s="905"/>
      <c r="DZ55" s="905"/>
      <c r="EA55" s="905"/>
      <c r="EB55" s="905"/>
      <c r="EC55" s="905"/>
      <c r="ED55" s="905"/>
      <c r="EE55" s="905"/>
      <c r="EF55" s="905"/>
      <c r="EG55" s="905"/>
      <c r="EH55" s="905"/>
      <c r="EI55" s="905"/>
      <c r="EJ55" s="905"/>
      <c r="EK55" s="905"/>
      <c r="EL55" s="905"/>
      <c r="EM55" s="905"/>
      <c r="EN55" s="905"/>
      <c r="EO55" s="905"/>
      <c r="EP55" s="905"/>
      <c r="EQ55" s="905"/>
      <c r="ER55" s="905"/>
      <c r="ES55" s="905"/>
      <c r="ET55" s="905"/>
      <c r="EU55" s="905"/>
      <c r="EV55" s="905"/>
      <c r="EW55" s="905"/>
      <c r="EX55" s="905"/>
      <c r="EY55" s="905"/>
      <c r="EZ55" s="905"/>
      <c r="FA55" s="905"/>
      <c r="FB55" s="905"/>
      <c r="FC55" s="905"/>
      <c r="FD55" s="905"/>
      <c r="FE55" s="905"/>
    </row>
    <row r="56" spans="22:161" ht="30" customHeight="1" x14ac:dyDescent="0.25">
      <c r="V56" s="675"/>
      <c r="W56" s="675"/>
      <c r="X56" s="675"/>
      <c r="Y56" s="675"/>
      <c r="Z56" s="675"/>
      <c r="AA56" s="675"/>
      <c r="AB56" s="675"/>
      <c r="AC56" s="675"/>
      <c r="AD56" s="675"/>
      <c r="AE56" s="675"/>
      <c r="AF56" s="675"/>
      <c r="AG56" s="905"/>
      <c r="AH56" s="905"/>
      <c r="AI56" s="905"/>
      <c r="AJ56" s="905"/>
      <c r="AK56" s="905"/>
      <c r="AL56" s="905"/>
      <c r="AM56" s="905"/>
      <c r="AN56" s="905"/>
      <c r="AO56" s="905"/>
      <c r="AP56" s="905"/>
      <c r="AQ56" s="905"/>
      <c r="AR56" s="905"/>
      <c r="AS56" s="905"/>
      <c r="AT56" s="905"/>
      <c r="AU56" s="905"/>
      <c r="AV56" s="905"/>
      <c r="AW56" s="905"/>
      <c r="AX56" s="905"/>
      <c r="AY56" s="905"/>
      <c r="AZ56" s="905"/>
      <c r="BA56" s="905"/>
      <c r="BB56" s="905"/>
      <c r="BC56" s="905"/>
      <c r="BD56" s="905"/>
      <c r="BE56" s="905"/>
      <c r="BF56" s="905"/>
      <c r="BG56" s="905"/>
      <c r="BH56" s="905"/>
      <c r="BI56" s="905"/>
      <c r="BJ56" s="905"/>
      <c r="BK56" s="905"/>
      <c r="BL56" s="905"/>
      <c r="BM56" s="905"/>
      <c r="BN56" s="905"/>
      <c r="BO56" s="905"/>
      <c r="BP56" s="905"/>
      <c r="BQ56" s="905"/>
      <c r="BR56" s="905"/>
      <c r="BS56" s="905"/>
      <c r="BT56" s="905"/>
      <c r="BU56" s="905"/>
      <c r="BV56" s="905"/>
      <c r="BW56" s="905"/>
      <c r="BX56" s="905"/>
      <c r="BY56" s="905"/>
      <c r="BZ56" s="905"/>
      <c r="CA56" s="905"/>
      <c r="CB56" s="905"/>
      <c r="CC56" s="905"/>
      <c r="CD56" s="905"/>
      <c r="CE56" s="905"/>
      <c r="CF56" s="905"/>
      <c r="CG56" s="905"/>
      <c r="CH56" s="905"/>
      <c r="CI56" s="905"/>
      <c r="CJ56" s="905"/>
      <c r="CK56" s="905"/>
      <c r="CL56" s="905"/>
      <c r="CM56" s="905"/>
      <c r="CN56" s="905"/>
      <c r="CO56" s="905"/>
      <c r="CP56" s="905"/>
      <c r="CQ56" s="905"/>
      <c r="CR56" s="905"/>
      <c r="CS56" s="905"/>
      <c r="CT56" s="905"/>
      <c r="CU56" s="905"/>
      <c r="CV56" s="905"/>
      <c r="CW56" s="905"/>
      <c r="CX56" s="905"/>
      <c r="CY56" s="905"/>
      <c r="CZ56" s="905"/>
      <c r="DA56" s="905"/>
      <c r="DB56" s="905"/>
      <c r="DC56" s="905"/>
      <c r="DD56" s="905"/>
      <c r="DE56" s="905"/>
      <c r="DF56" s="905"/>
      <c r="DG56" s="905"/>
      <c r="DH56" s="905"/>
      <c r="DI56" s="905"/>
      <c r="DJ56" s="905"/>
      <c r="DK56" s="905"/>
      <c r="DL56" s="905"/>
      <c r="DM56" s="905"/>
      <c r="DN56" s="905"/>
      <c r="DO56" s="905"/>
      <c r="DP56" s="905"/>
      <c r="DQ56" s="905"/>
      <c r="DR56" s="905"/>
      <c r="DS56" s="905"/>
      <c r="DT56" s="905"/>
      <c r="DU56" s="905"/>
      <c r="DV56" s="905"/>
      <c r="DW56" s="905"/>
      <c r="DX56" s="905"/>
      <c r="DY56" s="905"/>
      <c r="DZ56" s="905"/>
      <c r="EA56" s="905"/>
      <c r="EB56" s="905"/>
      <c r="EC56" s="905"/>
      <c r="ED56" s="905"/>
      <c r="EE56" s="905"/>
      <c r="EF56" s="905"/>
      <c r="EG56" s="905"/>
      <c r="EH56" s="905"/>
      <c r="EI56" s="905"/>
      <c r="EJ56" s="905"/>
      <c r="EK56" s="905"/>
      <c r="EL56" s="905"/>
      <c r="EM56" s="905"/>
      <c r="EN56" s="905"/>
      <c r="EO56" s="905"/>
      <c r="EP56" s="905"/>
      <c r="EQ56" s="905"/>
      <c r="ER56" s="905"/>
      <c r="ES56" s="905"/>
      <c r="ET56" s="905"/>
      <c r="EU56" s="905"/>
      <c r="EV56" s="905"/>
      <c r="EW56" s="905"/>
      <c r="EX56" s="905"/>
      <c r="EY56" s="905"/>
      <c r="EZ56" s="905"/>
      <c r="FA56" s="905"/>
      <c r="FB56" s="905"/>
      <c r="FC56" s="905"/>
      <c r="FD56" s="905"/>
      <c r="FE56" s="905"/>
    </row>
    <row r="57" spans="22:161" ht="30" customHeight="1" x14ac:dyDescent="0.25">
      <c r="V57" s="675"/>
      <c r="W57" s="675"/>
      <c r="X57" s="675"/>
      <c r="Y57" s="675"/>
      <c r="Z57" s="675"/>
      <c r="AA57" s="675"/>
      <c r="AB57" s="675"/>
      <c r="AC57" s="675"/>
      <c r="AD57" s="675"/>
      <c r="AE57" s="675"/>
      <c r="AF57" s="675"/>
      <c r="AG57" s="905"/>
      <c r="AH57" s="905"/>
      <c r="AI57" s="905"/>
      <c r="AJ57" s="905"/>
      <c r="AK57" s="905"/>
      <c r="AL57" s="905"/>
      <c r="AM57" s="905"/>
      <c r="AN57" s="905"/>
      <c r="AO57" s="905"/>
      <c r="AP57" s="905"/>
      <c r="AQ57" s="905"/>
      <c r="AR57" s="905"/>
      <c r="AS57" s="905"/>
      <c r="AT57" s="905"/>
      <c r="AU57" s="905"/>
      <c r="AV57" s="905"/>
      <c r="AW57" s="905"/>
      <c r="AX57" s="905"/>
      <c r="AY57" s="905"/>
      <c r="AZ57" s="905"/>
      <c r="BA57" s="905"/>
      <c r="BB57" s="905"/>
      <c r="BC57" s="905"/>
      <c r="BD57" s="905"/>
      <c r="BE57" s="905"/>
      <c r="BF57" s="905"/>
      <c r="BG57" s="905"/>
      <c r="BH57" s="905"/>
      <c r="BI57" s="905"/>
      <c r="BJ57" s="905"/>
      <c r="BK57" s="905"/>
      <c r="BL57" s="905"/>
      <c r="BM57" s="905"/>
      <c r="BN57" s="905"/>
      <c r="BO57" s="905"/>
      <c r="BP57" s="905"/>
      <c r="BQ57" s="905"/>
      <c r="BR57" s="905"/>
      <c r="BS57" s="905"/>
      <c r="BT57" s="905"/>
      <c r="BU57" s="905"/>
      <c r="BV57" s="905"/>
      <c r="BW57" s="905"/>
      <c r="BX57" s="905"/>
      <c r="BY57" s="905"/>
      <c r="BZ57" s="905"/>
      <c r="CA57" s="905"/>
      <c r="CB57" s="905"/>
      <c r="CC57" s="905"/>
      <c r="CD57" s="905"/>
      <c r="CE57" s="905"/>
      <c r="CF57" s="905"/>
      <c r="CG57" s="905"/>
      <c r="CH57" s="905"/>
      <c r="CI57" s="905"/>
      <c r="CJ57" s="905"/>
      <c r="CK57" s="905"/>
      <c r="CL57" s="905"/>
      <c r="CM57" s="905"/>
      <c r="CN57" s="905"/>
      <c r="CO57" s="905"/>
      <c r="CP57" s="905"/>
      <c r="CQ57" s="905"/>
      <c r="CR57" s="905"/>
      <c r="CS57" s="905"/>
      <c r="CT57" s="905"/>
      <c r="CU57" s="905"/>
      <c r="CV57" s="905"/>
      <c r="CW57" s="905"/>
      <c r="CX57" s="905"/>
      <c r="CY57" s="905"/>
      <c r="CZ57" s="905"/>
      <c r="DA57" s="905"/>
      <c r="DB57" s="905"/>
      <c r="DC57" s="905"/>
      <c r="DD57" s="905"/>
      <c r="DE57" s="905"/>
      <c r="DF57" s="905"/>
      <c r="DG57" s="905"/>
      <c r="DH57" s="905"/>
      <c r="DI57" s="905"/>
      <c r="DJ57" s="905"/>
      <c r="DK57" s="905"/>
      <c r="DL57" s="905"/>
      <c r="DM57" s="905"/>
      <c r="DN57" s="905"/>
      <c r="DO57" s="905"/>
      <c r="DP57" s="905"/>
      <c r="DQ57" s="905"/>
      <c r="DR57" s="905"/>
      <c r="DS57" s="905"/>
      <c r="DT57" s="905"/>
      <c r="DU57" s="905"/>
      <c r="DV57" s="905"/>
      <c r="DW57" s="905"/>
      <c r="DX57" s="905"/>
      <c r="DY57" s="905"/>
      <c r="DZ57" s="905"/>
      <c r="EA57" s="905"/>
      <c r="EB57" s="905"/>
      <c r="EC57" s="905"/>
      <c r="ED57" s="905"/>
      <c r="EE57" s="905"/>
      <c r="EF57" s="905"/>
      <c r="EG57" s="905"/>
      <c r="EH57" s="905"/>
      <c r="EI57" s="905"/>
      <c r="EJ57" s="905"/>
      <c r="EK57" s="905"/>
      <c r="EL57" s="905"/>
      <c r="EM57" s="905"/>
      <c r="EN57" s="905"/>
      <c r="EO57" s="905"/>
      <c r="EP57" s="905"/>
      <c r="EQ57" s="905"/>
      <c r="ER57" s="905"/>
      <c r="ES57" s="905"/>
      <c r="ET57" s="905"/>
      <c r="EU57" s="905"/>
      <c r="EV57" s="905"/>
      <c r="EW57" s="905"/>
      <c r="EX57" s="905"/>
      <c r="EY57" s="905"/>
      <c r="EZ57" s="905"/>
      <c r="FA57" s="905"/>
      <c r="FB57" s="905"/>
      <c r="FC57" s="905"/>
      <c r="FD57" s="905"/>
      <c r="FE57" s="905"/>
    </row>
    <row r="58" spans="22:161" ht="30" customHeight="1" x14ac:dyDescent="0.25">
      <c r="V58" s="675"/>
      <c r="W58" s="675"/>
      <c r="X58" s="675"/>
      <c r="Y58" s="675"/>
      <c r="Z58" s="675"/>
      <c r="AA58" s="675"/>
      <c r="AB58" s="675"/>
      <c r="AC58" s="675"/>
      <c r="AD58" s="675"/>
      <c r="AE58" s="675"/>
      <c r="AF58" s="675"/>
      <c r="AG58" s="905"/>
      <c r="AH58" s="905"/>
      <c r="AI58" s="905"/>
      <c r="AJ58" s="905"/>
      <c r="AK58" s="905"/>
      <c r="AL58" s="905"/>
      <c r="AM58" s="905"/>
      <c r="AN58" s="905"/>
      <c r="AO58" s="905"/>
      <c r="AP58" s="905"/>
      <c r="AQ58" s="905"/>
      <c r="AR58" s="905"/>
      <c r="AS58" s="905"/>
      <c r="AT58" s="905"/>
      <c r="AU58" s="905"/>
      <c r="AV58" s="905"/>
      <c r="AW58" s="905"/>
      <c r="AX58" s="905"/>
      <c r="AY58" s="905"/>
      <c r="AZ58" s="905"/>
      <c r="BA58" s="905"/>
      <c r="BB58" s="905"/>
      <c r="BC58" s="905"/>
      <c r="BD58" s="905"/>
      <c r="BE58" s="905"/>
      <c r="BF58" s="905"/>
      <c r="BG58" s="905"/>
      <c r="BH58" s="905"/>
      <c r="BI58" s="905"/>
      <c r="BJ58" s="905"/>
      <c r="BK58" s="905"/>
      <c r="BL58" s="905"/>
      <c r="BM58" s="905"/>
      <c r="BN58" s="905"/>
      <c r="BO58" s="905"/>
      <c r="BP58" s="905"/>
      <c r="BQ58" s="905"/>
      <c r="BR58" s="905"/>
      <c r="BS58" s="905"/>
      <c r="BT58" s="905"/>
      <c r="BU58" s="905"/>
      <c r="BV58" s="905"/>
      <c r="BW58" s="905"/>
      <c r="BX58" s="905"/>
      <c r="BY58" s="905"/>
      <c r="BZ58" s="905"/>
      <c r="CA58" s="905"/>
      <c r="CB58" s="905"/>
      <c r="CC58" s="905"/>
      <c r="CD58" s="905"/>
      <c r="CE58" s="905"/>
      <c r="CF58" s="905"/>
      <c r="CG58" s="905"/>
      <c r="CH58" s="905"/>
      <c r="CI58" s="905"/>
      <c r="CJ58" s="905"/>
      <c r="CK58" s="905"/>
      <c r="CL58" s="905"/>
      <c r="CM58" s="905"/>
      <c r="CN58" s="905"/>
      <c r="CO58" s="905"/>
      <c r="CP58" s="905"/>
      <c r="CQ58" s="905"/>
      <c r="CR58" s="905"/>
      <c r="CS58" s="905"/>
      <c r="CT58" s="905"/>
      <c r="CU58" s="905"/>
      <c r="CV58" s="905"/>
      <c r="CW58" s="905"/>
      <c r="CX58" s="905"/>
      <c r="CY58" s="905"/>
      <c r="CZ58" s="905"/>
      <c r="DA58" s="905"/>
      <c r="DB58" s="905"/>
      <c r="DC58" s="905"/>
      <c r="DD58" s="905"/>
      <c r="DE58" s="905"/>
      <c r="DF58" s="905"/>
      <c r="DG58" s="905"/>
      <c r="DH58" s="905"/>
      <c r="DI58" s="905"/>
      <c r="DJ58" s="905"/>
      <c r="DK58" s="905"/>
      <c r="DL58" s="905"/>
      <c r="DM58" s="905"/>
      <c r="DN58" s="905"/>
      <c r="DO58" s="905"/>
      <c r="DP58" s="905"/>
      <c r="DQ58" s="905"/>
      <c r="DR58" s="905"/>
      <c r="DS58" s="905"/>
      <c r="DT58" s="905"/>
      <c r="DU58" s="905"/>
      <c r="DV58" s="905"/>
      <c r="DW58" s="905"/>
      <c r="DX58" s="905"/>
      <c r="DY58" s="905"/>
      <c r="DZ58" s="905"/>
      <c r="EA58" s="905"/>
      <c r="EB58" s="905"/>
      <c r="EC58" s="905"/>
      <c r="ED58" s="905"/>
      <c r="EE58" s="905"/>
      <c r="EF58" s="905"/>
      <c r="EG58" s="905"/>
      <c r="EH58" s="905"/>
      <c r="EI58" s="905"/>
      <c r="EJ58" s="905"/>
      <c r="EK58" s="905"/>
      <c r="EL58" s="905"/>
      <c r="EM58" s="905"/>
      <c r="EN58" s="905"/>
      <c r="EO58" s="905"/>
      <c r="EP58" s="905"/>
      <c r="EQ58" s="905"/>
      <c r="ER58" s="905"/>
      <c r="ES58" s="905"/>
      <c r="ET58" s="905"/>
      <c r="EU58" s="905"/>
      <c r="EV58" s="905"/>
      <c r="EW58" s="905"/>
      <c r="EX58" s="905"/>
      <c r="EY58" s="905"/>
      <c r="EZ58" s="905"/>
      <c r="FA58" s="905"/>
      <c r="FB58" s="905"/>
      <c r="FC58" s="905"/>
      <c r="FD58" s="905"/>
      <c r="FE58" s="905"/>
    </row>
    <row r="59" spans="22:161" ht="30" customHeight="1" x14ac:dyDescent="0.25">
      <c r="V59" s="675"/>
      <c r="W59" s="675"/>
      <c r="X59" s="675"/>
      <c r="Y59" s="675"/>
      <c r="Z59" s="675"/>
      <c r="AA59" s="675"/>
      <c r="AB59" s="675"/>
      <c r="AC59" s="675"/>
      <c r="AD59" s="675"/>
      <c r="AE59" s="675"/>
      <c r="AF59" s="675"/>
      <c r="AG59" s="905"/>
      <c r="AH59" s="905"/>
      <c r="AI59" s="905"/>
      <c r="AJ59" s="905"/>
      <c r="AK59" s="905"/>
      <c r="AL59" s="905"/>
      <c r="AM59" s="905"/>
      <c r="AN59" s="905"/>
      <c r="AO59" s="905"/>
      <c r="AP59" s="905"/>
      <c r="AQ59" s="905"/>
      <c r="AR59" s="905"/>
      <c r="AS59" s="905"/>
      <c r="AT59" s="905"/>
      <c r="AU59" s="905"/>
      <c r="AV59" s="905"/>
      <c r="AW59" s="905"/>
      <c r="AX59" s="905"/>
      <c r="AY59" s="905"/>
      <c r="AZ59" s="905"/>
      <c r="BA59" s="905"/>
      <c r="BB59" s="905"/>
      <c r="BC59" s="905"/>
      <c r="BD59" s="905"/>
      <c r="BE59" s="905"/>
      <c r="BF59" s="905"/>
      <c r="BG59" s="905"/>
      <c r="BH59" s="905"/>
      <c r="BI59" s="905"/>
      <c r="BJ59" s="905"/>
      <c r="BK59" s="905"/>
      <c r="BL59" s="905"/>
      <c r="BM59" s="905"/>
      <c r="BN59" s="905"/>
      <c r="BO59" s="905"/>
      <c r="BP59" s="905"/>
      <c r="BQ59" s="905"/>
      <c r="BR59" s="905"/>
      <c r="BS59" s="905"/>
      <c r="BT59" s="905"/>
      <c r="BU59" s="905"/>
      <c r="BV59" s="905"/>
      <c r="BW59" s="905"/>
      <c r="BX59" s="905"/>
      <c r="BY59" s="905"/>
      <c r="BZ59" s="905"/>
      <c r="CA59" s="905"/>
      <c r="CB59" s="905"/>
      <c r="CC59" s="905"/>
      <c r="CD59" s="905"/>
      <c r="CE59" s="905"/>
      <c r="CF59" s="905"/>
      <c r="CG59" s="905"/>
      <c r="CH59" s="905"/>
      <c r="CI59" s="905"/>
      <c r="CJ59" s="905"/>
      <c r="CK59" s="905"/>
      <c r="CL59" s="905"/>
      <c r="CM59" s="905"/>
      <c r="CN59" s="905"/>
      <c r="CO59" s="905"/>
      <c r="CP59" s="905"/>
      <c r="CQ59" s="905"/>
      <c r="CR59" s="905"/>
      <c r="CS59" s="905"/>
      <c r="CT59" s="905"/>
      <c r="CU59" s="905"/>
      <c r="CV59" s="905"/>
      <c r="CW59" s="905"/>
      <c r="CX59" s="905"/>
      <c r="CY59" s="905"/>
      <c r="CZ59" s="905"/>
      <c r="DA59" s="905"/>
      <c r="DB59" s="905"/>
      <c r="DC59" s="905"/>
      <c r="DD59" s="905"/>
      <c r="DE59" s="905"/>
      <c r="DF59" s="905"/>
      <c r="DG59" s="905"/>
      <c r="DH59" s="905"/>
      <c r="DI59" s="905"/>
      <c r="DJ59" s="905"/>
      <c r="DK59" s="905"/>
      <c r="DL59" s="905"/>
      <c r="DM59" s="905"/>
      <c r="DN59" s="905"/>
      <c r="DO59" s="905"/>
      <c r="DP59" s="905"/>
      <c r="DQ59" s="905"/>
      <c r="DR59" s="905"/>
      <c r="DS59" s="905"/>
      <c r="DT59" s="905"/>
      <c r="DU59" s="905"/>
      <c r="DV59" s="905"/>
      <c r="DW59" s="905"/>
      <c r="DX59" s="905"/>
      <c r="DY59" s="905"/>
      <c r="DZ59" s="905"/>
      <c r="EA59" s="905"/>
      <c r="EB59" s="905"/>
      <c r="EC59" s="905"/>
      <c r="ED59" s="905"/>
      <c r="EE59" s="905"/>
      <c r="EF59" s="905"/>
      <c r="EG59" s="905"/>
      <c r="EH59" s="905"/>
      <c r="EI59" s="905"/>
      <c r="EJ59" s="905"/>
      <c r="EK59" s="905"/>
      <c r="EL59" s="905"/>
      <c r="EM59" s="905"/>
      <c r="EN59" s="905"/>
      <c r="EO59" s="905"/>
      <c r="EP59" s="905"/>
      <c r="EQ59" s="905"/>
      <c r="ER59" s="905"/>
      <c r="ES59" s="905"/>
      <c r="ET59" s="905"/>
      <c r="EU59" s="905"/>
      <c r="EV59" s="905"/>
      <c r="EW59" s="905"/>
      <c r="EX59" s="905"/>
      <c r="EY59" s="905"/>
      <c r="EZ59" s="905"/>
      <c r="FA59" s="905"/>
      <c r="FB59" s="905"/>
      <c r="FC59" s="905"/>
      <c r="FD59" s="905"/>
      <c r="FE59" s="905"/>
    </row>
    <row r="60" spans="22:161" ht="30" customHeight="1" x14ac:dyDescent="0.25">
      <c r="V60" s="675"/>
      <c r="W60" s="675"/>
      <c r="X60" s="675"/>
      <c r="Y60" s="675"/>
      <c r="Z60" s="675"/>
      <c r="AA60" s="675"/>
      <c r="AB60" s="675"/>
      <c r="AC60" s="675"/>
      <c r="AD60" s="675"/>
      <c r="AE60" s="675"/>
      <c r="AF60" s="675"/>
      <c r="AG60" s="905"/>
      <c r="AH60" s="905"/>
      <c r="AI60" s="905"/>
      <c r="AJ60" s="905"/>
      <c r="AK60" s="905"/>
      <c r="AL60" s="905"/>
      <c r="AM60" s="905"/>
      <c r="AN60" s="905"/>
      <c r="AO60" s="905"/>
      <c r="AP60" s="905"/>
      <c r="AQ60" s="905"/>
      <c r="AR60" s="905"/>
      <c r="AS60" s="905"/>
      <c r="AT60" s="905"/>
      <c r="AU60" s="905"/>
      <c r="AV60" s="905"/>
      <c r="AW60" s="905"/>
      <c r="AX60" s="905"/>
      <c r="AY60" s="905"/>
      <c r="AZ60" s="905"/>
      <c r="BA60" s="905"/>
      <c r="BB60" s="905"/>
      <c r="BC60" s="905"/>
      <c r="BD60" s="905"/>
      <c r="BE60" s="905"/>
      <c r="BF60" s="905"/>
      <c r="BG60" s="905"/>
      <c r="BH60" s="905"/>
      <c r="BI60" s="905"/>
      <c r="BJ60" s="905"/>
      <c r="BK60" s="905"/>
      <c r="BL60" s="905"/>
      <c r="BM60" s="905"/>
      <c r="BN60" s="905"/>
      <c r="BO60" s="905"/>
      <c r="BP60" s="905"/>
      <c r="BQ60" s="905"/>
      <c r="BR60" s="905"/>
      <c r="BS60" s="905"/>
      <c r="BT60" s="905"/>
      <c r="BU60" s="905"/>
      <c r="BV60" s="905"/>
      <c r="BW60" s="905"/>
      <c r="BX60" s="905"/>
      <c r="BY60" s="905"/>
      <c r="BZ60" s="905"/>
      <c r="CA60" s="905"/>
      <c r="CB60" s="905"/>
      <c r="CC60" s="905"/>
      <c r="CD60" s="905"/>
      <c r="CE60" s="905"/>
      <c r="CF60" s="905"/>
      <c r="CG60" s="905"/>
      <c r="CH60" s="905"/>
      <c r="CI60" s="905"/>
      <c r="CJ60" s="905"/>
      <c r="CK60" s="905"/>
      <c r="CL60" s="905"/>
      <c r="CM60" s="905"/>
      <c r="CN60" s="905"/>
      <c r="CO60" s="905"/>
      <c r="CP60" s="905"/>
      <c r="CQ60" s="905"/>
      <c r="CR60" s="905"/>
      <c r="CS60" s="905"/>
      <c r="CT60" s="905"/>
      <c r="CU60" s="905"/>
      <c r="CV60" s="905"/>
      <c r="CW60" s="905"/>
      <c r="CX60" s="905"/>
      <c r="CY60" s="905"/>
      <c r="CZ60" s="905"/>
      <c r="DA60" s="905"/>
      <c r="DB60" s="905"/>
      <c r="DC60" s="905"/>
      <c r="DD60" s="905"/>
      <c r="DE60" s="905"/>
      <c r="DF60" s="905"/>
      <c r="DG60" s="905"/>
      <c r="DH60" s="905"/>
      <c r="DI60" s="905"/>
      <c r="DJ60" s="905"/>
      <c r="DK60" s="905"/>
      <c r="DL60" s="905"/>
      <c r="DM60" s="905"/>
      <c r="DN60" s="905"/>
      <c r="DO60" s="905"/>
      <c r="DP60" s="905"/>
      <c r="DQ60" s="905"/>
      <c r="DR60" s="905"/>
      <c r="DS60" s="905"/>
      <c r="DT60" s="905"/>
      <c r="DU60" s="905"/>
      <c r="DV60" s="905"/>
      <c r="DW60" s="905"/>
      <c r="DX60" s="905"/>
      <c r="DY60" s="905"/>
      <c r="DZ60" s="905"/>
      <c r="EA60" s="905"/>
      <c r="EB60" s="905"/>
      <c r="EC60" s="905"/>
      <c r="ED60" s="905"/>
      <c r="EE60" s="905"/>
      <c r="EF60" s="905"/>
      <c r="EG60" s="905"/>
      <c r="EH60" s="905"/>
      <c r="EI60" s="905"/>
      <c r="EJ60" s="905"/>
      <c r="EK60" s="905"/>
      <c r="EL60" s="905"/>
      <c r="EM60" s="905"/>
      <c r="EN60" s="905"/>
      <c r="EO60" s="905"/>
      <c r="EP60" s="905"/>
      <c r="EQ60" s="905"/>
      <c r="ER60" s="905"/>
      <c r="ES60" s="905"/>
      <c r="ET60" s="905"/>
      <c r="EU60" s="905"/>
      <c r="EV60" s="905"/>
      <c r="EW60" s="905"/>
      <c r="EX60" s="905"/>
      <c r="EY60" s="905"/>
      <c r="EZ60" s="905"/>
      <c r="FA60" s="905"/>
      <c r="FB60" s="905"/>
      <c r="FC60" s="905"/>
      <c r="FD60" s="905"/>
      <c r="FE60" s="905"/>
    </row>
    <row r="61" spans="22:161" ht="30" customHeight="1" x14ac:dyDescent="0.25">
      <c r="V61" s="675"/>
      <c r="W61" s="675"/>
      <c r="X61" s="675"/>
      <c r="Y61" s="675"/>
      <c r="Z61" s="675"/>
      <c r="AA61" s="675"/>
      <c r="AB61" s="675"/>
      <c r="AC61" s="675"/>
      <c r="AD61" s="675"/>
      <c r="AE61" s="675"/>
      <c r="AF61" s="675"/>
      <c r="AG61" s="905"/>
      <c r="AH61" s="905"/>
      <c r="AI61" s="905"/>
      <c r="AJ61" s="905"/>
      <c r="AK61" s="905"/>
      <c r="AL61" s="905"/>
      <c r="AM61" s="905"/>
      <c r="AN61" s="905"/>
      <c r="AO61" s="905"/>
      <c r="AP61" s="905"/>
      <c r="AQ61" s="905"/>
      <c r="AR61" s="905"/>
      <c r="AS61" s="905"/>
      <c r="AT61" s="905"/>
      <c r="AU61" s="905"/>
      <c r="AV61" s="905"/>
      <c r="AW61" s="905"/>
      <c r="AX61" s="905"/>
      <c r="AY61" s="905"/>
      <c r="AZ61" s="905"/>
      <c r="BA61" s="905"/>
      <c r="BB61" s="905"/>
      <c r="BC61" s="905"/>
      <c r="BD61" s="905"/>
      <c r="BE61" s="905"/>
      <c r="BF61" s="905"/>
      <c r="BG61" s="905"/>
      <c r="BH61" s="905"/>
      <c r="BI61" s="905"/>
      <c r="BJ61" s="905"/>
      <c r="BK61" s="905"/>
      <c r="BL61" s="905"/>
      <c r="BM61" s="905"/>
      <c r="BN61" s="905"/>
      <c r="BO61" s="905"/>
      <c r="BP61" s="905"/>
      <c r="BQ61" s="905"/>
      <c r="BR61" s="905"/>
      <c r="BS61" s="905"/>
      <c r="BT61" s="905"/>
      <c r="BU61" s="905"/>
      <c r="BV61" s="905"/>
      <c r="BW61" s="905"/>
      <c r="BX61" s="905"/>
      <c r="BY61" s="905"/>
      <c r="BZ61" s="905"/>
      <c r="CA61" s="905"/>
      <c r="CB61" s="905"/>
      <c r="CC61" s="905"/>
      <c r="CD61" s="905"/>
      <c r="CE61" s="905"/>
      <c r="CF61" s="905"/>
      <c r="CG61" s="905"/>
      <c r="CH61" s="905"/>
      <c r="CI61" s="905"/>
      <c r="CJ61" s="905"/>
      <c r="CK61" s="905"/>
      <c r="CL61" s="905"/>
      <c r="CM61" s="905"/>
      <c r="CN61" s="905"/>
      <c r="CO61" s="905"/>
      <c r="CP61" s="905"/>
      <c r="CQ61" s="905"/>
      <c r="CR61" s="905"/>
      <c r="CS61" s="905"/>
      <c r="CT61" s="905"/>
      <c r="CU61" s="905"/>
      <c r="CV61" s="905"/>
      <c r="CW61" s="905"/>
      <c r="CX61" s="905"/>
      <c r="CY61" s="905"/>
      <c r="CZ61" s="905"/>
      <c r="DA61" s="905"/>
      <c r="DB61" s="905"/>
      <c r="DC61" s="905"/>
      <c r="DD61" s="905"/>
      <c r="DE61" s="905"/>
      <c r="DF61" s="905"/>
      <c r="DG61" s="905"/>
      <c r="DH61" s="905"/>
      <c r="DI61" s="905"/>
      <c r="DJ61" s="905"/>
      <c r="DK61" s="905"/>
      <c r="DL61" s="905"/>
      <c r="DM61" s="905"/>
      <c r="DN61" s="905"/>
      <c r="DO61" s="905"/>
      <c r="DP61" s="905"/>
      <c r="DQ61" s="905"/>
      <c r="DR61" s="905"/>
      <c r="DS61" s="905"/>
      <c r="DT61" s="905"/>
      <c r="DU61" s="905"/>
      <c r="DV61" s="905"/>
      <c r="DW61" s="905"/>
      <c r="DX61" s="905"/>
      <c r="DY61" s="905"/>
      <c r="DZ61" s="905"/>
      <c r="EA61" s="905"/>
      <c r="EB61" s="905"/>
      <c r="EC61" s="905"/>
      <c r="ED61" s="905"/>
      <c r="EE61" s="905"/>
      <c r="EF61" s="905"/>
      <c r="EG61" s="905"/>
      <c r="EH61" s="905"/>
      <c r="EI61" s="905"/>
      <c r="EJ61" s="905"/>
      <c r="EK61" s="905"/>
      <c r="EL61" s="905"/>
      <c r="EM61" s="905"/>
      <c r="EN61" s="905"/>
      <c r="EO61" s="905"/>
      <c r="EP61" s="905"/>
      <c r="EQ61" s="905"/>
      <c r="ER61" s="905"/>
      <c r="ES61" s="905"/>
      <c r="ET61" s="905"/>
      <c r="EU61" s="905"/>
      <c r="EV61" s="905"/>
      <c r="EW61" s="905"/>
      <c r="EX61" s="905"/>
      <c r="EY61" s="905"/>
      <c r="EZ61" s="905"/>
      <c r="FA61" s="905"/>
      <c r="FB61" s="905"/>
      <c r="FC61" s="905"/>
      <c r="FD61" s="905"/>
      <c r="FE61" s="905"/>
    </row>
    <row r="62" spans="22:161" ht="30" customHeight="1" x14ac:dyDescent="0.25">
      <c r="V62" s="675"/>
      <c r="W62" s="675"/>
      <c r="X62" s="675"/>
      <c r="Y62" s="675"/>
      <c r="Z62" s="675"/>
      <c r="AA62" s="675"/>
      <c r="AB62" s="675"/>
      <c r="AC62" s="675"/>
      <c r="AD62" s="675"/>
      <c r="AE62" s="675"/>
      <c r="AF62" s="675"/>
      <c r="AG62" s="905"/>
      <c r="AH62" s="905"/>
      <c r="AI62" s="905"/>
      <c r="AJ62" s="905"/>
      <c r="AK62" s="905"/>
      <c r="AL62" s="905"/>
      <c r="AM62" s="905"/>
      <c r="AN62" s="905"/>
      <c r="AO62" s="905"/>
      <c r="AP62" s="905"/>
      <c r="AQ62" s="905"/>
      <c r="AR62" s="905"/>
      <c r="AS62" s="905"/>
      <c r="AT62" s="905"/>
      <c r="AU62" s="905"/>
      <c r="AV62" s="905"/>
      <c r="AW62" s="905"/>
      <c r="AX62" s="905"/>
      <c r="AY62" s="905"/>
      <c r="AZ62" s="905"/>
      <c r="BA62" s="905"/>
      <c r="BB62" s="905"/>
      <c r="BC62" s="905"/>
      <c r="BD62" s="905"/>
      <c r="BE62" s="905"/>
      <c r="BF62" s="905"/>
      <c r="BG62" s="905"/>
      <c r="BH62" s="905"/>
      <c r="BI62" s="905"/>
      <c r="BJ62" s="905"/>
      <c r="BK62" s="905"/>
      <c r="BL62" s="905"/>
      <c r="BM62" s="905"/>
      <c r="BN62" s="905"/>
      <c r="BO62" s="905"/>
      <c r="BP62" s="905"/>
      <c r="BQ62" s="905"/>
      <c r="BR62" s="905"/>
      <c r="BS62" s="905"/>
      <c r="BT62" s="905"/>
      <c r="BU62" s="905"/>
      <c r="BV62" s="905"/>
      <c r="BW62" s="905"/>
      <c r="BX62" s="905"/>
      <c r="BY62" s="905"/>
      <c r="BZ62" s="905"/>
      <c r="CA62" s="905"/>
      <c r="CB62" s="905"/>
      <c r="CC62" s="905"/>
      <c r="CD62" s="905"/>
      <c r="CE62" s="905"/>
      <c r="CF62" s="905"/>
      <c r="CG62" s="905"/>
      <c r="CH62" s="905"/>
      <c r="CI62" s="905"/>
      <c r="CJ62" s="905"/>
      <c r="CK62" s="905"/>
      <c r="CL62" s="905"/>
      <c r="CM62" s="905"/>
      <c r="CN62" s="905"/>
      <c r="CO62" s="905"/>
      <c r="CP62" s="905"/>
      <c r="CQ62" s="905"/>
      <c r="CR62" s="905"/>
      <c r="CS62" s="905"/>
      <c r="CT62" s="905"/>
      <c r="CU62" s="905"/>
      <c r="CV62" s="905"/>
      <c r="CW62" s="905"/>
      <c r="CX62" s="905"/>
      <c r="CY62" s="905"/>
      <c r="CZ62" s="905"/>
      <c r="DA62" s="905"/>
      <c r="DB62" s="905"/>
      <c r="DC62" s="905"/>
      <c r="DD62" s="905"/>
      <c r="DE62" s="905"/>
      <c r="DF62" s="905"/>
      <c r="DG62" s="905"/>
      <c r="DH62" s="905"/>
      <c r="DI62" s="905"/>
      <c r="DJ62" s="905"/>
      <c r="DK62" s="905"/>
      <c r="DL62" s="905"/>
      <c r="DM62" s="905"/>
      <c r="DN62" s="905"/>
      <c r="DO62" s="905"/>
      <c r="DP62" s="905"/>
      <c r="DQ62" s="905"/>
      <c r="DR62" s="905"/>
      <c r="DS62" s="905"/>
      <c r="DT62" s="905"/>
      <c r="DU62" s="905"/>
      <c r="DV62" s="905"/>
      <c r="DW62" s="905"/>
      <c r="DX62" s="905"/>
      <c r="DY62" s="905"/>
      <c r="DZ62" s="905"/>
      <c r="EA62" s="905"/>
      <c r="EB62" s="905"/>
      <c r="EC62" s="905"/>
      <c r="ED62" s="905"/>
      <c r="EE62" s="905"/>
      <c r="EF62" s="905"/>
      <c r="EG62" s="905"/>
      <c r="EH62" s="905"/>
      <c r="EI62" s="905"/>
      <c r="EJ62" s="905"/>
      <c r="EK62" s="905"/>
      <c r="EL62" s="905"/>
      <c r="EM62" s="905"/>
      <c r="EN62" s="905"/>
      <c r="EO62" s="905"/>
      <c r="EP62" s="905"/>
      <c r="EQ62" s="905"/>
      <c r="ER62" s="905"/>
      <c r="ES62" s="905"/>
      <c r="ET62" s="905"/>
      <c r="EU62" s="905"/>
      <c r="EV62" s="905"/>
      <c r="EW62" s="905"/>
      <c r="EX62" s="905"/>
      <c r="EY62" s="905"/>
      <c r="EZ62" s="905"/>
      <c r="FA62" s="905"/>
      <c r="FB62" s="905"/>
      <c r="FC62" s="905"/>
      <c r="FD62" s="905"/>
      <c r="FE62" s="905"/>
    </row>
    <row r="63" spans="22:161" ht="30" customHeight="1" x14ac:dyDescent="0.25">
      <c r="V63" s="675"/>
      <c r="W63" s="675"/>
      <c r="X63" s="675"/>
      <c r="Y63" s="675"/>
      <c r="Z63" s="675"/>
      <c r="AA63" s="675"/>
      <c r="AB63" s="675"/>
      <c r="AC63" s="675"/>
      <c r="AD63" s="675"/>
      <c r="AE63" s="675"/>
      <c r="AF63" s="675"/>
      <c r="AG63" s="905"/>
      <c r="AH63" s="905"/>
      <c r="AI63" s="905"/>
      <c r="AJ63" s="905"/>
      <c r="AK63" s="905"/>
      <c r="AL63" s="905"/>
      <c r="AM63" s="905"/>
      <c r="AN63" s="905"/>
      <c r="AO63" s="905"/>
      <c r="AP63" s="905"/>
      <c r="AQ63" s="905"/>
      <c r="AR63" s="905"/>
      <c r="AS63" s="905"/>
      <c r="AT63" s="905"/>
      <c r="AU63" s="905"/>
      <c r="AV63" s="905"/>
      <c r="AW63" s="905"/>
      <c r="AX63" s="905"/>
      <c r="AY63" s="905"/>
      <c r="AZ63" s="905"/>
      <c r="BA63" s="905"/>
      <c r="BB63" s="905"/>
      <c r="BC63" s="905"/>
      <c r="BD63" s="905"/>
      <c r="BE63" s="905"/>
      <c r="BF63" s="905"/>
      <c r="BG63" s="905"/>
      <c r="BH63" s="905"/>
      <c r="BI63" s="905"/>
      <c r="BJ63" s="905"/>
      <c r="BK63" s="905"/>
      <c r="BL63" s="905"/>
      <c r="BM63" s="905"/>
      <c r="BN63" s="905"/>
      <c r="BO63" s="905"/>
      <c r="BP63" s="905"/>
      <c r="BQ63" s="905"/>
      <c r="BR63" s="905"/>
      <c r="BS63" s="905"/>
      <c r="BT63" s="905"/>
      <c r="BU63" s="905"/>
      <c r="BV63" s="905"/>
      <c r="BW63" s="905"/>
      <c r="BX63" s="905"/>
      <c r="BY63" s="905"/>
      <c r="BZ63" s="905"/>
      <c r="CA63" s="905"/>
      <c r="CB63" s="905"/>
      <c r="CC63" s="905"/>
      <c r="CD63" s="905"/>
      <c r="CE63" s="905"/>
      <c r="CF63" s="905"/>
      <c r="CG63" s="905"/>
      <c r="CH63" s="905"/>
      <c r="CI63" s="905"/>
      <c r="CJ63" s="905"/>
      <c r="CK63" s="905"/>
      <c r="CL63" s="905"/>
      <c r="CM63" s="905"/>
      <c r="CN63" s="905"/>
      <c r="CO63" s="905"/>
      <c r="CP63" s="905"/>
      <c r="CQ63" s="905"/>
      <c r="CR63" s="905"/>
      <c r="CS63" s="905"/>
      <c r="CT63" s="905"/>
      <c r="CU63" s="905"/>
      <c r="CV63" s="905"/>
      <c r="CW63" s="905"/>
      <c r="CX63" s="905"/>
      <c r="CY63" s="905"/>
      <c r="CZ63" s="905"/>
      <c r="DA63" s="905"/>
      <c r="DB63" s="905"/>
      <c r="DC63" s="905"/>
      <c r="DD63" s="905"/>
      <c r="DE63" s="905"/>
      <c r="DF63" s="905"/>
      <c r="DG63" s="905"/>
      <c r="DH63" s="905"/>
      <c r="DI63" s="905"/>
      <c r="DJ63" s="905"/>
      <c r="DK63" s="905"/>
      <c r="DL63" s="905"/>
      <c r="DM63" s="905"/>
      <c r="DN63" s="905"/>
      <c r="DO63" s="905"/>
      <c r="DP63" s="905"/>
      <c r="DQ63" s="905"/>
      <c r="DR63" s="905"/>
      <c r="DS63" s="905"/>
      <c r="DT63" s="905"/>
      <c r="DU63" s="905"/>
      <c r="DV63" s="905"/>
      <c r="DW63" s="905"/>
      <c r="DX63" s="905"/>
      <c r="DY63" s="905"/>
      <c r="DZ63" s="905"/>
      <c r="EA63" s="905"/>
      <c r="EB63" s="905"/>
      <c r="EC63" s="905"/>
      <c r="ED63" s="905"/>
      <c r="EE63" s="905"/>
      <c r="EF63" s="905"/>
      <c r="EG63" s="905"/>
      <c r="EH63" s="905"/>
      <c r="EI63" s="905"/>
      <c r="EJ63" s="905"/>
      <c r="EK63" s="905"/>
      <c r="EL63" s="905"/>
      <c r="EM63" s="905"/>
      <c r="EN63" s="905"/>
      <c r="EO63" s="905"/>
      <c r="EP63" s="905"/>
      <c r="EQ63" s="905"/>
      <c r="ER63" s="905"/>
      <c r="ES63" s="905"/>
      <c r="ET63" s="905"/>
      <c r="EU63" s="905"/>
      <c r="EV63" s="905"/>
      <c r="EW63" s="905"/>
      <c r="EX63" s="905"/>
      <c r="EY63" s="905"/>
      <c r="EZ63" s="905"/>
      <c r="FA63" s="905"/>
      <c r="FB63" s="905"/>
      <c r="FC63" s="905"/>
      <c r="FD63" s="905"/>
      <c r="FE63" s="905"/>
    </row>
    <row r="64" spans="22:161" ht="30" customHeight="1" x14ac:dyDescent="0.25">
      <c r="V64" s="675"/>
      <c r="W64" s="675"/>
      <c r="X64" s="675"/>
      <c r="Y64" s="675"/>
      <c r="Z64" s="675"/>
      <c r="AA64" s="675"/>
      <c r="AB64" s="675"/>
      <c r="AC64" s="675"/>
      <c r="AD64" s="675"/>
      <c r="AE64" s="675"/>
      <c r="AF64" s="675"/>
      <c r="AG64" s="905"/>
      <c r="AH64" s="905"/>
      <c r="AI64" s="905"/>
      <c r="AJ64" s="905"/>
      <c r="AK64" s="905"/>
      <c r="AL64" s="905"/>
      <c r="AM64" s="905"/>
      <c r="AN64" s="905"/>
      <c r="AO64" s="905"/>
      <c r="AP64" s="905"/>
      <c r="AQ64" s="905"/>
      <c r="AR64" s="905"/>
      <c r="AS64" s="905"/>
      <c r="AT64" s="905"/>
      <c r="AU64" s="905"/>
      <c r="AV64" s="905"/>
      <c r="AW64" s="905"/>
      <c r="AX64" s="905"/>
      <c r="AY64" s="905"/>
      <c r="AZ64" s="905"/>
      <c r="BA64" s="905"/>
      <c r="BB64" s="905"/>
      <c r="BC64" s="905"/>
      <c r="BD64" s="905"/>
      <c r="BE64" s="905"/>
      <c r="BF64" s="905"/>
      <c r="BG64" s="905"/>
      <c r="BH64" s="905"/>
      <c r="BI64" s="905"/>
      <c r="BJ64" s="905"/>
      <c r="BK64" s="905"/>
      <c r="BL64" s="905"/>
      <c r="BM64" s="905"/>
      <c r="BN64" s="905"/>
      <c r="BO64" s="905"/>
      <c r="BP64" s="905"/>
      <c r="BQ64" s="905"/>
      <c r="BR64" s="905"/>
      <c r="BS64" s="905"/>
      <c r="BT64" s="905"/>
      <c r="BU64" s="905"/>
      <c r="BV64" s="905"/>
      <c r="BW64" s="905"/>
      <c r="BX64" s="905"/>
      <c r="BY64" s="905"/>
      <c r="BZ64" s="905"/>
      <c r="CA64" s="905"/>
      <c r="CB64" s="905"/>
      <c r="CC64" s="905"/>
      <c r="CD64" s="905"/>
      <c r="CE64" s="905"/>
      <c r="CF64" s="905"/>
      <c r="CG64" s="905"/>
      <c r="CH64" s="905"/>
      <c r="CI64" s="905"/>
      <c r="CJ64" s="905"/>
      <c r="CK64" s="905"/>
      <c r="CL64" s="905"/>
      <c r="CM64" s="905"/>
      <c r="CN64" s="905"/>
      <c r="CO64" s="905"/>
      <c r="CP64" s="905"/>
      <c r="CQ64" s="905"/>
      <c r="CR64" s="905"/>
      <c r="CS64" s="905"/>
      <c r="CT64" s="905"/>
      <c r="CU64" s="905"/>
      <c r="CV64" s="905"/>
      <c r="CW64" s="905"/>
      <c r="CX64" s="905"/>
      <c r="CY64" s="905"/>
      <c r="CZ64" s="905"/>
      <c r="DA64" s="905"/>
      <c r="DB64" s="905"/>
      <c r="DC64" s="905"/>
      <c r="DD64" s="905"/>
      <c r="DE64" s="905"/>
      <c r="DF64" s="905"/>
      <c r="DG64" s="905"/>
      <c r="DH64" s="905"/>
      <c r="DI64" s="905"/>
      <c r="DJ64" s="905"/>
      <c r="DK64" s="905"/>
      <c r="DL64" s="905"/>
      <c r="DM64" s="905"/>
      <c r="DN64" s="905"/>
      <c r="DO64" s="905"/>
      <c r="DP64" s="905"/>
      <c r="DQ64" s="905"/>
      <c r="DR64" s="905"/>
      <c r="DS64" s="905"/>
      <c r="DT64" s="905"/>
      <c r="DU64" s="905"/>
      <c r="DV64" s="905"/>
      <c r="DW64" s="905"/>
      <c r="DX64" s="905"/>
      <c r="DY64" s="905"/>
      <c r="DZ64" s="905"/>
      <c r="EA64" s="905"/>
      <c r="EB64" s="905"/>
      <c r="EC64" s="905"/>
      <c r="ED64" s="905"/>
      <c r="EE64" s="905"/>
      <c r="EF64" s="905"/>
      <c r="EG64" s="905"/>
      <c r="EH64" s="905"/>
      <c r="EI64" s="905"/>
      <c r="EJ64" s="905"/>
      <c r="EK64" s="905"/>
      <c r="EL64" s="905"/>
      <c r="EM64" s="905"/>
      <c r="EN64" s="905"/>
      <c r="EO64" s="905"/>
      <c r="EP64" s="905"/>
      <c r="EQ64" s="905"/>
      <c r="ER64" s="905"/>
      <c r="ES64" s="905"/>
      <c r="ET64" s="905"/>
      <c r="EU64" s="905"/>
      <c r="EV64" s="905"/>
      <c r="EW64" s="905"/>
      <c r="EX64" s="905"/>
      <c r="EY64" s="905"/>
      <c r="EZ64" s="905"/>
      <c r="FA64" s="905"/>
      <c r="FB64" s="905"/>
      <c r="FC64" s="905"/>
      <c r="FD64" s="905"/>
      <c r="FE64" s="905"/>
    </row>
    <row r="65" spans="22:161" ht="30" customHeight="1" x14ac:dyDescent="0.25">
      <c r="V65" s="675"/>
      <c r="W65" s="675"/>
      <c r="X65" s="675"/>
      <c r="Y65" s="675"/>
      <c r="Z65" s="675"/>
      <c r="AA65" s="675"/>
      <c r="AB65" s="675"/>
      <c r="AC65" s="675"/>
      <c r="AD65" s="675"/>
      <c r="AE65" s="675"/>
      <c r="AF65" s="675"/>
      <c r="AG65" s="905"/>
      <c r="AH65" s="905"/>
      <c r="AI65" s="905"/>
      <c r="AJ65" s="905"/>
      <c r="AK65" s="905"/>
      <c r="AL65" s="905"/>
      <c r="AM65" s="905"/>
      <c r="AN65" s="905"/>
      <c r="AO65" s="905"/>
      <c r="AP65" s="905"/>
      <c r="AQ65" s="905"/>
      <c r="AR65" s="905"/>
      <c r="AS65" s="905"/>
      <c r="AT65" s="905"/>
      <c r="AU65" s="905"/>
      <c r="AV65" s="905"/>
      <c r="AW65" s="905"/>
      <c r="AX65" s="905"/>
      <c r="AY65" s="905"/>
      <c r="AZ65" s="905"/>
      <c r="BA65" s="905"/>
      <c r="BB65" s="905"/>
      <c r="BC65" s="905"/>
      <c r="BD65" s="905"/>
      <c r="BE65" s="905"/>
      <c r="BF65" s="905"/>
      <c r="BG65" s="905"/>
      <c r="BH65" s="905"/>
      <c r="BI65" s="905"/>
      <c r="BJ65" s="905"/>
      <c r="BK65" s="905"/>
      <c r="BL65" s="905"/>
      <c r="BM65" s="905"/>
      <c r="BN65" s="905"/>
      <c r="BO65" s="905"/>
      <c r="BP65" s="905"/>
      <c r="BQ65" s="905"/>
      <c r="BR65" s="905"/>
      <c r="BS65" s="905"/>
      <c r="BT65" s="905"/>
      <c r="BU65" s="905"/>
      <c r="BV65" s="905"/>
      <c r="BW65" s="905"/>
      <c r="BX65" s="905"/>
      <c r="BY65" s="905"/>
      <c r="BZ65" s="905"/>
      <c r="CA65" s="905"/>
      <c r="CB65" s="905"/>
      <c r="CC65" s="905"/>
      <c r="CD65" s="905"/>
      <c r="CE65" s="905"/>
      <c r="CF65" s="905"/>
      <c r="CG65" s="905"/>
      <c r="CH65" s="905"/>
      <c r="CI65" s="905"/>
      <c r="CJ65" s="905"/>
      <c r="CK65" s="905"/>
      <c r="CL65" s="905"/>
      <c r="CM65" s="905"/>
      <c r="CN65" s="905"/>
      <c r="CO65" s="905"/>
      <c r="CP65" s="905"/>
      <c r="CQ65" s="905"/>
      <c r="CR65" s="905"/>
      <c r="CS65" s="905"/>
      <c r="CT65" s="905"/>
      <c r="CU65" s="905"/>
      <c r="CV65" s="905"/>
      <c r="CW65" s="905"/>
      <c r="CX65" s="905"/>
      <c r="CY65" s="905"/>
      <c r="CZ65" s="905"/>
      <c r="DA65" s="905"/>
      <c r="DB65" s="905"/>
      <c r="DC65" s="905"/>
      <c r="DD65" s="905"/>
      <c r="DE65" s="905"/>
      <c r="DF65" s="905"/>
      <c r="DG65" s="905"/>
      <c r="DH65" s="905"/>
      <c r="DI65" s="905"/>
      <c r="DJ65" s="905"/>
      <c r="DK65" s="905"/>
      <c r="DL65" s="905"/>
      <c r="DM65" s="905"/>
      <c r="DN65" s="905"/>
      <c r="DO65" s="905"/>
      <c r="DP65" s="905"/>
      <c r="DQ65" s="905"/>
      <c r="DR65" s="905"/>
      <c r="DS65" s="905"/>
      <c r="DT65" s="905"/>
      <c r="DU65" s="905"/>
      <c r="DV65" s="905"/>
      <c r="DW65" s="905"/>
      <c r="DX65" s="905"/>
      <c r="DY65" s="905"/>
      <c r="DZ65" s="905"/>
      <c r="EA65" s="905"/>
      <c r="EB65" s="905"/>
      <c r="EC65" s="905"/>
      <c r="ED65" s="905"/>
      <c r="EE65" s="905"/>
      <c r="EF65" s="905"/>
      <c r="EG65" s="905"/>
      <c r="EH65" s="905"/>
      <c r="EI65" s="905"/>
      <c r="EJ65" s="905"/>
      <c r="EK65" s="905"/>
      <c r="EL65" s="905"/>
      <c r="EM65" s="905"/>
      <c r="EN65" s="905"/>
      <c r="EO65" s="905"/>
      <c r="EP65" s="905"/>
      <c r="EQ65" s="905"/>
      <c r="ER65" s="905"/>
      <c r="ES65" s="905"/>
      <c r="ET65" s="905"/>
      <c r="EU65" s="905"/>
      <c r="EV65" s="905"/>
      <c r="EW65" s="905"/>
      <c r="EX65" s="905"/>
      <c r="EY65" s="905"/>
      <c r="EZ65" s="905"/>
      <c r="FA65" s="905"/>
      <c r="FB65" s="905"/>
      <c r="FC65" s="905"/>
      <c r="FD65" s="905"/>
      <c r="FE65" s="905"/>
    </row>
    <row r="66" spans="22:161" ht="30" customHeight="1" x14ac:dyDescent="0.25">
      <c r="V66" s="675"/>
      <c r="W66" s="675"/>
      <c r="X66" s="675"/>
      <c r="Y66" s="675"/>
      <c r="Z66" s="675"/>
      <c r="AA66" s="675"/>
      <c r="AB66" s="675"/>
      <c r="AC66" s="675"/>
      <c r="AD66" s="675"/>
      <c r="AE66" s="675"/>
      <c r="AF66" s="675"/>
      <c r="AG66" s="905"/>
      <c r="AH66" s="905"/>
      <c r="AI66" s="905"/>
      <c r="AJ66" s="905"/>
      <c r="AK66" s="905"/>
      <c r="AL66" s="905"/>
      <c r="AM66" s="905"/>
      <c r="AN66" s="905"/>
      <c r="AO66" s="905"/>
      <c r="AP66" s="905"/>
      <c r="AQ66" s="905"/>
      <c r="AR66" s="905"/>
      <c r="AS66" s="905"/>
      <c r="AT66" s="905"/>
      <c r="AU66" s="905"/>
      <c r="AV66" s="905"/>
      <c r="AW66" s="905"/>
      <c r="AX66" s="905"/>
      <c r="AY66" s="905"/>
      <c r="AZ66" s="905"/>
      <c r="BA66" s="905"/>
      <c r="BB66" s="905"/>
      <c r="BC66" s="905"/>
      <c r="BD66" s="905"/>
      <c r="BE66" s="905"/>
      <c r="BF66" s="905"/>
      <c r="BG66" s="905"/>
      <c r="BH66" s="905"/>
      <c r="BI66" s="905"/>
      <c r="BJ66" s="905"/>
      <c r="BK66" s="905"/>
      <c r="BL66" s="905"/>
      <c r="BM66" s="905"/>
      <c r="BN66" s="905"/>
      <c r="BO66" s="905"/>
      <c r="BP66" s="905"/>
      <c r="BQ66" s="905"/>
      <c r="BR66" s="905"/>
      <c r="BS66" s="905"/>
      <c r="BT66" s="905"/>
      <c r="BU66" s="905"/>
      <c r="BV66" s="905"/>
      <c r="BW66" s="905"/>
      <c r="BX66" s="905"/>
      <c r="BY66" s="905"/>
      <c r="BZ66" s="905"/>
      <c r="CA66" s="905"/>
      <c r="CB66" s="905"/>
      <c r="CC66" s="905"/>
      <c r="CD66" s="905"/>
      <c r="CE66" s="905"/>
      <c r="CF66" s="905"/>
      <c r="CG66" s="905"/>
      <c r="CH66" s="905"/>
      <c r="CI66" s="905"/>
      <c r="CJ66" s="905"/>
      <c r="CK66" s="905"/>
      <c r="CL66" s="905"/>
      <c r="CM66" s="905"/>
      <c r="CN66" s="905"/>
      <c r="CO66" s="905"/>
      <c r="CP66" s="905"/>
      <c r="CQ66" s="905"/>
      <c r="CR66" s="905"/>
      <c r="CS66" s="905"/>
      <c r="CT66" s="905"/>
      <c r="CU66" s="905"/>
      <c r="CV66" s="905"/>
      <c r="CW66" s="905"/>
      <c r="CX66" s="905"/>
      <c r="CY66" s="905"/>
      <c r="CZ66" s="905"/>
      <c r="DA66" s="905"/>
      <c r="DB66" s="905"/>
      <c r="DC66" s="905"/>
      <c r="DD66" s="905"/>
      <c r="DE66" s="905"/>
      <c r="DF66" s="905"/>
      <c r="DG66" s="905"/>
      <c r="DH66" s="905"/>
      <c r="DI66" s="905"/>
      <c r="DJ66" s="905"/>
      <c r="DK66" s="905"/>
      <c r="DL66" s="905"/>
      <c r="DM66" s="905"/>
      <c r="DN66" s="905"/>
      <c r="DO66" s="905"/>
      <c r="DP66" s="905"/>
      <c r="DQ66" s="905"/>
      <c r="DR66" s="905"/>
      <c r="DS66" s="905"/>
      <c r="DT66" s="905"/>
      <c r="DU66" s="905"/>
      <c r="DV66" s="905"/>
      <c r="DW66" s="905"/>
      <c r="DX66" s="905"/>
      <c r="DY66" s="905"/>
      <c r="DZ66" s="905"/>
      <c r="EA66" s="905"/>
      <c r="EB66" s="905"/>
      <c r="EC66" s="905"/>
      <c r="ED66" s="905"/>
      <c r="EE66" s="905"/>
      <c r="EF66" s="905"/>
      <c r="EG66" s="905"/>
      <c r="EH66" s="905"/>
      <c r="EI66" s="905"/>
      <c r="EJ66" s="905"/>
      <c r="EK66" s="905"/>
      <c r="EL66" s="905"/>
      <c r="EM66" s="905"/>
      <c r="EN66" s="905"/>
      <c r="EO66" s="905"/>
      <c r="EP66" s="905"/>
      <c r="EQ66" s="905"/>
      <c r="ER66" s="905"/>
      <c r="ES66" s="905"/>
      <c r="ET66" s="905"/>
      <c r="EU66" s="905"/>
      <c r="EV66" s="905"/>
      <c r="EW66" s="905"/>
      <c r="EX66" s="905"/>
      <c r="EY66" s="905"/>
      <c r="EZ66" s="905"/>
      <c r="FA66" s="905"/>
      <c r="FB66" s="905"/>
      <c r="FC66" s="905"/>
      <c r="FD66" s="905"/>
      <c r="FE66" s="905"/>
    </row>
    <row r="67" spans="22:161" ht="30" customHeight="1" x14ac:dyDescent="0.25">
      <c r="V67" s="675"/>
      <c r="W67" s="675"/>
      <c r="X67" s="675"/>
      <c r="Y67" s="675"/>
      <c r="Z67" s="675"/>
      <c r="AA67" s="675"/>
      <c r="AB67" s="675"/>
      <c r="AC67" s="675"/>
      <c r="AD67" s="675"/>
      <c r="AE67" s="675"/>
      <c r="AF67" s="675"/>
      <c r="AG67" s="905"/>
      <c r="AH67" s="905"/>
      <c r="AI67" s="905"/>
      <c r="AJ67" s="905"/>
      <c r="AK67" s="905"/>
      <c r="AL67" s="905"/>
      <c r="AM67" s="905"/>
      <c r="AN67" s="905"/>
      <c r="AO67" s="905"/>
      <c r="AP67" s="905"/>
      <c r="AQ67" s="905"/>
      <c r="AR67" s="905"/>
      <c r="AS67" s="905"/>
      <c r="AT67" s="905"/>
      <c r="AU67" s="905"/>
      <c r="AV67" s="905"/>
      <c r="AW67" s="905"/>
      <c r="AX67" s="905"/>
      <c r="AY67" s="905"/>
      <c r="AZ67" s="905"/>
      <c r="BA67" s="905"/>
      <c r="BB67" s="905"/>
      <c r="BC67" s="905"/>
      <c r="BD67" s="905"/>
      <c r="BE67" s="905"/>
      <c r="BF67" s="905"/>
      <c r="BG67" s="905"/>
      <c r="BH67" s="905"/>
      <c r="BI67" s="905"/>
      <c r="BJ67" s="905"/>
      <c r="BK67" s="905"/>
      <c r="BL67" s="905"/>
      <c r="BM67" s="905"/>
      <c r="BN67" s="905"/>
      <c r="BO67" s="905"/>
      <c r="BP67" s="905"/>
      <c r="BQ67" s="905"/>
      <c r="BR67" s="905"/>
      <c r="BS67" s="905"/>
      <c r="BT67" s="905"/>
      <c r="BU67" s="905"/>
      <c r="BV67" s="905"/>
      <c r="BW67" s="905"/>
      <c r="BX67" s="905"/>
      <c r="BY67" s="905"/>
      <c r="BZ67" s="905"/>
      <c r="CA67" s="905"/>
      <c r="CB67" s="905"/>
      <c r="CC67" s="905"/>
      <c r="CD67" s="905"/>
      <c r="CE67" s="905"/>
      <c r="CF67" s="905"/>
      <c r="CG67" s="905"/>
      <c r="CH67" s="905"/>
      <c r="CI67" s="905"/>
      <c r="CJ67" s="905"/>
      <c r="CK67" s="905"/>
      <c r="CL67" s="905"/>
      <c r="CM67" s="905"/>
      <c r="CN67" s="905"/>
      <c r="CO67" s="905"/>
      <c r="CP67" s="905"/>
      <c r="CQ67" s="905"/>
      <c r="CR67" s="905"/>
      <c r="CS67" s="905"/>
      <c r="CT67" s="905"/>
      <c r="CU67" s="905"/>
      <c r="CV67" s="905"/>
      <c r="CW67" s="905"/>
      <c r="CX67" s="905"/>
      <c r="CY67" s="905"/>
      <c r="CZ67" s="905"/>
      <c r="DA67" s="905"/>
      <c r="DB67" s="905"/>
      <c r="DC67" s="905"/>
      <c r="DD67" s="905"/>
      <c r="DE67" s="905"/>
      <c r="DF67" s="905"/>
      <c r="DG67" s="905"/>
      <c r="DH67" s="905"/>
      <c r="DI67" s="905"/>
      <c r="DJ67" s="905"/>
      <c r="DK67" s="905"/>
      <c r="DL67" s="905"/>
      <c r="DM67" s="905"/>
      <c r="DN67" s="905"/>
      <c r="DO67" s="905"/>
      <c r="DP67" s="905"/>
      <c r="DQ67" s="905"/>
      <c r="DR67" s="905"/>
      <c r="DS67" s="905"/>
      <c r="DT67" s="905"/>
      <c r="DU67" s="905"/>
      <c r="DV67" s="905"/>
      <c r="DW67" s="905"/>
      <c r="DX67" s="905"/>
      <c r="DY67" s="905"/>
      <c r="DZ67" s="905"/>
      <c r="EA67" s="905"/>
      <c r="EB67" s="905"/>
      <c r="EC67" s="905"/>
      <c r="ED67" s="905"/>
      <c r="EE67" s="905"/>
      <c r="EF67" s="905"/>
      <c r="EG67" s="905"/>
      <c r="EH67" s="905"/>
      <c r="EI67" s="905"/>
      <c r="EJ67" s="905"/>
      <c r="EK67" s="905"/>
      <c r="EL67" s="905"/>
      <c r="EM67" s="905"/>
      <c r="EN67" s="905"/>
      <c r="EO67" s="905"/>
      <c r="EP67" s="905"/>
      <c r="EQ67" s="905"/>
      <c r="ER67" s="905"/>
      <c r="ES67" s="905"/>
      <c r="ET67" s="905"/>
      <c r="EU67" s="905"/>
      <c r="EV67" s="905"/>
      <c r="EW67" s="905"/>
      <c r="EX67" s="905"/>
      <c r="EY67" s="905"/>
      <c r="EZ67" s="905"/>
      <c r="FA67" s="905"/>
      <c r="FB67" s="905"/>
      <c r="FC67" s="905"/>
      <c r="FD67" s="905"/>
      <c r="FE67" s="905"/>
    </row>
    <row r="68" spans="22:161" ht="30" customHeight="1" x14ac:dyDescent="0.25">
      <c r="V68" s="675"/>
      <c r="W68" s="675"/>
      <c r="X68" s="675"/>
      <c r="Y68" s="675"/>
      <c r="Z68" s="675"/>
      <c r="AA68" s="675"/>
      <c r="AB68" s="675"/>
      <c r="AC68" s="675"/>
      <c r="AD68" s="675"/>
      <c r="AE68" s="675"/>
      <c r="AF68" s="675"/>
      <c r="AG68" s="905"/>
      <c r="AH68" s="905"/>
      <c r="AI68" s="905"/>
      <c r="AJ68" s="905"/>
      <c r="AK68" s="905"/>
      <c r="AL68" s="905"/>
      <c r="AM68" s="905"/>
      <c r="AN68" s="905"/>
      <c r="AO68" s="905"/>
      <c r="AP68" s="905"/>
      <c r="AQ68" s="905"/>
      <c r="AR68" s="905"/>
      <c r="AS68" s="905"/>
      <c r="AT68" s="905"/>
      <c r="AU68" s="905"/>
      <c r="AV68" s="905"/>
      <c r="AW68" s="905"/>
      <c r="AX68" s="905"/>
      <c r="AY68" s="905"/>
      <c r="AZ68" s="905"/>
      <c r="BA68" s="905"/>
      <c r="BB68" s="905"/>
      <c r="BC68" s="905"/>
      <c r="BD68" s="905"/>
      <c r="BE68" s="905"/>
      <c r="BF68" s="905"/>
      <c r="BG68" s="905"/>
      <c r="BH68" s="905"/>
      <c r="BI68" s="905"/>
      <c r="BJ68" s="905"/>
      <c r="BK68" s="905"/>
      <c r="BL68" s="905"/>
      <c r="BM68" s="905"/>
      <c r="BN68" s="905"/>
      <c r="BO68" s="905"/>
      <c r="BP68" s="905"/>
      <c r="BQ68" s="905"/>
      <c r="BR68" s="905"/>
      <c r="BS68" s="905"/>
      <c r="BT68" s="905"/>
      <c r="BU68" s="905"/>
      <c r="BV68" s="905"/>
      <c r="BW68" s="905"/>
      <c r="BX68" s="905"/>
      <c r="BY68" s="905"/>
      <c r="BZ68" s="905"/>
      <c r="CA68" s="905"/>
      <c r="CB68" s="905"/>
      <c r="CC68" s="905"/>
      <c r="CD68" s="905"/>
      <c r="CE68" s="905"/>
      <c r="CF68" s="905"/>
      <c r="CG68" s="905"/>
      <c r="CH68" s="905"/>
      <c r="CI68" s="905"/>
      <c r="CJ68" s="905"/>
      <c r="CK68" s="905"/>
      <c r="CL68" s="905"/>
      <c r="CM68" s="905"/>
      <c r="CN68" s="905"/>
      <c r="CO68" s="905"/>
      <c r="CP68" s="905"/>
      <c r="CQ68" s="905"/>
      <c r="CR68" s="905"/>
      <c r="CS68" s="905"/>
      <c r="CT68" s="905"/>
      <c r="CU68" s="905"/>
      <c r="CV68" s="905"/>
      <c r="CW68" s="905"/>
      <c r="CX68" s="905"/>
      <c r="CY68" s="905"/>
      <c r="CZ68" s="905"/>
      <c r="DA68" s="905"/>
      <c r="DB68" s="905"/>
      <c r="DC68" s="905"/>
      <c r="DD68" s="905"/>
      <c r="DE68" s="905"/>
      <c r="DF68" s="905"/>
      <c r="DG68" s="905"/>
      <c r="DH68" s="905"/>
      <c r="DI68" s="905"/>
      <c r="DJ68" s="905"/>
      <c r="DK68" s="905"/>
      <c r="DL68" s="905"/>
      <c r="DM68" s="905"/>
      <c r="DN68" s="905"/>
      <c r="DO68" s="905"/>
      <c r="DP68" s="905"/>
      <c r="DQ68" s="905"/>
      <c r="DR68" s="905"/>
      <c r="DS68" s="905"/>
      <c r="DT68" s="905"/>
      <c r="DU68" s="905"/>
      <c r="DV68" s="905"/>
      <c r="DW68" s="905"/>
      <c r="DX68" s="905"/>
      <c r="DY68" s="905"/>
      <c r="DZ68" s="905"/>
      <c r="EA68" s="905"/>
      <c r="EB68" s="905"/>
      <c r="EC68" s="905"/>
      <c r="ED68" s="905"/>
      <c r="EE68" s="905"/>
      <c r="EF68" s="905"/>
      <c r="EG68" s="905"/>
      <c r="EH68" s="905"/>
      <c r="EI68" s="905"/>
      <c r="EJ68" s="905"/>
      <c r="EK68" s="905"/>
      <c r="EL68" s="905"/>
      <c r="EM68" s="905"/>
      <c r="EN68" s="905"/>
      <c r="EO68" s="905"/>
      <c r="EP68" s="905"/>
      <c r="EQ68" s="905"/>
      <c r="ER68" s="905"/>
      <c r="ES68" s="905"/>
      <c r="ET68" s="905"/>
      <c r="EU68" s="905"/>
      <c r="EV68" s="905"/>
      <c r="EW68" s="905"/>
      <c r="EX68" s="905"/>
      <c r="EY68" s="905"/>
      <c r="EZ68" s="905"/>
      <c r="FA68" s="905"/>
      <c r="FB68" s="905"/>
      <c r="FC68" s="905"/>
      <c r="FD68" s="905"/>
      <c r="FE68" s="905"/>
    </row>
    <row r="69" spans="22:161" ht="30" customHeight="1" x14ac:dyDescent="0.25">
      <c r="V69" s="675"/>
      <c r="W69" s="675"/>
      <c r="X69" s="675"/>
      <c r="Y69" s="675"/>
      <c r="Z69" s="675"/>
      <c r="AA69" s="675"/>
      <c r="AB69" s="675"/>
      <c r="AC69" s="675"/>
      <c r="AD69" s="675"/>
      <c r="AE69" s="675"/>
      <c r="AF69" s="675"/>
      <c r="AG69" s="905"/>
      <c r="AH69" s="905"/>
      <c r="AI69" s="905"/>
      <c r="AJ69" s="905"/>
      <c r="AK69" s="905"/>
      <c r="AL69" s="905"/>
      <c r="AM69" s="905"/>
      <c r="AN69" s="905"/>
      <c r="AO69" s="905"/>
      <c r="AP69" s="905"/>
      <c r="AQ69" s="905"/>
      <c r="AR69" s="905"/>
      <c r="AS69" s="905"/>
      <c r="AT69" s="905"/>
      <c r="AU69" s="905"/>
      <c r="AV69" s="905"/>
      <c r="AW69" s="905"/>
      <c r="AX69" s="905"/>
      <c r="AY69" s="905"/>
      <c r="AZ69" s="905"/>
      <c r="BA69" s="905"/>
      <c r="BB69" s="905"/>
      <c r="BC69" s="905"/>
      <c r="BD69" s="905"/>
      <c r="BE69" s="905"/>
      <c r="BF69" s="905"/>
      <c r="BG69" s="905"/>
      <c r="BH69" s="905"/>
      <c r="BI69" s="905"/>
      <c r="BJ69" s="905"/>
      <c r="BK69" s="905"/>
      <c r="BL69" s="905"/>
      <c r="BM69" s="905"/>
      <c r="BN69" s="905"/>
      <c r="BO69" s="905"/>
      <c r="BP69" s="905"/>
      <c r="BQ69" s="905"/>
      <c r="BR69" s="905"/>
      <c r="BS69" s="905"/>
      <c r="BT69" s="905"/>
      <c r="BU69" s="905"/>
      <c r="BV69" s="905"/>
      <c r="BW69" s="905"/>
      <c r="BX69" s="905"/>
      <c r="BY69" s="905"/>
      <c r="BZ69" s="905"/>
      <c r="CA69" s="905"/>
      <c r="CB69" s="905"/>
      <c r="CC69" s="905"/>
      <c r="CD69" s="905"/>
      <c r="CE69" s="905"/>
      <c r="CF69" s="905"/>
      <c r="CG69" s="905"/>
      <c r="CH69" s="905"/>
      <c r="CI69" s="905"/>
      <c r="CJ69" s="905"/>
      <c r="CK69" s="905"/>
      <c r="CL69" s="905"/>
      <c r="CM69" s="905"/>
      <c r="CN69" s="905"/>
      <c r="CO69" s="905"/>
      <c r="CP69" s="905"/>
      <c r="CQ69" s="905"/>
      <c r="CR69" s="905"/>
      <c r="CS69" s="905"/>
      <c r="CT69" s="905"/>
      <c r="CU69" s="905"/>
      <c r="CV69" s="905"/>
      <c r="CW69" s="905"/>
      <c r="CX69" s="905"/>
      <c r="CY69" s="905"/>
      <c r="CZ69" s="905"/>
      <c r="DA69" s="905"/>
      <c r="DB69" s="905"/>
      <c r="DC69" s="905"/>
      <c r="DD69" s="905"/>
      <c r="DE69" s="905"/>
      <c r="DF69" s="905"/>
      <c r="DG69" s="905"/>
      <c r="DH69" s="905"/>
      <c r="DI69" s="905"/>
      <c r="DJ69" s="905"/>
      <c r="DK69" s="905"/>
      <c r="DL69" s="905"/>
      <c r="DM69" s="905"/>
      <c r="DN69" s="905"/>
      <c r="DO69" s="905"/>
      <c r="DP69" s="905"/>
      <c r="DQ69" s="905"/>
      <c r="DR69" s="905"/>
      <c r="DS69" s="905"/>
      <c r="DT69" s="905"/>
      <c r="DU69" s="905"/>
      <c r="DV69" s="905"/>
      <c r="DW69" s="905"/>
      <c r="DX69" s="905"/>
      <c r="DY69" s="905"/>
      <c r="DZ69" s="905"/>
      <c r="EA69" s="905"/>
      <c r="EB69" s="905"/>
      <c r="EC69" s="905"/>
      <c r="ED69" s="905"/>
      <c r="EE69" s="905"/>
      <c r="EF69" s="905"/>
      <c r="EG69" s="905"/>
      <c r="EH69" s="905"/>
      <c r="EI69" s="905"/>
      <c r="EJ69" s="905"/>
      <c r="EK69" s="905"/>
      <c r="EL69" s="905"/>
      <c r="EM69" s="905"/>
      <c r="EN69" s="905"/>
      <c r="EO69" s="905"/>
      <c r="EP69" s="905"/>
      <c r="EQ69" s="905"/>
      <c r="ER69" s="905"/>
      <c r="ES69" s="905"/>
      <c r="ET69" s="905"/>
      <c r="EU69" s="905"/>
      <c r="EV69" s="905"/>
      <c r="EW69" s="905"/>
      <c r="EX69" s="905"/>
      <c r="EY69" s="905"/>
      <c r="EZ69" s="905"/>
      <c r="FA69" s="905"/>
      <c r="FB69" s="905"/>
      <c r="FC69" s="905"/>
      <c r="FD69" s="905"/>
      <c r="FE69" s="905"/>
    </row>
    <row r="70" spans="22:161" ht="30" customHeight="1" x14ac:dyDescent="0.25">
      <c r="V70" s="675"/>
      <c r="W70" s="675"/>
      <c r="X70" s="675"/>
      <c r="Y70" s="675"/>
      <c r="Z70" s="675"/>
      <c r="AA70" s="675"/>
      <c r="AB70" s="675"/>
      <c r="AC70" s="675"/>
      <c r="AD70" s="675"/>
      <c r="AE70" s="675"/>
      <c r="AF70" s="675"/>
      <c r="AG70" s="905"/>
      <c r="AH70" s="905"/>
      <c r="AI70" s="905"/>
      <c r="AJ70" s="905"/>
      <c r="AK70" s="905"/>
      <c r="AL70" s="905"/>
      <c r="AM70" s="905"/>
      <c r="AN70" s="905"/>
      <c r="AO70" s="905"/>
      <c r="AP70" s="905"/>
      <c r="AQ70" s="905"/>
      <c r="AR70" s="905"/>
      <c r="AS70" s="905"/>
      <c r="AT70" s="905"/>
      <c r="AU70" s="905"/>
      <c r="AV70" s="905"/>
      <c r="AW70" s="905"/>
      <c r="AX70" s="905"/>
      <c r="AY70" s="905"/>
      <c r="AZ70" s="905"/>
      <c r="BA70" s="905"/>
      <c r="BB70" s="905"/>
      <c r="BC70" s="905"/>
      <c r="BD70" s="905"/>
      <c r="BE70" s="905"/>
      <c r="BF70" s="905"/>
      <c r="BG70" s="905"/>
      <c r="BH70" s="905"/>
      <c r="BI70" s="905"/>
      <c r="BJ70" s="905"/>
      <c r="BK70" s="905"/>
      <c r="BL70" s="905"/>
      <c r="BM70" s="905"/>
      <c r="BN70" s="905"/>
      <c r="BO70" s="905"/>
      <c r="BP70" s="905"/>
      <c r="BQ70" s="905"/>
      <c r="BR70" s="905"/>
      <c r="BS70" s="905"/>
      <c r="BT70" s="905"/>
      <c r="BU70" s="905"/>
      <c r="BV70" s="905"/>
      <c r="BW70" s="905"/>
      <c r="BX70" s="905"/>
      <c r="BY70" s="905"/>
      <c r="BZ70" s="905"/>
      <c r="CA70" s="905"/>
      <c r="CB70" s="905"/>
      <c r="CC70" s="905"/>
      <c r="CD70" s="905"/>
      <c r="CE70" s="905"/>
      <c r="CF70" s="905"/>
      <c r="CG70" s="905"/>
      <c r="CH70" s="905"/>
      <c r="CI70" s="905"/>
      <c r="CJ70" s="905"/>
      <c r="CK70" s="905"/>
      <c r="CL70" s="905"/>
      <c r="CM70" s="905"/>
      <c r="CN70" s="905"/>
      <c r="CO70" s="905"/>
      <c r="CP70" s="905"/>
      <c r="CQ70" s="905"/>
      <c r="CR70" s="905"/>
      <c r="CS70" s="905"/>
      <c r="CT70" s="905"/>
      <c r="CU70" s="905"/>
      <c r="CV70" s="905"/>
      <c r="CW70" s="905"/>
      <c r="CX70" s="905"/>
      <c r="CY70" s="905"/>
      <c r="CZ70" s="905"/>
      <c r="DA70" s="905"/>
      <c r="DB70" s="905"/>
      <c r="DC70" s="905"/>
      <c r="DD70" s="905"/>
      <c r="DE70" s="905"/>
      <c r="DF70" s="905"/>
      <c r="DG70" s="905"/>
      <c r="DH70" s="905"/>
      <c r="DI70" s="905"/>
      <c r="DJ70" s="905"/>
      <c r="DK70" s="905"/>
      <c r="DL70" s="905"/>
      <c r="DM70" s="905"/>
      <c r="DN70" s="905"/>
      <c r="DO70" s="905"/>
      <c r="DP70" s="905"/>
      <c r="DQ70" s="905"/>
      <c r="DR70" s="905"/>
      <c r="DS70" s="905"/>
      <c r="DT70" s="905"/>
      <c r="DU70" s="905"/>
      <c r="DV70" s="905"/>
      <c r="DW70" s="905"/>
      <c r="DX70" s="905"/>
      <c r="DY70" s="905"/>
      <c r="DZ70" s="905"/>
      <c r="EA70" s="905"/>
      <c r="EB70" s="905"/>
      <c r="EC70" s="905"/>
      <c r="ED70" s="905"/>
      <c r="EE70" s="905"/>
      <c r="EF70" s="905"/>
      <c r="EG70" s="905"/>
      <c r="EH70" s="905"/>
      <c r="EI70" s="905"/>
      <c r="EJ70" s="905"/>
      <c r="EK70" s="905"/>
      <c r="EL70" s="905"/>
      <c r="EM70" s="905"/>
      <c r="EN70" s="905"/>
      <c r="EO70" s="905"/>
      <c r="EP70" s="905"/>
      <c r="EQ70" s="905"/>
      <c r="ER70" s="905"/>
      <c r="ES70" s="905"/>
      <c r="ET70" s="905"/>
      <c r="EU70" s="905"/>
      <c r="EV70" s="905"/>
      <c r="EW70" s="905"/>
      <c r="EX70" s="905"/>
      <c r="EY70" s="905"/>
      <c r="EZ70" s="905"/>
      <c r="FA70" s="905"/>
      <c r="FB70" s="905"/>
      <c r="FC70" s="905"/>
      <c r="FD70" s="905"/>
      <c r="FE70" s="905"/>
    </row>
    <row r="71" spans="22:161" ht="30" customHeight="1" x14ac:dyDescent="0.25">
      <c r="V71" s="675"/>
      <c r="W71" s="675"/>
      <c r="X71" s="675"/>
      <c r="Y71" s="675"/>
      <c r="Z71" s="675"/>
      <c r="AA71" s="675"/>
      <c r="AB71" s="675"/>
      <c r="AC71" s="675"/>
      <c r="AD71" s="675"/>
      <c r="AE71" s="675"/>
      <c r="AF71" s="675"/>
      <c r="AG71" s="905"/>
      <c r="AH71" s="905"/>
      <c r="AI71" s="905"/>
      <c r="AJ71" s="905"/>
      <c r="AK71" s="905"/>
      <c r="AL71" s="905"/>
      <c r="AM71" s="905"/>
      <c r="AN71" s="905"/>
      <c r="AO71" s="905"/>
      <c r="AP71" s="905"/>
      <c r="AQ71" s="905"/>
      <c r="AR71" s="905"/>
      <c r="AS71" s="905"/>
      <c r="AT71" s="905"/>
      <c r="AU71" s="905"/>
      <c r="AV71" s="905"/>
      <c r="AW71" s="905"/>
      <c r="AX71" s="905"/>
      <c r="AY71" s="905"/>
      <c r="AZ71" s="905"/>
      <c r="BA71" s="905"/>
      <c r="BB71" s="905"/>
      <c r="BC71" s="905"/>
      <c r="BD71" s="905"/>
      <c r="BE71" s="905"/>
      <c r="BF71" s="905"/>
      <c r="BG71" s="905"/>
      <c r="BH71" s="905"/>
      <c r="BI71" s="905"/>
      <c r="BJ71" s="905"/>
      <c r="BK71" s="905"/>
      <c r="BL71" s="905"/>
      <c r="BM71" s="905"/>
      <c r="BN71" s="905"/>
      <c r="BO71" s="905"/>
      <c r="BP71" s="905"/>
      <c r="BQ71" s="905"/>
      <c r="BR71" s="905"/>
      <c r="BS71" s="905"/>
      <c r="BT71" s="905"/>
      <c r="BU71" s="905"/>
      <c r="BV71" s="905"/>
      <c r="BW71" s="905"/>
      <c r="BX71" s="905"/>
      <c r="BY71" s="905"/>
      <c r="BZ71" s="905"/>
      <c r="CA71" s="905"/>
      <c r="CB71" s="905"/>
      <c r="CC71" s="905"/>
      <c r="CD71" s="905"/>
      <c r="CE71" s="905"/>
      <c r="CF71" s="905"/>
      <c r="CG71" s="905"/>
      <c r="CH71" s="905"/>
      <c r="CI71" s="905"/>
      <c r="CJ71" s="905"/>
      <c r="CK71" s="905"/>
      <c r="CL71" s="905"/>
      <c r="CM71" s="905"/>
      <c r="CN71" s="905"/>
      <c r="CO71" s="905"/>
      <c r="CP71" s="905"/>
      <c r="CQ71" s="905"/>
      <c r="CR71" s="905"/>
      <c r="CS71" s="905"/>
      <c r="CT71" s="905"/>
      <c r="CU71" s="905"/>
      <c r="CV71" s="905"/>
      <c r="CW71" s="905"/>
      <c r="CX71" s="905"/>
      <c r="CY71" s="905"/>
      <c r="CZ71" s="905"/>
      <c r="DA71" s="905"/>
      <c r="DB71" s="905"/>
      <c r="DC71" s="905"/>
      <c r="DD71" s="905"/>
      <c r="DE71" s="905"/>
      <c r="DF71" s="905"/>
      <c r="DG71" s="905"/>
      <c r="DH71" s="905"/>
      <c r="DI71" s="905"/>
      <c r="DJ71" s="905"/>
      <c r="DK71" s="905"/>
      <c r="DL71" s="905"/>
      <c r="DM71" s="905"/>
      <c r="DN71" s="905"/>
      <c r="DO71" s="905"/>
      <c r="DP71" s="905"/>
      <c r="DQ71" s="905"/>
      <c r="DR71" s="905"/>
      <c r="DS71" s="905"/>
      <c r="DT71" s="905"/>
      <c r="DU71" s="905"/>
      <c r="DV71" s="905"/>
      <c r="DW71" s="905"/>
      <c r="DX71" s="905"/>
      <c r="DY71" s="905"/>
      <c r="DZ71" s="905"/>
      <c r="EA71" s="905"/>
      <c r="EB71" s="905"/>
      <c r="EC71" s="905"/>
      <c r="ED71" s="905"/>
      <c r="EE71" s="905"/>
      <c r="EF71" s="905"/>
      <c r="EG71" s="905"/>
      <c r="EH71" s="905"/>
      <c r="EI71" s="905"/>
      <c r="EJ71" s="905"/>
      <c r="EK71" s="905"/>
      <c r="EL71" s="905"/>
      <c r="EM71" s="905"/>
      <c r="EN71" s="905"/>
      <c r="EO71" s="905"/>
      <c r="EP71" s="905"/>
      <c r="EQ71" s="905"/>
      <c r="ER71" s="905"/>
      <c r="ES71" s="905"/>
      <c r="ET71" s="905"/>
      <c r="EU71" s="905"/>
      <c r="EV71" s="905"/>
      <c r="EW71" s="905"/>
      <c r="EX71" s="905"/>
      <c r="EY71" s="905"/>
      <c r="EZ71" s="905"/>
      <c r="FA71" s="905"/>
      <c r="FB71" s="905"/>
      <c r="FC71" s="905"/>
      <c r="FD71" s="905"/>
      <c r="FE71" s="905"/>
    </row>
    <row r="72" spans="22:161" ht="30" customHeight="1" x14ac:dyDescent="0.25">
      <c r="V72" s="675"/>
      <c r="W72" s="675"/>
      <c r="X72" s="675"/>
      <c r="Y72" s="675"/>
      <c r="Z72" s="675"/>
      <c r="AA72" s="675"/>
      <c r="AB72" s="675"/>
      <c r="AC72" s="675"/>
      <c r="AD72" s="675"/>
      <c r="AE72" s="675"/>
      <c r="AF72" s="675"/>
      <c r="AG72" s="905"/>
      <c r="AH72" s="905"/>
      <c r="AI72" s="905"/>
      <c r="AJ72" s="905"/>
      <c r="AK72" s="905"/>
      <c r="AL72" s="905"/>
      <c r="AM72" s="905"/>
      <c r="AN72" s="905"/>
      <c r="AO72" s="905"/>
      <c r="AP72" s="905"/>
      <c r="AQ72" s="905"/>
      <c r="AR72" s="905"/>
      <c r="AS72" s="905"/>
      <c r="AT72" s="905"/>
      <c r="AU72" s="905"/>
      <c r="AV72" s="905"/>
      <c r="AW72" s="905"/>
      <c r="AX72" s="905"/>
      <c r="AY72" s="905"/>
      <c r="AZ72" s="905"/>
      <c r="BA72" s="905"/>
      <c r="BB72" s="905"/>
      <c r="BC72" s="905"/>
      <c r="BD72" s="905"/>
      <c r="BE72" s="905"/>
      <c r="BF72" s="905"/>
      <c r="BG72" s="905"/>
      <c r="BH72" s="905"/>
      <c r="BI72" s="905"/>
      <c r="BJ72" s="905"/>
      <c r="BK72" s="905"/>
      <c r="BL72" s="905"/>
      <c r="BM72" s="905"/>
      <c r="BN72" s="905"/>
      <c r="BO72" s="905"/>
      <c r="BP72" s="905"/>
      <c r="BQ72" s="905"/>
      <c r="BR72" s="905"/>
      <c r="BS72" s="905"/>
      <c r="BT72" s="905"/>
      <c r="BU72" s="905"/>
      <c r="BV72" s="905"/>
      <c r="BW72" s="905"/>
      <c r="BX72" s="905"/>
      <c r="BY72" s="905"/>
      <c r="BZ72" s="905"/>
      <c r="CA72" s="905"/>
      <c r="CB72" s="905"/>
      <c r="CC72" s="905"/>
      <c r="CD72" s="905"/>
      <c r="CE72" s="905"/>
      <c r="CF72" s="905"/>
      <c r="CG72" s="905"/>
      <c r="CH72" s="905"/>
      <c r="CI72" s="905"/>
      <c r="CJ72" s="905"/>
      <c r="CK72" s="905"/>
      <c r="CL72" s="905"/>
      <c r="CM72" s="905"/>
      <c r="CN72" s="905"/>
      <c r="CO72" s="905"/>
      <c r="CP72" s="905"/>
      <c r="CQ72" s="905"/>
      <c r="CR72" s="905"/>
      <c r="CS72" s="905"/>
      <c r="CT72" s="905"/>
      <c r="CU72" s="905"/>
      <c r="CV72" s="905"/>
      <c r="CW72" s="905"/>
      <c r="CX72" s="905"/>
      <c r="CY72" s="905"/>
      <c r="CZ72" s="905"/>
      <c r="DA72" s="905"/>
      <c r="DB72" s="905"/>
      <c r="DC72" s="905"/>
      <c r="DD72" s="905"/>
      <c r="DE72" s="905"/>
      <c r="DF72" s="905"/>
      <c r="DG72" s="905"/>
      <c r="DH72" s="905"/>
      <c r="DI72" s="905"/>
      <c r="DJ72" s="905"/>
      <c r="DK72" s="905"/>
      <c r="DL72" s="905"/>
      <c r="DM72" s="905"/>
      <c r="DN72" s="905"/>
      <c r="DO72" s="905"/>
      <c r="DP72" s="905"/>
      <c r="DQ72" s="905"/>
      <c r="DR72" s="905"/>
      <c r="DS72" s="905"/>
      <c r="DT72" s="905"/>
      <c r="DU72" s="905"/>
      <c r="DV72" s="905"/>
      <c r="DW72" s="905"/>
      <c r="DX72" s="905"/>
      <c r="DY72" s="905"/>
      <c r="DZ72" s="905"/>
      <c r="EA72" s="905"/>
      <c r="EB72" s="905"/>
      <c r="EC72" s="905"/>
      <c r="ED72" s="905"/>
      <c r="EE72" s="905"/>
      <c r="EF72" s="905"/>
      <c r="EG72" s="905"/>
      <c r="EH72" s="905"/>
      <c r="EI72" s="905"/>
      <c r="EJ72" s="905"/>
      <c r="EK72" s="905"/>
      <c r="EL72" s="905"/>
      <c r="EM72" s="905"/>
      <c r="EN72" s="905"/>
      <c r="EO72" s="905"/>
      <c r="EP72" s="905"/>
      <c r="EQ72" s="905"/>
      <c r="ER72" s="905"/>
      <c r="ES72" s="905"/>
      <c r="ET72" s="905"/>
      <c r="EU72" s="905"/>
      <c r="EV72" s="905"/>
      <c r="EW72" s="905"/>
      <c r="EX72" s="905"/>
      <c r="EY72" s="905"/>
      <c r="EZ72" s="905"/>
      <c r="FA72" s="905"/>
      <c r="FB72" s="905"/>
      <c r="FC72" s="905"/>
      <c r="FD72" s="905"/>
      <c r="FE72" s="905"/>
    </row>
    <row r="73" spans="22:161" ht="30" customHeight="1" x14ac:dyDescent="0.25">
      <c r="V73" s="675"/>
      <c r="W73" s="675"/>
      <c r="X73" s="675"/>
      <c r="Y73" s="675"/>
      <c r="Z73" s="675"/>
      <c r="AA73" s="675"/>
      <c r="AB73" s="675"/>
      <c r="AC73" s="675"/>
      <c r="AD73" s="675"/>
      <c r="AE73" s="675"/>
      <c r="AF73" s="675"/>
      <c r="AG73" s="905"/>
      <c r="AH73" s="905"/>
      <c r="AI73" s="905"/>
      <c r="AJ73" s="905"/>
      <c r="AK73" s="905"/>
      <c r="AL73" s="905"/>
      <c r="AM73" s="905"/>
      <c r="AN73" s="905"/>
      <c r="AO73" s="905"/>
      <c r="AP73" s="905"/>
      <c r="AQ73" s="905"/>
      <c r="AR73" s="905"/>
      <c r="AS73" s="905"/>
      <c r="AT73" s="905"/>
      <c r="AU73" s="905"/>
      <c r="AV73" s="905"/>
      <c r="AW73" s="905"/>
      <c r="AX73" s="905"/>
      <c r="AY73" s="905"/>
      <c r="AZ73" s="905"/>
      <c r="BA73" s="905"/>
      <c r="BB73" s="905"/>
      <c r="BC73" s="905"/>
      <c r="BD73" s="905"/>
      <c r="BE73" s="905"/>
      <c r="BF73" s="905"/>
      <c r="BG73" s="905"/>
      <c r="BH73" s="905"/>
      <c r="BI73" s="905"/>
      <c r="BJ73" s="905"/>
      <c r="BK73" s="905"/>
      <c r="BL73" s="905"/>
      <c r="BM73" s="905"/>
      <c r="BN73" s="905"/>
      <c r="BO73" s="905"/>
      <c r="BP73" s="905"/>
      <c r="BQ73" s="905"/>
      <c r="BR73" s="905"/>
      <c r="BS73" s="905"/>
      <c r="BT73" s="905"/>
      <c r="BU73" s="905"/>
      <c r="BV73" s="905"/>
      <c r="BW73" s="905"/>
      <c r="BX73" s="905"/>
      <c r="BY73" s="905"/>
      <c r="BZ73" s="905"/>
      <c r="CA73" s="905"/>
      <c r="CB73" s="905"/>
      <c r="CC73" s="905"/>
      <c r="CD73" s="905"/>
      <c r="CE73" s="905"/>
      <c r="CF73" s="905"/>
      <c r="CG73" s="905"/>
      <c r="CH73" s="905"/>
      <c r="CI73" s="905"/>
      <c r="CJ73" s="905"/>
      <c r="CK73" s="905"/>
      <c r="CL73" s="905"/>
      <c r="CM73" s="905"/>
      <c r="CN73" s="905"/>
      <c r="CO73" s="905"/>
      <c r="CP73" s="905"/>
      <c r="CQ73" s="905"/>
      <c r="CR73" s="905"/>
      <c r="CS73" s="905"/>
      <c r="CT73" s="905"/>
      <c r="CU73" s="905"/>
      <c r="CV73" s="905"/>
      <c r="CW73" s="905"/>
      <c r="CX73" s="905"/>
      <c r="CY73" s="905"/>
      <c r="CZ73" s="905"/>
      <c r="DA73" s="905"/>
      <c r="DB73" s="905"/>
      <c r="DC73" s="905"/>
      <c r="DD73" s="905"/>
      <c r="DE73" s="905"/>
      <c r="DF73" s="905"/>
      <c r="DG73" s="905"/>
      <c r="DH73" s="905"/>
      <c r="DI73" s="905"/>
      <c r="DJ73" s="905"/>
      <c r="DK73" s="905"/>
      <c r="DL73" s="905"/>
      <c r="DM73" s="905"/>
      <c r="DN73" s="905"/>
      <c r="DO73" s="905"/>
      <c r="DP73" s="905"/>
      <c r="DQ73" s="905"/>
      <c r="DR73" s="905"/>
      <c r="DS73" s="905"/>
      <c r="DT73" s="905"/>
      <c r="DU73" s="905"/>
      <c r="DV73" s="905"/>
      <c r="DW73" s="905"/>
      <c r="DX73" s="905"/>
      <c r="DY73" s="905"/>
      <c r="DZ73" s="905"/>
      <c r="EA73" s="905"/>
      <c r="EB73" s="905"/>
      <c r="EC73" s="905"/>
      <c r="ED73" s="905"/>
      <c r="EE73" s="905"/>
      <c r="EF73" s="905"/>
      <c r="EG73" s="905"/>
      <c r="EH73" s="905"/>
      <c r="EI73" s="905"/>
      <c r="EJ73" s="905"/>
      <c r="EK73" s="905"/>
      <c r="EL73" s="905"/>
      <c r="EM73" s="905"/>
      <c r="EN73" s="905"/>
      <c r="EO73" s="905"/>
      <c r="EP73" s="905"/>
      <c r="EQ73" s="905"/>
      <c r="ER73" s="905"/>
      <c r="ES73" s="905"/>
      <c r="ET73" s="905"/>
      <c r="EU73" s="905"/>
      <c r="EV73" s="905"/>
      <c r="EW73" s="905"/>
      <c r="EX73" s="905"/>
      <c r="EY73" s="905"/>
      <c r="EZ73" s="905"/>
      <c r="FA73" s="905"/>
      <c r="FB73" s="905"/>
      <c r="FC73" s="905"/>
      <c r="FD73" s="905"/>
      <c r="FE73" s="905"/>
    </row>
    <row r="74" spans="22:161" ht="30" customHeight="1" x14ac:dyDescent="0.25">
      <c r="V74" s="675"/>
      <c r="W74" s="675"/>
      <c r="X74" s="675"/>
      <c r="Y74" s="675"/>
      <c r="Z74" s="675"/>
      <c r="AA74" s="675"/>
      <c r="AB74" s="675"/>
      <c r="AC74" s="675"/>
      <c r="AD74" s="675"/>
      <c r="AE74" s="675"/>
      <c r="AF74" s="675"/>
      <c r="AG74" s="905"/>
      <c r="AH74" s="905"/>
      <c r="AI74" s="905"/>
      <c r="AJ74" s="905"/>
      <c r="AK74" s="905"/>
      <c r="AL74" s="905"/>
      <c r="AM74" s="905"/>
      <c r="AN74" s="905"/>
      <c r="AO74" s="905"/>
      <c r="AP74" s="905"/>
      <c r="AQ74" s="905"/>
      <c r="AR74" s="905"/>
      <c r="AS74" s="905"/>
      <c r="AT74" s="905"/>
      <c r="AU74" s="905"/>
      <c r="AV74" s="905"/>
      <c r="AW74" s="905"/>
      <c r="AX74" s="905"/>
      <c r="AY74" s="905"/>
      <c r="AZ74" s="905"/>
      <c r="BA74" s="905"/>
      <c r="BB74" s="905"/>
      <c r="BC74" s="905"/>
      <c r="BD74" s="905"/>
      <c r="BE74" s="905"/>
      <c r="BF74" s="905"/>
      <c r="BG74" s="905"/>
      <c r="BH74" s="905"/>
      <c r="BI74" s="905"/>
      <c r="BJ74" s="905"/>
      <c r="BK74" s="905"/>
      <c r="BL74" s="905"/>
      <c r="BM74" s="905"/>
      <c r="BN74" s="905"/>
      <c r="BO74" s="905"/>
      <c r="BP74" s="905"/>
      <c r="BQ74" s="905"/>
      <c r="BR74" s="905"/>
      <c r="BS74" s="905"/>
      <c r="BT74" s="905"/>
      <c r="BU74" s="905"/>
      <c r="BV74" s="905"/>
      <c r="BW74" s="905"/>
      <c r="BX74" s="905"/>
      <c r="BY74" s="905"/>
      <c r="BZ74" s="905"/>
      <c r="CA74" s="905"/>
      <c r="CB74" s="905"/>
      <c r="CC74" s="905"/>
      <c r="CD74" s="905"/>
      <c r="CE74" s="905"/>
      <c r="CF74" s="905"/>
      <c r="CG74" s="905"/>
      <c r="CH74" s="905"/>
      <c r="CI74" s="905"/>
      <c r="CJ74" s="905"/>
      <c r="CK74" s="905"/>
      <c r="CL74" s="905"/>
      <c r="CM74" s="905"/>
      <c r="CN74" s="905"/>
      <c r="CO74" s="905"/>
      <c r="CP74" s="905"/>
      <c r="CQ74" s="905"/>
      <c r="CR74" s="905"/>
      <c r="CS74" s="905"/>
      <c r="CT74" s="905"/>
      <c r="CU74" s="905"/>
      <c r="CV74" s="905"/>
      <c r="CW74" s="905"/>
      <c r="CX74" s="905"/>
      <c r="CY74" s="905"/>
      <c r="CZ74" s="905"/>
      <c r="DA74" s="905"/>
      <c r="DB74" s="905"/>
      <c r="DC74" s="905"/>
      <c r="DD74" s="905"/>
      <c r="DE74" s="905"/>
      <c r="DF74" s="905"/>
      <c r="DG74" s="905"/>
      <c r="DH74" s="905"/>
      <c r="DI74" s="905"/>
      <c r="DJ74" s="905"/>
      <c r="DK74" s="905"/>
      <c r="DL74" s="905"/>
      <c r="DM74" s="905"/>
      <c r="DN74" s="905"/>
      <c r="DO74" s="905"/>
      <c r="DP74" s="905"/>
      <c r="DQ74" s="905"/>
      <c r="DR74" s="905"/>
      <c r="DS74" s="905"/>
      <c r="DT74" s="905"/>
      <c r="DU74" s="905"/>
      <c r="DV74" s="905"/>
      <c r="DW74" s="905"/>
      <c r="DX74" s="905"/>
      <c r="DY74" s="905"/>
      <c r="DZ74" s="905"/>
      <c r="EA74" s="905"/>
      <c r="EB74" s="905"/>
      <c r="EC74" s="905"/>
      <c r="ED74" s="905"/>
      <c r="EE74" s="905"/>
      <c r="EF74" s="905"/>
      <c r="EG74" s="905"/>
      <c r="EH74" s="905"/>
      <c r="EI74" s="905"/>
      <c r="EJ74" s="905"/>
      <c r="EK74" s="905"/>
      <c r="EL74" s="905"/>
      <c r="EM74" s="905"/>
      <c r="EN74" s="905"/>
      <c r="EO74" s="905"/>
      <c r="EP74" s="905"/>
      <c r="EQ74" s="905"/>
      <c r="ER74" s="905"/>
      <c r="ES74" s="905"/>
      <c r="ET74" s="905"/>
      <c r="EU74" s="905"/>
      <c r="EV74" s="905"/>
      <c r="EW74" s="905"/>
      <c r="EX74" s="905"/>
      <c r="EY74" s="905"/>
      <c r="EZ74" s="905"/>
      <c r="FA74" s="905"/>
      <c r="FB74" s="905"/>
      <c r="FC74" s="905"/>
      <c r="FD74" s="905"/>
      <c r="FE74" s="905"/>
    </row>
    <row r="75" spans="22:161" ht="30" customHeight="1" x14ac:dyDescent="0.25">
      <c r="V75" s="675"/>
      <c r="W75" s="675"/>
      <c r="X75" s="675"/>
      <c r="Y75" s="675"/>
      <c r="Z75" s="675"/>
      <c r="AA75" s="675"/>
      <c r="AB75" s="675"/>
      <c r="AC75" s="675"/>
      <c r="AD75" s="675"/>
      <c r="AE75" s="675"/>
      <c r="AF75" s="675"/>
      <c r="AG75" s="905"/>
      <c r="AH75" s="905"/>
      <c r="AI75" s="905"/>
      <c r="AJ75" s="905"/>
      <c r="AK75" s="905"/>
      <c r="AL75" s="905"/>
      <c r="AM75" s="905"/>
      <c r="AN75" s="905"/>
      <c r="AO75" s="905"/>
      <c r="AP75" s="905"/>
      <c r="AQ75" s="905"/>
      <c r="AR75" s="905"/>
      <c r="AS75" s="905"/>
      <c r="AT75" s="905"/>
      <c r="AU75" s="905"/>
      <c r="AV75" s="905"/>
      <c r="AW75" s="905"/>
      <c r="AX75" s="905"/>
      <c r="AY75" s="905"/>
      <c r="AZ75" s="905"/>
      <c r="BA75" s="905"/>
      <c r="BB75" s="905"/>
      <c r="BC75" s="905"/>
      <c r="BD75" s="905"/>
      <c r="BE75" s="905"/>
      <c r="BF75" s="905"/>
      <c r="BG75" s="905"/>
      <c r="BH75" s="905"/>
      <c r="BI75" s="905"/>
      <c r="BJ75" s="905"/>
      <c r="BK75" s="905"/>
      <c r="BL75" s="905"/>
      <c r="BM75" s="905"/>
      <c r="BN75" s="905"/>
      <c r="BO75" s="905"/>
      <c r="BP75" s="905"/>
      <c r="BQ75" s="905"/>
      <c r="BR75" s="905"/>
      <c r="BS75" s="905"/>
      <c r="BT75" s="905"/>
      <c r="BU75" s="905"/>
      <c r="BV75" s="905"/>
      <c r="BW75" s="905"/>
      <c r="BX75" s="905"/>
      <c r="BY75" s="905"/>
      <c r="BZ75" s="905"/>
      <c r="CA75" s="905"/>
      <c r="CB75" s="905"/>
      <c r="CC75" s="905"/>
      <c r="CD75" s="905"/>
      <c r="CE75" s="905"/>
      <c r="CF75" s="905"/>
      <c r="CG75" s="905"/>
      <c r="CH75" s="905"/>
      <c r="CI75" s="905"/>
      <c r="CJ75" s="905"/>
      <c r="CK75" s="905"/>
      <c r="CL75" s="905"/>
      <c r="CM75" s="905"/>
      <c r="CN75" s="905"/>
      <c r="CO75" s="905"/>
      <c r="CP75" s="905"/>
      <c r="CQ75" s="905"/>
      <c r="CR75" s="905"/>
      <c r="CS75" s="905"/>
      <c r="CT75" s="905"/>
      <c r="CU75" s="905"/>
      <c r="CV75" s="905"/>
      <c r="CW75" s="905"/>
      <c r="CX75" s="905"/>
      <c r="CY75" s="905"/>
      <c r="CZ75" s="905"/>
      <c r="DA75" s="905"/>
      <c r="DB75" s="905"/>
      <c r="DC75" s="905"/>
      <c r="DD75" s="905"/>
      <c r="DE75" s="905"/>
      <c r="DF75" s="905"/>
      <c r="DG75" s="905"/>
      <c r="DH75" s="905"/>
      <c r="DI75" s="905"/>
      <c r="DJ75" s="905"/>
      <c r="DK75" s="905"/>
      <c r="DL75" s="905"/>
      <c r="DM75" s="905"/>
      <c r="DN75" s="905"/>
      <c r="DO75" s="905"/>
      <c r="DP75" s="905"/>
      <c r="DQ75" s="905"/>
      <c r="DR75" s="905"/>
      <c r="DS75" s="905"/>
      <c r="DT75" s="905"/>
      <c r="DU75" s="905"/>
      <c r="DV75" s="905"/>
      <c r="DW75" s="905"/>
      <c r="DX75" s="905"/>
      <c r="DY75" s="905"/>
      <c r="DZ75" s="905"/>
      <c r="EA75" s="905"/>
      <c r="EB75" s="905"/>
      <c r="EC75" s="905"/>
      <c r="ED75" s="905"/>
      <c r="EE75" s="905"/>
      <c r="EF75" s="905"/>
      <c r="EG75" s="905"/>
      <c r="EH75" s="905"/>
      <c r="EI75" s="905"/>
      <c r="EJ75" s="905"/>
      <c r="EK75" s="905"/>
      <c r="EL75" s="905"/>
      <c r="EM75" s="905"/>
      <c r="EN75" s="905"/>
      <c r="EO75" s="905"/>
      <c r="EP75" s="905"/>
      <c r="EQ75" s="905"/>
      <c r="ER75" s="905"/>
      <c r="ES75" s="905"/>
      <c r="ET75" s="905"/>
      <c r="EU75" s="905"/>
      <c r="EV75" s="905"/>
      <c r="EW75" s="905"/>
      <c r="EX75" s="905"/>
      <c r="EY75" s="905"/>
      <c r="EZ75" s="905"/>
      <c r="FA75" s="905"/>
      <c r="FB75" s="905"/>
      <c r="FC75" s="905"/>
      <c r="FD75" s="905"/>
      <c r="FE75" s="905"/>
    </row>
    <row r="76" spans="22:161" ht="30" customHeight="1" x14ac:dyDescent="0.25">
      <c r="V76" s="675"/>
      <c r="W76" s="675"/>
      <c r="X76" s="675"/>
      <c r="Y76" s="675"/>
      <c r="Z76" s="675"/>
      <c r="AA76" s="675"/>
      <c r="AB76" s="675"/>
      <c r="AC76" s="675"/>
      <c r="AD76" s="675"/>
      <c r="AE76" s="675"/>
      <c r="AF76" s="675"/>
      <c r="AG76" s="905"/>
      <c r="AH76" s="905"/>
      <c r="AI76" s="905"/>
      <c r="AJ76" s="905"/>
      <c r="AK76" s="905"/>
      <c r="AL76" s="905"/>
      <c r="AM76" s="905"/>
      <c r="AN76" s="905"/>
      <c r="AO76" s="905"/>
      <c r="AP76" s="905"/>
      <c r="AQ76" s="905"/>
      <c r="AR76" s="905"/>
      <c r="AS76" s="905"/>
      <c r="AT76" s="905"/>
      <c r="AU76" s="905"/>
      <c r="AV76" s="905"/>
      <c r="AW76" s="905"/>
      <c r="AX76" s="905"/>
      <c r="AY76" s="905"/>
      <c r="AZ76" s="905"/>
      <c r="BA76" s="905"/>
      <c r="BB76" s="905"/>
      <c r="BC76" s="905"/>
      <c r="BD76" s="905"/>
      <c r="BE76" s="905"/>
      <c r="BF76" s="905"/>
      <c r="BG76" s="905"/>
      <c r="BH76" s="905"/>
      <c r="BI76" s="905"/>
      <c r="BJ76" s="905"/>
      <c r="BK76" s="905"/>
      <c r="BL76" s="905"/>
      <c r="BM76" s="905"/>
      <c r="BN76" s="905"/>
      <c r="BO76" s="905"/>
      <c r="BP76" s="905"/>
      <c r="BQ76" s="905"/>
      <c r="BR76" s="905"/>
      <c r="BS76" s="905"/>
      <c r="BT76" s="905"/>
      <c r="BU76" s="905"/>
      <c r="BV76" s="905"/>
      <c r="BW76" s="905"/>
      <c r="BX76" s="905"/>
      <c r="BY76" s="905"/>
      <c r="BZ76" s="905"/>
      <c r="CA76" s="905"/>
      <c r="CB76" s="905"/>
      <c r="CC76" s="905"/>
      <c r="CD76" s="905"/>
      <c r="CE76" s="905"/>
      <c r="CF76" s="905"/>
      <c r="CG76" s="905"/>
      <c r="CH76" s="905"/>
      <c r="CI76" s="905"/>
      <c r="CJ76" s="905"/>
      <c r="CK76" s="905"/>
      <c r="CL76" s="905"/>
      <c r="CM76" s="905"/>
      <c r="CN76" s="905"/>
      <c r="CO76" s="905"/>
      <c r="CP76" s="905"/>
      <c r="CQ76" s="905"/>
      <c r="CR76" s="905"/>
      <c r="CS76" s="905"/>
      <c r="CT76" s="905"/>
      <c r="CU76" s="905"/>
      <c r="CV76" s="905"/>
      <c r="CW76" s="905"/>
      <c r="CX76" s="905"/>
      <c r="CY76" s="905"/>
      <c r="CZ76" s="905"/>
      <c r="DA76" s="905"/>
      <c r="DB76" s="905"/>
      <c r="DC76" s="905"/>
      <c r="DD76" s="905"/>
      <c r="DE76" s="905"/>
      <c r="DF76" s="905"/>
      <c r="DG76" s="905"/>
      <c r="DH76" s="905"/>
      <c r="DI76" s="905"/>
      <c r="DJ76" s="905"/>
      <c r="DK76" s="905"/>
      <c r="DL76" s="905"/>
      <c r="DM76" s="905"/>
      <c r="DN76" s="905"/>
      <c r="DO76" s="905"/>
      <c r="DP76" s="905"/>
      <c r="DQ76" s="905"/>
      <c r="DR76" s="905"/>
      <c r="DS76" s="905"/>
      <c r="DT76" s="905"/>
      <c r="DU76" s="905"/>
      <c r="DV76" s="905"/>
      <c r="DW76" s="905"/>
      <c r="DX76" s="905"/>
      <c r="DY76" s="905"/>
      <c r="DZ76" s="905"/>
      <c r="EA76" s="905"/>
      <c r="EB76" s="905"/>
      <c r="EC76" s="905"/>
      <c r="ED76" s="905"/>
      <c r="EE76" s="905"/>
      <c r="EF76" s="905"/>
      <c r="EG76" s="905"/>
      <c r="EH76" s="905"/>
      <c r="EI76" s="905"/>
      <c r="EJ76" s="905"/>
      <c r="EK76" s="905"/>
      <c r="EL76" s="905"/>
      <c r="EM76" s="905"/>
      <c r="EN76" s="905"/>
      <c r="EO76" s="905"/>
      <c r="EP76" s="905"/>
      <c r="EQ76" s="905"/>
      <c r="ER76" s="905"/>
      <c r="ES76" s="905"/>
      <c r="ET76" s="905"/>
      <c r="EU76" s="905"/>
      <c r="EV76" s="905"/>
      <c r="EW76" s="905"/>
      <c r="EX76" s="905"/>
      <c r="EY76" s="905"/>
      <c r="EZ76" s="905"/>
      <c r="FA76" s="905"/>
      <c r="FB76" s="905"/>
      <c r="FC76" s="905"/>
      <c r="FD76" s="905"/>
      <c r="FE76" s="905"/>
    </row>
    <row r="77" spans="22:161" ht="30" customHeight="1" x14ac:dyDescent="0.25">
      <c r="V77" s="675"/>
      <c r="W77" s="675"/>
      <c r="X77" s="675"/>
      <c r="Y77" s="675"/>
      <c r="Z77" s="675"/>
      <c r="AA77" s="675"/>
      <c r="AB77" s="675"/>
      <c r="AC77" s="675"/>
      <c r="AD77" s="675"/>
      <c r="AE77" s="675"/>
      <c r="AF77" s="675"/>
      <c r="AG77" s="905"/>
      <c r="AH77" s="905"/>
      <c r="AI77" s="905"/>
      <c r="AJ77" s="905"/>
      <c r="AK77" s="905"/>
      <c r="AL77" s="905"/>
      <c r="AM77" s="905"/>
      <c r="AN77" s="905"/>
      <c r="AO77" s="905"/>
      <c r="AP77" s="905"/>
      <c r="AQ77" s="905"/>
      <c r="AR77" s="905"/>
      <c r="AS77" s="905"/>
      <c r="AT77" s="905"/>
      <c r="AU77" s="905"/>
      <c r="AV77" s="905"/>
      <c r="AW77" s="905"/>
      <c r="AX77" s="905"/>
      <c r="AY77" s="905"/>
      <c r="AZ77" s="905"/>
      <c r="BA77" s="905"/>
      <c r="BB77" s="905"/>
      <c r="BC77" s="905"/>
      <c r="BD77" s="905"/>
      <c r="BE77" s="905"/>
      <c r="BF77" s="905"/>
      <c r="BG77" s="905"/>
      <c r="BH77" s="905"/>
      <c r="BI77" s="905"/>
      <c r="BJ77" s="905"/>
      <c r="BK77" s="905"/>
      <c r="BL77" s="905"/>
      <c r="BM77" s="905"/>
      <c r="BN77" s="905"/>
      <c r="BO77" s="905"/>
      <c r="BP77" s="905"/>
      <c r="BQ77" s="905"/>
      <c r="BR77" s="905"/>
      <c r="BS77" s="905"/>
      <c r="BT77" s="905"/>
      <c r="BU77" s="905"/>
      <c r="BV77" s="905"/>
      <c r="BW77" s="905"/>
      <c r="BX77" s="905"/>
      <c r="BY77" s="905"/>
      <c r="BZ77" s="905"/>
      <c r="CA77" s="905"/>
      <c r="CB77" s="905"/>
      <c r="CC77" s="905"/>
      <c r="CD77" s="905"/>
      <c r="CE77" s="905"/>
      <c r="CF77" s="905"/>
      <c r="CG77" s="905"/>
      <c r="CH77" s="905"/>
      <c r="CI77" s="905"/>
      <c r="CJ77" s="905"/>
      <c r="CK77" s="905"/>
      <c r="CL77" s="905"/>
      <c r="CM77" s="905"/>
      <c r="CN77" s="905"/>
      <c r="CO77" s="905"/>
      <c r="CP77" s="905"/>
      <c r="CQ77" s="905"/>
      <c r="CR77" s="905"/>
      <c r="CS77" s="905"/>
      <c r="CT77" s="905"/>
      <c r="CU77" s="905"/>
      <c r="CV77" s="905"/>
      <c r="CW77" s="905"/>
      <c r="CX77" s="905"/>
      <c r="CY77" s="905"/>
      <c r="CZ77" s="905"/>
      <c r="DA77" s="905"/>
      <c r="DB77" s="905"/>
      <c r="DC77" s="905"/>
      <c r="DD77" s="905"/>
      <c r="DE77" s="905"/>
      <c r="DF77" s="905"/>
      <c r="DG77" s="905"/>
      <c r="DH77" s="905"/>
      <c r="DI77" s="905"/>
      <c r="DJ77" s="905"/>
      <c r="DK77" s="905"/>
      <c r="DL77" s="905"/>
      <c r="DM77" s="905"/>
      <c r="DN77" s="905"/>
      <c r="DO77" s="905"/>
      <c r="DP77" s="905"/>
      <c r="DQ77" s="905"/>
      <c r="DR77" s="905"/>
      <c r="DS77" s="905"/>
      <c r="DT77" s="905"/>
      <c r="DU77" s="905"/>
      <c r="DV77" s="905"/>
      <c r="DW77" s="905"/>
      <c r="DX77" s="905"/>
      <c r="DY77" s="905"/>
      <c r="DZ77" s="905"/>
      <c r="EA77" s="905"/>
      <c r="EB77" s="905"/>
      <c r="EC77" s="905"/>
      <c r="ED77" s="905"/>
      <c r="EE77" s="905"/>
      <c r="EF77" s="905"/>
      <c r="EG77" s="905"/>
      <c r="EH77" s="905"/>
      <c r="EI77" s="905"/>
      <c r="EJ77" s="905"/>
      <c r="EK77" s="905"/>
      <c r="EL77" s="905"/>
      <c r="EM77" s="905"/>
      <c r="EN77" s="905"/>
      <c r="EO77" s="905"/>
      <c r="EP77" s="905"/>
      <c r="EQ77" s="905"/>
      <c r="ER77" s="905"/>
      <c r="ES77" s="905"/>
      <c r="ET77" s="905"/>
      <c r="EU77" s="905"/>
      <c r="EV77" s="905"/>
      <c r="EW77" s="905"/>
      <c r="EX77" s="905"/>
      <c r="EY77" s="905"/>
      <c r="EZ77" s="905"/>
      <c r="FA77" s="905"/>
      <c r="FB77" s="905"/>
      <c r="FC77" s="905"/>
      <c r="FD77" s="905"/>
      <c r="FE77" s="905"/>
    </row>
    <row r="78" spans="22:161" ht="30" customHeight="1" x14ac:dyDescent="0.25">
      <c r="V78" s="675"/>
      <c r="W78" s="675"/>
      <c r="X78" s="675"/>
      <c r="Y78" s="675"/>
      <c r="Z78" s="675"/>
      <c r="AA78" s="675"/>
      <c r="AB78" s="675"/>
      <c r="AC78" s="675"/>
      <c r="AD78" s="675"/>
      <c r="AE78" s="675"/>
      <c r="AF78" s="675"/>
      <c r="AG78" s="905"/>
      <c r="AH78" s="905"/>
      <c r="AI78" s="905"/>
      <c r="AJ78" s="905"/>
      <c r="AK78" s="905"/>
      <c r="AL78" s="905"/>
      <c r="AM78" s="905"/>
      <c r="AN78" s="905"/>
      <c r="AO78" s="905"/>
      <c r="AP78" s="905"/>
      <c r="AQ78" s="905"/>
      <c r="AR78" s="905"/>
      <c r="AS78" s="905"/>
      <c r="AT78" s="905"/>
      <c r="AU78" s="905"/>
      <c r="AV78" s="905"/>
      <c r="AW78" s="905"/>
      <c r="AX78" s="905"/>
      <c r="AY78" s="905"/>
      <c r="AZ78" s="905"/>
      <c r="BA78" s="905"/>
      <c r="BB78" s="905"/>
      <c r="BC78" s="905"/>
      <c r="BD78" s="905"/>
      <c r="BE78" s="905"/>
      <c r="BF78" s="905"/>
      <c r="BG78" s="905"/>
      <c r="BH78" s="905"/>
      <c r="BI78" s="905"/>
      <c r="BJ78" s="905"/>
      <c r="BK78" s="905"/>
      <c r="BL78" s="905"/>
      <c r="BM78" s="905"/>
      <c r="BN78" s="905"/>
      <c r="BO78" s="905"/>
      <c r="BP78" s="905"/>
      <c r="BQ78" s="905"/>
      <c r="BR78" s="905"/>
      <c r="BS78" s="905"/>
      <c r="BT78" s="905"/>
      <c r="BU78" s="905"/>
      <c r="BV78" s="905"/>
      <c r="BW78" s="905"/>
      <c r="BX78" s="905"/>
      <c r="BY78" s="905"/>
      <c r="BZ78" s="905"/>
      <c r="CA78" s="905"/>
      <c r="CB78" s="905"/>
      <c r="CC78" s="905"/>
      <c r="CD78" s="905"/>
      <c r="CE78" s="905"/>
      <c r="CF78" s="905"/>
      <c r="CG78" s="905"/>
      <c r="CH78" s="905"/>
      <c r="CI78" s="905"/>
      <c r="CJ78" s="905"/>
      <c r="CK78" s="905"/>
      <c r="CL78" s="905"/>
      <c r="CM78" s="905"/>
      <c r="CN78" s="905"/>
      <c r="CO78" s="905"/>
      <c r="CP78" s="905"/>
      <c r="CQ78" s="905"/>
      <c r="CR78" s="905"/>
      <c r="CS78" s="905"/>
      <c r="CT78" s="905"/>
      <c r="CU78" s="905"/>
      <c r="CV78" s="905"/>
      <c r="CW78" s="905"/>
      <c r="CX78" s="905"/>
      <c r="CY78" s="905"/>
      <c r="CZ78" s="905"/>
      <c r="DA78" s="905"/>
      <c r="DB78" s="905"/>
      <c r="DC78" s="905"/>
      <c r="DD78" s="905"/>
      <c r="DE78" s="905"/>
      <c r="DF78" s="905"/>
      <c r="DG78" s="905"/>
      <c r="DH78" s="905"/>
      <c r="DI78" s="905"/>
      <c r="DJ78" s="905"/>
      <c r="DK78" s="905"/>
      <c r="DL78" s="905"/>
      <c r="DM78" s="905"/>
      <c r="DN78" s="905"/>
      <c r="DO78" s="905"/>
      <c r="DP78" s="905"/>
      <c r="DQ78" s="905"/>
      <c r="DR78" s="905"/>
      <c r="DS78" s="905"/>
      <c r="DT78" s="905"/>
      <c r="DU78" s="905"/>
      <c r="DV78" s="905"/>
      <c r="DW78" s="905"/>
      <c r="DX78" s="905"/>
      <c r="DY78" s="905"/>
      <c r="DZ78" s="905"/>
      <c r="EA78" s="905"/>
      <c r="EB78" s="905"/>
      <c r="EC78" s="905"/>
      <c r="ED78" s="905"/>
      <c r="EE78" s="905"/>
      <c r="EF78" s="905"/>
      <c r="EG78" s="905"/>
      <c r="EH78" s="905"/>
      <c r="EI78" s="905"/>
      <c r="EJ78" s="905"/>
      <c r="EK78" s="905"/>
      <c r="EL78" s="905"/>
      <c r="EM78" s="905"/>
      <c r="EN78" s="905"/>
      <c r="EO78" s="905"/>
      <c r="EP78" s="905"/>
      <c r="EQ78" s="905"/>
      <c r="ER78" s="905"/>
      <c r="ES78" s="905"/>
      <c r="ET78" s="905"/>
      <c r="EU78" s="905"/>
      <c r="EV78" s="905"/>
      <c r="EW78" s="905"/>
      <c r="EX78" s="905"/>
      <c r="EY78" s="905"/>
      <c r="EZ78" s="905"/>
      <c r="FA78" s="905"/>
      <c r="FB78" s="905"/>
      <c r="FC78" s="905"/>
      <c r="FD78" s="905"/>
      <c r="FE78" s="905"/>
    </row>
    <row r="79" spans="22:161" ht="30" customHeight="1" x14ac:dyDescent="0.25">
      <c r="V79" s="675"/>
      <c r="W79" s="675"/>
      <c r="X79" s="675"/>
      <c r="Y79" s="675"/>
      <c r="Z79" s="675"/>
      <c r="AA79" s="675"/>
      <c r="AB79" s="675"/>
      <c r="AC79" s="675"/>
      <c r="AD79" s="675"/>
      <c r="AE79" s="675"/>
      <c r="AF79" s="675"/>
      <c r="AG79" s="905"/>
      <c r="AH79" s="905"/>
      <c r="AI79" s="905"/>
      <c r="AJ79" s="905"/>
      <c r="AK79" s="905"/>
      <c r="AL79" s="905"/>
      <c r="AM79" s="905"/>
      <c r="AN79" s="905"/>
      <c r="AO79" s="905"/>
      <c r="AP79" s="905"/>
      <c r="AQ79" s="905"/>
      <c r="AR79" s="905"/>
      <c r="AS79" s="905"/>
      <c r="AT79" s="905"/>
      <c r="AU79" s="905"/>
      <c r="AV79" s="905"/>
      <c r="AW79" s="905"/>
      <c r="AX79" s="905"/>
      <c r="AY79" s="905"/>
      <c r="AZ79" s="905"/>
      <c r="BA79" s="905"/>
      <c r="BB79" s="905"/>
      <c r="BC79" s="905"/>
      <c r="BD79" s="905"/>
      <c r="BE79" s="905"/>
      <c r="BF79" s="905"/>
      <c r="BG79" s="905"/>
      <c r="BH79" s="905"/>
      <c r="BI79" s="905"/>
      <c r="BJ79" s="905"/>
      <c r="BK79" s="905"/>
      <c r="BL79" s="905"/>
      <c r="BM79" s="905"/>
      <c r="BN79" s="905"/>
      <c r="BO79" s="905"/>
      <c r="BP79" s="905"/>
      <c r="BQ79" s="905"/>
      <c r="BR79" s="905"/>
      <c r="BS79" s="905"/>
      <c r="BT79" s="905"/>
      <c r="BU79" s="905"/>
      <c r="BV79" s="905"/>
      <c r="BW79" s="905"/>
      <c r="BX79" s="905"/>
      <c r="BY79" s="905"/>
      <c r="BZ79" s="905"/>
      <c r="CA79" s="905"/>
      <c r="CB79" s="905"/>
      <c r="CC79" s="905"/>
      <c r="CD79" s="905"/>
      <c r="CE79" s="905"/>
      <c r="CF79" s="905"/>
      <c r="CG79" s="905"/>
      <c r="CH79" s="905"/>
      <c r="CI79" s="905"/>
      <c r="CJ79" s="905"/>
      <c r="CK79" s="905"/>
      <c r="CL79" s="905"/>
      <c r="CM79" s="905"/>
      <c r="CN79" s="905"/>
      <c r="CO79" s="905"/>
      <c r="CP79" s="905"/>
      <c r="CQ79" s="905"/>
      <c r="CR79" s="905"/>
      <c r="CS79" s="905"/>
      <c r="CT79" s="905"/>
      <c r="CU79" s="905"/>
      <c r="CV79" s="905"/>
      <c r="CW79" s="905"/>
      <c r="CX79" s="905"/>
      <c r="CY79" s="905"/>
      <c r="CZ79" s="905"/>
      <c r="DA79" s="905"/>
      <c r="DB79" s="905"/>
      <c r="DC79" s="905"/>
      <c r="DD79" s="905"/>
      <c r="DE79" s="905"/>
      <c r="DF79" s="905"/>
      <c r="DG79" s="905"/>
      <c r="DH79" s="905"/>
      <c r="DI79" s="905"/>
      <c r="DJ79" s="905"/>
      <c r="DK79" s="905"/>
      <c r="DL79" s="905"/>
      <c r="DM79" s="905"/>
      <c r="DN79" s="905"/>
      <c r="DO79" s="905"/>
      <c r="DP79" s="905"/>
      <c r="DQ79" s="905"/>
      <c r="DR79" s="905"/>
      <c r="DS79" s="905"/>
      <c r="DT79" s="905"/>
      <c r="DU79" s="905"/>
      <c r="DV79" s="905"/>
      <c r="DW79" s="905"/>
      <c r="DX79" s="905"/>
      <c r="DY79" s="905"/>
      <c r="DZ79" s="905"/>
      <c r="EA79" s="905"/>
      <c r="EB79" s="905"/>
      <c r="EC79" s="905"/>
      <c r="ED79" s="905"/>
      <c r="EE79" s="905"/>
      <c r="EF79" s="905"/>
      <c r="EG79" s="905"/>
      <c r="EH79" s="905"/>
      <c r="EI79" s="905"/>
      <c r="EJ79" s="905"/>
      <c r="EK79" s="905"/>
      <c r="EL79" s="905"/>
      <c r="EM79" s="905"/>
      <c r="EN79" s="905"/>
      <c r="EO79" s="905"/>
      <c r="EP79" s="905"/>
      <c r="EQ79" s="905"/>
      <c r="ER79" s="905"/>
      <c r="ES79" s="905"/>
      <c r="ET79" s="905"/>
      <c r="EU79" s="905"/>
      <c r="EV79" s="905"/>
      <c r="EW79" s="905"/>
      <c r="EX79" s="905"/>
      <c r="EY79" s="905"/>
      <c r="EZ79" s="905"/>
      <c r="FA79" s="905"/>
      <c r="FB79" s="905"/>
      <c r="FC79" s="905"/>
      <c r="FD79" s="905"/>
      <c r="FE79" s="905"/>
    </row>
  </sheetData>
  <mergeCells count="3">
    <mergeCell ref="A5:A8"/>
    <mergeCell ref="A9:A10"/>
    <mergeCell ref="A11:A13"/>
  </mergeCells>
  <conditionalFormatting sqref="F14:F17 F8 F10">
    <cfRule type="containsText" dxfId="17" priority="21" operator="containsText" text="medium">
      <formula>NOT(ISERROR(SEARCH("medium",F8)))</formula>
    </cfRule>
  </conditionalFormatting>
  <conditionalFormatting sqref="F14:F17 F8 F10">
    <cfRule type="containsText" dxfId="16" priority="20" operator="containsText" text="high">
      <formula>NOT(ISERROR(SEARCH("high",F8)))</formula>
    </cfRule>
  </conditionalFormatting>
  <conditionalFormatting sqref="F14:F17 F8 F10">
    <cfRule type="containsText" dxfId="15" priority="19" operator="containsText" text="low">
      <formula>NOT(ISERROR(SEARCH("low",F8)))</formula>
    </cfRule>
  </conditionalFormatting>
  <conditionalFormatting sqref="F5:F7">
    <cfRule type="cellIs" dxfId="14" priority="13" stopIfTrue="1" operator="equal">
      <formula>"could do"</formula>
    </cfRule>
    <cfRule type="cellIs" dxfId="13" priority="14" stopIfTrue="1" operator="equal">
      <formula>"should do"</formula>
    </cfRule>
    <cfRule type="cellIs" dxfId="12" priority="15" stopIfTrue="1" operator="equal">
      <formula>"must do"</formula>
    </cfRule>
  </conditionalFormatting>
  <conditionalFormatting sqref="F9">
    <cfRule type="cellIs" dxfId="11" priority="10" stopIfTrue="1" operator="equal">
      <formula>"could do"</formula>
    </cfRule>
    <cfRule type="cellIs" dxfId="10" priority="11" stopIfTrue="1" operator="equal">
      <formula>"should do"</formula>
    </cfRule>
    <cfRule type="cellIs" dxfId="9" priority="12" stopIfTrue="1" operator="equal">
      <formula>"must do"</formula>
    </cfRule>
  </conditionalFormatting>
  <conditionalFormatting sqref="F11">
    <cfRule type="cellIs" dxfId="8" priority="7" stopIfTrue="1" operator="equal">
      <formula>"could do"</formula>
    </cfRule>
    <cfRule type="cellIs" dxfId="7" priority="8" stopIfTrue="1" operator="equal">
      <formula>"should do"</formula>
    </cfRule>
    <cfRule type="cellIs" dxfId="6" priority="9" stopIfTrue="1" operator="equal">
      <formula>"must do"</formula>
    </cfRule>
  </conditionalFormatting>
  <conditionalFormatting sqref="F12">
    <cfRule type="cellIs" dxfId="5" priority="4" stopIfTrue="1" operator="equal">
      <formula>"could do"</formula>
    </cfRule>
    <cfRule type="cellIs" dxfId="4" priority="5" stopIfTrue="1" operator="equal">
      <formula>"should do"</formula>
    </cfRule>
    <cfRule type="cellIs" dxfId="3" priority="6" stopIfTrue="1" operator="equal">
      <formula>"must do"</formula>
    </cfRule>
  </conditionalFormatting>
  <conditionalFormatting sqref="F13">
    <cfRule type="cellIs" dxfId="2" priority="1" stopIfTrue="1" operator="equal">
      <formula>"could do"</formula>
    </cfRule>
    <cfRule type="cellIs" dxfId="1" priority="2" stopIfTrue="1" operator="equal">
      <formula>"should do"</formula>
    </cfRule>
    <cfRule type="cellIs" dxfId="0" priority="3" stopIfTrue="1" operator="equal">
      <formula>"must do"</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F42"/>
  <sheetViews>
    <sheetView topLeftCell="A19" workbookViewId="0">
      <selection activeCell="L41" sqref="L41"/>
    </sheetView>
  </sheetViews>
  <sheetFormatPr defaultRowHeight="15" x14ac:dyDescent="0.25"/>
  <cols>
    <col min="1" max="1" width="9.140625" style="98"/>
    <col min="2" max="2" width="29.7109375" style="98" customWidth="1"/>
    <col min="3" max="5" width="9.140625" style="98"/>
    <col min="6" max="6" width="12" style="98" customWidth="1"/>
    <col min="7" max="16384" width="9.140625" style="98"/>
  </cols>
  <sheetData>
    <row r="6" spans="2:6" ht="15.75" thickBot="1" x14ac:dyDescent="0.3"/>
    <row r="7" spans="2:6" ht="18.75" x14ac:dyDescent="0.3">
      <c r="B7" s="682" t="s">
        <v>1470</v>
      </c>
      <c r="C7" s="703"/>
      <c r="D7" s="703"/>
      <c r="E7" s="703"/>
      <c r="F7" s="704"/>
    </row>
    <row r="8" spans="2:6" x14ac:dyDescent="0.25">
      <c r="B8" s="685" t="s">
        <v>1088</v>
      </c>
      <c r="C8" s="686" t="s">
        <v>1089</v>
      </c>
      <c r="D8" s="686" t="s">
        <v>1090</v>
      </c>
      <c r="E8" s="686" t="s">
        <v>1091</v>
      </c>
      <c r="F8" s="687" t="s">
        <v>1092</v>
      </c>
    </row>
    <row r="9" spans="2:6" x14ac:dyDescent="0.25">
      <c r="B9" s="688" t="s">
        <v>1107</v>
      </c>
      <c r="C9" s="680">
        <v>285</v>
      </c>
      <c r="D9" s="680" t="s">
        <v>1093</v>
      </c>
      <c r="E9" s="680">
        <v>10</v>
      </c>
      <c r="F9" s="689">
        <f t="shared" ref="F9:F11" si="0">E9*C9</f>
        <v>2850</v>
      </c>
    </row>
    <row r="10" spans="2:6" x14ac:dyDescent="0.25">
      <c r="B10" s="688" t="s">
        <v>569</v>
      </c>
      <c r="C10" s="680">
        <v>285</v>
      </c>
      <c r="D10" s="680" t="s">
        <v>1093</v>
      </c>
      <c r="E10" s="680">
        <v>20</v>
      </c>
      <c r="F10" s="689">
        <f t="shared" si="0"/>
        <v>5700</v>
      </c>
    </row>
    <row r="11" spans="2:6" ht="25.5" x14ac:dyDescent="0.25">
      <c r="B11" s="688" t="s">
        <v>1389</v>
      </c>
      <c r="C11" s="680">
        <v>1</v>
      </c>
      <c r="D11" s="680" t="s">
        <v>1104</v>
      </c>
      <c r="E11" s="680">
        <v>1000</v>
      </c>
      <c r="F11" s="689">
        <f t="shared" si="0"/>
        <v>1000</v>
      </c>
    </row>
    <row r="12" spans="2:6" x14ac:dyDescent="0.25">
      <c r="B12" s="677" t="s">
        <v>1094</v>
      </c>
      <c r="C12" s="678"/>
      <c r="D12" s="678"/>
      <c r="E12" s="678"/>
      <c r="F12" s="690">
        <f>SUM(F9:F11)</f>
        <v>9550</v>
      </c>
    </row>
    <row r="13" spans="2:6" x14ac:dyDescent="0.25">
      <c r="B13" s="679" t="s">
        <v>1095</v>
      </c>
      <c r="C13" s="680">
        <v>15</v>
      </c>
      <c r="D13" s="680" t="s">
        <v>1096</v>
      </c>
      <c r="E13" s="106"/>
      <c r="F13" s="689">
        <f>F12*0.15</f>
        <v>1432.5</v>
      </c>
    </row>
    <row r="14" spans="2:6" ht="15.75" x14ac:dyDescent="0.25">
      <c r="B14" s="681" t="s">
        <v>1097</v>
      </c>
      <c r="C14" s="691"/>
      <c r="D14" s="691"/>
      <c r="E14" s="691"/>
      <c r="F14" s="692">
        <f>SUM(F12:F13)</f>
        <v>10982.5</v>
      </c>
    </row>
    <row r="15" spans="2:6" x14ac:dyDescent="0.25">
      <c r="B15" s="679" t="s">
        <v>1098</v>
      </c>
      <c r="C15" s="680">
        <v>10</v>
      </c>
      <c r="D15" s="106" t="s">
        <v>1096</v>
      </c>
      <c r="E15" s="106"/>
      <c r="F15" s="689">
        <f>F14*0.1</f>
        <v>1098.25</v>
      </c>
    </row>
    <row r="16" spans="2:6" x14ac:dyDescent="0.25">
      <c r="B16" s="679" t="s">
        <v>1099</v>
      </c>
      <c r="C16" s="680">
        <v>10</v>
      </c>
      <c r="D16" s="106" t="s">
        <v>1096</v>
      </c>
      <c r="E16" s="106"/>
      <c r="F16" s="689">
        <f>F14*0.1</f>
        <v>1098.25</v>
      </c>
    </row>
    <row r="17" spans="2:6" x14ac:dyDescent="0.25">
      <c r="B17" s="685" t="s">
        <v>1100</v>
      </c>
      <c r="C17" s="686"/>
      <c r="D17" s="686"/>
      <c r="E17" s="686"/>
      <c r="F17" s="687">
        <f>SUM(F14:F16)</f>
        <v>13179</v>
      </c>
    </row>
    <row r="19" spans="2:6" ht="15.75" thickBot="1" x14ac:dyDescent="0.3"/>
    <row r="20" spans="2:6" ht="18.75" x14ac:dyDescent="0.3">
      <c r="B20" s="682" t="s">
        <v>1474</v>
      </c>
      <c r="C20" s="703"/>
      <c r="D20" s="703"/>
      <c r="E20" s="703"/>
      <c r="F20" s="704"/>
    </row>
    <row r="21" spans="2:6" x14ac:dyDescent="0.25">
      <c r="B21" s="685" t="s">
        <v>1088</v>
      </c>
      <c r="C21" s="686" t="s">
        <v>1089</v>
      </c>
      <c r="D21" s="686" t="s">
        <v>1090</v>
      </c>
      <c r="E21" s="686" t="s">
        <v>1091</v>
      </c>
      <c r="F21" s="687" t="s">
        <v>1092</v>
      </c>
    </row>
    <row r="22" spans="2:6" x14ac:dyDescent="0.25">
      <c r="B22" s="688" t="s">
        <v>1107</v>
      </c>
      <c r="C22" s="680">
        <v>29</v>
      </c>
      <c r="D22" s="680" t="s">
        <v>1093</v>
      </c>
      <c r="E22" s="680">
        <v>10</v>
      </c>
      <c r="F22" s="689">
        <f t="shared" ref="F22:F24" si="1">E22*C22</f>
        <v>290</v>
      </c>
    </row>
    <row r="23" spans="2:6" x14ac:dyDescent="0.25">
      <c r="B23" s="688" t="s">
        <v>569</v>
      </c>
      <c r="C23" s="680">
        <v>29</v>
      </c>
      <c r="D23" s="680" t="s">
        <v>1093</v>
      </c>
      <c r="E23" s="680">
        <v>20</v>
      </c>
      <c r="F23" s="689">
        <f t="shared" si="1"/>
        <v>580</v>
      </c>
    </row>
    <row r="24" spans="2:6" ht="25.5" x14ac:dyDescent="0.25">
      <c r="B24" s="688" t="s">
        <v>1389</v>
      </c>
      <c r="C24" s="680">
        <v>1</v>
      </c>
      <c r="D24" s="680" t="s">
        <v>1104</v>
      </c>
      <c r="E24" s="680">
        <v>300</v>
      </c>
      <c r="F24" s="689">
        <f t="shared" si="1"/>
        <v>300</v>
      </c>
    </row>
    <row r="25" spans="2:6" x14ac:dyDescent="0.25">
      <c r="B25" s="677" t="s">
        <v>1094</v>
      </c>
      <c r="C25" s="678"/>
      <c r="D25" s="678"/>
      <c r="E25" s="678"/>
      <c r="F25" s="690">
        <f>SUM(F22:F24)</f>
        <v>1170</v>
      </c>
    </row>
    <row r="26" spans="2:6" x14ac:dyDescent="0.25">
      <c r="B26" s="679" t="s">
        <v>1095</v>
      </c>
      <c r="C26" s="680">
        <v>15</v>
      </c>
      <c r="D26" s="680" t="s">
        <v>1096</v>
      </c>
      <c r="E26" s="106"/>
      <c r="F26" s="689">
        <f>F25*0.15</f>
        <v>175.5</v>
      </c>
    </row>
    <row r="27" spans="2:6" ht="15.75" x14ac:dyDescent="0.25">
      <c r="B27" s="681" t="s">
        <v>1097</v>
      </c>
      <c r="C27" s="691"/>
      <c r="D27" s="691"/>
      <c r="E27" s="691"/>
      <c r="F27" s="692">
        <f>SUM(F25:F26)</f>
        <v>1345.5</v>
      </c>
    </row>
    <row r="28" spans="2:6" x14ac:dyDescent="0.25">
      <c r="B28" s="679" t="s">
        <v>1098</v>
      </c>
      <c r="C28" s="680">
        <v>10</v>
      </c>
      <c r="D28" s="106" t="s">
        <v>1096</v>
      </c>
      <c r="E28" s="106"/>
      <c r="F28" s="689">
        <f>F27*0.1</f>
        <v>134.55000000000001</v>
      </c>
    </row>
    <row r="29" spans="2:6" x14ac:dyDescent="0.25">
      <c r="B29" s="679" t="s">
        <v>1099</v>
      </c>
      <c r="C29" s="680">
        <v>10</v>
      </c>
      <c r="D29" s="106" t="s">
        <v>1096</v>
      </c>
      <c r="E29" s="106"/>
      <c r="F29" s="689">
        <f>F27*0.1</f>
        <v>134.55000000000001</v>
      </c>
    </row>
    <row r="30" spans="2:6" x14ac:dyDescent="0.25">
      <c r="B30" s="685" t="s">
        <v>1100</v>
      </c>
      <c r="C30" s="686"/>
      <c r="D30" s="686"/>
      <c r="E30" s="686"/>
      <c r="F30" s="687">
        <f>SUM(F27:F29)</f>
        <v>1614.6</v>
      </c>
    </row>
    <row r="32" spans="2:6" ht="15.75" thickBot="1" x14ac:dyDescent="0.3"/>
    <row r="33" spans="2:6" ht="18.75" x14ac:dyDescent="0.3">
      <c r="B33" s="682" t="s">
        <v>1475</v>
      </c>
      <c r="C33" s="703"/>
      <c r="D33" s="703"/>
      <c r="E33" s="703"/>
      <c r="F33" s="704"/>
    </row>
    <row r="34" spans="2:6" x14ac:dyDescent="0.25">
      <c r="B34" s="685" t="s">
        <v>1088</v>
      </c>
      <c r="C34" s="686" t="s">
        <v>1089</v>
      </c>
      <c r="D34" s="686" t="s">
        <v>1090</v>
      </c>
      <c r="E34" s="686" t="s">
        <v>1091</v>
      </c>
      <c r="F34" s="687" t="s">
        <v>1092</v>
      </c>
    </row>
    <row r="35" spans="2:6" x14ac:dyDescent="0.25">
      <c r="B35" s="688" t="s">
        <v>1476</v>
      </c>
      <c r="C35" s="680">
        <f>120+115+33+69</f>
        <v>337</v>
      </c>
      <c r="D35" s="680" t="s">
        <v>1093</v>
      </c>
      <c r="E35" s="680">
        <v>5</v>
      </c>
      <c r="F35" s="689">
        <f t="shared" ref="F35:F36" si="2">E35*C35</f>
        <v>1685</v>
      </c>
    </row>
    <row r="36" spans="2:6" x14ac:dyDescent="0.25">
      <c r="B36" s="688" t="s">
        <v>1477</v>
      </c>
      <c r="C36" s="680">
        <v>337</v>
      </c>
      <c r="D36" s="680" t="s">
        <v>1093</v>
      </c>
      <c r="E36" s="680">
        <v>20</v>
      </c>
      <c r="F36" s="689">
        <f t="shared" si="2"/>
        <v>6740</v>
      </c>
    </row>
    <row r="37" spans="2:6" x14ac:dyDescent="0.25">
      <c r="B37" s="677" t="s">
        <v>1094</v>
      </c>
      <c r="C37" s="678"/>
      <c r="D37" s="678"/>
      <c r="E37" s="678"/>
      <c r="F37" s="690">
        <f>SUM(F35:F36)</f>
        <v>8425</v>
      </c>
    </row>
    <row r="38" spans="2:6" x14ac:dyDescent="0.25">
      <c r="B38" s="679" t="s">
        <v>1095</v>
      </c>
      <c r="C38" s="680">
        <v>15</v>
      </c>
      <c r="D38" s="680" t="s">
        <v>1096</v>
      </c>
      <c r="E38" s="106"/>
      <c r="F38" s="689">
        <f>F37*0.15</f>
        <v>1263.75</v>
      </c>
    </row>
    <row r="39" spans="2:6" ht="15.75" x14ac:dyDescent="0.25">
      <c r="B39" s="681" t="s">
        <v>1097</v>
      </c>
      <c r="C39" s="691"/>
      <c r="D39" s="691"/>
      <c r="E39" s="691"/>
      <c r="F39" s="692">
        <f>SUM(F37:F38)</f>
        <v>9688.75</v>
      </c>
    </row>
    <row r="40" spans="2:6" x14ac:dyDescent="0.25">
      <c r="B40" s="679" t="s">
        <v>1098</v>
      </c>
      <c r="C40" s="680">
        <v>10</v>
      </c>
      <c r="D40" s="106" t="s">
        <v>1096</v>
      </c>
      <c r="E40" s="106"/>
      <c r="F40" s="689">
        <f>F39*0.1</f>
        <v>968.875</v>
      </c>
    </row>
    <row r="41" spans="2:6" x14ac:dyDescent="0.25">
      <c r="B41" s="679" t="s">
        <v>1099</v>
      </c>
      <c r="C41" s="680">
        <v>10</v>
      </c>
      <c r="D41" s="106" t="s">
        <v>1096</v>
      </c>
      <c r="E41" s="106"/>
      <c r="F41" s="689">
        <f>F39*0.1</f>
        <v>968.875</v>
      </c>
    </row>
    <row r="42" spans="2:6" x14ac:dyDescent="0.25">
      <c r="B42" s="685" t="s">
        <v>1100</v>
      </c>
      <c r="C42" s="686"/>
      <c r="D42" s="686"/>
      <c r="E42" s="686"/>
      <c r="F42" s="687">
        <f>SUM(F39:F41)</f>
        <v>11626.5</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2:B78"/>
  <sheetViews>
    <sheetView workbookViewId="0"/>
  </sheetViews>
  <sheetFormatPr defaultRowHeight="15" x14ac:dyDescent="0.25"/>
  <cols>
    <col min="1" max="1" width="53.5703125" bestFit="1" customWidth="1"/>
  </cols>
  <sheetData>
    <row r="2" spans="1:2" x14ac:dyDescent="0.25">
      <c r="A2" s="89"/>
    </row>
    <row r="3" spans="1:2" x14ac:dyDescent="0.25">
      <c r="A3" s="100" t="s">
        <v>102</v>
      </c>
      <c r="B3" s="98"/>
    </row>
    <row r="4" spans="1:2" x14ac:dyDescent="0.25">
      <c r="A4" s="101" t="s">
        <v>103</v>
      </c>
      <c r="B4" s="101">
        <v>275</v>
      </c>
    </row>
    <row r="5" spans="1:2" x14ac:dyDescent="0.25">
      <c r="A5" s="98" t="s">
        <v>104</v>
      </c>
      <c r="B5" s="98">
        <v>10</v>
      </c>
    </row>
    <row r="6" spans="1:2" x14ac:dyDescent="0.25">
      <c r="A6" s="98" t="s">
        <v>105</v>
      </c>
      <c r="B6" s="98">
        <v>130</v>
      </c>
    </row>
    <row r="7" spans="1:2" x14ac:dyDescent="0.25">
      <c r="A7" s="98" t="s">
        <v>106</v>
      </c>
      <c r="B7" s="98">
        <v>25</v>
      </c>
    </row>
    <row r="8" spans="1:2" x14ac:dyDescent="0.25">
      <c r="A8" s="98" t="s">
        <v>107</v>
      </c>
      <c r="B8" s="98">
        <v>150</v>
      </c>
    </row>
    <row r="9" spans="1:2" x14ac:dyDescent="0.25">
      <c r="A9" s="98" t="s">
        <v>108</v>
      </c>
      <c r="B9" s="98">
        <v>15</v>
      </c>
    </row>
    <row r="10" spans="1:2" x14ac:dyDescent="0.25">
      <c r="A10" s="98" t="s">
        <v>109</v>
      </c>
      <c r="B10" s="98">
        <v>140</v>
      </c>
    </row>
    <row r="11" spans="1:2" x14ac:dyDescent="0.25">
      <c r="A11" s="98" t="s">
        <v>110</v>
      </c>
      <c r="B11" s="98">
        <v>5</v>
      </c>
    </row>
    <row r="12" spans="1:2" x14ac:dyDescent="0.25">
      <c r="A12" s="98" t="s">
        <v>111</v>
      </c>
      <c r="B12" s="98">
        <v>120</v>
      </c>
    </row>
    <row r="13" spans="1:2" x14ac:dyDescent="0.25">
      <c r="A13" s="98" t="s">
        <v>112</v>
      </c>
      <c r="B13" s="98">
        <v>5</v>
      </c>
    </row>
    <row r="14" spans="1:2" x14ac:dyDescent="0.25">
      <c r="A14" s="98" t="s">
        <v>113</v>
      </c>
      <c r="B14" s="98">
        <v>150</v>
      </c>
    </row>
    <row r="15" spans="1:2" x14ac:dyDescent="0.25">
      <c r="A15" s="98" t="s">
        <v>114</v>
      </c>
      <c r="B15" s="98">
        <v>200</v>
      </c>
    </row>
    <row r="16" spans="1:2" x14ac:dyDescent="0.25">
      <c r="A16" s="98" t="s">
        <v>115</v>
      </c>
      <c r="B16" s="98">
        <v>40</v>
      </c>
    </row>
    <row r="17" spans="1:2" x14ac:dyDescent="0.25">
      <c r="A17" s="98" t="s">
        <v>116</v>
      </c>
      <c r="B17" s="98">
        <v>300</v>
      </c>
    </row>
    <row r="18" spans="1:2" x14ac:dyDescent="0.25">
      <c r="A18" s="98" t="s">
        <v>117</v>
      </c>
      <c r="B18" s="98">
        <v>36</v>
      </c>
    </row>
    <row r="19" spans="1:2" x14ac:dyDescent="0.25">
      <c r="A19" s="98" t="s">
        <v>118</v>
      </c>
      <c r="B19" s="98">
        <v>10</v>
      </c>
    </row>
    <row r="20" spans="1:2" x14ac:dyDescent="0.25">
      <c r="A20" s="98" t="s">
        <v>119</v>
      </c>
      <c r="B20" s="98">
        <v>200</v>
      </c>
    </row>
    <row r="21" spans="1:2" x14ac:dyDescent="0.25">
      <c r="A21" s="98" t="s">
        <v>120</v>
      </c>
      <c r="B21" s="98">
        <v>250</v>
      </c>
    </row>
    <row r="22" spans="1:2" x14ac:dyDescent="0.25">
      <c r="A22" s="100" t="s">
        <v>121</v>
      </c>
      <c r="B22" s="98"/>
    </row>
    <row r="23" spans="1:2" x14ac:dyDescent="0.25">
      <c r="A23" s="101" t="s">
        <v>122</v>
      </c>
      <c r="B23" s="101">
        <v>175</v>
      </c>
    </row>
    <row r="24" spans="1:2" x14ac:dyDescent="0.25">
      <c r="A24" s="98" t="s">
        <v>123</v>
      </c>
      <c r="B24" s="98">
        <v>36</v>
      </c>
    </row>
    <row r="25" spans="1:2" x14ac:dyDescent="0.25">
      <c r="A25" s="98" t="s">
        <v>124</v>
      </c>
      <c r="B25" s="98">
        <v>36</v>
      </c>
    </row>
    <row r="26" spans="1:2" x14ac:dyDescent="0.25">
      <c r="A26" s="98" t="s">
        <v>125</v>
      </c>
      <c r="B26" s="98">
        <v>250</v>
      </c>
    </row>
    <row r="27" spans="1:2" x14ac:dyDescent="0.25">
      <c r="A27" s="98" t="s">
        <v>126</v>
      </c>
      <c r="B27" s="98">
        <v>200</v>
      </c>
    </row>
    <row r="28" spans="1:2" x14ac:dyDescent="0.25">
      <c r="A28" s="98" t="s">
        <v>127</v>
      </c>
      <c r="B28" s="98">
        <v>150</v>
      </c>
    </row>
    <row r="29" spans="1:2" x14ac:dyDescent="0.25">
      <c r="A29" s="98" t="s">
        <v>128</v>
      </c>
      <c r="B29" s="98">
        <v>115</v>
      </c>
    </row>
    <row r="30" spans="1:2" x14ac:dyDescent="0.25">
      <c r="A30" s="98" t="s">
        <v>129</v>
      </c>
      <c r="B30" s="98">
        <v>10</v>
      </c>
    </row>
    <row r="31" spans="1:2" x14ac:dyDescent="0.25">
      <c r="A31" s="98" t="s">
        <v>130</v>
      </c>
      <c r="B31" s="98">
        <v>60</v>
      </c>
    </row>
    <row r="32" spans="1:2" x14ac:dyDescent="0.25">
      <c r="A32" s="98" t="s">
        <v>131</v>
      </c>
      <c r="B32" s="98">
        <v>5</v>
      </c>
    </row>
    <row r="33" spans="1:2" x14ac:dyDescent="0.25">
      <c r="A33" s="101" t="s">
        <v>132</v>
      </c>
      <c r="B33" s="101">
        <v>200</v>
      </c>
    </row>
    <row r="34" spans="1:2" x14ac:dyDescent="0.25">
      <c r="A34" s="100" t="s">
        <v>133</v>
      </c>
      <c r="B34" s="98"/>
    </row>
    <row r="35" spans="1:2" x14ac:dyDescent="0.25">
      <c r="A35" s="100"/>
      <c r="B35" s="98"/>
    </row>
    <row r="36" spans="1:2" x14ac:dyDescent="0.25">
      <c r="A36" s="98" t="s">
        <v>134</v>
      </c>
      <c r="B36" s="98">
        <v>40</v>
      </c>
    </row>
    <row r="37" spans="1:2" x14ac:dyDescent="0.25">
      <c r="A37" s="98" t="s">
        <v>135</v>
      </c>
      <c r="B37" s="98">
        <v>250</v>
      </c>
    </row>
    <row r="38" spans="1:2" x14ac:dyDescent="0.25">
      <c r="A38" s="98" t="s">
        <v>136</v>
      </c>
      <c r="B38" s="98">
        <v>25</v>
      </c>
    </row>
    <row r="39" spans="1:2" x14ac:dyDescent="0.25">
      <c r="A39" s="98"/>
      <c r="B39" s="98"/>
    </row>
    <row r="40" spans="1:2" x14ac:dyDescent="0.25">
      <c r="A40" s="98"/>
      <c r="B40" s="98"/>
    </row>
    <row r="41" spans="1:2" x14ac:dyDescent="0.25">
      <c r="A41" s="100" t="s">
        <v>137</v>
      </c>
      <c r="B41" s="98"/>
    </row>
    <row r="42" spans="1:2" x14ac:dyDescent="0.25">
      <c r="A42" s="98"/>
      <c r="B42" s="98"/>
    </row>
    <row r="43" spans="1:2" x14ac:dyDescent="0.25">
      <c r="A43" s="98" t="s">
        <v>138</v>
      </c>
      <c r="B43" s="98">
        <v>20</v>
      </c>
    </row>
    <row r="44" spans="1:2" x14ac:dyDescent="0.25">
      <c r="A44" s="98" t="s">
        <v>139</v>
      </c>
      <c r="B44" s="98">
        <v>50</v>
      </c>
    </row>
    <row r="45" spans="1:2" x14ac:dyDescent="0.25">
      <c r="A45" s="98"/>
      <c r="B45" s="98"/>
    </row>
    <row r="46" spans="1:2" x14ac:dyDescent="0.25">
      <c r="A46" s="100" t="s">
        <v>76</v>
      </c>
      <c r="B46" s="98"/>
    </row>
    <row r="47" spans="1:2" x14ac:dyDescent="0.25">
      <c r="A47" s="98" t="s">
        <v>140</v>
      </c>
      <c r="B47" s="98">
        <v>150</v>
      </c>
    </row>
    <row r="48" spans="1:2" x14ac:dyDescent="0.25">
      <c r="A48" s="100" t="s">
        <v>141</v>
      </c>
      <c r="B48" s="98"/>
    </row>
    <row r="49" spans="1:2" x14ac:dyDescent="0.25">
      <c r="A49" s="98"/>
      <c r="B49" s="98"/>
    </row>
    <row r="50" spans="1:2" x14ac:dyDescent="0.25">
      <c r="A50" s="98" t="s">
        <v>142</v>
      </c>
      <c r="B50" s="98">
        <v>225</v>
      </c>
    </row>
    <row r="51" spans="1:2" x14ac:dyDescent="0.25">
      <c r="A51" s="102" t="s">
        <v>165</v>
      </c>
      <c r="B51" s="102">
        <v>175</v>
      </c>
    </row>
    <row r="52" spans="1:2" x14ac:dyDescent="0.25">
      <c r="A52" s="100" t="s">
        <v>143</v>
      </c>
      <c r="B52" s="98"/>
    </row>
    <row r="53" spans="1:2" x14ac:dyDescent="0.25">
      <c r="A53" s="101" t="s">
        <v>144</v>
      </c>
      <c r="B53" s="101">
        <v>750</v>
      </c>
    </row>
    <row r="54" spans="1:2" x14ac:dyDescent="0.25">
      <c r="A54" s="98"/>
      <c r="B54" s="98"/>
    </row>
    <row r="55" spans="1:2" x14ac:dyDescent="0.25">
      <c r="A55" s="98"/>
      <c r="B55" s="98"/>
    </row>
    <row r="56" spans="1:2" x14ac:dyDescent="0.25">
      <c r="A56" s="100" t="s">
        <v>145</v>
      </c>
      <c r="B56" s="98"/>
    </row>
    <row r="57" spans="1:2" x14ac:dyDescent="0.25">
      <c r="A57" s="98"/>
      <c r="B57" s="98"/>
    </row>
    <row r="58" spans="1:2" x14ac:dyDescent="0.25">
      <c r="A58" s="98" t="s">
        <v>146</v>
      </c>
      <c r="B58" s="98">
        <v>300</v>
      </c>
    </row>
    <row r="59" spans="1:2" x14ac:dyDescent="0.25">
      <c r="A59" s="98" t="s">
        <v>147</v>
      </c>
      <c r="B59" s="98">
        <v>75</v>
      </c>
    </row>
    <row r="60" spans="1:2" x14ac:dyDescent="0.25">
      <c r="A60" s="100" t="s">
        <v>148</v>
      </c>
      <c r="B60" s="98"/>
    </row>
    <row r="61" spans="1:2" x14ac:dyDescent="0.25">
      <c r="A61" s="101" t="s">
        <v>149</v>
      </c>
      <c r="B61" s="101">
        <v>300</v>
      </c>
    </row>
    <row r="62" spans="1:2" x14ac:dyDescent="0.25">
      <c r="A62" s="102" t="s">
        <v>155</v>
      </c>
      <c r="B62" s="102">
        <v>75</v>
      </c>
    </row>
    <row r="63" spans="1:2" x14ac:dyDescent="0.25">
      <c r="A63" s="104" t="s">
        <v>150</v>
      </c>
      <c r="B63" s="98"/>
    </row>
    <row r="64" spans="1:2" x14ac:dyDescent="0.25">
      <c r="A64" s="101" t="s">
        <v>151</v>
      </c>
      <c r="B64" s="101">
        <v>75</v>
      </c>
    </row>
    <row r="65" spans="1:2" x14ac:dyDescent="0.25">
      <c r="A65" s="101" t="s">
        <v>152</v>
      </c>
      <c r="B65" s="101">
        <v>75</v>
      </c>
    </row>
    <row r="66" spans="1:2" x14ac:dyDescent="0.25">
      <c r="A66" s="101" t="s">
        <v>153</v>
      </c>
      <c r="B66" s="101">
        <v>95</v>
      </c>
    </row>
    <row r="67" spans="1:2" x14ac:dyDescent="0.25">
      <c r="A67" s="101" t="s">
        <v>154</v>
      </c>
      <c r="B67" s="101">
        <v>150</v>
      </c>
    </row>
    <row r="69" spans="1:2" x14ac:dyDescent="0.25">
      <c r="A69" s="103" t="s">
        <v>156</v>
      </c>
    </row>
    <row r="70" spans="1:2" x14ac:dyDescent="0.25">
      <c r="A70" s="101" t="s">
        <v>157</v>
      </c>
      <c r="B70" s="101">
        <v>110</v>
      </c>
    </row>
    <row r="71" spans="1:2" x14ac:dyDescent="0.25">
      <c r="A71" s="105" t="s">
        <v>164</v>
      </c>
      <c r="B71" s="105">
        <v>75</v>
      </c>
    </row>
    <row r="72" spans="1:2" x14ac:dyDescent="0.25">
      <c r="A72" s="105" t="s">
        <v>167</v>
      </c>
      <c r="B72" s="105">
        <v>100</v>
      </c>
    </row>
    <row r="73" spans="1:2" x14ac:dyDescent="0.25">
      <c r="A73" s="105" t="s">
        <v>166</v>
      </c>
      <c r="B73" s="105">
        <v>50</v>
      </c>
    </row>
    <row r="74" spans="1:2" x14ac:dyDescent="0.25">
      <c r="A74" s="105" t="s">
        <v>171</v>
      </c>
      <c r="B74" s="105">
        <v>100</v>
      </c>
    </row>
    <row r="75" spans="1:2" x14ac:dyDescent="0.25">
      <c r="A75" s="105" t="s">
        <v>172</v>
      </c>
      <c r="B75" s="105">
        <v>65</v>
      </c>
    </row>
    <row r="76" spans="1:2" x14ac:dyDescent="0.25">
      <c r="A76" s="105" t="s">
        <v>174</v>
      </c>
      <c r="B76" s="105">
        <v>150</v>
      </c>
    </row>
    <row r="77" spans="1:2" x14ac:dyDescent="0.25">
      <c r="A77" s="105" t="s">
        <v>175</v>
      </c>
      <c r="B77" s="105">
        <v>250</v>
      </c>
    </row>
    <row r="78" spans="1:2" x14ac:dyDescent="0.25">
      <c r="A78" s="105" t="s">
        <v>176</v>
      </c>
      <c r="B78" s="105">
        <v>300</v>
      </c>
    </row>
  </sheetData>
  <pageMargins left="0.7" right="0.7" top="0.75" bottom="0.75" header="0.3" footer="0.3"/>
  <pageSetup paperSize="9" scale="67"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E5"/>
  <sheetViews>
    <sheetView workbookViewId="0"/>
  </sheetViews>
  <sheetFormatPr defaultRowHeight="15" x14ac:dyDescent="0.25"/>
  <sheetData>
    <row r="1" spans="1:5" ht="16.5" x14ac:dyDescent="0.3">
      <c r="A1" s="97" t="s">
        <v>75</v>
      </c>
      <c r="B1" s="96"/>
      <c r="C1" s="97" t="s">
        <v>98</v>
      </c>
      <c r="E1" s="97" t="s">
        <v>158</v>
      </c>
    </row>
    <row r="2" spans="1:5" ht="16.5" x14ac:dyDescent="0.3">
      <c r="A2" s="97" t="s">
        <v>74</v>
      </c>
      <c r="B2" s="96"/>
      <c r="C2" s="97" t="s">
        <v>99</v>
      </c>
      <c r="E2" s="97" t="s">
        <v>159</v>
      </c>
    </row>
    <row r="3" spans="1:5" ht="16.5" x14ac:dyDescent="0.3">
      <c r="A3" s="97"/>
      <c r="B3" s="96"/>
      <c r="C3" s="97"/>
      <c r="E3" s="97" t="s">
        <v>160</v>
      </c>
    </row>
    <row r="4" spans="1:5" ht="16.5" x14ac:dyDescent="0.3">
      <c r="A4" s="97" t="s">
        <v>78</v>
      </c>
      <c r="B4" s="96"/>
      <c r="C4" s="97" t="s">
        <v>100</v>
      </c>
    </row>
    <row r="5" spans="1:5" ht="16.5" x14ac:dyDescent="0.3">
      <c r="A5" s="96"/>
      <c r="B5" s="96"/>
      <c r="C5" s="97" t="s">
        <v>101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AK475"/>
  <sheetViews>
    <sheetView topLeftCell="A226" zoomScale="60" zoomScaleNormal="60" workbookViewId="0">
      <selection activeCell="J18" sqref="J18"/>
    </sheetView>
  </sheetViews>
  <sheetFormatPr defaultRowHeight="15" x14ac:dyDescent="0.25"/>
  <cols>
    <col min="1" max="1" width="10.7109375" style="98" customWidth="1"/>
    <col min="2" max="2" width="16.28515625" style="98" customWidth="1"/>
    <col min="3" max="3" width="19" style="98" customWidth="1"/>
    <col min="4" max="4" width="10.7109375" style="98" customWidth="1"/>
    <col min="5" max="5" width="9.7109375" style="98" customWidth="1"/>
    <col min="6" max="6" width="10.7109375" style="98" customWidth="1"/>
    <col min="7" max="7" width="12.7109375" style="98" customWidth="1"/>
    <col min="8" max="8" width="18.5703125" style="98" customWidth="1"/>
    <col min="9" max="9" width="14.5703125" style="98" customWidth="1"/>
    <col min="10" max="10" width="35.85546875" style="98" customWidth="1"/>
    <col min="11" max="11" width="35.5703125" style="98" customWidth="1"/>
    <col min="12" max="12" width="12.85546875" style="98" customWidth="1"/>
    <col min="13" max="14" width="14.28515625" style="98" customWidth="1"/>
    <col min="15" max="15" width="9.42578125" style="95" customWidth="1"/>
    <col min="16" max="16" width="11" style="98" customWidth="1"/>
    <col min="17" max="17" width="11" style="98" hidden="1" customWidth="1"/>
    <col min="18" max="18" width="11.28515625" style="98" customWidth="1"/>
    <col min="19" max="27" width="12.7109375" style="98" customWidth="1"/>
    <col min="28" max="28" width="12.5703125" style="98" customWidth="1"/>
    <col min="29" max="32" width="12.7109375" style="98" customWidth="1"/>
    <col min="33" max="33" width="12.5703125" style="98" customWidth="1"/>
    <col min="34" max="34" width="12" style="98" customWidth="1"/>
    <col min="35" max="35" width="17.28515625" style="98" customWidth="1"/>
    <col min="36" max="36" width="9.140625" style="98"/>
    <col min="37" max="37" width="30.7109375" style="98" customWidth="1"/>
    <col min="38" max="16384" width="9.140625" style="98"/>
  </cols>
  <sheetData>
    <row r="1" spans="1:37" ht="23.25" x14ac:dyDescent="0.35">
      <c r="A1" s="91" t="s">
        <v>238</v>
      </c>
      <c r="B1" s="632"/>
      <c r="C1" s="632"/>
      <c r="D1" s="632"/>
      <c r="E1" s="632"/>
      <c r="F1" s="632"/>
      <c r="G1" s="632"/>
      <c r="H1" s="632"/>
      <c r="I1" s="632"/>
      <c r="J1" s="632"/>
      <c r="K1" s="632"/>
      <c r="L1" s="632"/>
      <c r="M1" s="632"/>
      <c r="N1" s="632"/>
      <c r="O1" s="94"/>
      <c r="P1" s="632"/>
      <c r="Q1" s="632"/>
      <c r="R1" s="632"/>
      <c r="S1" s="632"/>
      <c r="T1" s="632"/>
      <c r="U1" s="632"/>
      <c r="V1" s="632"/>
      <c r="W1" s="632"/>
      <c r="X1" s="632"/>
      <c r="Y1" s="632"/>
      <c r="Z1" s="632"/>
      <c r="AA1" s="632"/>
      <c r="AB1" s="632"/>
      <c r="AC1" s="632"/>
      <c r="AD1" s="632"/>
      <c r="AE1" s="632"/>
      <c r="AF1" s="632"/>
      <c r="AG1" s="632"/>
      <c r="AH1" s="632"/>
      <c r="AI1" s="632"/>
    </row>
    <row r="2" spans="1:37" ht="51.75" customHeight="1" x14ac:dyDescent="0.35">
      <c r="A2" s="90" t="s">
        <v>1037</v>
      </c>
      <c r="B2" s="633"/>
      <c r="C2" s="633"/>
      <c r="D2" s="633"/>
      <c r="E2" s="633"/>
      <c r="F2" s="92"/>
      <c r="H2" s="633"/>
      <c r="I2" s="633"/>
      <c r="J2" s="139"/>
      <c r="K2" s="633"/>
      <c r="L2" s="633"/>
      <c r="M2" s="633"/>
      <c r="N2" s="107" t="s">
        <v>234</v>
      </c>
      <c r="O2" s="107">
        <v>2020</v>
      </c>
      <c r="P2" s="633"/>
      <c r="Q2" s="633"/>
      <c r="R2" s="633"/>
      <c r="S2" s="633"/>
      <c r="T2" s="633"/>
      <c r="U2" s="633"/>
      <c r="V2" s="633"/>
      <c r="W2" s="633"/>
      <c r="X2" s="633"/>
      <c r="Y2" s="633"/>
      <c r="Z2" s="633"/>
      <c r="AA2" s="633"/>
      <c r="AB2" s="633"/>
      <c r="AC2" s="633"/>
      <c r="AD2" s="633"/>
      <c r="AE2" s="633"/>
      <c r="AF2" s="633"/>
      <c r="AG2" s="633"/>
      <c r="AH2" s="633"/>
      <c r="AI2" s="633"/>
    </row>
    <row r="3" spans="1:37" ht="39" x14ac:dyDescent="0.25">
      <c r="A3" s="140" t="s">
        <v>0</v>
      </c>
      <c r="B3" s="140" t="s">
        <v>39</v>
      </c>
      <c r="C3" s="140" t="s">
        <v>60</v>
      </c>
      <c r="D3" s="140" t="s">
        <v>71</v>
      </c>
      <c r="E3" s="140" t="s">
        <v>97</v>
      </c>
      <c r="F3" s="140" t="s">
        <v>70</v>
      </c>
      <c r="G3" s="140" t="s">
        <v>72</v>
      </c>
      <c r="H3" s="140" t="s">
        <v>3</v>
      </c>
      <c r="I3" s="140" t="s">
        <v>40</v>
      </c>
      <c r="J3" s="140" t="s">
        <v>32</v>
      </c>
      <c r="K3" s="140" t="s">
        <v>66</v>
      </c>
      <c r="L3" s="141" t="s">
        <v>41</v>
      </c>
      <c r="M3" s="140" t="s">
        <v>249</v>
      </c>
      <c r="N3" s="140" t="s">
        <v>47</v>
      </c>
      <c r="O3" s="140" t="s">
        <v>52</v>
      </c>
      <c r="P3" s="140" t="s">
        <v>235</v>
      </c>
      <c r="Q3" s="140" t="s">
        <v>236</v>
      </c>
      <c r="R3" s="140" t="s">
        <v>237</v>
      </c>
      <c r="S3" s="140" t="s">
        <v>56</v>
      </c>
      <c r="T3" s="142" t="s">
        <v>57</v>
      </c>
      <c r="U3" s="140" t="s">
        <v>59</v>
      </c>
      <c r="V3" s="142" t="s">
        <v>58</v>
      </c>
      <c r="W3" s="142" t="s">
        <v>250</v>
      </c>
      <c r="X3" s="142" t="s">
        <v>251</v>
      </c>
      <c r="Y3" s="142" t="s">
        <v>252</v>
      </c>
      <c r="Z3" s="142" t="s">
        <v>253</v>
      </c>
      <c r="AA3" s="142" t="s">
        <v>254</v>
      </c>
      <c r="AB3" s="142" t="s">
        <v>255</v>
      </c>
      <c r="AC3" s="142" t="s">
        <v>256</v>
      </c>
      <c r="AD3" s="142" t="s">
        <v>257</v>
      </c>
      <c r="AE3" s="142" t="s">
        <v>258</v>
      </c>
      <c r="AF3" s="142" t="s">
        <v>259</v>
      </c>
      <c r="AG3" s="142" t="s">
        <v>260</v>
      </c>
      <c r="AH3" s="142" t="s">
        <v>261</v>
      </c>
      <c r="AI3" s="143" t="s">
        <v>262</v>
      </c>
      <c r="AK3" s="144"/>
    </row>
    <row r="4" spans="1:37" ht="60" customHeight="1" x14ac:dyDescent="0.25">
      <c r="A4" s="127"/>
      <c r="B4" s="119"/>
      <c r="C4" s="120"/>
      <c r="D4" s="120"/>
      <c r="E4" s="145"/>
      <c r="F4" s="120"/>
      <c r="G4" s="120"/>
      <c r="H4" s="120"/>
      <c r="I4" s="146"/>
      <c r="J4" s="123"/>
      <c r="K4" s="147"/>
      <c r="L4" s="148"/>
      <c r="M4" s="124"/>
      <c r="N4" s="128"/>
      <c r="O4" s="128"/>
      <c r="P4" s="149"/>
      <c r="Q4" s="149"/>
      <c r="R4" s="150"/>
      <c r="S4" s="151">
        <v>2020</v>
      </c>
      <c r="T4" s="151">
        <v>2021</v>
      </c>
      <c r="U4" s="151">
        <v>2022</v>
      </c>
      <c r="V4" s="151">
        <v>2023</v>
      </c>
      <c r="W4" s="151">
        <v>2024</v>
      </c>
      <c r="X4" s="151">
        <v>2025</v>
      </c>
      <c r="Y4" s="151">
        <v>2026</v>
      </c>
      <c r="Z4" s="151">
        <v>2027</v>
      </c>
      <c r="AA4" s="151">
        <v>2028</v>
      </c>
      <c r="AB4" s="151">
        <v>2029</v>
      </c>
      <c r="AC4" s="151">
        <v>2030</v>
      </c>
      <c r="AD4" s="151">
        <v>2031</v>
      </c>
      <c r="AE4" s="151">
        <v>2032</v>
      </c>
      <c r="AF4" s="151">
        <v>2033</v>
      </c>
      <c r="AG4" s="151">
        <v>2034</v>
      </c>
      <c r="AH4" s="151">
        <v>2035</v>
      </c>
      <c r="AI4" s="152"/>
      <c r="AK4" s="144"/>
    </row>
    <row r="5" spans="1:37" ht="15.75" thickBot="1" x14ac:dyDescent="0.3">
      <c r="A5" s="153"/>
      <c r="B5" s="154"/>
      <c r="C5" s="154"/>
      <c r="D5" s="154"/>
      <c r="E5" s="154"/>
      <c r="F5" s="154"/>
      <c r="G5" s="154"/>
      <c r="H5" s="154"/>
      <c r="I5" s="154"/>
      <c r="J5" s="155"/>
      <c r="K5" s="154"/>
      <c r="L5" s="156"/>
      <c r="M5" s="154"/>
      <c r="N5" s="157"/>
      <c r="O5" s="157"/>
      <c r="P5" s="157"/>
      <c r="Q5" s="157"/>
      <c r="R5" s="157"/>
      <c r="S5" s="157">
        <f t="shared" ref="S5:AH5" si="0">IF($O$2=S$4,0,S$4-$O$2)</f>
        <v>0</v>
      </c>
      <c r="T5" s="157">
        <f t="shared" si="0"/>
        <v>1</v>
      </c>
      <c r="U5" s="157">
        <f t="shared" si="0"/>
        <v>2</v>
      </c>
      <c r="V5" s="157">
        <f t="shared" si="0"/>
        <v>3</v>
      </c>
      <c r="W5" s="157">
        <f t="shared" si="0"/>
        <v>4</v>
      </c>
      <c r="X5" s="157">
        <f t="shared" si="0"/>
        <v>5</v>
      </c>
      <c r="Y5" s="157">
        <f t="shared" si="0"/>
        <v>6</v>
      </c>
      <c r="Z5" s="157">
        <f t="shared" si="0"/>
        <v>7</v>
      </c>
      <c r="AA5" s="157">
        <f t="shared" si="0"/>
        <v>8</v>
      </c>
      <c r="AB5" s="157">
        <f t="shared" si="0"/>
        <v>9</v>
      </c>
      <c r="AC5" s="157">
        <f t="shared" si="0"/>
        <v>10</v>
      </c>
      <c r="AD5" s="157">
        <f t="shared" si="0"/>
        <v>11</v>
      </c>
      <c r="AE5" s="157">
        <f t="shared" si="0"/>
        <v>12</v>
      </c>
      <c r="AF5" s="157">
        <f t="shared" si="0"/>
        <v>13</v>
      </c>
      <c r="AG5" s="157">
        <f t="shared" si="0"/>
        <v>14</v>
      </c>
      <c r="AH5" s="157">
        <f t="shared" si="0"/>
        <v>15</v>
      </c>
      <c r="AI5" s="158"/>
    </row>
    <row r="6" spans="1:37" ht="32.25" thickBot="1" x14ac:dyDescent="0.3">
      <c r="A6" s="159" t="s">
        <v>33</v>
      </c>
      <c r="B6" s="160" t="s">
        <v>264</v>
      </c>
      <c r="C6" s="125"/>
      <c r="D6" s="125"/>
      <c r="E6" s="125"/>
      <c r="F6" s="161"/>
      <c r="G6" s="132"/>
      <c r="H6" s="132"/>
      <c r="I6" s="162"/>
      <c r="J6" s="163"/>
      <c r="K6" s="164"/>
      <c r="L6" s="165"/>
      <c r="M6" s="125"/>
      <c r="N6" s="166"/>
      <c r="O6" s="126"/>
      <c r="P6" s="126"/>
      <c r="Q6" s="126"/>
      <c r="R6" s="167"/>
      <c r="S6" s="168"/>
      <c r="T6" s="168"/>
      <c r="U6" s="168"/>
      <c r="V6" s="168"/>
      <c r="W6" s="168"/>
      <c r="X6" s="168"/>
      <c r="Y6" s="168"/>
      <c r="Z6" s="169"/>
      <c r="AA6" s="169"/>
      <c r="AB6" s="169"/>
      <c r="AC6" s="169"/>
      <c r="AD6" s="169"/>
      <c r="AE6" s="169"/>
      <c r="AF6" s="169"/>
      <c r="AG6" s="169"/>
      <c r="AH6" s="169"/>
      <c r="AI6" s="170"/>
    </row>
    <row r="7" spans="1:37" ht="120.75" customHeight="1" x14ac:dyDescent="0.25">
      <c r="A7" s="27"/>
      <c r="B7" s="108" t="s">
        <v>239</v>
      </c>
      <c r="C7" s="109" t="s">
        <v>1038</v>
      </c>
      <c r="D7" s="110" t="s">
        <v>240</v>
      </c>
      <c r="E7" s="111"/>
      <c r="F7" s="110" t="s">
        <v>241</v>
      </c>
      <c r="G7" s="112"/>
      <c r="H7" s="113"/>
      <c r="I7" s="114"/>
      <c r="J7" s="109"/>
      <c r="K7" s="115" t="s">
        <v>242</v>
      </c>
      <c r="L7" s="116"/>
      <c r="M7" s="117" t="s">
        <v>243</v>
      </c>
      <c r="N7" s="171" t="s">
        <v>244</v>
      </c>
      <c r="O7" s="172" t="s">
        <v>245</v>
      </c>
      <c r="P7" s="173" t="s">
        <v>246</v>
      </c>
      <c r="Q7" s="173" t="s">
        <v>247</v>
      </c>
      <c r="R7" s="174" t="s">
        <v>248</v>
      </c>
      <c r="S7" s="174" t="s">
        <v>248</v>
      </c>
      <c r="T7" s="174" t="s">
        <v>248</v>
      </c>
      <c r="U7" s="174" t="s">
        <v>248</v>
      </c>
      <c r="V7" s="174" t="s">
        <v>248</v>
      </c>
      <c r="W7" s="174" t="s">
        <v>248</v>
      </c>
      <c r="X7" s="174" t="s">
        <v>248</v>
      </c>
      <c r="Y7" s="174" t="s">
        <v>248</v>
      </c>
      <c r="Z7" s="174" t="s">
        <v>248</v>
      </c>
      <c r="AA7" s="174" t="s">
        <v>248</v>
      </c>
      <c r="AB7" s="174" t="s">
        <v>248</v>
      </c>
      <c r="AC7" s="174" t="s">
        <v>248</v>
      </c>
      <c r="AD7" s="174" t="s">
        <v>248</v>
      </c>
      <c r="AE7" s="174" t="s">
        <v>248</v>
      </c>
      <c r="AF7" s="174" t="s">
        <v>248</v>
      </c>
      <c r="AG7" s="174" t="s">
        <v>248</v>
      </c>
      <c r="AH7" s="174" t="s">
        <v>248</v>
      </c>
      <c r="AI7" s="175" t="s">
        <v>248</v>
      </c>
    </row>
    <row r="8" spans="1:37" x14ac:dyDescent="0.25">
      <c r="A8" s="176" t="s">
        <v>265</v>
      </c>
      <c r="B8" s="177" t="s">
        <v>1039</v>
      </c>
      <c r="C8" s="176" t="s">
        <v>1040</v>
      </c>
      <c r="D8" s="176"/>
      <c r="E8" s="176"/>
      <c r="F8" s="178"/>
      <c r="G8" s="176"/>
      <c r="H8" s="176" t="s">
        <v>1042</v>
      </c>
      <c r="I8" s="179" t="s">
        <v>1014</v>
      </c>
      <c r="J8" s="180" t="s">
        <v>1014</v>
      </c>
      <c r="K8" s="180"/>
      <c r="L8" s="181"/>
      <c r="M8" s="178"/>
      <c r="N8" s="182"/>
      <c r="O8" s="182"/>
      <c r="P8" s="183"/>
      <c r="Q8" s="131"/>
      <c r="R8" s="184" t="str">
        <f>IF(Table358[[#This Row],[Price of item]]="","",MROUND((SUM(Table358[[#This Row],[Price of item]]*(1.03^($O$2-(IF(Table358[[#This Row],[Year of price quote]] ="",$O$2,Table358[[#This Row],[Year of price quote]])))))),10))</f>
        <v/>
      </c>
      <c r="S8" s="596" t="str">
        <f t="array" ref="S8">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8" s="596" t="str">
        <f t="array" ref="T8">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8" s="596" t="str">
        <f t="array" ref="U8">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8" s="596" t="str">
        <f t="array" ref="V8">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8" s="596" t="str">
        <f t="array" ref="W8">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8" s="596" t="str">
        <f t="array" ref="X8">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8" s="596" t="str">
        <f t="array" ref="Y8">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8" s="596" t="str">
        <f t="array" ref="Z8">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8" s="596" t="str">
        <f t="array" ref="AA8">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8" s="596" t="str">
        <f t="array" ref="AB8">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8" s="596" t="str">
        <f t="array" ref="AC8">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8" s="185" t="str">
        <f t="array" ref="AD8">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8" s="185" t="str">
        <f t="array" ref="AE8">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8" s="185" t="str">
        <f t="array" ref="AF8">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8" s="185" t="str">
        <f t="array" ref="AG8">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8" s="185" t="str">
        <f t="array" ref="AH8">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8" s="186">
        <f>SUM(AD8:AH8)</f>
        <v>0</v>
      </c>
    </row>
    <row r="9" spans="1:37" x14ac:dyDescent="0.25">
      <c r="A9" s="187" t="s">
        <v>268</v>
      </c>
      <c r="B9" s="177"/>
      <c r="C9" s="176" t="s">
        <v>1041</v>
      </c>
      <c r="D9" s="176"/>
      <c r="E9" s="176"/>
      <c r="F9" s="176"/>
      <c r="G9" s="176"/>
      <c r="H9" s="176"/>
      <c r="I9" s="179"/>
      <c r="J9" s="188"/>
      <c r="K9" s="180"/>
      <c r="L9" s="181"/>
      <c r="M9" s="178"/>
      <c r="N9" s="182"/>
      <c r="O9" s="182"/>
      <c r="P9" s="183"/>
      <c r="Q9" s="131"/>
      <c r="R9" s="184" t="str">
        <f>IF(Table358[[#This Row],[Price of item]]="","",MROUND((SUM(Table358[[#This Row],[Price of item]]*(1.03^($O$2-(IF(Table358[[#This Row],[Year of price quote]] ="",$O$2,Table358[[#This Row],[Year of price quote]])))))),10))</f>
        <v/>
      </c>
      <c r="S9" s="595" t="str">
        <f t="array" ref="S9">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9" s="595" t="str">
        <f t="array" ref="T9">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9" s="595" t="str">
        <f t="array" ref="U9">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9" s="595" t="str">
        <f t="array" ref="V9">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9" s="595" t="str">
        <f t="array" ref="W9">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9" s="595" t="str">
        <f t="array" ref="X9">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9" s="595" t="str">
        <f t="array" ref="Y9">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9" s="595" t="str">
        <f t="array" ref="Z9">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9" s="595" t="str">
        <f t="array" ref="AA9">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9" s="595" t="str">
        <f t="array" ref="AB9">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9" s="595" t="str">
        <f t="array" ref="AC9">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9" s="185" t="str">
        <f t="array" ref="AD9">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9" s="185" t="str">
        <f t="array" ref="AE9">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9" s="185" t="str">
        <f t="array" ref="AF9">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9" s="185" t="str">
        <f t="array" ref="AG9">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9" s="185" t="str">
        <f t="array" ref="AH9">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9" s="186">
        <f t="shared" ref="AI9:AI21" si="1">SUM(AD9:AH9)</f>
        <v>0</v>
      </c>
    </row>
    <row r="10" spans="1:37" x14ac:dyDescent="0.25">
      <c r="A10" s="189" t="s">
        <v>269</v>
      </c>
      <c r="B10" s="190"/>
      <c r="C10" s="176"/>
      <c r="D10" s="176"/>
      <c r="E10" s="176"/>
      <c r="F10" s="176"/>
      <c r="G10" s="176"/>
      <c r="H10" s="176"/>
      <c r="I10" s="179" t="s">
        <v>1014</v>
      </c>
      <c r="J10" s="180" t="s">
        <v>1014</v>
      </c>
      <c r="K10" s="180"/>
      <c r="L10" s="181"/>
      <c r="M10" s="178"/>
      <c r="N10" s="182"/>
      <c r="O10" s="182"/>
      <c r="P10" s="192"/>
      <c r="Q10" s="131"/>
      <c r="R10" s="184" t="str">
        <f>IF(Table358[[#This Row],[Price of item]]="","",MROUND((SUM(Table358[[#This Row],[Price of item]]*(1.03^($O$2-(IF(Table358[[#This Row],[Year of price quote]] ="",$O$2,Table358[[#This Row],[Year of price quote]])))))),10))</f>
        <v/>
      </c>
      <c r="S10" s="596"/>
      <c r="T10" s="596" t="str">
        <f t="array" ref="T10">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0" s="596" t="str">
        <f t="array" ref="U10">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10" s="596" t="str">
        <f t="array" ref="V10">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0" s="596" t="str">
        <f t="array" ref="W10">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10" s="596" t="str">
        <f t="array" ref="X10">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0" s="596" t="str">
        <f t="array" ref="Y10">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0" s="596" t="str">
        <f t="array" ref="Z10">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10" s="596" t="str">
        <f t="array" ref="AA10">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0" s="596" t="str">
        <f t="array" ref="AB10">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10" s="596" t="str">
        <f t="array" ref="AC10">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10" s="185" t="str">
        <f t="array" ref="AD10">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0" s="185" t="str">
        <f t="array" ref="AE10">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10" s="185" t="str">
        <f t="array" ref="AF10">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0" s="185" t="str">
        <f t="array" ref="AG10">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10" s="185" t="str">
        <f t="array" ref="AH10">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10" s="186">
        <f t="shared" si="1"/>
        <v>0</v>
      </c>
    </row>
    <row r="11" spans="1:37" x14ac:dyDescent="0.25">
      <c r="A11" s="189" t="s">
        <v>270</v>
      </c>
      <c r="B11" s="190"/>
      <c r="C11" s="176"/>
      <c r="D11" s="176"/>
      <c r="E11" s="176"/>
      <c r="F11" s="176"/>
      <c r="G11" s="176"/>
      <c r="H11" s="176"/>
      <c r="I11" s="179"/>
      <c r="J11" s="188"/>
      <c r="K11" s="180"/>
      <c r="L11" s="181"/>
      <c r="M11" s="178"/>
      <c r="N11" s="182"/>
      <c r="O11" s="182"/>
      <c r="P11" s="192"/>
      <c r="Q11" s="130"/>
      <c r="R11" s="184" t="str">
        <f>IF(Table358[[#This Row],[Price of item]]="","",MROUND((SUM(Table358[[#This Row],[Price of item]]*(1.03^($O$2-(IF(Table358[[#This Row],[Year of price quote]] ="",$O$2,Table358[[#This Row],[Year of price quote]])))))),10))</f>
        <v/>
      </c>
      <c r="S11" s="595" t="str">
        <f t="array" ref="S11">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11" s="595" t="str">
        <f t="array" ref="T11">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1" s="595" t="str">
        <f t="array" ref="U11">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11" s="595" t="str">
        <f t="array" ref="V11">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1" s="595" t="str">
        <f t="array" ref="W11">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11" s="595" t="str">
        <f t="array" ref="X11">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1" s="595" t="str">
        <f t="array" ref="Y11">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1" s="595" t="str">
        <f t="array" ref="Z11">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11" s="595" t="str">
        <f t="array" ref="AA11">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1" s="595" t="str">
        <f t="array" ref="AB11">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11" s="595" t="str">
        <f t="array" ref="AC11">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11" s="185" t="str">
        <f t="array" ref="AD11">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1" s="185" t="str">
        <f t="array" ref="AE11">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11" s="185" t="str">
        <f t="array" ref="AF11">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1" s="185" t="str">
        <f t="array" ref="AG11">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11" s="185" t="str">
        <f t="array" ref="AH11">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11" s="186">
        <f t="shared" si="1"/>
        <v>0</v>
      </c>
    </row>
    <row r="12" spans="1:37" x14ac:dyDescent="0.25">
      <c r="A12" s="189" t="s">
        <v>271</v>
      </c>
      <c r="B12" s="190"/>
      <c r="C12" s="176"/>
      <c r="D12" s="176"/>
      <c r="E12" s="176"/>
      <c r="F12" s="176"/>
      <c r="G12" s="176"/>
      <c r="H12" s="176"/>
      <c r="I12" s="179" t="s">
        <v>1014</v>
      </c>
      <c r="J12" s="180" t="s">
        <v>1014</v>
      </c>
      <c r="K12" s="180"/>
      <c r="L12" s="181"/>
      <c r="M12" s="178"/>
      <c r="N12" s="182"/>
      <c r="O12" s="182"/>
      <c r="P12" s="192"/>
      <c r="Q12" s="130"/>
      <c r="R12" s="184" t="str">
        <f>IF(Table358[[#This Row],[Price of item]]="","",MROUND((SUM(Table358[[#This Row],[Price of item]]*(1.03^($O$2-(IF(Table358[[#This Row],[Year of price quote]] ="",$O$2,Table358[[#This Row],[Year of price quote]])))))),10))</f>
        <v/>
      </c>
      <c r="S12" s="596" t="str">
        <f t="array" ref="S12">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12" s="596" t="str">
        <f t="array" ref="T12">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2" s="596" t="str">
        <f t="array" ref="U12">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12" s="596" t="str">
        <f t="array" ref="V12">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2" s="596" t="str">
        <f t="array" ref="W12">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12" s="596" t="str">
        <f t="array" ref="X12">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2" s="596" t="str">
        <f t="array" ref="Y12">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2" s="596" t="str">
        <f t="array" ref="Z12">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12" s="596" t="str">
        <f t="array" ref="AA12">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2" s="596" t="str">
        <f t="array" ref="AB12">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12" s="596" t="str">
        <f t="array" ref="AC12">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12" s="185" t="str">
        <f t="array" ref="AD12">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2" s="185" t="str">
        <f t="array" ref="AE12">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12" s="185" t="str">
        <f t="array" ref="AF12">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2" s="185" t="str">
        <f t="array" ref="AG12">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12" s="185" t="str">
        <f t="array" ref="AH12">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12" s="186">
        <f t="shared" si="1"/>
        <v>0</v>
      </c>
    </row>
    <row r="13" spans="1:37" x14ac:dyDescent="0.25">
      <c r="A13" s="189" t="s">
        <v>272</v>
      </c>
      <c r="B13" s="190"/>
      <c r="C13" s="176"/>
      <c r="D13" s="176"/>
      <c r="E13" s="176"/>
      <c r="F13" s="176"/>
      <c r="G13" s="176"/>
      <c r="H13" s="176"/>
      <c r="I13" s="179"/>
      <c r="J13" s="188"/>
      <c r="K13" s="180"/>
      <c r="L13" s="181"/>
      <c r="M13" s="178"/>
      <c r="N13" s="182"/>
      <c r="O13" s="182"/>
      <c r="P13" s="192"/>
      <c r="Q13" s="130"/>
      <c r="R13" s="184" t="str">
        <f>IF(Table358[[#This Row],[Price of item]]="","",MROUND((SUM(Table358[[#This Row],[Price of item]]*(1.03^($O$2-(IF(Table358[[#This Row],[Year of price quote]] ="",$O$2,Table358[[#This Row],[Year of price quote]])))))),10))</f>
        <v/>
      </c>
      <c r="S13" s="595" t="str">
        <f t="array" ref="S13">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13" s="595" t="str">
        <f t="array" ref="T13">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3" s="595" t="str">
        <f t="array" ref="U13">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13" s="595" t="str">
        <f t="array" ref="V13">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3" s="595" t="str">
        <f t="array" ref="W13">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13" s="595" t="str">
        <f t="array" ref="X13">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3" s="595" t="str">
        <f t="array" ref="Y13">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3" s="595" t="str">
        <f t="array" ref="Z13">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13" s="595" t="str">
        <f t="array" ref="AA13">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3" s="595" t="str">
        <f t="array" ref="AB13">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13" s="595" t="str">
        <f t="array" ref="AC13">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13" s="185" t="str">
        <f t="array" ref="AD13">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3" s="185" t="str">
        <f t="array" ref="AE13">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13" s="185" t="str">
        <f t="array" ref="AF13">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3" s="185" t="str">
        <f t="array" ref="AG13">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13" s="185" t="str">
        <f t="array" ref="AH13">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13" s="186">
        <f t="shared" si="1"/>
        <v>0</v>
      </c>
    </row>
    <row r="14" spans="1:37" x14ac:dyDescent="0.25">
      <c r="A14" s="189" t="s">
        <v>273</v>
      </c>
      <c r="B14" s="190"/>
      <c r="C14" s="176"/>
      <c r="D14" s="176"/>
      <c r="E14" s="176"/>
      <c r="F14" s="176"/>
      <c r="G14" s="176"/>
      <c r="H14" s="176"/>
      <c r="I14" s="179"/>
      <c r="J14" s="180" t="s">
        <v>1014</v>
      </c>
      <c r="K14" s="180"/>
      <c r="L14" s="181"/>
      <c r="M14" s="178"/>
      <c r="N14" s="182"/>
      <c r="O14" s="182"/>
      <c r="P14" s="192"/>
      <c r="Q14" s="130"/>
      <c r="R14" s="184" t="str">
        <f>IF(Table358[[#This Row],[Price of item]]="","",MROUND((SUM(Table358[[#This Row],[Price of item]]*(1.03^($O$2-(IF(Table358[[#This Row],[Year of price quote]] ="",$O$2,Table358[[#This Row],[Year of price quote]])))))),10))</f>
        <v/>
      </c>
      <c r="S14" s="595" t="str">
        <f t="array" ref="S14">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14" s="595" t="str">
        <f t="array" ref="T14">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4" s="595" t="str">
        <f t="array" ref="U14">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14" s="595" t="str">
        <f t="array" ref="V14">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4" s="595" t="str">
        <f t="array" ref="W14">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14" s="595" t="str">
        <f t="array" ref="X14">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4" s="595" t="str">
        <f t="array" ref="Y14">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4" s="595" t="str">
        <f t="array" ref="Z14">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14" s="595" t="str">
        <f t="array" ref="AA14">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4" s="595" t="str">
        <f t="array" ref="AB14">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14" s="595" t="str">
        <f t="array" ref="AC14">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14" s="185" t="str">
        <f t="array" ref="AD14">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4" s="185" t="str">
        <f t="array" ref="AE14">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14" s="185" t="str">
        <f t="array" ref="AF14">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4" s="185" t="str">
        <f t="array" ref="AG14">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14" s="185" t="str">
        <f t="array" ref="AH14">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14" s="186">
        <f t="shared" si="1"/>
        <v>0</v>
      </c>
    </row>
    <row r="15" spans="1:37" x14ac:dyDescent="0.25">
      <c r="A15" s="189" t="s">
        <v>274</v>
      </c>
      <c r="B15" s="190"/>
      <c r="C15" s="176"/>
      <c r="D15" s="176"/>
      <c r="E15" s="176"/>
      <c r="F15" s="176"/>
      <c r="G15" s="176"/>
      <c r="H15" s="176"/>
      <c r="I15" s="179"/>
      <c r="J15" s="180" t="s">
        <v>1014</v>
      </c>
      <c r="K15" s="180"/>
      <c r="L15" s="181"/>
      <c r="M15" s="178"/>
      <c r="N15" s="182"/>
      <c r="O15" s="182"/>
      <c r="P15" s="192"/>
      <c r="Q15" s="130"/>
      <c r="R15" s="184" t="str">
        <f>IF(Table358[[#This Row],[Price of item]]="","",MROUND((SUM(Table358[[#This Row],[Price of item]]*(1.03^($O$2-(IF(Table358[[#This Row],[Year of price quote]] ="",$O$2,Table358[[#This Row],[Year of price quote]])))))),10))</f>
        <v/>
      </c>
      <c r="S15" s="595" t="str">
        <f t="array" ref="S15">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15" s="595" t="str">
        <f t="array" ref="T15">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5" s="595" t="str">
        <f t="array" ref="U15">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15" s="595" t="str">
        <f t="array" ref="V15">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5" s="595" t="str">
        <f t="array" ref="W15">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15" s="595" t="str">
        <f t="array" ref="X15">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5" s="595" t="str">
        <f t="array" ref="Y15">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5" s="595" t="str">
        <f t="array" ref="Z15">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15" s="595" t="str">
        <f t="array" ref="AA15">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5" s="595" t="str">
        <f t="array" ref="AB15">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15" s="595" t="str">
        <f t="array" ref="AC15">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15" s="185" t="str">
        <f t="array" ref="AD15">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5" s="185" t="str">
        <f t="array" ref="AE15">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15" s="185" t="str">
        <f t="array" ref="AF15">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5" s="185" t="str">
        <f t="array" ref="AG15">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15" s="185" t="str">
        <f t="array" ref="AH15">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15" s="186">
        <f t="shared" si="1"/>
        <v>0</v>
      </c>
    </row>
    <row r="16" spans="1:37" x14ac:dyDescent="0.25">
      <c r="A16" s="189" t="s">
        <v>275</v>
      </c>
      <c r="B16" s="190"/>
      <c r="C16" s="176"/>
      <c r="D16" s="176"/>
      <c r="E16" s="176"/>
      <c r="F16" s="176"/>
      <c r="G16" s="176"/>
      <c r="H16" s="176"/>
      <c r="I16" s="179" t="s">
        <v>1014</v>
      </c>
      <c r="J16" s="180" t="s">
        <v>1014</v>
      </c>
      <c r="K16" s="180"/>
      <c r="L16" s="181"/>
      <c r="M16" s="178"/>
      <c r="N16" s="182"/>
      <c r="O16" s="182"/>
      <c r="P16" s="192"/>
      <c r="Q16" s="130"/>
      <c r="R16" s="184" t="str">
        <f>IF(Table358[[#This Row],[Price of item]]="","",MROUND((SUM(Table358[[#This Row],[Price of item]]*(1.03^($O$2-(IF(Table358[[#This Row],[Year of price quote]] ="",$O$2,Table358[[#This Row],[Year of price quote]])))))),10))</f>
        <v/>
      </c>
      <c r="S16" s="595" t="str">
        <f t="array" ref="S16">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16" s="595" t="str">
        <f t="array" ref="T16">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6" s="595" t="str">
        <f t="array" ref="U16">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16" s="595" t="str">
        <f t="array" ref="V16">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6" s="595" t="str">
        <f t="array" ref="W16">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16" s="595" t="str">
        <f t="array" ref="X16">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6" s="595" t="str">
        <f t="array" ref="Y16">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6" s="595" t="str">
        <f t="array" ref="Z16">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16" s="595" t="str">
        <f t="array" ref="AA16">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6" s="595" t="str">
        <f t="array" ref="AB16">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16" s="595" t="str">
        <f t="array" ref="AC16">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16" s="185" t="str">
        <f t="array" ref="AD16">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6" s="185" t="str">
        <f t="array" ref="AE16">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16" s="185" t="str">
        <f t="array" ref="AF16">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6" s="185" t="str">
        <f t="array" ref="AG16">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16" s="185" t="str">
        <f t="array" ref="AH16">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16" s="186">
        <f t="shared" si="1"/>
        <v>0</v>
      </c>
    </row>
    <row r="17" spans="1:37" x14ac:dyDescent="0.25">
      <c r="A17" s="189" t="s">
        <v>177</v>
      </c>
      <c r="B17" s="190"/>
      <c r="C17" s="176"/>
      <c r="D17" s="176"/>
      <c r="E17" s="176"/>
      <c r="F17" s="176"/>
      <c r="G17" s="176"/>
      <c r="H17" s="176"/>
      <c r="I17" s="179" t="s">
        <v>1014</v>
      </c>
      <c r="J17" s="180" t="s">
        <v>1014</v>
      </c>
      <c r="K17" s="180"/>
      <c r="L17" s="181"/>
      <c r="M17" s="178"/>
      <c r="N17" s="182"/>
      <c r="O17" s="182"/>
      <c r="P17" s="192"/>
      <c r="Q17" s="130"/>
      <c r="R17" s="184" t="str">
        <f>IF(Table358[[#This Row],[Price of item]]="","",MROUND((SUM(Table358[[#This Row],[Price of item]]*(1.03^($O$2-(IF(Table358[[#This Row],[Year of price quote]] ="",$O$2,Table358[[#This Row],[Year of price quote]])))))),10))</f>
        <v/>
      </c>
      <c r="S17" s="604" t="str">
        <f t="array" ref="S17">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17" s="604" t="str">
        <f t="array" ref="T17">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7" s="604" t="str">
        <f t="array" ref="U17">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17" s="604" t="str">
        <f t="array" ref="V17">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7" s="604" t="str">
        <f t="array" ref="W17">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17" s="604" t="str">
        <f t="array" ref="X17">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7" s="604" t="str">
        <f t="array" ref="Y17">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7" s="604" t="str">
        <f t="array" ref="Z17">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17" s="604" t="str">
        <f t="array" ref="AA17">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7" s="604" t="str">
        <f t="array" ref="AB17">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17" s="604" t="str">
        <f t="array" ref="AC17">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17" s="185" t="str">
        <f t="array" ref="AD17">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7" s="185" t="str">
        <f t="array" ref="AE17">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17" s="185" t="str">
        <f t="array" ref="AF17">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7" s="185" t="str">
        <f t="array" ref="AG17">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17" s="185" t="str">
        <f t="array" ref="AH17">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17" s="186">
        <f t="shared" si="1"/>
        <v>0</v>
      </c>
    </row>
    <row r="18" spans="1:37" x14ac:dyDescent="0.25">
      <c r="A18" s="189" t="s">
        <v>178</v>
      </c>
      <c r="B18" s="190"/>
      <c r="C18" s="176"/>
      <c r="D18" s="176"/>
      <c r="E18" s="176"/>
      <c r="F18" s="176"/>
      <c r="G18" s="176"/>
      <c r="H18" s="176"/>
      <c r="I18" s="179" t="s">
        <v>1014</v>
      </c>
      <c r="J18" s="180" t="s">
        <v>1014</v>
      </c>
      <c r="K18" s="180"/>
      <c r="L18" s="181"/>
      <c r="M18" s="178"/>
      <c r="N18" s="182"/>
      <c r="O18" s="182"/>
      <c r="P18" s="192"/>
      <c r="Q18" s="130"/>
      <c r="R18" s="184" t="str">
        <f>IF(Table358[[#This Row],[Price of item]]="","",MROUND((SUM(Table358[[#This Row],[Price of item]]*(1.03^($O$2-(IF(Table358[[#This Row],[Year of price quote]] ="",$O$2,Table358[[#This Row],[Year of price quote]])))))),10))</f>
        <v/>
      </c>
      <c r="S18" s="596" t="str">
        <f t="array" ref="S18">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18" s="596" t="str">
        <f t="array" ref="T18">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8" s="596" t="str">
        <f t="array" ref="U18">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18" s="596" t="str">
        <f t="array" ref="V18">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8" s="596" t="str">
        <f t="array" ref="W18">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18" s="596" t="str">
        <f t="array" ref="X18">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8" s="596" t="str">
        <f t="array" ref="Y18">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8" s="596" t="str">
        <f t="array" ref="Z18">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18" s="596" t="str">
        <f t="array" ref="AA18">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8" s="596" t="str">
        <f t="array" ref="AB18">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18" s="596" t="str">
        <f t="array" ref="AC18">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18" s="185" t="str">
        <f t="array" ref="AD18">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8" s="185" t="str">
        <f t="array" ref="AE18">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18" s="185" t="str">
        <f t="array" ref="AF18">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8" s="185" t="str">
        <f t="array" ref="AG18">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18" s="185" t="str">
        <f t="array" ref="AH18">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18" s="186">
        <f t="shared" si="1"/>
        <v>0</v>
      </c>
    </row>
    <row r="19" spans="1:37" x14ac:dyDescent="0.25">
      <c r="A19" s="189" t="s">
        <v>279</v>
      </c>
      <c r="B19" s="119"/>
      <c r="C19" s="120"/>
      <c r="D19" s="120"/>
      <c r="E19" s="145"/>
      <c r="F19" s="120"/>
      <c r="G19" s="120"/>
      <c r="H19" s="176"/>
      <c r="I19" s="146"/>
      <c r="J19" s="147" t="s">
        <v>1014</v>
      </c>
      <c r="K19" s="147"/>
      <c r="L19" s="181"/>
      <c r="M19" s="178"/>
      <c r="N19" s="182"/>
      <c r="O19" s="182"/>
      <c r="P19" s="192"/>
      <c r="Q19" s="130"/>
      <c r="R19" s="184" t="str">
        <f>IF(Table358[[#This Row],[Price of item]]="","",MROUND((SUM(Table358[[#This Row],[Price of item]]*(1.03^($O$2-(IF(Table358[[#This Row],[Year of price quote]] ="",$O$2,Table358[[#This Row],[Year of price quote]])))))),10))</f>
        <v/>
      </c>
      <c r="S19" s="596" t="str">
        <f t="array" ref="S19">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19" s="596" t="str">
        <f t="array" ref="T19">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9" s="596" t="str">
        <f t="array" ref="U19">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19" s="596" t="str">
        <f t="array" ref="V19">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9" s="596" t="str">
        <f t="array" ref="W19">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19" s="596" t="str">
        <f t="array" ref="X19">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9" s="596" t="str">
        <f t="array" ref="Y19">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9" s="596" t="str">
        <f t="array" ref="Z19">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19" s="596" t="str">
        <f t="array" ref="AA19">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9" s="596" t="str">
        <f t="array" ref="AB19">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19" s="596" t="str">
        <f t="array" ref="AC19">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19" s="185" t="str">
        <f t="array" ref="AD19">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9" s="185" t="str">
        <f t="array" ref="AE19">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19" s="185" t="str">
        <f t="array" ref="AF19">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9" s="185" t="str">
        <f t="array" ref="AG19">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19" s="185" t="str">
        <f t="array" ref="AH19">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19" s="186">
        <f t="shared" si="1"/>
        <v>0</v>
      </c>
    </row>
    <row r="20" spans="1:37" x14ac:dyDescent="0.25">
      <c r="A20" s="189" t="s">
        <v>179</v>
      </c>
      <c r="B20" s="190"/>
      <c r="C20" s="176"/>
      <c r="D20" s="176"/>
      <c r="E20" s="176"/>
      <c r="F20" s="176"/>
      <c r="G20" s="176"/>
      <c r="H20" s="176"/>
      <c r="I20" s="179" t="s">
        <v>1014</v>
      </c>
      <c r="J20" s="180" t="s">
        <v>1014</v>
      </c>
      <c r="K20" s="180"/>
      <c r="L20" s="181"/>
      <c r="M20" s="178"/>
      <c r="N20" s="182"/>
      <c r="O20" s="182"/>
      <c r="P20" s="192"/>
      <c r="Q20" s="130"/>
      <c r="R20" s="184" t="str">
        <f>IF(Table358[[#This Row],[Price of item]]="","",MROUND((SUM(Table358[[#This Row],[Price of item]]*(1.03^($O$2-(IF(Table358[[#This Row],[Year of price quote]] ="",$O$2,Table358[[#This Row],[Year of price quote]])))))),10))</f>
        <v/>
      </c>
      <c r="S20" s="185" t="str">
        <f t="array" ref="S20">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20" s="185" t="str">
        <f t="array" ref="T20">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0" s="185" t="str">
        <f t="array" ref="U20">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20" s="185" t="str">
        <f t="array" ref="V20">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0" s="185" t="str">
        <f t="array" ref="W20">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0" s="185" t="str">
        <f t="array" ref="X20">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20" s="185" t="str">
        <f t="array" ref="Y20">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20" s="185" t="str">
        <f t="array" ref="Z20">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0" s="185" t="str">
        <f t="array" ref="AA20">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0" s="185" t="str">
        <f t="array" ref="AB20">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0" s="185" t="str">
        <f t="array" ref="AC20">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20" s="185" t="str">
        <f t="array" ref="AD20">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0" s="185" t="str">
        <f t="array" ref="AE20">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20" s="185" t="str">
        <f t="array" ref="AF20">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0" s="185" t="str">
        <f t="array" ref="AG20">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0" s="185" t="str">
        <f t="array" ref="AH20">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20" s="186">
        <f t="shared" si="1"/>
        <v>0</v>
      </c>
    </row>
    <row r="21" spans="1:37" x14ac:dyDescent="0.25">
      <c r="A21" s="189" t="s">
        <v>180</v>
      </c>
      <c r="B21" s="190"/>
      <c r="C21" s="176"/>
      <c r="D21" s="176"/>
      <c r="E21" s="176"/>
      <c r="F21" s="176"/>
      <c r="G21" s="176"/>
      <c r="H21" s="176"/>
      <c r="I21" s="179" t="s">
        <v>1014</v>
      </c>
      <c r="J21" s="180" t="s">
        <v>1014</v>
      </c>
      <c r="K21" s="180"/>
      <c r="L21" s="181"/>
      <c r="M21" s="178"/>
      <c r="N21" s="182"/>
      <c r="O21" s="182"/>
      <c r="P21" s="192"/>
      <c r="Q21" s="130"/>
      <c r="R21" s="184">
        <v>0</v>
      </c>
      <c r="S21" s="596" t="str">
        <f t="array" ref="S21">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21" s="596" t="str">
        <f t="array" ref="T21">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1" s="596" t="str">
        <f t="array" ref="U21">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21" s="596" t="str">
        <f t="array" ref="V21">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1" s="596" t="str">
        <f t="array" ref="W21">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1" s="596" t="str">
        <f t="array" ref="X21">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21" s="596" t="str">
        <f t="array" ref="Y21">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21" s="596" t="str">
        <f t="array" ref="Z21">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1" s="596" t="str">
        <f t="array" ref="AA21">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1" s="596" t="str">
        <f t="array" ref="AB21">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1" s="596" t="str">
        <f t="array" ref="AC21">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21" s="185" t="str">
        <f t="array" ref="AD21">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1" s="185" t="str">
        <f t="array" ref="AE21">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21" s="185" t="str">
        <f t="array" ref="AF21">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1" s="185" t="str">
        <f t="array" ref="AG21">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1" s="185" t="str">
        <f t="array" ref="AH21">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21" s="186">
        <f t="shared" si="1"/>
        <v>0</v>
      </c>
      <c r="AK21" s="546"/>
    </row>
    <row r="22" spans="1:37" x14ac:dyDescent="0.25">
      <c r="A22" s="189" t="s">
        <v>181</v>
      </c>
      <c r="B22" s="190"/>
      <c r="C22" s="176"/>
      <c r="D22" s="176"/>
      <c r="E22" s="176"/>
      <c r="F22" s="176"/>
      <c r="G22" s="176"/>
      <c r="H22" s="176"/>
      <c r="I22" s="179"/>
      <c r="J22" s="180" t="s">
        <v>1014</v>
      </c>
      <c r="K22" s="180"/>
      <c r="L22" s="181"/>
      <c r="M22" s="178"/>
      <c r="N22" s="182"/>
      <c r="O22" s="182"/>
      <c r="P22" s="192"/>
      <c r="Q22" s="130"/>
      <c r="R22" s="184" t="str">
        <f>IF(Table358[[#This Row],[Price of item]]="","",MROUND((SUM(Table358[[#This Row],[Price of item]]*(1.03^($O$2-(IF(Table358[[#This Row],[Year of price quote]] ="",$O$2,Table358[[#This Row],[Year of price quote]])))))),10))</f>
        <v/>
      </c>
      <c r="S22" s="596" t="str">
        <f t="array" ref="S22">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22" s="596" t="str">
        <f t="array" ref="T22">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2" s="596" t="str">
        <f t="array" ref="U22">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22" s="596" t="str">
        <f t="array" ref="V22">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2" s="596" t="str">
        <f t="array" ref="W22">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2" s="596" t="str">
        <f t="array" ref="X22">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22" s="596" t="str">
        <f t="array" ref="Y22">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22" s="596" t="str">
        <f t="array" ref="Z22">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2" s="596" t="str">
        <f t="array" ref="AA22">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2" s="596" t="str">
        <f t="array" ref="AB22">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2" s="596" t="str">
        <f t="array" ref="AC22">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22" s="185" t="str">
        <f t="array" ref="AD22">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2" s="185" t="str">
        <f t="array" ref="AE22">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22" s="185" t="str">
        <f t="array" ref="AF22">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2" s="185" t="str">
        <f t="array" ref="AG22">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2" s="185" t="str">
        <f t="array" ref="AH22">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22" s="186">
        <f>SUM(AD22:AH22)</f>
        <v>0</v>
      </c>
    </row>
    <row r="23" spans="1:37" x14ac:dyDescent="0.25">
      <c r="A23" s="189" t="s">
        <v>182</v>
      </c>
      <c r="B23" s="190"/>
      <c r="C23" s="176"/>
      <c r="D23" s="176"/>
      <c r="E23" s="176"/>
      <c r="F23" s="176"/>
      <c r="G23" s="176"/>
      <c r="H23" s="176"/>
      <c r="I23" s="179"/>
      <c r="J23" s="180" t="s">
        <v>1014</v>
      </c>
      <c r="K23" s="180"/>
      <c r="L23" s="181"/>
      <c r="M23" s="178"/>
      <c r="N23" s="182"/>
      <c r="O23" s="182"/>
      <c r="P23" s="192"/>
      <c r="Q23" s="130"/>
      <c r="R23" s="184" t="str">
        <f>IF(Table358[[#This Row],[Price of item]]="","",MROUND((SUM(Table358[[#This Row],[Price of item]]*(1.03^($O$2-(IF(Table358[[#This Row],[Year of price quote]] ="",$O$2,Table358[[#This Row],[Year of price quote]])))))),10))</f>
        <v/>
      </c>
      <c r="S23" s="185" t="str">
        <f t="array" ref="S23">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23" s="185" t="str">
        <f t="array" ref="T23">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3" s="185" t="str">
        <f t="array" ref="U23">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23" s="185" t="str">
        <f t="array" ref="V23">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3" s="185" t="str">
        <f t="array" ref="W23">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3" s="185" t="str">
        <f t="array" ref="X23">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23" s="185" t="str">
        <f t="array" ref="Y23">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23" s="185" t="str">
        <f t="array" ref="Z23">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3" s="185" t="str">
        <f t="array" ref="AA23">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3" s="185" t="str">
        <f t="array" ref="AB23">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3" s="185" t="str">
        <f t="array" ref="AC23">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23" s="185" t="str">
        <f t="array" ref="AD23">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3" s="185" t="str">
        <f t="array" ref="AE23">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23" s="185" t="str">
        <f t="array" ref="AF23">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3" s="185" t="str">
        <f t="array" ref="AG23">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3" s="185" t="str">
        <f t="array" ref="AH23">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23" s="186">
        <f>SUM(AD23:AH23)</f>
        <v>0</v>
      </c>
    </row>
    <row r="24" spans="1:37" x14ac:dyDescent="0.25">
      <c r="A24" s="189" t="s">
        <v>183</v>
      </c>
      <c r="B24" s="177"/>
      <c r="C24" s="176"/>
      <c r="D24" s="176"/>
      <c r="E24" s="176"/>
      <c r="F24" s="178"/>
      <c r="G24" s="176"/>
      <c r="H24" s="176"/>
      <c r="I24" s="179" t="s">
        <v>1014</v>
      </c>
      <c r="J24" s="180" t="s">
        <v>1014</v>
      </c>
      <c r="K24" s="180"/>
      <c r="L24" s="181"/>
      <c r="M24" s="178"/>
      <c r="N24" s="182"/>
      <c r="O24" s="182"/>
      <c r="P24" s="192"/>
      <c r="Q24" s="131"/>
      <c r="R24" s="184" t="str">
        <f>IF(Table358[[#This Row],[Price of item]]="","",MROUND((SUM(Table358[[#This Row],[Price of item]]*(1.03^($O$2-(IF(Table358[[#This Row],[Year of price quote]] ="",$O$2,Table358[[#This Row],[Year of price quote]])))))),10))</f>
        <v/>
      </c>
      <c r="S24" s="595" t="str">
        <f t="array" ref="S24">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24" s="595" t="str">
        <f t="array" ref="T24">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4" s="595" t="str">
        <f t="array" ref="U24">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24" s="595" t="str">
        <f t="array" ref="V24">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4" s="595" t="str">
        <f t="array" ref="W24">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4" s="595" t="str">
        <f t="array" ref="X24">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24" s="595" t="str">
        <f t="array" ref="Y24">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24" s="595" t="str">
        <f t="array" ref="Z24">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4" s="595" t="str">
        <f t="array" ref="AA24">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4" s="595" t="str">
        <f t="array" ref="AB24">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4" s="595" t="str">
        <f t="array" ref="AC24">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24" s="185" t="str">
        <f t="array" ref="AD24">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4" s="185" t="str">
        <f t="array" ref="AE24">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24" s="185" t="str">
        <f t="array" ref="AF24">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4" s="185" t="str">
        <f t="array" ref="AG24">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4" s="185" t="str">
        <f t="array" ref="AH24">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24" s="186">
        <f>SUM(AD24:AH24)</f>
        <v>0</v>
      </c>
    </row>
    <row r="25" spans="1:37" ht="15.75" thickBot="1" x14ac:dyDescent="0.3">
      <c r="A25" s="189" t="s">
        <v>184</v>
      </c>
      <c r="B25" s="177"/>
      <c r="C25" s="176"/>
      <c r="D25" s="176"/>
      <c r="E25" s="176"/>
      <c r="F25" s="178"/>
      <c r="G25" s="176"/>
      <c r="H25" s="176"/>
      <c r="I25" s="179" t="s">
        <v>1014</v>
      </c>
      <c r="J25" s="180" t="s">
        <v>1014</v>
      </c>
      <c r="K25" s="180"/>
      <c r="L25" s="181"/>
      <c r="M25" s="178"/>
      <c r="N25" s="182"/>
      <c r="O25" s="182"/>
      <c r="P25" s="192"/>
      <c r="Q25" s="193"/>
      <c r="R25" s="184" t="str">
        <f>IF(Table358[[#This Row],[Price of item]]="","",MROUND((SUM(Table358[[#This Row],[Price of item]]*(1.03^($O$2-(IF(Table358[[#This Row],[Year of price quote]] ="",$O$2,Table358[[#This Row],[Year of price quote]])))))),10))</f>
        <v/>
      </c>
      <c r="S25" s="595" t="str">
        <f t="array" ref="S25">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25" s="595" t="str">
        <f t="array" ref="T25">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5" s="595" t="str">
        <f t="array" ref="U25">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25" s="595" t="str">
        <f t="array" ref="V25">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5" s="595" t="str">
        <f t="array" ref="W25">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5" s="595" t="str">
        <f t="array" ref="X25">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25" s="595" t="str">
        <f t="array" ref="Y25">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25" s="595" t="str">
        <f t="array" ref="Z25">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5" s="595" t="str">
        <f t="array" ref="AA25">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5" s="595" t="str">
        <f t="array" ref="AB25">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5" s="595" t="str">
        <f t="array" ref="AC25">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25" s="185" t="str">
        <f t="array" ref="AD25">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5" s="185" t="str">
        <f t="array" ref="AE25">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25" s="185" t="str">
        <f t="array" ref="AF25">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5" s="185" t="str">
        <f t="array" ref="AG25">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5" s="185" t="str">
        <f t="array" ref="AH25">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25" s="186">
        <f>SUM(AD25:AH25)</f>
        <v>0</v>
      </c>
    </row>
    <row r="26" spans="1:37" ht="15.75" thickBot="1" x14ac:dyDescent="0.3">
      <c r="A26" s="194"/>
      <c r="B26" s="195"/>
      <c r="C26" s="196"/>
      <c r="D26" s="196"/>
      <c r="E26" s="196"/>
      <c r="F26" s="197"/>
      <c r="G26" s="196"/>
      <c r="H26" s="196"/>
      <c r="I26" s="196"/>
      <c r="J26" s="198"/>
      <c r="K26" s="198"/>
      <c r="L26" s="198"/>
      <c r="M26" s="197"/>
      <c r="N26" s="199"/>
      <c r="O26" s="199"/>
      <c r="P26" s="199"/>
      <c r="Q26" s="200"/>
      <c r="R26" s="201"/>
      <c r="S26" s="202">
        <f t="shared" ref="S26:AI26" si="2">SUBTOTAL(109,S8:S25)</f>
        <v>0</v>
      </c>
      <c r="T26" s="203">
        <f t="shared" si="2"/>
        <v>0</v>
      </c>
      <c r="U26" s="203">
        <f t="shared" si="2"/>
        <v>0</v>
      </c>
      <c r="V26" s="203">
        <f t="shared" si="2"/>
        <v>0</v>
      </c>
      <c r="W26" s="202">
        <f t="shared" si="2"/>
        <v>0</v>
      </c>
      <c r="X26" s="203">
        <f t="shared" si="2"/>
        <v>0</v>
      </c>
      <c r="Y26" s="203">
        <f t="shared" si="2"/>
        <v>0</v>
      </c>
      <c r="Z26" s="203">
        <f t="shared" si="2"/>
        <v>0</v>
      </c>
      <c r="AA26" s="203">
        <f t="shared" si="2"/>
        <v>0</v>
      </c>
      <c r="AB26" s="203">
        <f t="shared" si="2"/>
        <v>0</v>
      </c>
      <c r="AC26" s="203">
        <f t="shared" si="2"/>
        <v>0</v>
      </c>
      <c r="AD26" s="203">
        <f t="shared" si="2"/>
        <v>0</v>
      </c>
      <c r="AE26" s="203">
        <f t="shared" si="2"/>
        <v>0</v>
      </c>
      <c r="AF26" s="203">
        <f t="shared" si="2"/>
        <v>0</v>
      </c>
      <c r="AG26" s="204">
        <f t="shared" si="2"/>
        <v>0</v>
      </c>
      <c r="AH26" s="203">
        <f t="shared" si="2"/>
        <v>0</v>
      </c>
      <c r="AI26" s="203">
        <f t="shared" si="2"/>
        <v>0</v>
      </c>
    </row>
    <row r="27" spans="1:37" ht="15.75" thickBot="1" x14ac:dyDescent="0.3">
      <c r="A27" s="205"/>
      <c r="B27" s="206"/>
      <c r="C27" s="207"/>
      <c r="D27" s="207"/>
      <c r="E27" s="207"/>
      <c r="F27" s="207"/>
      <c r="G27" s="207"/>
      <c r="H27" s="207"/>
      <c r="I27" s="207"/>
      <c r="J27" s="208"/>
      <c r="K27" s="209"/>
      <c r="L27" s="210"/>
      <c r="M27" s="211"/>
      <c r="N27" s="212"/>
      <c r="O27" s="212"/>
      <c r="P27" s="213"/>
      <c r="Q27" s="214"/>
      <c r="R27" s="215"/>
      <c r="S27" s="216"/>
      <c r="T27" s="217"/>
      <c r="U27" s="217"/>
      <c r="V27" s="217"/>
      <c r="W27" s="216"/>
      <c r="X27" s="217"/>
      <c r="Y27" s="217"/>
      <c r="Z27" s="217"/>
      <c r="AA27" s="217"/>
      <c r="AB27" s="218"/>
      <c r="AC27" s="217"/>
      <c r="AD27" s="217"/>
      <c r="AE27" s="217"/>
      <c r="AF27" s="217"/>
      <c r="AG27" s="219"/>
      <c r="AH27" s="217"/>
      <c r="AI27" s="217"/>
    </row>
    <row r="28" spans="1:37" ht="16.5" thickBot="1" x14ac:dyDescent="0.3">
      <c r="A28" s="220" t="s">
        <v>80</v>
      </c>
      <c r="B28" s="221" t="s">
        <v>1043</v>
      </c>
      <c r="C28" s="222"/>
      <c r="D28" s="222"/>
      <c r="E28" s="222"/>
      <c r="F28" s="164"/>
      <c r="G28" s="222"/>
      <c r="H28" s="222"/>
      <c r="I28" s="162"/>
      <c r="J28" s="134"/>
      <c r="K28" s="134"/>
      <c r="L28" s="223"/>
      <c r="M28" s="164"/>
      <c r="N28" s="166"/>
      <c r="O28" s="166"/>
      <c r="P28" s="166"/>
      <c r="Q28" s="166"/>
      <c r="R28" s="224"/>
      <c r="S28" s="225"/>
      <c r="T28" s="225"/>
      <c r="U28" s="225"/>
      <c r="V28" s="225"/>
      <c r="W28" s="225"/>
      <c r="X28" s="225"/>
      <c r="Y28" s="225"/>
      <c r="Z28" s="225"/>
      <c r="AA28" s="225"/>
      <c r="AB28" s="225"/>
      <c r="AC28" s="225"/>
      <c r="AD28" s="225"/>
      <c r="AE28" s="225"/>
      <c r="AF28" s="225"/>
      <c r="AG28" s="225"/>
      <c r="AH28" s="226"/>
      <c r="AI28" s="227"/>
    </row>
    <row r="29" spans="1:37" x14ac:dyDescent="0.25">
      <c r="A29" s="228" t="s">
        <v>185</v>
      </c>
      <c r="B29" s="229"/>
      <c r="C29" s="230"/>
      <c r="D29" s="230"/>
      <c r="E29" s="230"/>
      <c r="F29" s="231"/>
      <c r="G29" s="230"/>
      <c r="H29" s="230"/>
      <c r="I29" s="230"/>
      <c r="J29" s="232"/>
      <c r="K29" s="232"/>
      <c r="L29" s="233"/>
      <c r="M29" s="231"/>
      <c r="N29" s="234"/>
      <c r="O29" s="234"/>
      <c r="P29" s="192"/>
      <c r="Q29" s="235"/>
      <c r="R29" s="236"/>
      <c r="S29" s="597"/>
      <c r="T29" s="597"/>
      <c r="U29" s="597"/>
      <c r="V29" s="597"/>
      <c r="W29" s="597"/>
      <c r="X29" s="597"/>
      <c r="Y29" s="597"/>
      <c r="Z29" s="597"/>
      <c r="AA29" s="597"/>
      <c r="AB29" s="597"/>
      <c r="AC29" s="597"/>
      <c r="AD29" s="237"/>
      <c r="AE29" s="237"/>
      <c r="AF29" s="237"/>
      <c r="AG29" s="237"/>
      <c r="AH29" s="237" t="str">
        <f t="array" ref="AH29">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29" s="238">
        <f>SUM(AD29:AH29)</f>
        <v>0</v>
      </c>
    </row>
    <row r="30" spans="1:37" x14ac:dyDescent="0.25">
      <c r="A30" s="239" t="s">
        <v>186</v>
      </c>
      <c r="B30" s="177"/>
      <c r="C30" s="176"/>
      <c r="D30" s="176"/>
      <c r="E30" s="176"/>
      <c r="F30" s="178"/>
      <c r="G30" s="176"/>
      <c r="H30" s="176"/>
      <c r="I30" s="176"/>
      <c r="J30" s="180"/>
      <c r="K30" s="180"/>
      <c r="L30" s="240"/>
      <c r="M30" s="178"/>
      <c r="N30" s="241"/>
      <c r="O30" s="182"/>
      <c r="P30" s="192"/>
      <c r="Q30" s="193"/>
      <c r="R30" s="184"/>
      <c r="S30" s="604"/>
      <c r="T30" s="604"/>
      <c r="U30" s="604"/>
      <c r="V30" s="604"/>
      <c r="W30" s="604"/>
      <c r="X30" s="604"/>
      <c r="Y30" s="604"/>
      <c r="Z30" s="604"/>
      <c r="AA30" s="604"/>
      <c r="AB30" s="604"/>
      <c r="AC30" s="604"/>
      <c r="AD30" s="185"/>
      <c r="AE30" s="185"/>
      <c r="AF30" s="185"/>
      <c r="AG30" s="185"/>
      <c r="AH30" s="185" t="str">
        <f t="array" ref="AH30">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30" s="242">
        <f>SUM(AD30:AH30)</f>
        <v>0</v>
      </c>
    </row>
    <row r="31" spans="1:37" x14ac:dyDescent="0.25">
      <c r="A31" s="243" t="s">
        <v>187</v>
      </c>
      <c r="B31" s="244"/>
      <c r="C31" s="245"/>
      <c r="D31" s="245"/>
      <c r="E31" s="245"/>
      <c r="F31" s="246"/>
      <c r="G31" s="245"/>
      <c r="H31" s="245"/>
      <c r="I31" s="245"/>
      <c r="J31" s="180"/>
      <c r="K31" s="180"/>
      <c r="L31" s="240"/>
      <c r="M31" s="246"/>
      <c r="N31" s="247"/>
      <c r="O31" s="248"/>
      <c r="P31" s="192"/>
      <c r="Q31" s="193"/>
      <c r="R31" s="184"/>
      <c r="S31" s="604"/>
      <c r="T31" s="604"/>
      <c r="U31" s="604"/>
      <c r="V31" s="604"/>
      <c r="W31" s="604"/>
      <c r="X31" s="604"/>
      <c r="Y31" s="604"/>
      <c r="Z31" s="604"/>
      <c r="AA31" s="604"/>
      <c r="AB31" s="604"/>
      <c r="AC31" s="604"/>
      <c r="AD31" s="185"/>
      <c r="AE31" s="185"/>
      <c r="AF31" s="185"/>
      <c r="AG31" s="185"/>
      <c r="AH31" s="185" t="str">
        <f t="array" ref="AH31">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31" s="242">
        <f>SUM(AD31:AH31)</f>
        <v>0</v>
      </c>
    </row>
    <row r="32" spans="1:37" x14ac:dyDescent="0.25">
      <c r="A32" s="243" t="s">
        <v>188</v>
      </c>
      <c r="B32" s="244"/>
      <c r="C32" s="245"/>
      <c r="D32" s="245"/>
      <c r="E32" s="245"/>
      <c r="F32" s="246"/>
      <c r="G32" s="245"/>
      <c r="H32" s="245"/>
      <c r="I32" s="245"/>
      <c r="J32" s="180"/>
      <c r="K32" s="180"/>
      <c r="L32" s="191"/>
      <c r="M32" s="246"/>
      <c r="N32" s="247"/>
      <c r="O32" s="248"/>
      <c r="P32" s="192"/>
      <c r="Q32" s="131"/>
      <c r="R32" s="184"/>
      <c r="S32" s="185"/>
      <c r="T32" s="185"/>
      <c r="U32" s="185"/>
      <c r="V32" s="185"/>
      <c r="W32" s="185"/>
      <c r="X32" s="185"/>
      <c r="Y32" s="185"/>
      <c r="Z32" s="185"/>
      <c r="AA32" s="185"/>
      <c r="AB32" s="185"/>
      <c r="AC32" s="185"/>
      <c r="AD32" s="185"/>
      <c r="AE32" s="185"/>
      <c r="AF32" s="185"/>
      <c r="AG32" s="185"/>
      <c r="AH32" s="185" t="str">
        <f t="array" ref="AH32">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32" s="242">
        <f>SUM(AD32:AH32)</f>
        <v>0</v>
      </c>
    </row>
    <row r="33" spans="1:35" ht="15.75" thickBot="1" x14ac:dyDescent="0.3">
      <c r="A33" s="249" t="s">
        <v>189</v>
      </c>
      <c r="B33" s="190"/>
      <c r="C33" s="176"/>
      <c r="D33" s="176"/>
      <c r="E33" s="176"/>
      <c r="F33" s="178"/>
      <c r="G33" s="176"/>
      <c r="H33" s="176"/>
      <c r="I33" s="176"/>
      <c r="J33" s="180"/>
      <c r="K33" s="180"/>
      <c r="L33" s="191"/>
      <c r="M33" s="178"/>
      <c r="N33" s="241"/>
      <c r="O33" s="182"/>
      <c r="P33" s="192"/>
      <c r="Q33" s="130"/>
      <c r="R33" s="184"/>
      <c r="S33" s="596"/>
      <c r="T33" s="596"/>
      <c r="U33" s="596"/>
      <c r="V33" s="596"/>
      <c r="W33" s="596"/>
      <c r="X33" s="596"/>
      <c r="Y33" s="596"/>
      <c r="Z33" s="596"/>
      <c r="AA33" s="596"/>
      <c r="AB33" s="596"/>
      <c r="AC33" s="596"/>
      <c r="AD33" s="185"/>
      <c r="AE33" s="185"/>
      <c r="AF33" s="185"/>
      <c r="AG33" s="185"/>
      <c r="AH33" s="185" t="str">
        <f t="array" ref="AH33">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33" s="242">
        <f>SUM(AD33:AH33)</f>
        <v>0</v>
      </c>
    </row>
    <row r="34" spans="1:35" ht="15.75" thickBot="1" x14ac:dyDescent="0.3">
      <c r="A34" s="250"/>
      <c r="B34" s="251"/>
      <c r="C34" s="252"/>
      <c r="D34" s="252"/>
      <c r="E34" s="252"/>
      <c r="F34" s="253"/>
      <c r="G34" s="252"/>
      <c r="H34" s="252"/>
      <c r="I34" s="252"/>
      <c r="J34" s="254"/>
      <c r="K34" s="254"/>
      <c r="L34" s="254"/>
      <c r="M34" s="255"/>
      <c r="N34" s="256"/>
      <c r="O34" s="256"/>
      <c r="P34" s="257"/>
      <c r="Q34" s="258"/>
      <c r="R34" s="257"/>
      <c r="S34" s="202"/>
      <c r="T34" s="202"/>
      <c r="U34" s="202"/>
      <c r="V34" s="202"/>
      <c r="W34" s="202"/>
      <c r="X34" s="202"/>
      <c r="Y34" s="202"/>
      <c r="Z34" s="202"/>
      <c r="AA34" s="202"/>
      <c r="AB34" s="202"/>
      <c r="AC34" s="202"/>
      <c r="AD34" s="202"/>
      <c r="AE34" s="202"/>
      <c r="AF34" s="202"/>
      <c r="AG34" s="202"/>
      <c r="AH34" s="202">
        <f>SUBTOTAL(109,AH29:AH33)</f>
        <v>0</v>
      </c>
      <c r="AI34" s="202">
        <f>SUBTOTAL(109,AI29:AI33)</f>
        <v>0</v>
      </c>
    </row>
    <row r="35" spans="1:35" ht="15.75" thickBot="1" x14ac:dyDescent="0.3">
      <c r="A35" s="75"/>
      <c r="B35" s="259"/>
      <c r="C35" s="260"/>
      <c r="D35" s="260"/>
      <c r="E35" s="252"/>
      <c r="F35" s="260"/>
      <c r="G35" s="260"/>
      <c r="H35" s="260"/>
      <c r="I35" s="260"/>
      <c r="J35" s="261"/>
      <c r="K35" s="262"/>
      <c r="L35" s="263"/>
      <c r="M35" s="264"/>
      <c r="N35" s="265"/>
      <c r="O35" s="265"/>
      <c r="P35" s="266"/>
      <c r="Q35" s="267"/>
      <c r="R35" s="268"/>
      <c r="S35" s="269"/>
      <c r="T35" s="270"/>
      <c r="U35" s="270"/>
      <c r="V35" s="270"/>
      <c r="W35" s="269"/>
      <c r="X35" s="270"/>
      <c r="Y35" s="270"/>
      <c r="Z35" s="270"/>
      <c r="AA35" s="270"/>
      <c r="AB35" s="271"/>
      <c r="AC35" s="270"/>
      <c r="AD35" s="270"/>
      <c r="AE35" s="270"/>
      <c r="AF35" s="270"/>
      <c r="AG35" s="269"/>
      <c r="AH35" s="270"/>
      <c r="AI35" s="272"/>
    </row>
    <row r="36" spans="1:35" ht="32.25" thickBot="1" x14ac:dyDescent="0.3">
      <c r="A36" s="273" t="s">
        <v>82</v>
      </c>
      <c r="B36" s="274" t="s">
        <v>615</v>
      </c>
      <c r="C36" s="275"/>
      <c r="D36" s="274"/>
      <c r="E36" s="274"/>
      <c r="F36" s="276"/>
      <c r="G36" s="274"/>
      <c r="H36" s="274"/>
      <c r="I36" s="162"/>
      <c r="J36" s="137"/>
      <c r="K36" s="137"/>
      <c r="L36" s="277"/>
      <c r="M36" s="276"/>
      <c r="N36" s="278"/>
      <c r="O36" s="278"/>
      <c r="P36" s="278"/>
      <c r="Q36" s="278"/>
      <c r="R36" s="279"/>
      <c r="S36" s="280"/>
      <c r="T36" s="281"/>
      <c r="U36" s="281"/>
      <c r="V36" s="281"/>
      <c r="W36" s="280"/>
      <c r="X36" s="281"/>
      <c r="Y36" s="281"/>
      <c r="Z36" s="281"/>
      <c r="AA36" s="281"/>
      <c r="AB36" s="281"/>
      <c r="AC36" s="281"/>
      <c r="AD36" s="281"/>
      <c r="AE36" s="281"/>
      <c r="AF36" s="281"/>
      <c r="AG36" s="282"/>
      <c r="AH36" s="281"/>
      <c r="AI36" s="283"/>
    </row>
    <row r="37" spans="1:35" x14ac:dyDescent="0.25">
      <c r="A37" s="230" t="s">
        <v>192</v>
      </c>
      <c r="B37" s="229"/>
      <c r="C37" s="230"/>
      <c r="D37" s="230"/>
      <c r="E37" s="230"/>
      <c r="F37" s="231"/>
      <c r="G37" s="230"/>
      <c r="H37" s="230"/>
      <c r="I37" s="230"/>
      <c r="J37" s="232"/>
      <c r="K37" s="232"/>
      <c r="L37" s="284"/>
      <c r="M37" s="231"/>
      <c r="N37" s="285"/>
      <c r="O37" s="234"/>
      <c r="P37" s="192"/>
      <c r="Q37" s="286"/>
      <c r="R37" s="236"/>
      <c r="S37" s="597" t="str">
        <f t="array" ref="S37">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37" s="597" t="str">
        <f t="array" ref="T37">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7" s="597" t="str">
        <f t="array" ref="U37">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37" s="597" t="str">
        <f t="array" ref="V37">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7" s="597" t="str">
        <f t="array" ref="W37">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37" s="597" t="str">
        <f t="array" ref="X37">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37" s="597" t="str">
        <f t="array" ref="Y37">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37" s="597" t="str">
        <f t="array" ref="Z37">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7" s="597" t="str">
        <f t="array" ref="AA37">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37" s="597" t="str">
        <f t="array" ref="AB37">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7" s="597" t="str">
        <f t="array" ref="AC37">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37" s="237" t="str">
        <f t="array" ref="AD37">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7" s="237" t="str">
        <f t="array" ref="AE37">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37" s="237" t="str">
        <f t="array" ref="AF37">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7" s="237" t="str">
        <f t="array" ref="AG37">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37" s="237" t="str">
        <f t="array" ref="AH37">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37" s="287">
        <f t="shared" ref="AI37:AI42" si="3">SUM(AD37:AH37)</f>
        <v>0</v>
      </c>
    </row>
    <row r="38" spans="1:35" x14ac:dyDescent="0.25">
      <c r="A38" s="176" t="s">
        <v>287</v>
      </c>
      <c r="B38" s="177"/>
      <c r="C38" s="176"/>
      <c r="D38" s="176"/>
      <c r="E38" s="176"/>
      <c r="F38" s="178"/>
      <c r="G38" s="176"/>
      <c r="H38" s="176"/>
      <c r="I38" s="176"/>
      <c r="J38" s="180"/>
      <c r="K38" s="180"/>
      <c r="L38" s="191"/>
      <c r="M38" s="178"/>
      <c r="N38" s="182"/>
      <c r="O38" s="182"/>
      <c r="P38" s="192"/>
      <c r="Q38" s="193"/>
      <c r="R38" s="184"/>
      <c r="S38" s="604" t="str">
        <f t="array" ref="S38">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38" s="604" t="str">
        <f t="array" ref="T38">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8" s="604" t="str">
        <f t="array" ref="U38">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38" s="604" t="str">
        <f t="array" ref="V38">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8" s="604" t="str">
        <f t="array" ref="W38">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38" s="604" t="str">
        <f t="array" ref="X38">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38" s="604" t="str">
        <f t="array" ref="Y38">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38" s="604" t="str">
        <f t="array" ref="Z38">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8" s="604" t="str">
        <f t="array" ref="AA38">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38" s="604" t="str">
        <f t="array" ref="AB38">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8" s="604" t="str">
        <f t="array" ref="AC38">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38" s="185" t="str">
        <f t="array" ref="AD38">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8" s="185" t="str">
        <f t="array" ref="AE38">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38" s="185" t="str">
        <f t="array" ref="AF38">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8" s="185" t="str">
        <f t="array" ref="AG38">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38" s="185" t="str">
        <f t="array" ref="AH38">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38" s="186">
        <f t="shared" si="3"/>
        <v>0</v>
      </c>
    </row>
    <row r="39" spans="1:35" ht="18" customHeight="1" x14ac:dyDescent="0.25">
      <c r="A39" s="176" t="s">
        <v>193</v>
      </c>
      <c r="B39" s="177"/>
      <c r="C39" s="176"/>
      <c r="D39" s="176"/>
      <c r="E39" s="176"/>
      <c r="F39" s="178"/>
      <c r="G39" s="176"/>
      <c r="H39" s="176"/>
      <c r="I39" s="176"/>
      <c r="J39" s="180"/>
      <c r="K39" s="180"/>
      <c r="L39" s="240"/>
      <c r="M39" s="178"/>
      <c r="N39" s="241"/>
      <c r="O39" s="182"/>
      <c r="P39" s="192"/>
      <c r="Q39" s="131"/>
      <c r="R39" s="184"/>
      <c r="S39" s="604" t="str">
        <f t="array" ref="S39">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39" s="604" t="str">
        <f t="array" ref="T39">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9" s="604" t="str">
        <f t="array" ref="U39">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39" s="604" t="str">
        <f t="array" ref="V39">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9" s="604" t="str">
        <f t="array" ref="W39">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39" s="604" t="str">
        <f t="array" ref="X39">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39" s="604" t="str">
        <f t="array" ref="Y39">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39" s="604" t="str">
        <f t="array" ref="Z39">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9" s="604" t="str">
        <f t="array" ref="AA39">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39" s="604" t="str">
        <f t="array" ref="AB39">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9" s="604" t="str">
        <f t="array" ref="AC39">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39" s="185" t="str">
        <f t="array" ref="AD39">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9" s="185" t="str">
        <f t="array" ref="AE39">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39" s="185" t="str">
        <f t="array" ref="AF39">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9" s="185" t="str">
        <f t="array" ref="AG39">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39" s="185" t="str">
        <f t="array" ref="AH39">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39" s="186">
        <f t="shared" si="3"/>
        <v>0</v>
      </c>
    </row>
    <row r="40" spans="1:35" x14ac:dyDescent="0.25">
      <c r="A40" s="176" t="s">
        <v>194</v>
      </c>
      <c r="B40" s="177"/>
      <c r="C40" s="176"/>
      <c r="D40" s="176"/>
      <c r="E40" s="176"/>
      <c r="F40" s="178"/>
      <c r="G40" s="176"/>
      <c r="H40" s="176"/>
      <c r="I40" s="176"/>
      <c r="J40" s="180"/>
      <c r="K40" s="180"/>
      <c r="L40" s="191"/>
      <c r="M40" s="178"/>
      <c r="N40" s="182"/>
      <c r="O40" s="182"/>
      <c r="P40" s="192"/>
      <c r="Q40" s="193"/>
      <c r="R40" s="184"/>
      <c r="S40" s="185" t="str">
        <f t="array" ref="S40">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40" s="185" t="str">
        <f t="array" ref="T40">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40" s="185" t="str">
        <f t="array" ref="U40">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40" s="185" t="str">
        <f t="array" ref="V40">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40" s="185" t="str">
        <f t="array" ref="W40">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40" s="185" t="str">
        <f t="array" ref="X40">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40" s="185" t="str">
        <f t="array" ref="Y40">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40" s="185" t="str">
        <f t="array" ref="Z40">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40" s="185" t="str">
        <f t="array" ref="AA40">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40" s="185" t="str">
        <f t="array" ref="AB40">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40" s="185" t="str">
        <f t="array" ref="AC40">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40" s="185" t="str">
        <f t="array" ref="AD40">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40" s="185" t="str">
        <f t="array" ref="AE40">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40" s="185" t="str">
        <f t="array" ref="AF40">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40" s="185" t="str">
        <f t="array" ref="AG40">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40" s="185" t="str">
        <f t="array" ref="AH40">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40" s="186">
        <f t="shared" si="3"/>
        <v>0</v>
      </c>
    </row>
    <row r="41" spans="1:35" x14ac:dyDescent="0.25">
      <c r="A41" s="176" t="s">
        <v>195</v>
      </c>
      <c r="B41" s="177"/>
      <c r="C41" s="176"/>
      <c r="D41" s="176"/>
      <c r="E41" s="176"/>
      <c r="F41" s="178"/>
      <c r="G41" s="176"/>
      <c r="H41" s="176"/>
      <c r="I41" s="176"/>
      <c r="J41" s="180"/>
      <c r="K41" s="180"/>
      <c r="L41" s="191"/>
      <c r="M41" s="178"/>
      <c r="N41" s="182"/>
      <c r="O41" s="182"/>
      <c r="P41" s="192"/>
      <c r="Q41" s="193"/>
      <c r="R41" s="184"/>
      <c r="S41" s="595" t="str">
        <f t="array" ref="S41">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41" s="595" t="str">
        <f t="array" ref="T41">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41" s="595" t="str">
        <f t="array" ref="U41">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41" s="595" t="str">
        <f t="array" ref="V41">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41" s="595" t="str">
        <f t="array" ref="W41">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41" s="595" t="str">
        <f t="array" ref="X41">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41" s="595" t="str">
        <f t="array" ref="Y41">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41" s="595" t="str">
        <f t="array" ref="Z41">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41" s="595" t="str">
        <f t="array" ref="AA41">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41" s="595" t="str">
        <f t="array" ref="AB41">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41" s="595" t="str">
        <f t="array" ref="AC41">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41" s="185" t="str">
        <f t="array" ref="AD41">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41" s="185" t="str">
        <f t="array" ref="AE41">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41" s="185" t="str">
        <f t="array" ref="AF41">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41" s="185" t="str">
        <f t="array" ref="AG41">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41" s="185" t="str">
        <f t="array" ref="AH41">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41" s="186">
        <f t="shared" si="3"/>
        <v>0</v>
      </c>
    </row>
    <row r="42" spans="1:35" ht="15.75" thickBot="1" x14ac:dyDescent="0.3">
      <c r="A42" s="176"/>
      <c r="B42" s="177"/>
      <c r="C42" s="176"/>
      <c r="D42" s="176"/>
      <c r="E42" s="176"/>
      <c r="F42" s="178"/>
      <c r="G42" s="176"/>
      <c r="H42" s="176"/>
      <c r="I42" s="176"/>
      <c r="J42" s="180"/>
      <c r="K42" s="180"/>
      <c r="L42" s="191"/>
      <c r="M42" s="178"/>
      <c r="N42" s="182"/>
      <c r="O42" s="182"/>
      <c r="P42" s="192"/>
      <c r="Q42" s="193"/>
      <c r="R42" s="184"/>
      <c r="S42" s="595" t="str">
        <f t="array" ref="S42">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42" s="595" t="str">
        <f t="array" ref="T42">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42" s="595" t="str">
        <f t="array" ref="U42">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42" s="595" t="str">
        <f t="array" ref="V42">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42" s="595" t="str">
        <f t="array" ref="W42">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42" s="595" t="str">
        <f t="array" ref="X42">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42" s="595" t="str">
        <f t="array" ref="Y42">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42" s="595" t="str">
        <f t="array" ref="Z42">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42" s="595" t="str">
        <f t="array" ref="AA42">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42" s="595" t="str">
        <f t="array" ref="AB42">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42" s="595" t="str">
        <f t="array" ref="AC42">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42" s="185" t="str">
        <f t="array" ref="AD42">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42" s="185" t="str">
        <f t="array" ref="AE42">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42" s="185" t="str">
        <f t="array" ref="AF42">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42" s="185" t="str">
        <f t="array" ref="AG42">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42" s="185" t="str">
        <f t="array" ref="AH42">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42" s="186">
        <f t="shared" si="3"/>
        <v>0</v>
      </c>
    </row>
    <row r="43" spans="1:35" ht="15.75" thickBot="1" x14ac:dyDescent="0.3">
      <c r="A43" s="207"/>
      <c r="B43" s="288"/>
      <c r="C43" s="207"/>
      <c r="D43" s="207"/>
      <c r="E43" s="207"/>
      <c r="F43" s="211"/>
      <c r="G43" s="207"/>
      <c r="H43" s="207"/>
      <c r="I43" s="207"/>
      <c r="J43" s="289"/>
      <c r="K43" s="289"/>
      <c r="L43" s="290"/>
      <c r="M43" s="211"/>
      <c r="N43" s="212"/>
      <c r="O43" s="212"/>
      <c r="P43" s="291"/>
      <c r="Q43" s="118"/>
      <c r="R43" s="291"/>
      <c r="S43" s="292">
        <f t="shared" ref="S43:AI43" si="4">SUBTOTAL(109,S37:S42)</f>
        <v>0</v>
      </c>
      <c r="T43" s="292">
        <f t="shared" si="4"/>
        <v>0</v>
      </c>
      <c r="U43" s="292">
        <f t="shared" si="4"/>
        <v>0</v>
      </c>
      <c r="V43" s="292">
        <f t="shared" si="4"/>
        <v>0</v>
      </c>
      <c r="W43" s="292">
        <f t="shared" si="4"/>
        <v>0</v>
      </c>
      <c r="X43" s="292">
        <f t="shared" si="4"/>
        <v>0</v>
      </c>
      <c r="Y43" s="292">
        <f t="shared" si="4"/>
        <v>0</v>
      </c>
      <c r="Z43" s="292">
        <f t="shared" si="4"/>
        <v>0</v>
      </c>
      <c r="AA43" s="292">
        <f t="shared" si="4"/>
        <v>0</v>
      </c>
      <c r="AB43" s="292">
        <f t="shared" si="4"/>
        <v>0</v>
      </c>
      <c r="AC43" s="292">
        <f t="shared" si="4"/>
        <v>0</v>
      </c>
      <c r="AD43" s="292">
        <f t="shared" si="4"/>
        <v>0</v>
      </c>
      <c r="AE43" s="292">
        <f t="shared" si="4"/>
        <v>0</v>
      </c>
      <c r="AF43" s="292">
        <f t="shared" si="4"/>
        <v>0</v>
      </c>
      <c r="AG43" s="292">
        <f t="shared" si="4"/>
        <v>0</v>
      </c>
      <c r="AH43" s="292">
        <f t="shared" si="4"/>
        <v>0</v>
      </c>
      <c r="AI43" s="292">
        <f t="shared" si="4"/>
        <v>0</v>
      </c>
    </row>
    <row r="44" spans="1:35" ht="15.75" thickBot="1" x14ac:dyDescent="0.3">
      <c r="A44" s="293"/>
      <c r="B44" s="294"/>
      <c r="C44" s="295"/>
      <c r="D44" s="295"/>
      <c r="E44" s="207"/>
      <c r="F44" s="295"/>
      <c r="G44" s="295"/>
      <c r="H44" s="295"/>
      <c r="I44" s="295"/>
      <c r="J44" s="296"/>
      <c r="K44" s="297"/>
      <c r="L44" s="298"/>
      <c r="M44" s="299"/>
      <c r="N44" s="300"/>
      <c r="O44" s="300"/>
      <c r="P44" s="301"/>
      <c r="Q44" s="302"/>
      <c r="R44" s="303"/>
      <c r="S44" s="304"/>
      <c r="T44" s="304"/>
      <c r="U44" s="304"/>
      <c r="V44" s="304"/>
      <c r="W44" s="304"/>
      <c r="X44" s="304"/>
      <c r="Y44" s="304"/>
      <c r="Z44" s="304"/>
      <c r="AA44" s="304"/>
      <c r="AB44" s="303"/>
      <c r="AC44" s="304"/>
      <c r="AD44" s="304"/>
      <c r="AE44" s="304"/>
      <c r="AF44" s="304"/>
      <c r="AG44" s="304"/>
      <c r="AH44" s="305"/>
      <c r="AI44" s="305"/>
    </row>
    <row r="45" spans="1:35" ht="32.25" thickBot="1" x14ac:dyDescent="0.3">
      <c r="A45" s="273" t="s">
        <v>83</v>
      </c>
      <c r="B45" s="274" t="s">
        <v>1044</v>
      </c>
      <c r="C45" s="306"/>
      <c r="D45" s="306"/>
      <c r="E45" s="306"/>
      <c r="F45" s="307"/>
      <c r="G45" s="306"/>
      <c r="H45" s="306"/>
      <c r="I45" s="162"/>
      <c r="J45" s="308"/>
      <c r="K45" s="308"/>
      <c r="L45" s="137"/>
      <c r="M45" s="307"/>
      <c r="N45" s="136"/>
      <c r="O45" s="136"/>
      <c r="P45" s="136"/>
      <c r="Q45" s="136"/>
      <c r="R45" s="224"/>
      <c r="S45" s="309"/>
      <c r="T45" s="310"/>
      <c r="U45" s="310"/>
      <c r="V45" s="310"/>
      <c r="W45" s="309"/>
      <c r="X45" s="310"/>
      <c r="Y45" s="310"/>
      <c r="Z45" s="310"/>
      <c r="AA45" s="310"/>
      <c r="AB45" s="310"/>
      <c r="AC45" s="310"/>
      <c r="AD45" s="310"/>
      <c r="AE45" s="310"/>
      <c r="AF45" s="310"/>
      <c r="AG45" s="311"/>
      <c r="AH45" s="310"/>
      <c r="AI45" s="312"/>
    </row>
    <row r="46" spans="1:35" ht="34.5" customHeight="1" x14ac:dyDescent="0.25">
      <c r="A46" s="230" t="s">
        <v>196</v>
      </c>
      <c r="B46" s="229"/>
      <c r="C46" s="230"/>
      <c r="D46" s="230"/>
      <c r="E46" s="230"/>
      <c r="F46" s="231"/>
      <c r="G46" s="230"/>
      <c r="H46" s="176"/>
      <c r="I46" s="230"/>
      <c r="J46" s="232"/>
      <c r="K46" s="232"/>
      <c r="L46" s="233"/>
      <c r="M46" s="231"/>
      <c r="N46" s="234"/>
      <c r="O46" s="234"/>
      <c r="P46" s="313"/>
      <c r="Q46" s="235"/>
      <c r="R46" s="236" t="str">
        <f>IF(Table358[[#This Row],[Price of item]]="","",MROUND((SUM(Table358[[#This Row],[Price of item]]*(1.03^($O$2-(IF(Table358[[#This Row],[Year of price quote]] ="",$O$2,Table358[[#This Row],[Year of price quote]])))))),10))</f>
        <v/>
      </c>
      <c r="S46" s="598" t="str">
        <f t="array" ref="S46">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46" s="598" t="str">
        <f t="array" ref="T46">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46" s="598" t="str">
        <f t="array" ref="U46">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46" s="598" t="str">
        <f t="array" ref="V46">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46" s="598" t="str">
        <f t="array" ref="W46">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46" s="598" t="str">
        <f t="array" ref="X46">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46" s="598" t="str">
        <f t="array" ref="Y46">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46" s="598" t="str">
        <f t="array" ref="Z46">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46" s="598" t="str">
        <f t="array" ref="AA46">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46" s="598" t="str">
        <f t="array" ref="AB46">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46" s="598" t="str">
        <f t="array" ref="AC46">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46" s="237" t="str">
        <f t="array" ref="AD46">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46" s="237" t="str">
        <f t="array" ref="AE46">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46" s="237" t="str">
        <f t="array" ref="AF46">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46" s="237" t="str">
        <f t="array" ref="AG46">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46" s="237" t="str">
        <f t="array" ref="AH46">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46" s="287">
        <f t="shared" ref="AI46:AI52" si="5">SUM(AD46:AH46)</f>
        <v>0</v>
      </c>
    </row>
    <row r="47" spans="1:35" x14ac:dyDescent="0.25">
      <c r="A47" s="176" t="s">
        <v>197</v>
      </c>
      <c r="B47" s="177"/>
      <c r="C47" s="176"/>
      <c r="D47" s="176"/>
      <c r="E47" s="176"/>
      <c r="F47" s="178"/>
      <c r="G47" s="176"/>
      <c r="H47" s="176"/>
      <c r="I47" s="176"/>
      <c r="J47" s="314"/>
      <c r="K47" s="180"/>
      <c r="L47" s="191"/>
      <c r="M47" s="178"/>
      <c r="N47" s="182"/>
      <c r="O47" s="182"/>
      <c r="P47" s="192"/>
      <c r="Q47" s="193"/>
      <c r="R47" s="184" t="str">
        <f>IF(Table358[[#This Row],[Price of item]]="","",MROUND((SUM(Table358[[#This Row],[Price of item]]*(1.03^($O$2-(IF(Table358[[#This Row],[Year of price quote]] ="",$O$2,Table358[[#This Row],[Year of price quote]])))))),10))</f>
        <v/>
      </c>
      <c r="S47" s="595" t="str">
        <f t="array" ref="S47">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47" s="595" t="str">
        <f t="array" ref="T47">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47" s="595" t="str">
        <f t="array" ref="U47">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47" s="595" t="str">
        <f t="array" ref="V47">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47" s="595" t="str">
        <f t="array" ref="W47">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47" s="595" t="str">
        <f t="array" ref="X47">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47" s="595" t="str">
        <f t="array" ref="Y47">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47" s="595" t="str">
        <f t="array" ref="Z47">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47" s="595" t="str">
        <f t="array" ref="AA47">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47" s="595" t="str">
        <f t="array" ref="AB47">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47" s="595" t="str">
        <f t="array" ref="AC47">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47" s="185" t="str">
        <f t="array" ref="AD47">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47" s="185" t="str">
        <f t="array" ref="AE47">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47" s="185" t="str">
        <f t="array" ref="AF47">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47" s="185" t="str">
        <f t="array" ref="AG47">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47" s="185" t="str">
        <f t="array" ref="AH47">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47" s="186">
        <f t="shared" si="5"/>
        <v>0</v>
      </c>
    </row>
    <row r="48" spans="1:35" ht="33.75" customHeight="1" x14ac:dyDescent="0.25">
      <c r="A48" s="176" t="s">
        <v>198</v>
      </c>
      <c r="B48" s="177"/>
      <c r="C48" s="176"/>
      <c r="D48" s="176"/>
      <c r="E48" s="176"/>
      <c r="F48" s="178"/>
      <c r="G48" s="176"/>
      <c r="H48" s="176"/>
      <c r="I48" s="176"/>
      <c r="J48" s="180"/>
      <c r="K48" s="180"/>
      <c r="L48" s="191"/>
      <c r="M48" s="178"/>
      <c r="N48" s="241"/>
      <c r="O48" s="182"/>
      <c r="P48" s="313"/>
      <c r="Q48" s="131"/>
      <c r="R48" s="184" t="str">
        <f>IF(Table358[[#This Row],[Price of item]]="","",MROUND((SUM(Table358[[#This Row],[Price of item]]*(1.03^($O$2-(IF(Table358[[#This Row],[Year of price quote]] ="",$O$2,Table358[[#This Row],[Year of price quote]])))))),10))</f>
        <v/>
      </c>
      <c r="S48" s="604" t="str">
        <f t="array" ref="S48">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48" s="604" t="str">
        <f t="array" ref="T48">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48" s="604" t="str">
        <f t="array" ref="U48">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48" s="604" t="str">
        <f t="array" ref="V48">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48" s="604" t="str">
        <f t="array" ref="W48">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48" s="604" t="str">
        <f t="array" ref="X48">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48" s="604" t="str">
        <f t="array" ref="Y48">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48" s="604" t="str">
        <f t="array" ref="Z48">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48" s="604" t="str">
        <f t="array" ref="AA48">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48" s="604" t="str">
        <f t="array" ref="AB48">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48" s="604" t="str">
        <f t="array" ref="AC48">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48" s="185" t="str">
        <f t="array" ref="AD48">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48" s="185" t="str">
        <f t="array" ref="AE48">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48" s="185" t="str">
        <f t="array" ref="AF48">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48" s="185" t="str">
        <f t="array" ref="AG48">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48" s="185" t="str">
        <f t="array" ref="AH48">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48" s="186">
        <f t="shared" si="5"/>
        <v>0</v>
      </c>
    </row>
    <row r="49" spans="1:35" x14ac:dyDescent="0.25">
      <c r="A49" s="176" t="s">
        <v>199</v>
      </c>
      <c r="B49" s="177"/>
      <c r="C49" s="176"/>
      <c r="D49" s="176"/>
      <c r="E49" s="176"/>
      <c r="F49" s="178"/>
      <c r="G49" s="176"/>
      <c r="H49" s="176"/>
      <c r="I49" s="176"/>
      <c r="J49" s="180"/>
      <c r="K49" s="180"/>
      <c r="L49" s="191"/>
      <c r="M49" s="178"/>
      <c r="N49" s="182"/>
      <c r="O49" s="182"/>
      <c r="P49" s="313"/>
      <c r="Q49" s="193"/>
      <c r="R49" s="184" t="str">
        <f>IF(Table358[[#This Row],[Price of item]]="","",MROUND((SUM(Table358[[#This Row],[Price of item]]*(1.03^($O$2-(IF(Table358[[#This Row],[Year of price quote]] ="",$O$2,Table358[[#This Row],[Year of price quote]])))))),10))</f>
        <v/>
      </c>
      <c r="S49" s="604" t="str">
        <f t="array" ref="S49">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49" s="604" t="str">
        <f t="array" ref="T49">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49" s="604" t="str">
        <f t="array" ref="U49">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49" s="604" t="str">
        <f t="array" ref="V49">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49" s="604" t="str">
        <f t="array" ref="W49">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49" s="604" t="str">
        <f t="array" ref="X49">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49" s="604" t="str">
        <f t="array" ref="Y49">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49" s="604" t="str">
        <f t="array" ref="Z49">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49" s="604" t="str">
        <f t="array" ref="AA49">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49" s="604" t="str">
        <f t="array" ref="AB49">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49" s="604" t="str">
        <f t="array" ref="AC49">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49" s="185" t="str">
        <f t="array" ref="AD49">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49" s="185" t="str">
        <f t="array" ref="AE49">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49" s="185" t="str">
        <f t="array" ref="AF49">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49" s="185" t="str">
        <f t="array" ref="AG49">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49" s="185" t="str">
        <f t="array" ref="AH49">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49" s="186">
        <f t="shared" si="5"/>
        <v>0</v>
      </c>
    </row>
    <row r="50" spans="1:35" s="316" customFormat="1" ht="47.25" customHeight="1" x14ac:dyDescent="0.25">
      <c r="A50" s="176" t="s">
        <v>200</v>
      </c>
      <c r="B50" s="177"/>
      <c r="C50" s="176"/>
      <c r="D50" s="176"/>
      <c r="E50" s="176"/>
      <c r="F50" s="178"/>
      <c r="G50" s="176"/>
      <c r="H50" s="176"/>
      <c r="I50" s="176"/>
      <c r="J50" s="180"/>
      <c r="K50" s="180"/>
      <c r="L50" s="315"/>
      <c r="M50" s="178"/>
      <c r="N50" s="241"/>
      <c r="O50" s="182"/>
      <c r="P50" s="313"/>
      <c r="Q50" s="131"/>
      <c r="R50" s="184" t="str">
        <f>IF(Table358[[#This Row],[Price of item]]="","",MROUND((SUM(Table358[[#This Row],[Price of item]]*(1.03^($O$2-(IF(Table358[[#This Row],[Year of price quote]] ="",$O$2,Table358[[#This Row],[Year of price quote]])))))),10))</f>
        <v/>
      </c>
      <c r="S50" s="598" t="str">
        <f t="array" ref="S50">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50" s="598" t="str">
        <f t="array" ref="T50">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50" s="598" t="str">
        <f t="array" ref="U50">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50" s="598" t="str">
        <f t="array" ref="V50">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50" s="598" t="str">
        <f t="array" ref="W50">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50" s="598" t="str">
        <f t="array" ref="X50">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50" s="598" t="str">
        <f t="array" ref="Y50">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50" s="598" t="str">
        <f t="array" ref="Z50">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50" s="598" t="str">
        <f t="array" ref="AA50">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50" s="598" t="str">
        <f t="array" ref="AB50">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50" s="598" t="str">
        <f t="array" ref="AC50">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50" s="185" t="str">
        <f t="array" ref="AD50">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50" s="185" t="str">
        <f t="array" ref="AE50">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50" s="185" t="str">
        <f t="array" ref="AF50">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50" s="185" t="str">
        <f t="array" ref="AG50">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50" s="185" t="str">
        <f t="array" ref="AH50">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50" s="186">
        <f t="shared" si="5"/>
        <v>0</v>
      </c>
    </row>
    <row r="51" spans="1:35" x14ac:dyDescent="0.25">
      <c r="A51" s="176"/>
      <c r="B51" s="177"/>
      <c r="C51" s="176"/>
      <c r="D51" s="176"/>
      <c r="E51" s="176"/>
      <c r="F51" s="178"/>
      <c r="G51" s="176"/>
      <c r="H51" s="176"/>
      <c r="I51" s="176"/>
      <c r="J51" s="314"/>
      <c r="K51" s="180"/>
      <c r="L51" s="181"/>
      <c r="M51" s="178"/>
      <c r="N51" s="182"/>
      <c r="O51" s="182"/>
      <c r="P51" s="313"/>
      <c r="Q51" s="193"/>
      <c r="R51" s="184" t="str">
        <f>IF(Table358[[#This Row],[Price of item]]="","",MROUND((SUM(Table358[[#This Row],[Price of item]]*(1.03^($O$2-(IF(Table358[[#This Row],[Year of price quote]] ="",$O$2,Table358[[#This Row],[Year of price quote]])))))),10))</f>
        <v/>
      </c>
      <c r="S51" s="185" t="str">
        <f t="array" ref="S51">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51" s="185" t="str">
        <f t="array" ref="T51">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51" s="185" t="str">
        <f t="array" ref="U51">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51" s="185" t="str">
        <f t="array" ref="V51">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51" s="185" t="str">
        <f t="array" ref="W51">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51" s="185" t="str">
        <f t="array" ref="X51">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51" s="185" t="str">
        <f t="array" ref="Y51">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51" s="185" t="str">
        <f t="array" ref="Z51">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51" s="185" t="str">
        <f t="array" ref="AA51">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51" s="185" t="str">
        <f t="array" ref="AB51">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51" s="185" t="str">
        <f t="array" ref="AC51">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51" s="185" t="str">
        <f t="array" ref="AD51">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51" s="185" t="str">
        <f t="array" ref="AE51">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51" s="185" t="str">
        <f t="array" ref="AF51">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51" s="185" t="str">
        <f t="array" ref="AG51">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51" s="185" t="str">
        <f t="array" ref="AH51">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51" s="186">
        <f t="shared" si="5"/>
        <v>0</v>
      </c>
    </row>
    <row r="52" spans="1:35" ht="32.1" customHeight="1" thickBot="1" x14ac:dyDescent="0.3">
      <c r="A52" s="317" t="s">
        <v>201</v>
      </c>
      <c r="B52" s="318"/>
      <c r="C52" s="317"/>
      <c r="D52" s="317"/>
      <c r="E52" s="317"/>
      <c r="F52" s="319"/>
      <c r="G52" s="317"/>
      <c r="H52" s="176"/>
      <c r="I52" s="317"/>
      <c r="J52" s="320"/>
      <c r="K52" s="320"/>
      <c r="L52" s="321"/>
      <c r="M52" s="319"/>
      <c r="N52" s="322"/>
      <c r="O52" s="322"/>
      <c r="P52" s="313"/>
      <c r="Q52" s="322"/>
      <c r="R52" s="184" t="str">
        <f>IF(Table358[[#This Row],[Price of item]]="","",MROUND((SUM(Table358[[#This Row],[Price of item]]*(1.03^($O$2-(IF(Table358[[#This Row],[Year of price quote]] ="",$O$2,Table358[[#This Row],[Year of price quote]])))))),10))</f>
        <v/>
      </c>
      <c r="S52" s="185" t="str">
        <f t="array" ref="S52">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52" s="185" t="str">
        <f t="array" ref="T52">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52" s="185" t="str">
        <f t="array" ref="U52">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52" s="185" t="str">
        <f t="array" ref="V52">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52" s="185" t="str">
        <f t="array" ref="W52">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52" s="185" t="str">
        <f t="array" ref="X52">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52" s="185" t="str">
        <f t="array" ref="Y52">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52" s="185" t="str">
        <f t="array" ref="Z52">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52" s="185" t="str">
        <f t="array" ref="AA52">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52" s="185" t="str">
        <f t="array" ref="AB52">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52" s="185" t="str">
        <f t="array" ref="AC52">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52" s="185" t="str">
        <f t="array" ref="AD52">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52" s="185" t="str">
        <f t="array" ref="AE52">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52" s="185" t="str">
        <f t="array" ref="AF52">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52" s="185" t="str">
        <f t="array" ref="AG52">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52" s="185" t="str">
        <f t="array" ref="AH52">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52" s="186">
        <f t="shared" si="5"/>
        <v>0</v>
      </c>
    </row>
    <row r="53" spans="1:35" ht="15.75" thickBot="1" x14ac:dyDescent="0.3">
      <c r="A53" s="207"/>
      <c r="B53" s="288"/>
      <c r="C53" s="207"/>
      <c r="D53" s="207"/>
      <c r="E53" s="207"/>
      <c r="F53" s="211"/>
      <c r="G53" s="207"/>
      <c r="H53" s="207"/>
      <c r="I53" s="207"/>
      <c r="J53" s="289"/>
      <c r="K53" s="289"/>
      <c r="L53" s="290"/>
      <c r="M53" s="211"/>
      <c r="N53" s="212"/>
      <c r="O53" s="212"/>
      <c r="P53" s="291"/>
      <c r="Q53" s="118"/>
      <c r="R53" s="291"/>
      <c r="S53" s="292">
        <f t="shared" ref="S53:AI53" si="6">SUBTOTAL(109,S46:S52)</f>
        <v>0</v>
      </c>
      <c r="T53" s="292">
        <f t="shared" si="6"/>
        <v>0</v>
      </c>
      <c r="U53" s="292">
        <f t="shared" si="6"/>
        <v>0</v>
      </c>
      <c r="V53" s="292">
        <f t="shared" si="6"/>
        <v>0</v>
      </c>
      <c r="W53" s="292">
        <f t="shared" si="6"/>
        <v>0</v>
      </c>
      <c r="X53" s="292">
        <f t="shared" si="6"/>
        <v>0</v>
      </c>
      <c r="Y53" s="292">
        <f t="shared" si="6"/>
        <v>0</v>
      </c>
      <c r="Z53" s="292">
        <f t="shared" si="6"/>
        <v>0</v>
      </c>
      <c r="AA53" s="292">
        <f t="shared" si="6"/>
        <v>0</v>
      </c>
      <c r="AB53" s="292">
        <f t="shared" si="6"/>
        <v>0</v>
      </c>
      <c r="AC53" s="292">
        <f t="shared" si="6"/>
        <v>0</v>
      </c>
      <c r="AD53" s="292">
        <f t="shared" si="6"/>
        <v>0</v>
      </c>
      <c r="AE53" s="292">
        <f t="shared" si="6"/>
        <v>0</v>
      </c>
      <c r="AF53" s="292">
        <f t="shared" si="6"/>
        <v>0</v>
      </c>
      <c r="AG53" s="292">
        <f t="shared" si="6"/>
        <v>0</v>
      </c>
      <c r="AH53" s="292">
        <f t="shared" si="6"/>
        <v>0</v>
      </c>
      <c r="AI53" s="292">
        <f t="shared" si="6"/>
        <v>0</v>
      </c>
    </row>
    <row r="54" spans="1:35" ht="15.75" thickBot="1" x14ac:dyDescent="0.3">
      <c r="A54" s="293"/>
      <c r="B54" s="294"/>
      <c r="C54" s="295"/>
      <c r="D54" s="295"/>
      <c r="E54" s="207"/>
      <c r="F54" s="295"/>
      <c r="G54" s="295"/>
      <c r="H54" s="295"/>
      <c r="I54" s="295"/>
      <c r="J54" s="296"/>
      <c r="K54" s="297"/>
      <c r="L54" s="298"/>
      <c r="M54" s="299"/>
      <c r="N54" s="300"/>
      <c r="O54" s="300"/>
      <c r="P54" s="301"/>
      <c r="Q54" s="302"/>
      <c r="R54" s="303"/>
      <c r="S54" s="304"/>
      <c r="T54" s="304"/>
      <c r="U54" s="304"/>
      <c r="V54" s="304"/>
      <c r="W54" s="304"/>
      <c r="X54" s="304"/>
      <c r="Y54" s="304"/>
      <c r="Z54" s="304"/>
      <c r="AA54" s="304"/>
      <c r="AB54" s="303"/>
      <c r="AC54" s="304"/>
      <c r="AD54" s="304"/>
      <c r="AE54" s="304"/>
      <c r="AF54" s="304"/>
      <c r="AG54" s="304"/>
      <c r="AH54" s="305"/>
      <c r="AI54" s="305"/>
    </row>
    <row r="55" spans="1:35" ht="16.5" customHeight="1" thickBot="1" x14ac:dyDescent="0.3">
      <c r="A55" s="273" t="s">
        <v>290</v>
      </c>
      <c r="B55" s="274" t="s">
        <v>1045</v>
      </c>
      <c r="C55" s="306"/>
      <c r="D55" s="306"/>
      <c r="E55" s="306"/>
      <c r="F55" s="307"/>
      <c r="G55" s="306"/>
      <c r="H55" s="306"/>
      <c r="I55" s="162"/>
      <c r="J55" s="308"/>
      <c r="K55" s="308"/>
      <c r="L55" s="134"/>
      <c r="M55" s="307"/>
      <c r="N55" s="136"/>
      <c r="O55" s="136"/>
      <c r="P55" s="136"/>
      <c r="Q55" s="136"/>
      <c r="R55" s="323"/>
      <c r="S55" s="309"/>
      <c r="T55" s="310"/>
      <c r="U55" s="310"/>
      <c r="V55" s="310"/>
      <c r="W55" s="309"/>
      <c r="X55" s="310"/>
      <c r="Y55" s="310"/>
      <c r="Z55" s="310"/>
      <c r="AA55" s="310"/>
      <c r="AB55" s="310"/>
      <c r="AC55" s="310"/>
      <c r="AD55" s="310"/>
      <c r="AE55" s="310"/>
      <c r="AF55" s="310"/>
      <c r="AG55" s="311"/>
      <c r="AH55" s="310"/>
      <c r="AI55" s="312"/>
    </row>
    <row r="56" spans="1:35" x14ac:dyDescent="0.25">
      <c r="A56" s="230" t="s">
        <v>202</v>
      </c>
      <c r="B56" s="229"/>
      <c r="C56" s="230"/>
      <c r="D56" s="230"/>
      <c r="E56" s="230"/>
      <c r="F56" s="231"/>
      <c r="G56" s="230"/>
      <c r="H56" s="324"/>
      <c r="I56" s="230"/>
      <c r="J56" s="232"/>
      <c r="K56" s="232"/>
      <c r="L56" s="324"/>
      <c r="M56" s="231"/>
      <c r="N56" s="234"/>
      <c r="O56" s="234"/>
      <c r="P56" s="313"/>
      <c r="Q56" s="235"/>
      <c r="R56" s="236"/>
      <c r="S56" s="598" t="str">
        <f t="array" ref="S56">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56" s="598" t="str">
        <f t="array" ref="T56">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56" s="598" t="str">
        <f t="array" ref="U56">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56" s="598" t="str">
        <f t="array" ref="V56">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56" s="598" t="str">
        <f t="array" ref="W56">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56" s="598" t="str">
        <f t="array" ref="X56">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56" s="598" t="str">
        <f t="array" ref="Y56">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56" s="598" t="str">
        <f t="array" ref="Z56">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56" s="598" t="str">
        <f t="array" ref="AA56">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56" s="598" t="str">
        <f t="array" ref="AB56">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56" s="598" t="str">
        <f t="array" ref="AC56">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56" s="237" t="str">
        <f t="array" ref="AD56">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56" s="237" t="str">
        <f t="array" ref="AE56">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56" s="237" t="str">
        <f t="array" ref="AF56">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56" s="237" t="str">
        <f t="array" ref="AG56">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56" s="237" t="str">
        <f t="array" ref="AH56">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56" s="287">
        <f t="shared" ref="AI56:AI61" si="7">SUM(AD56:AH56)</f>
        <v>0</v>
      </c>
    </row>
    <row r="57" spans="1:35" x14ac:dyDescent="0.25">
      <c r="A57" s="176" t="s">
        <v>203</v>
      </c>
      <c r="B57" s="177"/>
      <c r="C57" s="176"/>
      <c r="D57" s="176"/>
      <c r="E57" s="176"/>
      <c r="F57" s="178"/>
      <c r="G57" s="176"/>
      <c r="H57" s="191"/>
      <c r="I57" s="176"/>
      <c r="J57" s="180"/>
      <c r="K57" s="180"/>
      <c r="L57" s="191"/>
      <c r="M57" s="178"/>
      <c r="N57" s="241"/>
      <c r="O57" s="182"/>
      <c r="P57" s="313"/>
      <c r="Q57" s="131"/>
      <c r="R57" s="184"/>
      <c r="S57" s="604" t="str">
        <f t="array" ref="S57">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57" s="604" t="str">
        <f t="array" ref="T57">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57" s="604" t="str">
        <f t="array" ref="U57">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57" s="604" t="str">
        <f t="array" ref="V57">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57" s="604" t="str">
        <f t="array" ref="W57">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57" s="604" t="str">
        <f t="array" ref="X57">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57" s="604" t="str">
        <f t="array" ref="Y57">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57" s="604" t="str">
        <f t="array" ref="Z57">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57" s="604" t="str">
        <f t="array" ref="AA57">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57" s="604" t="str">
        <f t="array" ref="AB57">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57" s="604" t="str">
        <f t="array" ref="AC57">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57" s="185" t="str">
        <f t="array" ref="AD57">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57" s="185" t="str">
        <f t="array" ref="AE57">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57" s="185" t="str">
        <f t="array" ref="AF57">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57" s="185" t="str">
        <f t="array" ref="AG57">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57" s="185" t="str">
        <f t="array" ref="AH57">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57" s="186">
        <f t="shared" si="7"/>
        <v>0</v>
      </c>
    </row>
    <row r="58" spans="1:35" x14ac:dyDescent="0.25">
      <c r="A58" s="176" t="s">
        <v>204</v>
      </c>
      <c r="B58" s="177"/>
      <c r="C58" s="176"/>
      <c r="D58" s="176"/>
      <c r="E58" s="176"/>
      <c r="F58" s="178"/>
      <c r="G58" s="176"/>
      <c r="H58" s="191"/>
      <c r="I58" s="176"/>
      <c r="J58" s="180"/>
      <c r="K58" s="180"/>
      <c r="L58" s="191"/>
      <c r="M58" s="178"/>
      <c r="N58" s="182"/>
      <c r="O58" s="182"/>
      <c r="P58" s="313"/>
      <c r="Q58" s="193"/>
      <c r="R58" s="184"/>
      <c r="S58" s="596" t="str">
        <f t="array" ref="S58">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58" s="596" t="str">
        <f t="array" ref="T58">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58" s="596" t="str">
        <f t="array" ref="U58">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58" s="596" t="str">
        <f t="array" ref="V58">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58" s="596" t="str">
        <f t="array" ref="W58">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58" s="596" t="str">
        <f t="array" ref="X58">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58" s="596" t="str">
        <f t="array" ref="Y58">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58" s="596" t="str">
        <f t="array" ref="Z58">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58" s="596" t="str">
        <f t="array" ref="AA58">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58" s="596" t="str">
        <f t="array" ref="AB58">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58" s="596" t="str">
        <f t="array" ref="AC58">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58" s="185" t="str">
        <f t="array" ref="AD58">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58" s="185" t="str">
        <f t="array" ref="AE58">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58" s="185" t="str">
        <f t="array" ref="AF58">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58" s="185" t="str">
        <f t="array" ref="AG58">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58" s="185" t="str">
        <f t="array" ref="AH58">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58" s="186">
        <f t="shared" si="7"/>
        <v>0</v>
      </c>
    </row>
    <row r="59" spans="1:35" ht="32.1" customHeight="1" x14ac:dyDescent="0.25">
      <c r="A59" s="176" t="s">
        <v>205</v>
      </c>
      <c r="B59" s="177"/>
      <c r="C59" s="176"/>
      <c r="D59" s="176"/>
      <c r="E59" s="176"/>
      <c r="F59" s="178"/>
      <c r="G59" s="176"/>
      <c r="H59" s="191"/>
      <c r="I59" s="176"/>
      <c r="J59" s="180"/>
      <c r="K59" s="180"/>
      <c r="L59" s="181"/>
      <c r="M59" s="178"/>
      <c r="N59" s="182"/>
      <c r="O59" s="182"/>
      <c r="P59" s="313"/>
      <c r="Q59" s="193"/>
      <c r="R59" s="184"/>
      <c r="S59" s="596" t="str">
        <f t="array" ref="S59">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59" s="596" t="str">
        <f t="array" ref="T59">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59" s="596" t="str">
        <f t="array" ref="U59">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59" s="596" t="str">
        <f t="array" ref="V59">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59" s="596" t="str">
        <f t="array" ref="W59">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59" s="596" t="str">
        <f t="array" ref="X59">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59" s="596" t="str">
        <f t="array" ref="Y59">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59" s="596" t="str">
        <f t="array" ref="Z59">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59" s="596" t="str">
        <f t="array" ref="AA59">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59" s="596" t="str">
        <f t="array" ref="AB59">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59" s="596" t="str">
        <f t="array" ref="AC59">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59" s="185" t="str">
        <f t="array" ref="AD59">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59" s="185" t="str">
        <f t="array" ref="AE59">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59" s="185" t="str">
        <f t="array" ref="AF59">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59" s="185" t="str">
        <f t="array" ref="AG59">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59" s="185" t="str">
        <f t="array" ref="AH59">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59" s="186">
        <f t="shared" si="7"/>
        <v>0</v>
      </c>
    </row>
    <row r="60" spans="1:35" ht="37.5" customHeight="1" x14ac:dyDescent="0.25">
      <c r="A60" s="191" t="s">
        <v>292</v>
      </c>
      <c r="B60" s="325"/>
      <c r="C60" s="191"/>
      <c r="D60" s="326"/>
      <c r="E60" s="326"/>
      <c r="F60" s="327"/>
      <c r="G60" s="191"/>
      <c r="H60" s="176"/>
      <c r="I60" s="191"/>
      <c r="J60" s="180"/>
      <c r="K60" s="180"/>
      <c r="L60" s="328"/>
      <c r="M60" s="329"/>
      <c r="N60" s="182"/>
      <c r="O60" s="182"/>
      <c r="P60" s="313"/>
      <c r="Q60" s="131"/>
      <c r="R60" s="184"/>
      <c r="S60" s="596" t="str">
        <f t="array" ref="S60">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60" s="596" t="str">
        <f t="array" ref="T60">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60" s="596" t="str">
        <f t="array" ref="U60">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60" s="596" t="str">
        <f t="array" ref="V60">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60" s="596" t="str">
        <f t="array" ref="W60">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60" s="596" t="str">
        <f t="array" ref="X60">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60" s="596" t="str">
        <f t="array" ref="Y60">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60" s="596" t="str">
        <f t="array" ref="Z60">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60" s="596" t="str">
        <f t="array" ref="AA60">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60" s="596" t="str">
        <f t="array" ref="AB60">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60" s="596" t="str">
        <f t="array" ref="AC60">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60" s="185" t="str">
        <f t="array" ref="AD60">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60" s="185" t="str">
        <f t="array" ref="AE60">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60" s="185" t="str">
        <f t="array" ref="AF60">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60" s="185" t="str">
        <f t="array" ref="AG60">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60" s="185" t="str">
        <f t="array" ref="AH60">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60" s="186">
        <f t="shared" si="7"/>
        <v>0</v>
      </c>
    </row>
    <row r="61" spans="1:35" ht="36.75" customHeight="1" thickBot="1" x14ac:dyDescent="0.3">
      <c r="A61" s="176"/>
      <c r="B61" s="177"/>
      <c r="C61" s="176"/>
      <c r="D61" s="176"/>
      <c r="E61" s="176"/>
      <c r="F61" s="178"/>
      <c r="G61" s="176"/>
      <c r="H61" s="176"/>
      <c r="I61" s="176"/>
      <c r="J61" s="314"/>
      <c r="K61" s="180"/>
      <c r="L61" s="181"/>
      <c r="M61" s="178"/>
      <c r="N61" s="182"/>
      <c r="O61" s="182"/>
      <c r="P61" s="313"/>
      <c r="Q61" s="131"/>
      <c r="R61" s="184"/>
      <c r="S61" s="595" t="str">
        <f t="array" ref="S61">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61" s="595" t="str">
        <f t="array" ref="T61">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61" s="595" t="str">
        <f t="array" ref="U61">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61" s="595" t="str">
        <f t="array" ref="V61">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61" s="595" t="str">
        <f t="array" ref="W61">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61" s="595" t="str">
        <f t="array" ref="X61">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61" s="595" t="str">
        <f t="array" ref="Y61">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61" s="595" t="str">
        <f t="array" ref="Z61">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61" s="595" t="str">
        <f t="array" ref="AA61">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61" s="595" t="str">
        <f t="array" ref="AB61">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61" s="595" t="str">
        <f t="array" ref="AC61">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61" s="185" t="str">
        <f t="array" ref="AD61">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61" s="185" t="str">
        <f t="array" ref="AE61">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61" s="185" t="str">
        <f t="array" ref="AF61">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61" s="185" t="str">
        <f t="array" ref="AG61">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61" s="185" t="str">
        <f t="array" ref="AH61">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61" s="186">
        <f t="shared" si="7"/>
        <v>0</v>
      </c>
    </row>
    <row r="62" spans="1:35" ht="15.75" thickBot="1" x14ac:dyDescent="0.3">
      <c r="A62" s="207"/>
      <c r="B62" s="288"/>
      <c r="C62" s="207"/>
      <c r="D62" s="207"/>
      <c r="E62" s="207"/>
      <c r="F62" s="211"/>
      <c r="G62" s="207"/>
      <c r="H62" s="208"/>
      <c r="I62" s="207"/>
      <c r="J62" s="289"/>
      <c r="K62" s="289"/>
      <c r="L62" s="290"/>
      <c r="M62" s="211"/>
      <c r="N62" s="212"/>
      <c r="O62" s="212"/>
      <c r="P62" s="330"/>
      <c r="Q62" s="331"/>
      <c r="R62" s="330"/>
      <c r="S62" s="292">
        <f t="shared" ref="S62:AI62" si="8">SUBTOTAL(109,S56:S61)</f>
        <v>0</v>
      </c>
      <c r="T62" s="292">
        <f t="shared" si="8"/>
        <v>0</v>
      </c>
      <c r="U62" s="292">
        <f t="shared" si="8"/>
        <v>0</v>
      </c>
      <c r="V62" s="292">
        <f t="shared" si="8"/>
        <v>0</v>
      </c>
      <c r="W62" s="292">
        <f t="shared" si="8"/>
        <v>0</v>
      </c>
      <c r="X62" s="292">
        <f t="shared" si="8"/>
        <v>0</v>
      </c>
      <c r="Y62" s="292">
        <f t="shared" si="8"/>
        <v>0</v>
      </c>
      <c r="Z62" s="292">
        <f t="shared" si="8"/>
        <v>0</v>
      </c>
      <c r="AA62" s="292">
        <f t="shared" si="8"/>
        <v>0</v>
      </c>
      <c r="AB62" s="292">
        <f t="shared" si="8"/>
        <v>0</v>
      </c>
      <c r="AC62" s="292">
        <f t="shared" si="8"/>
        <v>0</v>
      </c>
      <c r="AD62" s="292">
        <f t="shared" si="8"/>
        <v>0</v>
      </c>
      <c r="AE62" s="292">
        <f t="shared" si="8"/>
        <v>0</v>
      </c>
      <c r="AF62" s="292">
        <f t="shared" si="8"/>
        <v>0</v>
      </c>
      <c r="AG62" s="292">
        <f t="shared" si="8"/>
        <v>0</v>
      </c>
      <c r="AH62" s="292">
        <f t="shared" si="8"/>
        <v>0</v>
      </c>
      <c r="AI62" s="292">
        <f t="shared" si="8"/>
        <v>0</v>
      </c>
    </row>
    <row r="63" spans="1:35" ht="26.25" x14ac:dyDescent="0.25">
      <c r="A63" s="641"/>
      <c r="B63" s="654" t="s">
        <v>1048</v>
      </c>
      <c r="C63" s="643"/>
      <c r="D63" s="644"/>
      <c r="E63" s="645"/>
      <c r="F63" s="644"/>
      <c r="G63" s="643"/>
      <c r="H63" s="643"/>
      <c r="I63" s="643"/>
      <c r="J63" s="646"/>
      <c r="K63" s="647"/>
      <c r="L63" s="648"/>
      <c r="M63" s="649"/>
      <c r="N63" s="650"/>
      <c r="O63" s="651"/>
      <c r="P63" s="637"/>
      <c r="Q63" s="652"/>
      <c r="R63" s="653"/>
      <c r="S63" s="638"/>
      <c r="T63" s="638"/>
      <c r="U63" s="638"/>
      <c r="V63" s="638"/>
      <c r="W63" s="638"/>
      <c r="X63" s="638"/>
      <c r="Y63" s="638"/>
      <c r="Z63" s="638"/>
      <c r="AA63" s="638"/>
      <c r="AB63" s="639"/>
      <c r="AC63" s="638"/>
      <c r="AD63" s="638"/>
      <c r="AE63" s="638"/>
      <c r="AF63" s="638"/>
      <c r="AG63" s="638"/>
      <c r="AH63" s="638"/>
      <c r="AI63" s="640"/>
    </row>
    <row r="64" spans="1:35" x14ac:dyDescent="0.25">
      <c r="A64" s="641"/>
      <c r="B64" s="642"/>
      <c r="C64" s="643"/>
      <c r="D64" s="644"/>
      <c r="E64" s="645"/>
      <c r="F64" s="644"/>
      <c r="G64" s="643"/>
      <c r="H64" s="643"/>
      <c r="I64" s="643"/>
      <c r="J64" s="646"/>
      <c r="K64" s="647"/>
      <c r="L64" s="648"/>
      <c r="M64" s="649"/>
      <c r="N64" s="650"/>
      <c r="O64" s="651"/>
      <c r="P64" s="637"/>
      <c r="Q64" s="652"/>
      <c r="R64" s="653"/>
      <c r="S64" s="638"/>
      <c r="T64" s="638"/>
      <c r="U64" s="638"/>
      <c r="V64" s="638"/>
      <c r="W64" s="638"/>
      <c r="X64" s="638"/>
      <c r="Y64" s="638"/>
      <c r="Z64" s="638"/>
      <c r="AA64" s="638"/>
      <c r="AB64" s="639"/>
      <c r="AC64" s="638"/>
      <c r="AD64" s="638"/>
      <c r="AE64" s="638"/>
      <c r="AF64" s="638"/>
      <c r="AG64" s="638"/>
      <c r="AH64" s="638"/>
      <c r="AI64" s="640"/>
    </row>
    <row r="65" spans="1:35" ht="15.75" thickBot="1" x14ac:dyDescent="0.3">
      <c r="A65" s="205"/>
      <c r="B65" s="206"/>
      <c r="C65" s="207"/>
      <c r="D65" s="207"/>
      <c r="E65" s="207"/>
      <c r="F65" s="207"/>
      <c r="G65" s="207"/>
      <c r="H65" s="207"/>
      <c r="I65" s="207"/>
      <c r="J65" s="289"/>
      <c r="K65" s="332"/>
      <c r="L65" s="210"/>
      <c r="M65" s="211"/>
      <c r="N65" s="212"/>
      <c r="O65" s="212"/>
      <c r="P65" s="333"/>
      <c r="Q65" s="334"/>
      <c r="R65" s="218"/>
      <c r="S65" s="335"/>
      <c r="T65" s="335"/>
      <c r="U65" s="335"/>
      <c r="V65" s="335"/>
      <c r="W65" s="335"/>
      <c r="X65" s="335"/>
      <c r="Y65" s="335"/>
      <c r="Z65" s="335"/>
      <c r="AA65" s="335"/>
      <c r="AB65" s="215"/>
      <c r="AC65" s="335"/>
      <c r="AD65" s="335"/>
      <c r="AE65" s="335"/>
      <c r="AF65" s="335"/>
      <c r="AG65" s="335"/>
      <c r="AH65" s="336"/>
      <c r="AI65" s="336"/>
    </row>
    <row r="66" spans="1:35" ht="32.25" thickBot="1" x14ac:dyDescent="0.3">
      <c r="A66" s="273" t="s">
        <v>1047</v>
      </c>
      <c r="B66" s="274" t="s">
        <v>293</v>
      </c>
      <c r="C66" s="306"/>
      <c r="D66" s="306"/>
      <c r="E66" s="306"/>
      <c r="F66" s="307"/>
      <c r="G66" s="306"/>
      <c r="H66" s="137"/>
      <c r="I66" s="162"/>
      <c r="J66" s="308"/>
      <c r="K66" s="308"/>
      <c r="L66" s="137"/>
      <c r="M66" s="307"/>
      <c r="N66" s="136"/>
      <c r="O66" s="136"/>
      <c r="P66" s="136"/>
      <c r="Q66" s="136"/>
      <c r="R66" s="224"/>
      <c r="S66" s="309"/>
      <c r="T66" s="310"/>
      <c r="U66" s="310"/>
      <c r="V66" s="310"/>
      <c r="W66" s="309"/>
      <c r="X66" s="310"/>
      <c r="Y66" s="310"/>
      <c r="Z66" s="310"/>
      <c r="AA66" s="310"/>
      <c r="AB66" s="310"/>
      <c r="AC66" s="310"/>
      <c r="AD66" s="310"/>
      <c r="AE66" s="310"/>
      <c r="AF66" s="310"/>
      <c r="AG66" s="311"/>
      <c r="AH66" s="310"/>
      <c r="AI66" s="312"/>
    </row>
    <row r="67" spans="1:35" x14ac:dyDescent="0.25">
      <c r="A67" s="230" t="s">
        <v>1047</v>
      </c>
      <c r="B67" s="229"/>
      <c r="C67" s="230"/>
      <c r="D67" s="230"/>
      <c r="E67" s="230"/>
      <c r="F67" s="231"/>
      <c r="G67" s="230"/>
      <c r="H67" s="324"/>
      <c r="I67" s="230"/>
      <c r="J67" s="232"/>
      <c r="K67" s="232"/>
      <c r="L67" s="233"/>
      <c r="M67" s="231"/>
      <c r="N67" s="285"/>
      <c r="O67" s="234"/>
      <c r="P67" s="313"/>
      <c r="Q67" s="286"/>
      <c r="R67" s="236"/>
      <c r="S67" s="598" t="str">
        <f t="array" ref="S67">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67" s="598" t="str">
        <f t="array" ref="T67">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67" s="598" t="str">
        <f t="array" ref="U67">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67" s="598" t="str">
        <f t="array" ref="V67">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67" s="598" t="str">
        <f t="array" ref="W67">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67" s="598" t="str">
        <f t="array" ref="X67">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67" s="598" t="str">
        <f t="array" ref="Y67">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67" s="598" t="str">
        <f t="array" ref="Z67">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67" s="598" t="str">
        <f t="array" ref="AA67">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67" s="598" t="str">
        <f t="array" ref="AB67">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67" s="598" t="str">
        <f t="array" ref="AC67">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67" s="237" t="str">
        <f t="array" ref="AD67">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67" s="237" t="str">
        <f t="array" ref="AE67">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67" s="237" t="str">
        <f t="array" ref="AF67">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67" s="237" t="str">
        <f t="array" ref="AG67">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67" s="237" t="str">
        <f t="array" ref="AH67">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67" s="287">
        <f t="shared" ref="AI67:AI73" si="9">SUM(AD67:AH67)</f>
        <v>0</v>
      </c>
    </row>
    <row r="68" spans="1:35" x14ac:dyDescent="0.25">
      <c r="A68" s="230" t="s">
        <v>1049</v>
      </c>
      <c r="B68" s="177"/>
      <c r="C68" s="176"/>
      <c r="D68" s="176"/>
      <c r="E68" s="176"/>
      <c r="F68" s="178"/>
      <c r="G68" s="176"/>
      <c r="H68" s="191"/>
      <c r="I68" s="176"/>
      <c r="J68" s="314"/>
      <c r="K68" s="180"/>
      <c r="L68" s="315"/>
      <c r="M68" s="178"/>
      <c r="N68" s="241"/>
      <c r="O68" s="182"/>
      <c r="P68" s="313"/>
      <c r="Q68" s="131"/>
      <c r="R68" s="184"/>
      <c r="S68" s="595" t="str">
        <f t="array" ref="S68">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68" s="595" t="str">
        <f t="array" ref="T68">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68" s="595" t="str">
        <f t="array" ref="U68">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68" s="595" t="str">
        <f t="array" ref="V68">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68" s="595" t="str">
        <f t="array" ref="W68">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68" s="595" t="str">
        <f t="array" ref="X68">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68" s="595" t="str">
        <f t="array" ref="Y68">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68" s="595" t="str">
        <f t="array" ref="Z68">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68" s="595" t="str">
        <f t="array" ref="AA68">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68" s="595" t="str">
        <f t="array" ref="AB68">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68" s="595" t="str">
        <f t="array" ref="AC68">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68" s="185" t="str">
        <f t="array" ref="AD68">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68" s="185" t="str">
        <f t="array" ref="AE68">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68" s="185" t="str">
        <f t="array" ref="AF68">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68" s="185" t="str">
        <f t="array" ref="AG68">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68" s="185" t="str">
        <f t="array" ref="AH68">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68" s="186">
        <f t="shared" si="9"/>
        <v>0</v>
      </c>
    </row>
    <row r="69" spans="1:35" ht="49.5" customHeight="1" x14ac:dyDescent="0.25">
      <c r="A69" s="230" t="s">
        <v>1050</v>
      </c>
      <c r="B69" s="177"/>
      <c r="C69" s="176"/>
      <c r="D69" s="176"/>
      <c r="E69" s="176"/>
      <c r="F69" s="178"/>
      <c r="G69" s="176"/>
      <c r="H69" s="191"/>
      <c r="I69" s="176"/>
      <c r="J69" s="180"/>
      <c r="K69" s="180"/>
      <c r="L69" s="191"/>
      <c r="M69" s="178"/>
      <c r="N69" s="241"/>
      <c r="O69" s="182"/>
      <c r="P69" s="313"/>
      <c r="Q69" s="131"/>
      <c r="R69" s="184"/>
      <c r="S69" s="596" t="str">
        <f t="array" ref="S69">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69" s="596" t="str">
        <f t="array" ref="T69">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69" s="596" t="str">
        <f t="array" ref="U69">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69" s="596" t="str">
        <f t="array" ref="V69">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69" s="596" t="str">
        <f t="array" ref="W69">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69" s="596" t="str">
        <f t="array" ref="X69">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69" s="596" t="str">
        <f t="array" ref="Y69">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69" s="596" t="str">
        <f t="array" ref="Z69">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69" s="596" t="str">
        <f t="array" ref="AA69">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69" s="596" t="str">
        <f t="array" ref="AB69">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69" s="596" t="str">
        <f t="array" ref="AC69">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69" s="185" t="str">
        <f t="array" ref="AD69">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69" s="185" t="str">
        <f t="array" ref="AE69">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69" s="185" t="str">
        <f t="array" ref="AF69">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69" s="185" t="str">
        <f t="array" ref="AG69">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69" s="185" t="str">
        <f t="array" ref="AH69">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69" s="186">
        <f t="shared" si="9"/>
        <v>0</v>
      </c>
    </row>
    <row r="70" spans="1:35" x14ac:dyDescent="0.25">
      <c r="A70" s="230" t="s">
        <v>1051</v>
      </c>
      <c r="B70" s="177"/>
      <c r="C70" s="176"/>
      <c r="D70" s="176"/>
      <c r="E70" s="176"/>
      <c r="F70" s="178"/>
      <c r="G70" s="176"/>
      <c r="H70" s="191"/>
      <c r="I70" s="176"/>
      <c r="J70" s="180"/>
      <c r="K70" s="180"/>
      <c r="L70" s="191"/>
      <c r="M70" s="178"/>
      <c r="N70" s="182"/>
      <c r="O70" s="182"/>
      <c r="P70" s="313"/>
      <c r="Q70" s="193"/>
      <c r="R70" s="184"/>
      <c r="S70" s="185" t="str">
        <f t="array" ref="S70">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70" s="185" t="str">
        <f t="array" ref="T70">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70" s="185" t="str">
        <f t="array" ref="U70">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70" s="185" t="str">
        <f t="array" ref="V70">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70" s="185" t="str">
        <f t="array" ref="W70">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70" s="185" t="str">
        <f t="array" ref="X70">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70" s="185" t="str">
        <f t="array" ref="Y70">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70" s="185" t="str">
        <f t="array" ref="Z70">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70" s="185" t="str">
        <f t="array" ref="AA70">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70" s="185" t="str">
        <f t="array" ref="AB70">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70" s="185" t="str">
        <f t="array" ref="AC70">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70" s="185" t="str">
        <f t="array" ref="AD70">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70" s="185" t="str">
        <f t="array" ref="AE70">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70" s="185" t="str">
        <f t="array" ref="AF70">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70" s="185" t="str">
        <f t="array" ref="AG70">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70" s="185" t="str">
        <f t="array" ref="AH70">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70" s="186">
        <f t="shared" si="9"/>
        <v>0</v>
      </c>
    </row>
    <row r="71" spans="1:35" x14ac:dyDescent="0.25">
      <c r="A71" s="230" t="s">
        <v>1052</v>
      </c>
      <c r="B71" s="177"/>
      <c r="C71" s="176"/>
      <c r="D71" s="176"/>
      <c r="E71" s="176"/>
      <c r="F71" s="178"/>
      <c r="G71" s="176"/>
      <c r="H71" s="191"/>
      <c r="I71" s="176"/>
      <c r="J71" s="180"/>
      <c r="K71" s="180"/>
      <c r="L71" s="191"/>
      <c r="M71" s="178"/>
      <c r="N71" s="241"/>
      <c r="O71" s="182"/>
      <c r="P71" s="313"/>
      <c r="Q71" s="131"/>
      <c r="R71" s="184"/>
      <c r="S71" s="604" t="str">
        <f t="array" ref="S71">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71" s="604" t="str">
        <f t="array" ref="T71">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71" s="604" t="str">
        <f t="array" ref="U71">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71" s="604" t="str">
        <f t="array" ref="V71">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71" s="604" t="str">
        <f t="array" ref="W71">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71" s="604" t="str">
        <f t="array" ref="X71">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71" s="604" t="str">
        <f t="array" ref="Y71">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71" s="604" t="str">
        <f t="array" ref="Z71">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71" s="604" t="str">
        <f t="array" ref="AA71">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71" s="604" t="str">
        <f t="array" ref="AB71">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71" s="604" t="str">
        <f t="array" ref="AC71">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71" s="185" t="str">
        <f t="array" ref="AD71">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71" s="185" t="str">
        <f t="array" ref="AE71">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71" s="185" t="str">
        <f t="array" ref="AF71">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71" s="185" t="str">
        <f t="array" ref="AG71">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71" s="185" t="str">
        <f t="array" ref="AH71">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71" s="186">
        <f t="shared" si="9"/>
        <v>0</v>
      </c>
    </row>
    <row r="72" spans="1:35" x14ac:dyDescent="0.25">
      <c r="A72" s="230" t="s">
        <v>1046</v>
      </c>
      <c r="B72" s="177"/>
      <c r="C72" s="176"/>
      <c r="D72" s="176"/>
      <c r="E72" s="176"/>
      <c r="F72" s="178"/>
      <c r="G72" s="176"/>
      <c r="H72" s="191"/>
      <c r="I72" s="176"/>
      <c r="J72" s="180"/>
      <c r="K72" s="180"/>
      <c r="L72" s="181"/>
      <c r="M72" s="178"/>
      <c r="N72" s="182"/>
      <c r="O72" s="182"/>
      <c r="P72" s="313"/>
      <c r="Q72" s="193"/>
      <c r="R72" s="184"/>
      <c r="S72" s="596" t="str">
        <f t="array" ref="S72">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72" s="596" t="str">
        <f t="array" ref="T72">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72" s="596" t="str">
        <f t="array" ref="U72">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72" s="596" t="str">
        <f t="array" ref="V72">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72" s="596" t="str">
        <f t="array" ref="W72">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72" s="596" t="str">
        <f t="array" ref="X72">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72" s="596" t="str">
        <f t="array" ref="Y72">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72" s="596" t="str">
        <f t="array" ref="Z72">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72" s="596" t="str">
        <f t="array" ref="AA72">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72" s="596" t="str">
        <f t="array" ref="AB72">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72" s="596" t="str">
        <f t="array" ref="AC72">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72" s="185" t="str">
        <f t="array" ref="AD72">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72" s="185" t="str">
        <f t="array" ref="AE72">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72" s="185" t="str">
        <f t="array" ref="AF72">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72" s="185" t="str">
        <f t="array" ref="AG72">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72" s="185" t="str">
        <f t="array" ref="AH72">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72" s="186">
        <f t="shared" si="9"/>
        <v>0</v>
      </c>
    </row>
    <row r="73" spans="1:35" ht="15.75" thickBot="1" x14ac:dyDescent="0.3">
      <c r="A73" s="230" t="s">
        <v>1053</v>
      </c>
      <c r="B73" s="177"/>
      <c r="C73" s="176"/>
      <c r="D73" s="176"/>
      <c r="E73" s="176"/>
      <c r="F73" s="178"/>
      <c r="G73" s="176"/>
      <c r="H73" s="176"/>
      <c r="I73" s="176"/>
      <c r="J73" s="180"/>
      <c r="K73" s="180"/>
      <c r="L73" s="191"/>
      <c r="M73" s="178"/>
      <c r="N73" s="241"/>
      <c r="O73" s="182"/>
      <c r="P73" s="313"/>
      <c r="Q73" s="131"/>
      <c r="R73" s="184"/>
      <c r="S73" s="596" t="str">
        <f t="array" ref="S73">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73" s="596" t="str">
        <f t="array" ref="T73">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73" s="596" t="str">
        <f t="array" ref="U73">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73" s="596" t="str">
        <f t="array" ref="V73">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73" s="596" t="str">
        <f t="array" ref="W73">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73" s="596" t="str">
        <f t="array" ref="X73">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73" s="596" t="str">
        <f t="array" ref="Y73">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73" s="596" t="str">
        <f t="array" ref="Z73">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73" s="596" t="str">
        <f t="array" ref="AA73">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73" s="596" t="str">
        <f t="array" ref="AB73">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73" s="596" t="str">
        <f t="array" ref="AC73">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73" s="185" t="str">
        <f t="array" ref="AD73">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73" s="185" t="str">
        <f t="array" ref="AE73">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73" s="185" t="str">
        <f t="array" ref="AF73">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73" s="185" t="str">
        <f t="array" ref="AG73">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73" s="185" t="str">
        <f t="array" ref="AH73">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73" s="186">
        <f t="shared" si="9"/>
        <v>0</v>
      </c>
    </row>
    <row r="74" spans="1:35" ht="15.75" thickBot="1" x14ac:dyDescent="0.3">
      <c r="A74" s="207"/>
      <c r="B74" s="288"/>
      <c r="C74" s="207"/>
      <c r="D74" s="207"/>
      <c r="E74" s="207"/>
      <c r="F74" s="211"/>
      <c r="G74" s="207"/>
      <c r="H74" s="207"/>
      <c r="I74" s="207"/>
      <c r="J74" s="289"/>
      <c r="K74" s="289"/>
      <c r="L74" s="290"/>
      <c r="M74" s="211"/>
      <c r="N74" s="212"/>
      <c r="O74" s="212"/>
      <c r="P74" s="330"/>
      <c r="Q74" s="331"/>
      <c r="R74" s="330"/>
      <c r="S74" s="292">
        <f t="shared" ref="S74:AI74" si="10">SUBTOTAL(109,S67:S73)</f>
        <v>0</v>
      </c>
      <c r="T74" s="292">
        <f t="shared" si="10"/>
        <v>0</v>
      </c>
      <c r="U74" s="292">
        <f t="shared" si="10"/>
        <v>0</v>
      </c>
      <c r="V74" s="292">
        <f t="shared" si="10"/>
        <v>0</v>
      </c>
      <c r="W74" s="292">
        <f t="shared" si="10"/>
        <v>0</v>
      </c>
      <c r="X74" s="292">
        <f t="shared" si="10"/>
        <v>0</v>
      </c>
      <c r="Y74" s="292">
        <f t="shared" si="10"/>
        <v>0</v>
      </c>
      <c r="Z74" s="292">
        <f t="shared" si="10"/>
        <v>0</v>
      </c>
      <c r="AA74" s="292">
        <f t="shared" si="10"/>
        <v>0</v>
      </c>
      <c r="AB74" s="292">
        <f t="shared" si="10"/>
        <v>0</v>
      </c>
      <c r="AC74" s="292">
        <f t="shared" si="10"/>
        <v>0</v>
      </c>
      <c r="AD74" s="292">
        <f t="shared" si="10"/>
        <v>0</v>
      </c>
      <c r="AE74" s="292">
        <f t="shared" si="10"/>
        <v>0</v>
      </c>
      <c r="AF74" s="292">
        <f t="shared" si="10"/>
        <v>0</v>
      </c>
      <c r="AG74" s="292">
        <f t="shared" si="10"/>
        <v>0</v>
      </c>
      <c r="AH74" s="292">
        <f t="shared" si="10"/>
        <v>0</v>
      </c>
      <c r="AI74" s="292">
        <f t="shared" si="10"/>
        <v>0</v>
      </c>
    </row>
    <row r="75" spans="1:35" ht="15.75" thickBot="1" x14ac:dyDescent="0.3">
      <c r="A75" s="293"/>
      <c r="B75" s="294"/>
      <c r="C75" s="295"/>
      <c r="D75" s="295"/>
      <c r="E75" s="207"/>
      <c r="F75" s="295"/>
      <c r="G75" s="295"/>
      <c r="H75" s="295"/>
      <c r="I75" s="295"/>
      <c r="J75" s="296"/>
      <c r="K75" s="297"/>
      <c r="L75" s="298"/>
      <c r="M75" s="299"/>
      <c r="N75" s="300"/>
      <c r="O75" s="300"/>
      <c r="P75" s="337"/>
      <c r="Q75" s="338"/>
      <c r="R75" s="271"/>
      <c r="S75" s="304"/>
      <c r="T75" s="304"/>
      <c r="U75" s="304"/>
      <c r="V75" s="304"/>
      <c r="W75" s="304"/>
      <c r="X75" s="304"/>
      <c r="Y75" s="304"/>
      <c r="Z75" s="304"/>
      <c r="AA75" s="304"/>
      <c r="AB75" s="339"/>
      <c r="AC75" s="304"/>
      <c r="AD75" s="304"/>
      <c r="AE75" s="304"/>
      <c r="AF75" s="304"/>
      <c r="AG75" s="304"/>
      <c r="AH75" s="305"/>
      <c r="AI75" s="305"/>
    </row>
    <row r="76" spans="1:35" ht="32.25" thickBot="1" x14ac:dyDescent="0.3">
      <c r="A76" s="340" t="s">
        <v>84</v>
      </c>
      <c r="B76" s="221" t="s">
        <v>303</v>
      </c>
      <c r="C76" s="222"/>
      <c r="D76" s="222"/>
      <c r="E76" s="222"/>
      <c r="F76" s="164"/>
      <c r="G76" s="222"/>
      <c r="H76" s="222"/>
      <c r="I76" s="162"/>
      <c r="J76" s="341"/>
      <c r="K76" s="341"/>
      <c r="L76" s="342"/>
      <c r="M76" s="164"/>
      <c r="N76" s="166"/>
      <c r="O76" s="166"/>
      <c r="P76" s="166"/>
      <c r="Q76" s="166"/>
      <c r="R76" s="323"/>
      <c r="S76" s="225"/>
      <c r="T76" s="225"/>
      <c r="U76" s="225"/>
      <c r="V76" s="225"/>
      <c r="W76" s="225"/>
      <c r="X76" s="225"/>
      <c r="Y76" s="225"/>
      <c r="Z76" s="225"/>
      <c r="AA76" s="225"/>
      <c r="AB76" s="225"/>
      <c r="AC76" s="225"/>
      <c r="AD76" s="225"/>
      <c r="AE76" s="225"/>
      <c r="AF76" s="225"/>
      <c r="AG76" s="225"/>
      <c r="AH76" s="226"/>
      <c r="AI76" s="227"/>
    </row>
    <row r="77" spans="1:35" ht="28.5" x14ac:dyDescent="0.25">
      <c r="A77" s="230" t="s">
        <v>206</v>
      </c>
      <c r="B77" s="229" t="s">
        <v>73</v>
      </c>
      <c r="C77" s="230" t="s">
        <v>266</v>
      </c>
      <c r="D77" s="230"/>
      <c r="E77" s="230"/>
      <c r="F77" s="231"/>
      <c r="G77" s="230"/>
      <c r="H77" s="230" t="s">
        <v>267</v>
      </c>
      <c r="I77" s="230"/>
      <c r="J77" s="232" t="s">
        <v>294</v>
      </c>
      <c r="K77" s="232" t="s">
        <v>291</v>
      </c>
      <c r="L77" s="324" t="s">
        <v>74</v>
      </c>
      <c r="M77" s="231"/>
      <c r="N77" s="234">
        <v>1</v>
      </c>
      <c r="O77" s="234">
        <v>2020</v>
      </c>
      <c r="P77" s="313">
        <v>100</v>
      </c>
      <c r="Q77" s="235"/>
      <c r="R77" s="236">
        <f>IF(Table358[[#This Row],[Price of item]]="","",MROUND((SUM(Table358[[#This Row],[Price of item]]*(1.03^($O$2-(IF(Table358[[#This Row],[Year of price quote]] ="",$O$2,Table358[[#This Row],[Year of price quote]])))))),10))</f>
        <v>100</v>
      </c>
      <c r="S77" s="598">
        <f t="array" ref="S77">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100</v>
      </c>
      <c r="T77" s="598">
        <f t="array" ref="T77">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100</v>
      </c>
      <c r="U77" s="598">
        <f t="array" ref="U77">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110</v>
      </c>
      <c r="V77" s="598">
        <f t="array" ref="V77">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110</v>
      </c>
      <c r="W77" s="598">
        <f t="array" ref="W77">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110</v>
      </c>
      <c r="X77" s="598">
        <f t="array" ref="X77">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120</v>
      </c>
      <c r="Y77" s="598">
        <f t="array" ref="Y77">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120</v>
      </c>
      <c r="Z77" s="598">
        <f t="array" ref="Z77">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120</v>
      </c>
      <c r="AA77" s="598">
        <f t="array" ref="AA77">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130</v>
      </c>
      <c r="AB77" s="598">
        <f t="array" ref="AB77">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130</v>
      </c>
      <c r="AC77" s="598">
        <f t="array" ref="AC77">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130</v>
      </c>
      <c r="AD77" s="237">
        <f t="array" ref="AD77">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140</v>
      </c>
      <c r="AE77" s="237">
        <f t="array" ref="AE77">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140</v>
      </c>
      <c r="AF77" s="237">
        <f t="array" ref="AF77">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150</v>
      </c>
      <c r="AG77" s="237">
        <f t="array" ref="AG77">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150</v>
      </c>
      <c r="AH77" s="237">
        <f t="array" ref="AH77">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160</v>
      </c>
      <c r="AI77" s="287">
        <f t="shared" ref="AI77:AI83" si="11">SUM(AD77:AH77)</f>
        <v>740</v>
      </c>
    </row>
    <row r="78" spans="1:35" ht="32.1" customHeight="1" x14ac:dyDescent="0.25">
      <c r="A78" s="176" t="s">
        <v>207</v>
      </c>
      <c r="B78" s="177"/>
      <c r="C78" s="176" t="s">
        <v>266</v>
      </c>
      <c r="D78" s="176">
        <v>4</v>
      </c>
      <c r="E78" s="176" t="s">
        <v>98</v>
      </c>
      <c r="F78" s="178">
        <v>140</v>
      </c>
      <c r="G78" s="176"/>
      <c r="H78" s="176" t="s">
        <v>159</v>
      </c>
      <c r="I78" s="176"/>
      <c r="J78" s="314"/>
      <c r="K78" s="180" t="s">
        <v>295</v>
      </c>
      <c r="L78" s="181" t="s">
        <v>74</v>
      </c>
      <c r="M78" s="178"/>
      <c r="N78" s="241">
        <v>15</v>
      </c>
      <c r="O78" s="182">
        <v>2029</v>
      </c>
      <c r="P78" s="313">
        <f>IF($D78="","",(IF($F78="","",SUM($D78*$F78))))</f>
        <v>560</v>
      </c>
      <c r="Q78" s="131"/>
      <c r="R78" s="184">
        <f>IF(Table358[[#This Row],[Price of item]]="","",MROUND((SUM(Table358[[#This Row],[Price of item]]*(1.03^($O$2-(IF(Table358[[#This Row],[Year of price quote]] ="",$O$2,Table358[[#This Row],[Year of price quote]])))))),10))</f>
        <v>560</v>
      </c>
      <c r="S78" s="185" t="str">
        <f t="array" ref="S78">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78" s="185" t="str">
        <f t="array" ref="T78">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78" s="185" t="str">
        <f t="array" ref="U78">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78" s="185" t="str">
        <f t="array" ref="V78">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78" s="185" t="str">
        <f t="array" ref="W78">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78" s="185" t="str">
        <f t="array" ref="X78">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78" s="185" t="str">
        <f t="array" ref="Y78">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78" s="185" t="str">
        <f t="array" ref="Z78">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78" s="185" t="str">
        <f t="array" ref="AA78">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78" s="185">
        <f t="array" ref="AB78">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730</v>
      </c>
      <c r="AC78" s="185" t="str">
        <f t="array" ref="AC78">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78" s="185" t="str">
        <f t="array" ref="AD78">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78" s="185" t="str">
        <f t="array" ref="AE78">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78" s="185" t="str">
        <f t="array" ref="AF78">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78" s="185" t="str">
        <f t="array" ref="AG78">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78" s="185" t="str">
        <f t="array" ref="AH78">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78" s="186">
        <f t="shared" si="11"/>
        <v>0</v>
      </c>
    </row>
    <row r="79" spans="1:35" ht="48" customHeight="1" x14ac:dyDescent="0.25">
      <c r="A79" s="176" t="s">
        <v>208</v>
      </c>
      <c r="B79" s="177" t="s">
        <v>34</v>
      </c>
      <c r="C79" s="176" t="s">
        <v>266</v>
      </c>
      <c r="D79" s="176"/>
      <c r="E79" s="176"/>
      <c r="F79" s="178"/>
      <c r="G79" s="176"/>
      <c r="H79" s="176" t="s">
        <v>267</v>
      </c>
      <c r="I79" s="176"/>
      <c r="J79" s="180" t="s">
        <v>296</v>
      </c>
      <c r="K79" s="180" t="s">
        <v>297</v>
      </c>
      <c r="L79" s="315" t="s">
        <v>74</v>
      </c>
      <c r="M79" s="178"/>
      <c r="N79" s="241">
        <v>3</v>
      </c>
      <c r="O79" s="182">
        <v>2022</v>
      </c>
      <c r="P79" s="313">
        <v>250</v>
      </c>
      <c r="Q79" s="131"/>
      <c r="R79" s="184">
        <f>IF(Table358[[#This Row],[Price of item]]="","",MROUND((SUM(Table358[[#This Row],[Price of item]]*(1.03^($O$2-(IF(Table358[[#This Row],[Year of price quote]] ="",$O$2,Table358[[#This Row],[Year of price quote]])))))),10))</f>
        <v>250</v>
      </c>
      <c r="S79" s="596" t="str">
        <f t="array" ref="S79">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79" s="596" t="str">
        <f t="array" ref="T79">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79" s="596">
        <f t="array" ref="U79">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270</v>
      </c>
      <c r="V79" s="596" t="str">
        <f t="array" ref="V79">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79" s="596" t="str">
        <f t="array" ref="W79">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79" s="596">
        <f t="array" ref="X79">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290</v>
      </c>
      <c r="Y79" s="596" t="str">
        <f t="array" ref="Y79">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79" s="596" t="str">
        <f t="array" ref="Z79">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79" s="596">
        <f t="array" ref="AA79">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320</v>
      </c>
      <c r="AB79" s="596" t="str">
        <f t="array" ref="AB79">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79" s="596" t="str">
        <f t="array" ref="AC79">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79" s="185">
        <f t="array" ref="AD79">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350</v>
      </c>
      <c r="AE79" s="185" t="str">
        <f t="array" ref="AE79">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79" s="185" t="str">
        <f t="array" ref="AF79">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79" s="185">
        <f t="array" ref="AG79">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380</v>
      </c>
      <c r="AH79" s="185" t="str">
        <f t="array" ref="AH79">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79" s="186">
        <f t="shared" si="11"/>
        <v>730</v>
      </c>
    </row>
    <row r="80" spans="1:35" ht="32.1" customHeight="1" x14ac:dyDescent="0.25">
      <c r="A80" s="176" t="s">
        <v>209</v>
      </c>
      <c r="B80" s="177" t="s">
        <v>76</v>
      </c>
      <c r="C80" s="176" t="s">
        <v>288</v>
      </c>
      <c r="D80" s="176">
        <v>4</v>
      </c>
      <c r="E80" s="176" t="s">
        <v>98</v>
      </c>
      <c r="F80" s="178">
        <v>250</v>
      </c>
      <c r="G80" s="176"/>
      <c r="H80" s="176" t="s">
        <v>159</v>
      </c>
      <c r="I80" s="176"/>
      <c r="J80" s="180" t="s">
        <v>284</v>
      </c>
      <c r="K80" s="180" t="s">
        <v>285</v>
      </c>
      <c r="L80" s="315" t="s">
        <v>74</v>
      </c>
      <c r="M80" s="178"/>
      <c r="N80" s="241">
        <v>15</v>
      </c>
      <c r="O80" s="182">
        <v>2029</v>
      </c>
      <c r="P80" s="313">
        <f>IF($D80="","",(IF($F80="","",SUM($D80*$F80))))</f>
        <v>1000</v>
      </c>
      <c r="Q80" s="131"/>
      <c r="R80" s="184">
        <f>IF(Table358[[#This Row],[Price of item]]="","",MROUND((SUM(Table358[[#This Row],[Price of item]]*(1.03^($O$2-(IF(Table358[[#This Row],[Year of price quote]] ="",$O$2,Table358[[#This Row],[Year of price quote]])))))),10))</f>
        <v>1000</v>
      </c>
      <c r="S80" s="604" t="str">
        <f t="array" ref="S80">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80" s="604" t="str">
        <f t="array" ref="T80">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80" s="604" t="str">
        <f t="array" ref="U80">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80" s="604" t="str">
        <f t="array" ref="V80">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80" s="604" t="str">
        <f t="array" ref="W80">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80" s="604" t="str">
        <f t="array" ref="X80">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80" s="604" t="str">
        <f t="array" ref="Y80">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80" s="604" t="str">
        <f t="array" ref="Z80">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80" s="604" t="str">
        <f t="array" ref="AA80">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80" s="604">
        <f t="array" ref="AB80">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1300</v>
      </c>
      <c r="AC80" s="604" t="str">
        <f t="array" ref="AC80">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80" s="185" t="str">
        <f t="array" ref="AD80">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80" s="185" t="str">
        <f t="array" ref="AE80">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80" s="185" t="str">
        <f t="array" ref="AF80">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80" s="185" t="str">
        <f t="array" ref="AG80">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80" s="185" t="str">
        <f t="array" ref="AH80">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80" s="186">
        <f t="shared" si="11"/>
        <v>0</v>
      </c>
    </row>
    <row r="81" spans="1:35" ht="30" x14ac:dyDescent="0.25">
      <c r="A81" s="176" t="s">
        <v>210</v>
      </c>
      <c r="B81" s="177" t="s">
        <v>281</v>
      </c>
      <c r="C81" s="176" t="s">
        <v>304</v>
      </c>
      <c r="D81" s="176">
        <v>1</v>
      </c>
      <c r="E81" s="176" t="s">
        <v>100</v>
      </c>
      <c r="F81" s="178"/>
      <c r="G81" s="176"/>
      <c r="H81" s="176" t="s">
        <v>267</v>
      </c>
      <c r="I81" s="176"/>
      <c r="J81" s="180" t="s">
        <v>305</v>
      </c>
      <c r="K81" s="180" t="s">
        <v>299</v>
      </c>
      <c r="L81" s="181" t="s">
        <v>74</v>
      </c>
      <c r="M81" s="178"/>
      <c r="N81" s="182">
        <v>5</v>
      </c>
      <c r="O81" s="182">
        <v>2020</v>
      </c>
      <c r="P81" s="313">
        <v>300</v>
      </c>
      <c r="Q81" s="193"/>
      <c r="R81" s="184">
        <f>IF(Table358[[#This Row],[Price of item]]="","",MROUND((SUM(Table358[[#This Row],[Price of item]]*(1.03^($O$2-(IF(Table358[[#This Row],[Year of price quote]] ="",$O$2,Table358[[#This Row],[Year of price quote]])))))),10))</f>
        <v>300</v>
      </c>
      <c r="S81" s="596">
        <f t="array" ref="S81">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300</v>
      </c>
      <c r="T81" s="596" t="str">
        <f t="array" ref="T81">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81" s="596" t="str">
        <f t="array" ref="U81">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81" s="596" t="str">
        <f t="array" ref="V81">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81" s="596" t="str">
        <f t="array" ref="W81">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81" s="596">
        <f t="array" ref="X81">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350</v>
      </c>
      <c r="Y81" s="596" t="str">
        <f t="array" ref="Y81">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81" s="596" t="str">
        <f t="array" ref="Z81">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81" s="596" t="str">
        <f t="array" ref="AA81">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81" s="596" t="str">
        <f t="array" ref="AB81">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81" s="596">
        <f t="array" ref="AC81">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400</v>
      </c>
      <c r="AD81" s="185" t="str">
        <f t="array" ref="AD81">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81" s="185" t="str">
        <f t="array" ref="AE81">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81" s="185" t="str">
        <f t="array" ref="AF81">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81" s="185" t="str">
        <f t="array" ref="AG81">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81" s="185">
        <f t="array" ref="AH81">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470</v>
      </c>
      <c r="AI81" s="186">
        <f t="shared" si="11"/>
        <v>470</v>
      </c>
    </row>
    <row r="82" spans="1:35" ht="31.5" customHeight="1" x14ac:dyDescent="0.25">
      <c r="A82" s="176" t="s">
        <v>211</v>
      </c>
      <c r="B82" s="177" t="s">
        <v>77</v>
      </c>
      <c r="C82" s="176" t="s">
        <v>300</v>
      </c>
      <c r="D82" s="176"/>
      <c r="E82" s="176"/>
      <c r="F82" s="178"/>
      <c r="G82" s="176"/>
      <c r="H82" s="176" t="s">
        <v>267</v>
      </c>
      <c r="I82" s="176"/>
      <c r="J82" s="180" t="s">
        <v>301</v>
      </c>
      <c r="K82" s="180" t="s">
        <v>302</v>
      </c>
      <c r="L82" s="191" t="s">
        <v>74</v>
      </c>
      <c r="M82" s="178"/>
      <c r="N82" s="182">
        <v>1</v>
      </c>
      <c r="O82" s="182">
        <v>2020</v>
      </c>
      <c r="P82" s="313">
        <v>200</v>
      </c>
      <c r="Q82" s="193"/>
      <c r="R82" s="184">
        <f>IF(Table358[[#This Row],[Price of item]]="","",MROUND((SUM(Table358[[#This Row],[Price of item]]*(1.03^($O$2-(IF(Table358[[#This Row],[Year of price quote]] ="",$O$2,Table358[[#This Row],[Year of price quote]])))))),10))</f>
        <v>200</v>
      </c>
      <c r="S82" s="596">
        <f t="array" ref="S82">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200</v>
      </c>
      <c r="T82" s="596">
        <f t="array" ref="T82">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210</v>
      </c>
      <c r="U82" s="596">
        <f t="array" ref="U82">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210</v>
      </c>
      <c r="V82" s="596">
        <f t="array" ref="V82">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220</v>
      </c>
      <c r="W82" s="596">
        <f t="array" ref="W82">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230</v>
      </c>
      <c r="X82" s="596">
        <f t="array" ref="X82">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230</v>
      </c>
      <c r="Y82" s="596">
        <f t="array" ref="Y82">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240</v>
      </c>
      <c r="Z82" s="596">
        <f t="array" ref="Z82">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250</v>
      </c>
      <c r="AA82" s="596">
        <f t="array" ref="AA82">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250</v>
      </c>
      <c r="AB82" s="596">
        <f t="array" ref="AB82">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260</v>
      </c>
      <c r="AC82" s="596">
        <f t="array" ref="AC82">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270</v>
      </c>
      <c r="AD82" s="185">
        <f t="array" ref="AD82">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280</v>
      </c>
      <c r="AE82" s="185">
        <f t="array" ref="AE82">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290</v>
      </c>
      <c r="AF82" s="185">
        <f t="array" ref="AF82">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290</v>
      </c>
      <c r="AG82" s="185">
        <f t="array" ref="AG82">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300</v>
      </c>
      <c r="AH82" s="185">
        <f t="array" ref="AH82">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310</v>
      </c>
      <c r="AI82" s="186">
        <f t="shared" si="11"/>
        <v>1470</v>
      </c>
    </row>
    <row r="83" spans="1:35" ht="31.5" customHeight="1" thickBot="1" x14ac:dyDescent="0.3">
      <c r="A83" s="176" t="s">
        <v>212</v>
      </c>
      <c r="B83" s="177"/>
      <c r="C83" s="176"/>
      <c r="D83" s="176"/>
      <c r="E83" s="176"/>
      <c r="F83" s="178"/>
      <c r="G83" s="176"/>
      <c r="H83" s="176" t="s">
        <v>267</v>
      </c>
      <c r="I83" s="176"/>
      <c r="J83" s="180"/>
      <c r="K83" s="180" t="s">
        <v>306</v>
      </c>
      <c r="L83" s="181" t="s">
        <v>74</v>
      </c>
      <c r="M83" s="178"/>
      <c r="N83" s="182">
        <v>15</v>
      </c>
      <c r="O83" s="182">
        <v>2029</v>
      </c>
      <c r="P83" s="313">
        <v>750</v>
      </c>
      <c r="Q83" s="193"/>
      <c r="R83" s="184">
        <f>IF(Table358[[#This Row],[Price of item]]="","",MROUND((SUM(Table358[[#This Row],[Price of item]]*(1.03^($O$2-(IF(Table358[[#This Row],[Year of price quote]] ="",$O$2,Table358[[#This Row],[Year of price quote]])))))),10))</f>
        <v>750</v>
      </c>
      <c r="S83" s="185" t="str">
        <f t="array" ref="S83">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83" s="185" t="str">
        <f t="array" ref="T83">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83" s="185" t="str">
        <f t="array" ref="U83">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83" s="185" t="str">
        <f t="array" ref="V83">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83" s="185" t="str">
        <f t="array" ref="W83">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83" s="185" t="str">
        <f t="array" ref="X83">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83" s="185" t="str">
        <f t="array" ref="Y83">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83" s="185" t="str">
        <f t="array" ref="Z83">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83" s="185" t="str">
        <f t="array" ref="AA83">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83" s="185">
        <f t="array" ref="AB83">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980</v>
      </c>
      <c r="AC83" s="185" t="str">
        <f t="array" ref="AC83">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83" s="185" t="str">
        <f t="array" ref="AD83">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83" s="185" t="str">
        <f t="array" ref="AE83">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83" s="185" t="str">
        <f t="array" ref="AF83">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83" s="185" t="str">
        <f t="array" ref="AG83">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83" s="185" t="str">
        <f t="array" ref="AH83">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83" s="186">
        <f t="shared" si="11"/>
        <v>0</v>
      </c>
    </row>
    <row r="84" spans="1:35" s="97" customFormat="1" ht="17.25" thickBot="1" x14ac:dyDescent="0.35">
      <c r="A84" s="207"/>
      <c r="B84" s="288"/>
      <c r="C84" s="207"/>
      <c r="D84" s="207"/>
      <c r="E84" s="207"/>
      <c r="F84" s="211"/>
      <c r="G84" s="207"/>
      <c r="H84" s="207"/>
      <c r="I84" s="207"/>
      <c r="J84" s="289"/>
      <c r="K84" s="289"/>
      <c r="L84" s="290"/>
      <c r="M84" s="211"/>
      <c r="N84" s="212"/>
      <c r="O84" s="212"/>
      <c r="P84" s="291"/>
      <c r="Q84" s="118"/>
      <c r="R84" s="291"/>
      <c r="S84" s="292">
        <f t="shared" ref="S84:AI84" si="12">SUBTOTAL(109,S77:S83)</f>
        <v>600</v>
      </c>
      <c r="T84" s="292">
        <f t="shared" si="12"/>
        <v>310</v>
      </c>
      <c r="U84" s="292">
        <f t="shared" si="12"/>
        <v>590</v>
      </c>
      <c r="V84" s="292">
        <f t="shared" si="12"/>
        <v>330</v>
      </c>
      <c r="W84" s="292">
        <f t="shared" si="12"/>
        <v>340</v>
      </c>
      <c r="X84" s="292">
        <f t="shared" si="12"/>
        <v>990</v>
      </c>
      <c r="Y84" s="292">
        <f t="shared" si="12"/>
        <v>360</v>
      </c>
      <c r="Z84" s="292">
        <f t="shared" si="12"/>
        <v>370</v>
      </c>
      <c r="AA84" s="292">
        <f t="shared" si="12"/>
        <v>700</v>
      </c>
      <c r="AB84" s="292">
        <f t="shared" si="12"/>
        <v>3400</v>
      </c>
      <c r="AC84" s="292">
        <f t="shared" si="12"/>
        <v>800</v>
      </c>
      <c r="AD84" s="292">
        <f t="shared" si="12"/>
        <v>770</v>
      </c>
      <c r="AE84" s="292">
        <f t="shared" si="12"/>
        <v>430</v>
      </c>
      <c r="AF84" s="292">
        <f t="shared" si="12"/>
        <v>440</v>
      </c>
      <c r="AG84" s="292">
        <f t="shared" si="12"/>
        <v>830</v>
      </c>
      <c r="AH84" s="292">
        <f t="shared" si="12"/>
        <v>940</v>
      </c>
      <c r="AI84" s="292">
        <f t="shared" si="12"/>
        <v>3410</v>
      </c>
    </row>
    <row r="85" spans="1:35" ht="32.25" thickBot="1" x14ac:dyDescent="0.3">
      <c r="A85" s="343" t="s">
        <v>85</v>
      </c>
      <c r="B85" s="274" t="s">
        <v>307</v>
      </c>
      <c r="C85" s="306"/>
      <c r="D85" s="306"/>
      <c r="E85" s="306"/>
      <c r="F85" s="307"/>
      <c r="G85" s="306"/>
      <c r="H85" s="306"/>
      <c r="I85" s="162"/>
      <c r="J85" s="308"/>
      <c r="K85" s="308"/>
      <c r="L85" s="342"/>
      <c r="M85" s="307"/>
      <c r="N85" s="166"/>
      <c r="O85" s="136"/>
      <c r="P85" s="136"/>
      <c r="Q85" s="136"/>
      <c r="R85" s="344"/>
      <c r="S85" s="225"/>
      <c r="T85" s="225"/>
      <c r="U85" s="225"/>
      <c r="V85" s="225"/>
      <c r="W85" s="225"/>
      <c r="X85" s="225"/>
      <c r="Y85" s="225"/>
      <c r="Z85" s="225"/>
      <c r="AA85" s="225"/>
      <c r="AB85" s="225"/>
      <c r="AC85" s="225"/>
      <c r="AD85" s="225"/>
      <c r="AE85" s="225"/>
      <c r="AF85" s="225"/>
      <c r="AG85" s="225"/>
      <c r="AH85" s="226"/>
      <c r="AI85" s="227"/>
    </row>
    <row r="86" spans="1:35" ht="43.5" thickBot="1" x14ac:dyDescent="0.3">
      <c r="A86" s="145"/>
      <c r="B86" s="145" t="s">
        <v>308</v>
      </c>
      <c r="C86" s="145"/>
      <c r="D86" s="145"/>
      <c r="E86" s="145"/>
      <c r="F86" s="345"/>
      <c r="G86" s="145"/>
      <c r="H86" s="145"/>
      <c r="I86" s="145"/>
      <c r="J86" s="346"/>
      <c r="K86" s="346"/>
      <c r="L86" s="347"/>
      <c r="M86" s="345"/>
      <c r="N86" s="348"/>
      <c r="O86" s="348"/>
      <c r="P86" s="349"/>
      <c r="Q86" s="350"/>
      <c r="R86" s="349"/>
      <c r="S86" s="351"/>
      <c r="T86" s="352"/>
      <c r="U86" s="352"/>
      <c r="V86" s="352"/>
      <c r="W86" s="351"/>
      <c r="X86" s="352"/>
      <c r="Y86" s="352"/>
      <c r="Z86" s="352"/>
      <c r="AA86" s="352"/>
      <c r="AB86" s="352"/>
      <c r="AC86" s="352"/>
      <c r="AD86" s="352"/>
      <c r="AE86" s="352"/>
      <c r="AF86" s="352"/>
      <c r="AG86" s="352"/>
      <c r="AH86" s="352"/>
      <c r="AI86" s="352"/>
    </row>
    <row r="87" spans="1:35" ht="32.25" thickBot="1" x14ac:dyDescent="0.3">
      <c r="A87" s="273" t="s">
        <v>86</v>
      </c>
      <c r="B87" s="274" t="s">
        <v>309</v>
      </c>
      <c r="C87" s="306"/>
      <c r="D87" s="306"/>
      <c r="E87" s="306"/>
      <c r="F87" s="307"/>
      <c r="G87" s="306"/>
      <c r="H87" s="306"/>
      <c r="I87" s="162"/>
      <c r="J87" s="308"/>
      <c r="K87" s="308"/>
      <c r="L87" s="342"/>
      <c r="M87" s="307"/>
      <c r="N87" s="166"/>
      <c r="O87" s="136"/>
      <c r="P87" s="136"/>
      <c r="Q87" s="136"/>
      <c r="R87" s="323"/>
      <c r="S87" s="225"/>
      <c r="T87" s="225"/>
      <c r="U87" s="225"/>
      <c r="V87" s="225"/>
      <c r="W87" s="225"/>
      <c r="X87" s="225"/>
      <c r="Y87" s="225"/>
      <c r="Z87" s="225"/>
      <c r="AA87" s="225"/>
      <c r="AB87" s="225"/>
      <c r="AC87" s="225"/>
      <c r="AD87" s="225"/>
      <c r="AE87" s="225"/>
      <c r="AF87" s="225"/>
      <c r="AG87" s="225"/>
      <c r="AH87" s="226"/>
      <c r="AI87" s="227"/>
    </row>
    <row r="88" spans="1:35" ht="43.5" thickBot="1" x14ac:dyDescent="0.3">
      <c r="A88" s="145"/>
      <c r="B88" s="145" t="s">
        <v>308</v>
      </c>
      <c r="C88" s="145"/>
      <c r="D88" s="145"/>
      <c r="E88" s="145"/>
      <c r="F88" s="345"/>
      <c r="G88" s="145"/>
      <c r="H88" s="145"/>
      <c r="I88" s="145"/>
      <c r="J88" s="346"/>
      <c r="K88" s="346"/>
      <c r="L88" s="347"/>
      <c r="M88" s="345"/>
      <c r="N88" s="348"/>
      <c r="O88" s="348"/>
      <c r="P88" s="353"/>
      <c r="Q88" s="354"/>
      <c r="R88" s="353"/>
      <c r="S88" s="355"/>
      <c r="T88" s="356"/>
      <c r="U88" s="356"/>
      <c r="V88" s="356"/>
      <c r="W88" s="355"/>
      <c r="X88" s="356"/>
      <c r="Y88" s="356"/>
      <c r="Z88" s="356"/>
      <c r="AA88" s="356"/>
      <c r="AB88" s="356"/>
      <c r="AC88" s="356"/>
      <c r="AD88" s="356"/>
      <c r="AE88" s="356"/>
      <c r="AF88" s="356"/>
      <c r="AG88" s="356"/>
      <c r="AH88" s="356"/>
      <c r="AI88" s="356"/>
    </row>
    <row r="89" spans="1:35" ht="16.5" thickBot="1" x14ac:dyDescent="0.3">
      <c r="A89" s="273" t="s">
        <v>88</v>
      </c>
      <c r="B89" s="274" t="s">
        <v>89</v>
      </c>
      <c r="C89" s="306"/>
      <c r="D89" s="306"/>
      <c r="E89" s="306"/>
      <c r="F89" s="307"/>
      <c r="G89" s="306"/>
      <c r="H89" s="306"/>
      <c r="I89" s="162"/>
      <c r="J89" s="308"/>
      <c r="K89" s="308"/>
      <c r="L89" s="342"/>
      <c r="M89" s="307"/>
      <c r="N89" s="357"/>
      <c r="O89" s="136"/>
      <c r="P89" s="136"/>
      <c r="Q89" s="136"/>
      <c r="R89" s="344"/>
      <c r="S89" s="225"/>
      <c r="T89" s="225"/>
      <c r="U89" s="225"/>
      <c r="V89" s="225"/>
      <c r="W89" s="225"/>
      <c r="X89" s="225"/>
      <c r="Y89" s="225"/>
      <c r="Z89" s="225"/>
      <c r="AA89" s="225"/>
      <c r="AB89" s="225"/>
      <c r="AC89" s="225"/>
      <c r="AD89" s="225"/>
      <c r="AE89" s="225"/>
      <c r="AF89" s="225"/>
      <c r="AG89" s="225"/>
      <c r="AH89" s="226"/>
      <c r="AI89" s="227"/>
    </row>
    <row r="90" spans="1:35" ht="28.5" x14ac:dyDescent="0.25">
      <c r="A90" s="230" t="s">
        <v>214</v>
      </c>
      <c r="B90" s="229" t="s">
        <v>73</v>
      </c>
      <c r="C90" s="230" t="s">
        <v>283</v>
      </c>
      <c r="D90" s="230">
        <v>47</v>
      </c>
      <c r="E90" s="230" t="s">
        <v>98</v>
      </c>
      <c r="F90" s="231">
        <v>150</v>
      </c>
      <c r="G90" s="230"/>
      <c r="H90" s="230" t="s">
        <v>159</v>
      </c>
      <c r="I90" s="230" t="s">
        <v>310</v>
      </c>
      <c r="J90" s="232" t="s">
        <v>311</v>
      </c>
      <c r="K90" s="232" t="s">
        <v>173</v>
      </c>
      <c r="L90" s="284" t="s">
        <v>74</v>
      </c>
      <c r="M90" s="231"/>
      <c r="N90" s="285">
        <v>10</v>
      </c>
      <c r="O90" s="234">
        <v>2024</v>
      </c>
      <c r="P90" s="313">
        <f>IF($D90="","",(IF($F90="","",SUM($D90*$F90))))</f>
        <v>7050</v>
      </c>
      <c r="Q90" s="286"/>
      <c r="R90" s="236">
        <f>IF(Table358[[#This Row],[Price of item]]="","",MROUND((SUM(Table358[[#This Row],[Price of item]]*(1.03^($O$2-(IF(Table358[[#This Row],[Year of price quote]] ="",$O$2,Table358[[#This Row],[Year of price quote]])))))),10))</f>
        <v>7050</v>
      </c>
      <c r="S90" s="597" t="str">
        <f t="array" ref="S90">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90" s="597" t="str">
        <f t="array" ref="T90">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90" s="597" t="str">
        <f t="array" ref="U90">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90" s="597" t="str">
        <f t="array" ref="V90">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90" s="597">
        <f t="array" ref="W90">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7930</v>
      </c>
      <c r="X90" s="597" t="str">
        <f t="array" ref="X90">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90" s="597" t="str">
        <f t="array" ref="Y90">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90" s="597" t="str">
        <f t="array" ref="Z90">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90" s="597" t="str">
        <f t="array" ref="AA90">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90" s="597" t="str">
        <f t="array" ref="AB90">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90" s="597" t="str">
        <f t="array" ref="AC90">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90" s="237" t="str">
        <f t="array" ref="AD90">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90" s="237" t="str">
        <f t="array" ref="AE90">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90" s="237" t="str">
        <f t="array" ref="AF90">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90" s="237">
        <f t="array" ref="AG90">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10660</v>
      </c>
      <c r="AH90" s="237" t="str">
        <f t="array" ref="AH90">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90" s="287">
        <f t="shared" ref="AI90:AI95" si="13">SUM(AD90:AH90)</f>
        <v>10660</v>
      </c>
    </row>
    <row r="91" spans="1:35" ht="42.75" x14ac:dyDescent="0.25">
      <c r="A91" s="176" t="s">
        <v>215</v>
      </c>
      <c r="B91" s="177" t="s">
        <v>34</v>
      </c>
      <c r="C91" s="176" t="s">
        <v>276</v>
      </c>
      <c r="D91" s="176"/>
      <c r="E91" s="176"/>
      <c r="F91" s="178"/>
      <c r="G91" s="176"/>
      <c r="H91" s="176"/>
      <c r="I91" s="176" t="s">
        <v>312</v>
      </c>
      <c r="J91" s="180" t="s">
        <v>298</v>
      </c>
      <c r="K91" s="180" t="s">
        <v>168</v>
      </c>
      <c r="L91" s="181" t="s">
        <v>191</v>
      </c>
      <c r="M91" s="178"/>
      <c r="N91" s="241"/>
      <c r="O91" s="182"/>
      <c r="P91" s="313" t="str">
        <f>IF($D91="","",(IF($F91="","",SUM($D91*$F91))))</f>
        <v/>
      </c>
      <c r="Q91" s="131"/>
      <c r="R91" s="184" t="str">
        <f>IF(Table358[[#This Row],[Price of item]]="","",MROUND((SUM(Table358[[#This Row],[Price of item]]*(1.03^($O$2-(IF(Table358[[#This Row],[Year of price quote]] ="",$O$2,Table358[[#This Row],[Year of price quote]])))))),10))</f>
        <v/>
      </c>
      <c r="S91" s="185" t="str">
        <f t="array" ref="S91">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91" s="185" t="str">
        <f t="array" ref="T91">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91" s="185" t="str">
        <f t="array" ref="U91">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91" s="185" t="str">
        <f t="array" ref="V91">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91" s="185" t="str">
        <f t="array" ref="W91">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91" s="185" t="str">
        <f t="array" ref="X91">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91" s="185" t="str">
        <f t="array" ref="Y91">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91" s="185" t="str">
        <f t="array" ref="Z91">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91" s="185" t="str">
        <f t="array" ref="AA91">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91" s="185" t="str">
        <f t="array" ref="AB91">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91" s="185" t="str">
        <f t="array" ref="AC91">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91" s="185" t="str">
        <f t="array" ref="AD91">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91" s="185" t="str">
        <f t="array" ref="AE91">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91" s="185" t="str">
        <f t="array" ref="AF91">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91" s="185" t="str">
        <f t="array" ref="AG91">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91" s="185" t="str">
        <f t="array" ref="AH91">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91" s="186">
        <f t="shared" si="13"/>
        <v>0</v>
      </c>
    </row>
    <row r="92" spans="1:35" ht="28.5" x14ac:dyDescent="0.25">
      <c r="A92" s="176" t="s">
        <v>216</v>
      </c>
      <c r="B92" s="177" t="s">
        <v>76</v>
      </c>
      <c r="C92" s="176" t="s">
        <v>288</v>
      </c>
      <c r="D92" s="176">
        <v>47</v>
      </c>
      <c r="E92" s="176" t="s">
        <v>98</v>
      </c>
      <c r="F92" s="178">
        <v>36</v>
      </c>
      <c r="G92" s="176"/>
      <c r="H92" s="176" t="s">
        <v>159</v>
      </c>
      <c r="I92" s="176" t="s">
        <v>312</v>
      </c>
      <c r="J92" s="180" t="s">
        <v>284</v>
      </c>
      <c r="K92" s="180" t="s">
        <v>285</v>
      </c>
      <c r="L92" s="191" t="s">
        <v>74</v>
      </c>
      <c r="M92" s="178"/>
      <c r="N92" s="182">
        <v>15</v>
      </c>
      <c r="O92" s="182">
        <v>2024</v>
      </c>
      <c r="P92" s="313">
        <f>IF($D92="","",(IF($F92="","",SUM($D92*$F92))))</f>
        <v>1692</v>
      </c>
      <c r="Q92" s="193"/>
      <c r="R92" s="184">
        <f>IF(Table358[[#This Row],[Price of item]]="","",MROUND((SUM(Table358[[#This Row],[Price of item]]*(1.03^($O$2-(IF(Table358[[#This Row],[Year of price quote]] ="",$O$2,Table358[[#This Row],[Year of price quote]])))))),10))</f>
        <v>1690</v>
      </c>
      <c r="S92" s="604" t="str">
        <f t="array" ref="S92">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92" s="604" t="str">
        <f t="array" ref="T92">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92" s="604" t="str">
        <f t="array" ref="U92">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92" s="604" t="str">
        <f t="array" ref="V92">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92" s="604">
        <f t="array" ref="W92">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1900</v>
      </c>
      <c r="X92" s="604" t="str">
        <f t="array" ref="X92">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92" s="604" t="str">
        <f t="array" ref="Y92">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92" s="604" t="str">
        <f t="array" ref="Z92">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92" s="604" t="str">
        <f t="array" ref="AA92">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92" s="604" t="str">
        <f t="array" ref="AB92">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92" s="604" t="str">
        <f t="array" ref="AC92">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92" s="185" t="str">
        <f t="array" ref="AD92">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92" s="185" t="str">
        <f t="array" ref="AE92">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92" s="185" t="str">
        <f t="array" ref="AF92">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92" s="185" t="str">
        <f t="array" ref="AG92">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92" s="185" t="str">
        <f t="array" ref="AH92">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92" s="186">
        <f t="shared" si="13"/>
        <v>0</v>
      </c>
    </row>
    <row r="93" spans="1:35" ht="28.5" x14ac:dyDescent="0.25">
      <c r="A93" s="176" t="s">
        <v>217</v>
      </c>
      <c r="B93" s="177" t="s">
        <v>286</v>
      </c>
      <c r="C93" s="176" t="s">
        <v>282</v>
      </c>
      <c r="D93" s="176">
        <v>15</v>
      </c>
      <c r="E93" s="176" t="s">
        <v>98</v>
      </c>
      <c r="F93" s="178">
        <v>750</v>
      </c>
      <c r="G93" s="176"/>
      <c r="H93" s="176" t="s">
        <v>159</v>
      </c>
      <c r="I93" s="176" t="s">
        <v>313</v>
      </c>
      <c r="J93" s="180" t="s">
        <v>314</v>
      </c>
      <c r="K93" s="180" t="s">
        <v>315</v>
      </c>
      <c r="L93" s="181" t="s">
        <v>74</v>
      </c>
      <c r="M93" s="178"/>
      <c r="N93" s="241">
        <v>10</v>
      </c>
      <c r="O93" s="182">
        <v>2025</v>
      </c>
      <c r="P93" s="313">
        <f>IF($D93="","",(IF($F93="","",SUM($D93*$F93))))</f>
        <v>11250</v>
      </c>
      <c r="Q93" s="131"/>
      <c r="R93" s="184">
        <f>IF(Table358[[#This Row],[Price of item]]="","",MROUND((SUM(Table358[[#This Row],[Price of item]]*(1.03^($O$2-(IF(Table358[[#This Row],[Year of price quote]] ="",$O$2,Table358[[#This Row],[Year of price quote]])))))),10))</f>
        <v>11250</v>
      </c>
      <c r="S93" s="595" t="str">
        <f t="array" ref="S93">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93" s="595" t="str">
        <f t="array" ref="T93">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93" s="595" t="str">
        <f t="array" ref="U93">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93" s="595" t="str">
        <f t="array" ref="V93">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93" s="595" t="str">
        <f t="array" ref="W93">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93" s="595">
        <f t="array" ref="X93">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13040</v>
      </c>
      <c r="Y93" s="595" t="str">
        <f t="array" ref="Y93">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93" s="595" t="str">
        <f t="array" ref="Z93">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93" s="595" t="str">
        <f t="array" ref="AA93">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93" s="595" t="str">
        <f t="array" ref="AB93">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93" s="595" t="str">
        <f t="array" ref="AC93">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93" s="185" t="str">
        <f t="array" ref="AD93">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93" s="185" t="str">
        <f t="array" ref="AE93">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93" s="185" t="str">
        <f t="array" ref="AF93">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93" s="185" t="str">
        <f t="array" ref="AG93">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93" s="185">
        <f t="array" ref="AH93">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17530</v>
      </c>
      <c r="AI93" s="186">
        <f t="shared" si="13"/>
        <v>17530</v>
      </c>
    </row>
    <row r="94" spans="1:35" ht="30" x14ac:dyDescent="0.25">
      <c r="A94" s="176" t="s">
        <v>218</v>
      </c>
      <c r="B94" s="177" t="s">
        <v>281</v>
      </c>
      <c r="C94" s="176" t="s">
        <v>282</v>
      </c>
      <c r="D94" s="176">
        <v>2</v>
      </c>
      <c r="E94" s="176" t="s">
        <v>100</v>
      </c>
      <c r="F94" s="178"/>
      <c r="G94" s="176"/>
      <c r="H94" s="176" t="s">
        <v>267</v>
      </c>
      <c r="I94" s="176" t="s">
        <v>316</v>
      </c>
      <c r="J94" s="180" t="s">
        <v>305</v>
      </c>
      <c r="K94" s="180" t="s">
        <v>317</v>
      </c>
      <c r="L94" s="191" t="s">
        <v>74</v>
      </c>
      <c r="M94" s="178"/>
      <c r="N94" s="241">
        <v>5</v>
      </c>
      <c r="O94" s="182">
        <v>2020</v>
      </c>
      <c r="P94" s="313">
        <v>300</v>
      </c>
      <c r="Q94" s="131"/>
      <c r="R94" s="184">
        <f>IF(Table358[[#This Row],[Price of item]]="","",MROUND((SUM(Table358[[#This Row],[Price of item]]*(1.03^($O$2-(IF(Table358[[#This Row],[Year of price quote]] ="",$O$2,Table358[[#This Row],[Year of price quote]])))))),10))</f>
        <v>300</v>
      </c>
      <c r="S94" s="596">
        <f t="array" ref="S94">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300</v>
      </c>
      <c r="T94" s="596" t="str">
        <f t="array" ref="T94">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94" s="596" t="str">
        <f t="array" ref="U94">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94" s="596" t="str">
        <f t="array" ref="V94">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94" s="596" t="str">
        <f t="array" ref="W94">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94" s="596">
        <f t="array" ref="X94">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350</v>
      </c>
      <c r="Y94" s="596" t="str">
        <f t="array" ref="Y94">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94" s="596" t="str">
        <f t="array" ref="Z94">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94" s="596" t="str">
        <f t="array" ref="AA94">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94" s="596" t="str">
        <f t="array" ref="AB94">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94" s="596">
        <f t="array" ref="AC94">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400</v>
      </c>
      <c r="AD94" s="185" t="str">
        <f t="array" ref="AD94">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94" s="185" t="str">
        <f t="array" ref="AE94">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94" s="185" t="str">
        <f t="array" ref="AF94">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94" s="185" t="str">
        <f t="array" ref="AG94">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94" s="185">
        <f t="array" ref="AH94">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470</v>
      </c>
      <c r="AI94" s="186">
        <f t="shared" si="13"/>
        <v>470</v>
      </c>
    </row>
    <row r="95" spans="1:35" ht="43.5" thickBot="1" x14ac:dyDescent="0.3">
      <c r="A95" s="17" t="s">
        <v>219</v>
      </c>
      <c r="B95" s="119" t="s">
        <v>77</v>
      </c>
      <c r="C95" s="120" t="s">
        <v>318</v>
      </c>
      <c r="D95" s="120"/>
      <c r="E95" s="176"/>
      <c r="F95" s="358"/>
      <c r="G95" s="120"/>
      <c r="H95" s="120"/>
      <c r="I95" s="120" t="s">
        <v>319</v>
      </c>
      <c r="J95" s="359" t="s">
        <v>320</v>
      </c>
      <c r="K95" s="359" t="s">
        <v>168</v>
      </c>
      <c r="L95" s="360" t="s">
        <v>191</v>
      </c>
      <c r="M95" s="124"/>
      <c r="N95" s="128"/>
      <c r="O95" s="128"/>
      <c r="P95" s="313" t="str">
        <f>IF($D95="","",(IF($F95="","",SUM($D95*$F95))))</f>
        <v/>
      </c>
      <c r="Q95" s="131"/>
      <c r="R95" s="184" t="str">
        <f>IF(Table358[[#This Row],[Price of item]]="","",MROUND((SUM(Table358[[#This Row],[Price of item]]*(1.03^($O$2-(IF(Table358[[#This Row],[Year of price quote]] ="",$O$2,Table358[[#This Row],[Year of price quote]])))))),10))</f>
        <v/>
      </c>
      <c r="S95" s="185" t="str">
        <f t="array" ref="S95">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95" s="185" t="str">
        <f t="array" ref="T95">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95" s="185" t="str">
        <f t="array" ref="U95">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95" s="185" t="str">
        <f t="array" ref="V95">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95" s="185" t="str">
        <f t="array" ref="W95">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95" s="185" t="str">
        <f t="array" ref="X95">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95" s="185" t="str">
        <f t="array" ref="Y95">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95" s="185" t="str">
        <f t="array" ref="Z95">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95" s="185" t="str">
        <f t="array" ref="AA95">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95" s="185" t="str">
        <f t="array" ref="AB95">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95" s="185" t="str">
        <f t="array" ref="AC95">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95" s="185" t="str">
        <f t="array" ref="AD95">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95" s="185" t="str">
        <f t="array" ref="AE95">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95" s="185" t="str">
        <f t="array" ref="AF95">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95" s="185" t="str">
        <f t="array" ref="AG95">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95" s="185" t="str">
        <f t="array" ref="AH95">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95" s="186">
        <f t="shared" si="13"/>
        <v>0</v>
      </c>
    </row>
    <row r="96" spans="1:35" ht="15.75" thickBot="1" x14ac:dyDescent="0.3">
      <c r="A96" s="207"/>
      <c r="B96" s="288"/>
      <c r="C96" s="207"/>
      <c r="D96" s="207"/>
      <c r="E96" s="207"/>
      <c r="F96" s="211"/>
      <c r="G96" s="207"/>
      <c r="H96" s="207"/>
      <c r="I96" s="207"/>
      <c r="J96" s="289"/>
      <c r="K96" s="289"/>
      <c r="L96" s="290"/>
      <c r="M96" s="211"/>
      <c r="N96" s="212"/>
      <c r="O96" s="212"/>
      <c r="P96" s="291"/>
      <c r="Q96" s="118"/>
      <c r="R96" s="291"/>
      <c r="S96" s="292">
        <f t="shared" ref="S96:AI96" si="14">SUBTOTAL(109,S90:S95)</f>
        <v>300</v>
      </c>
      <c r="T96" s="292">
        <f t="shared" si="14"/>
        <v>0</v>
      </c>
      <c r="U96" s="292">
        <f t="shared" si="14"/>
        <v>0</v>
      </c>
      <c r="V96" s="292">
        <f t="shared" si="14"/>
        <v>0</v>
      </c>
      <c r="W96" s="292">
        <f t="shared" si="14"/>
        <v>9830</v>
      </c>
      <c r="X96" s="292">
        <f t="shared" si="14"/>
        <v>13390</v>
      </c>
      <c r="Y96" s="292">
        <f t="shared" si="14"/>
        <v>0</v>
      </c>
      <c r="Z96" s="292">
        <f t="shared" si="14"/>
        <v>0</v>
      </c>
      <c r="AA96" s="292">
        <f t="shared" si="14"/>
        <v>0</v>
      </c>
      <c r="AB96" s="292">
        <f t="shared" si="14"/>
        <v>0</v>
      </c>
      <c r="AC96" s="292">
        <f t="shared" si="14"/>
        <v>400</v>
      </c>
      <c r="AD96" s="292">
        <f t="shared" si="14"/>
        <v>0</v>
      </c>
      <c r="AE96" s="292">
        <f t="shared" si="14"/>
        <v>0</v>
      </c>
      <c r="AF96" s="292">
        <f t="shared" si="14"/>
        <v>0</v>
      </c>
      <c r="AG96" s="292">
        <f t="shared" si="14"/>
        <v>10660</v>
      </c>
      <c r="AH96" s="292">
        <f t="shared" si="14"/>
        <v>18000</v>
      </c>
      <c r="AI96" s="292">
        <f t="shared" si="14"/>
        <v>28660</v>
      </c>
    </row>
    <row r="97" spans="1:35" ht="15.75" thickBot="1" x14ac:dyDescent="0.3">
      <c r="A97" s="293"/>
      <c r="B97" s="294"/>
      <c r="C97" s="295"/>
      <c r="D97" s="295"/>
      <c r="E97" s="207"/>
      <c r="F97" s="295"/>
      <c r="G97" s="295"/>
      <c r="H97" s="295"/>
      <c r="I97" s="295"/>
      <c r="J97" s="296"/>
      <c r="K97" s="297"/>
      <c r="L97" s="298"/>
      <c r="M97" s="299"/>
      <c r="N97" s="300"/>
      <c r="O97" s="300"/>
      <c r="P97" s="301"/>
      <c r="Q97" s="302"/>
      <c r="R97" s="303"/>
      <c r="S97" s="304"/>
      <c r="T97" s="304"/>
      <c r="U97" s="304"/>
      <c r="V97" s="304"/>
      <c r="W97" s="304"/>
      <c r="X97" s="304"/>
      <c r="Y97" s="304"/>
      <c r="Z97" s="304"/>
      <c r="AA97" s="304"/>
      <c r="AB97" s="339"/>
      <c r="AC97" s="304"/>
      <c r="AD97" s="304"/>
      <c r="AE97" s="304"/>
      <c r="AF97" s="304"/>
      <c r="AG97" s="304"/>
      <c r="AH97" s="304"/>
      <c r="AI97" s="304"/>
    </row>
    <row r="98" spans="1:35" s="316" customFormat="1" ht="24.75" customHeight="1" thickBot="1" x14ac:dyDescent="0.3">
      <c r="A98" s="343" t="s">
        <v>90</v>
      </c>
      <c r="B98" s="274" t="s">
        <v>232</v>
      </c>
      <c r="C98" s="306"/>
      <c r="D98" s="306"/>
      <c r="E98" s="306"/>
      <c r="F98" s="307"/>
      <c r="G98" s="306"/>
      <c r="H98" s="306"/>
      <c r="I98" s="162"/>
      <c r="J98" s="308"/>
      <c r="K98" s="308"/>
      <c r="L98" s="342"/>
      <c r="M98" s="307"/>
      <c r="N98" s="166"/>
      <c r="O98" s="136"/>
      <c r="P98" s="136"/>
      <c r="Q98" s="136"/>
      <c r="R98" s="344"/>
      <c r="S98" s="225"/>
      <c r="T98" s="225"/>
      <c r="U98" s="225"/>
      <c r="V98" s="225"/>
      <c r="W98" s="225"/>
      <c r="X98" s="225"/>
      <c r="Y98" s="225"/>
      <c r="Z98" s="225"/>
      <c r="AA98" s="225"/>
      <c r="AB98" s="225"/>
      <c r="AC98" s="225"/>
      <c r="AD98" s="225"/>
      <c r="AE98" s="225"/>
      <c r="AF98" s="225"/>
      <c r="AG98" s="225"/>
      <c r="AH98" s="226"/>
      <c r="AI98" s="227"/>
    </row>
    <row r="99" spans="1:35" ht="28.5" x14ac:dyDescent="0.25">
      <c r="A99" s="230" t="s">
        <v>220</v>
      </c>
      <c r="B99" s="229" t="s">
        <v>73</v>
      </c>
      <c r="C99" s="230" t="s">
        <v>283</v>
      </c>
      <c r="D99" s="230">
        <v>15</v>
      </c>
      <c r="E99" s="230" t="s">
        <v>98</v>
      </c>
      <c r="F99" s="231">
        <v>130</v>
      </c>
      <c r="G99" s="230"/>
      <c r="H99" s="230" t="s">
        <v>159</v>
      </c>
      <c r="I99" s="230" t="s">
        <v>321</v>
      </c>
      <c r="J99" s="232" t="s">
        <v>322</v>
      </c>
      <c r="K99" s="232" t="s">
        <v>173</v>
      </c>
      <c r="L99" s="324" t="s">
        <v>74</v>
      </c>
      <c r="M99" s="231"/>
      <c r="N99" s="234">
        <v>10</v>
      </c>
      <c r="O99" s="234">
        <v>2025</v>
      </c>
      <c r="P99" s="313">
        <f>IF($D99="","",(IF($F99="","",SUM($D99*$F99))))</f>
        <v>1950</v>
      </c>
      <c r="Q99" s="286"/>
      <c r="R99" s="236">
        <f>IF(Table358[[#This Row],[Price of item]]="","",MROUND((SUM(Table358[[#This Row],[Price of item]]*(1.03^($O$2-(IF(Table358[[#This Row],[Year of price quote]] ="",$O$2,Table358[[#This Row],[Year of price quote]])))))),10))</f>
        <v>1950</v>
      </c>
      <c r="S99" s="597" t="str">
        <f t="array" ref="S99">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99" s="597" t="str">
        <f t="array" ref="T99">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99" s="597" t="str">
        <f t="array" ref="U99">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99" s="597" t="str">
        <f t="array" ref="V99">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99" s="597" t="str">
        <f t="array" ref="W99">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99" s="597">
        <f t="array" ref="X99">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2260</v>
      </c>
      <c r="Y99" s="597" t="str">
        <f t="array" ref="Y99">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99" s="597" t="str">
        <f t="array" ref="Z99">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99" s="597" t="str">
        <f t="array" ref="AA99">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99" s="597" t="str">
        <f t="array" ref="AB99">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99" s="597" t="str">
        <f t="array" ref="AC99">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99" s="237" t="str">
        <f t="array" ref="AD99">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99" s="237" t="str">
        <f t="array" ref="AE99">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99" s="237" t="str">
        <f t="array" ref="AF99">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99" s="237" t="str">
        <f t="array" ref="AG99">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99" s="237">
        <f t="array" ref="AH99">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3040</v>
      </c>
      <c r="AI99" s="287">
        <f>SUM(AD99:AH99)</f>
        <v>3040</v>
      </c>
    </row>
    <row r="100" spans="1:35" ht="28.5" x14ac:dyDescent="0.25">
      <c r="A100" s="176" t="s">
        <v>221</v>
      </c>
      <c r="B100" s="177" t="s">
        <v>34</v>
      </c>
      <c r="C100" s="176" t="s">
        <v>276</v>
      </c>
      <c r="D100" s="176">
        <v>35</v>
      </c>
      <c r="E100" s="176" t="s">
        <v>98</v>
      </c>
      <c r="F100" s="178">
        <v>36</v>
      </c>
      <c r="G100" s="176"/>
      <c r="H100" s="176" t="s">
        <v>159</v>
      </c>
      <c r="I100" s="176" t="s">
        <v>323</v>
      </c>
      <c r="J100" s="180" t="s">
        <v>324</v>
      </c>
      <c r="K100" s="180" t="s">
        <v>325</v>
      </c>
      <c r="L100" s="181" t="s">
        <v>74</v>
      </c>
      <c r="M100" s="178"/>
      <c r="N100" s="182">
        <v>15</v>
      </c>
      <c r="O100" s="182">
        <v>2030</v>
      </c>
      <c r="P100" s="313">
        <f>IF($D100="","",(IF($F100="","",SUM($D100*$F100))))</f>
        <v>1260</v>
      </c>
      <c r="Q100" s="193"/>
      <c r="R100" s="184">
        <f>IF(Table358[[#This Row],[Price of item]]="","",MROUND((SUM(Table358[[#This Row],[Price of item]]*(1.03^($O$2-(IF(Table358[[#This Row],[Year of price quote]] ="",$O$2,Table358[[#This Row],[Year of price quote]])))))),10))</f>
        <v>1260</v>
      </c>
      <c r="S100" s="604" t="str">
        <f t="array" ref="S100">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100" s="604" t="str">
        <f t="array" ref="T100">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00" s="604" t="str">
        <f t="array" ref="U100">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100" s="604" t="str">
        <f t="array" ref="V100">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00" s="604" t="str">
        <f t="array" ref="W100">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100" s="604" t="str">
        <f t="array" ref="X100">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00" s="604" t="str">
        <f t="array" ref="Y100">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00" s="604" t="str">
        <f t="array" ref="Z100">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100" s="604" t="str">
        <f t="array" ref="AA100">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00" s="604" t="str">
        <f t="array" ref="AB100">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100" s="604">
        <f t="array" ref="AC100">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1690</v>
      </c>
      <c r="AD100" s="185" t="str">
        <f t="array" ref="AD100">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00" s="185" t="str">
        <f t="array" ref="AE100">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100" s="185" t="str">
        <f t="array" ref="AF100">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00" s="185" t="str">
        <f t="array" ref="AG100">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100" s="185" t="str">
        <f t="array" ref="AH100">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100" s="186">
        <f>SUM(AD100:AH100)</f>
        <v>0</v>
      </c>
    </row>
    <row r="101" spans="1:35" ht="28.5" x14ac:dyDescent="0.25">
      <c r="A101" s="176" t="s">
        <v>222</v>
      </c>
      <c r="B101" s="177" t="s">
        <v>76</v>
      </c>
      <c r="C101" s="176" t="s">
        <v>288</v>
      </c>
      <c r="D101" s="176">
        <v>15</v>
      </c>
      <c r="E101" s="176" t="s">
        <v>98</v>
      </c>
      <c r="F101" s="178">
        <v>36</v>
      </c>
      <c r="G101" s="176"/>
      <c r="H101" s="176" t="s">
        <v>159</v>
      </c>
      <c r="I101" s="176" t="s">
        <v>326</v>
      </c>
      <c r="J101" s="180" t="s">
        <v>284</v>
      </c>
      <c r="K101" s="180" t="s">
        <v>285</v>
      </c>
      <c r="L101" s="181" t="s">
        <v>74</v>
      </c>
      <c r="M101" s="178"/>
      <c r="N101" s="241">
        <v>15</v>
      </c>
      <c r="O101" s="182">
        <v>2030</v>
      </c>
      <c r="P101" s="313">
        <f>IF($D101="","",(IF($F101="","",SUM($D101*$F101))))</f>
        <v>540</v>
      </c>
      <c r="Q101" s="131"/>
      <c r="R101" s="184">
        <f>IF(Table358[[#This Row],[Price of item]]="","",MROUND((SUM(Table358[[#This Row],[Price of item]]*(1.03^($O$2-(IF(Table358[[#This Row],[Year of price quote]] ="",$O$2,Table358[[#This Row],[Year of price quote]])))))),10))</f>
        <v>540</v>
      </c>
      <c r="S101" s="604" t="str">
        <f t="array" ref="S101">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101" s="604" t="str">
        <f t="array" ref="T101">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01" s="604" t="str">
        <f t="array" ref="U101">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101" s="604" t="str">
        <f t="array" ref="V101">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01" s="604" t="str">
        <f t="array" ref="W101">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101" s="604" t="str">
        <f t="array" ref="X101">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01" s="604" t="str">
        <f t="array" ref="Y101">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01" s="604" t="str">
        <f t="array" ref="Z101">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101" s="604" t="str">
        <f t="array" ref="AA101">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01" s="604" t="str">
        <f t="array" ref="AB101">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101" s="604">
        <f t="array" ref="AC101">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730</v>
      </c>
      <c r="AD101" s="185" t="str">
        <f t="array" ref="AD101">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01" s="185" t="str">
        <f t="array" ref="AE101">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101" s="185" t="str">
        <f t="array" ref="AF101">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01" s="185" t="str">
        <f t="array" ref="AG101">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101" s="185" t="str">
        <f t="array" ref="AH101">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101" s="186">
        <f>SUM(AD101:AH101)</f>
        <v>0</v>
      </c>
    </row>
    <row r="102" spans="1:35" ht="42.75" x14ac:dyDescent="0.25">
      <c r="A102" s="176" t="s">
        <v>223</v>
      </c>
      <c r="B102" s="177" t="s">
        <v>286</v>
      </c>
      <c r="C102" s="176" t="s">
        <v>282</v>
      </c>
      <c r="D102" s="176"/>
      <c r="E102" s="176"/>
      <c r="F102" s="178"/>
      <c r="G102" s="176"/>
      <c r="H102" s="176"/>
      <c r="I102" s="176" t="s">
        <v>327</v>
      </c>
      <c r="J102" s="180" t="s">
        <v>328</v>
      </c>
      <c r="K102" s="180" t="s">
        <v>168</v>
      </c>
      <c r="L102" s="181" t="s">
        <v>191</v>
      </c>
      <c r="M102" s="178"/>
      <c r="N102" s="241"/>
      <c r="O102" s="182"/>
      <c r="P102" s="313" t="str">
        <f>IF($D102="","",(IF($F102="","",SUM($D102*$F102))))</f>
        <v/>
      </c>
      <c r="Q102" s="131"/>
      <c r="R102" s="184" t="str">
        <f>IF(Table358[[#This Row],[Price of item]]="","",MROUND((SUM(Table358[[#This Row],[Price of item]]*(1.03^($O$2-(IF(Table358[[#This Row],[Year of price quote]] ="",$O$2,Table358[[#This Row],[Year of price quote]])))))),10))</f>
        <v/>
      </c>
      <c r="S102" s="185" t="str">
        <f t="array" ref="S102">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102" s="185" t="str">
        <f t="array" ref="T102">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02" s="185" t="str">
        <f t="array" ref="U102">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102" s="185" t="str">
        <f t="array" ref="V102">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02" s="185" t="str">
        <f t="array" ref="W102">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102" s="185" t="str">
        <f t="array" ref="X102">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02" s="185" t="str">
        <f t="array" ref="Y102">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02" s="185" t="str">
        <f t="array" ref="Z102">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102" s="185" t="str">
        <f t="array" ref="AA102">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02" s="185" t="str">
        <f t="array" ref="AB102">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102" s="185" t="str">
        <f t="array" ref="AC102">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102" s="185" t="str">
        <f t="array" ref="AD102">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02" s="185" t="str">
        <f t="array" ref="AE102">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102" s="185" t="str">
        <f t="array" ref="AF102">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02" s="185" t="str">
        <f t="array" ref="AG102">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102" s="185" t="str">
        <f t="array" ref="AH102">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102" s="186">
        <f>SUM(AD102:AH102)</f>
        <v>0</v>
      </c>
    </row>
    <row r="103" spans="1:35" ht="30.75" thickBot="1" x14ac:dyDescent="0.3">
      <c r="A103" s="361" t="s">
        <v>224</v>
      </c>
      <c r="B103" s="177" t="s">
        <v>281</v>
      </c>
      <c r="C103" s="176" t="s">
        <v>282</v>
      </c>
      <c r="D103" s="176">
        <v>1</v>
      </c>
      <c r="E103" s="176" t="s">
        <v>100</v>
      </c>
      <c r="F103" s="178"/>
      <c r="G103" s="176"/>
      <c r="H103" s="176" t="s">
        <v>267</v>
      </c>
      <c r="I103" s="176" t="s">
        <v>329</v>
      </c>
      <c r="J103" s="180" t="s">
        <v>330</v>
      </c>
      <c r="K103" s="180" t="s">
        <v>317</v>
      </c>
      <c r="L103" s="191" t="s">
        <v>74</v>
      </c>
      <c r="M103" s="178"/>
      <c r="N103" s="182">
        <v>5</v>
      </c>
      <c r="O103" s="182">
        <v>2020</v>
      </c>
      <c r="P103" s="313">
        <v>150</v>
      </c>
      <c r="Q103" s="362"/>
      <c r="R103" s="184">
        <f>IF(Table358[[#This Row],[Price of item]]="","",MROUND((SUM(Table358[[#This Row],[Price of item]]*(1.03^($O$2-(IF(Table358[[#This Row],[Year of price quote]] ="",$O$2,Table358[[#This Row],[Year of price quote]])))))),10))</f>
        <v>150</v>
      </c>
      <c r="S103" s="596">
        <f t="array" ref="S103">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150</v>
      </c>
      <c r="T103" s="596" t="str">
        <f t="array" ref="T103">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03" s="596" t="str">
        <f t="array" ref="U103">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103" s="596" t="str">
        <f t="array" ref="V103">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03" s="596" t="str">
        <f t="array" ref="W103">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103" s="596">
        <f t="array" ref="X103">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170</v>
      </c>
      <c r="Y103" s="596" t="str">
        <f t="array" ref="Y103">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03" s="596" t="str">
        <f t="array" ref="Z103">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103" s="596" t="str">
        <f t="array" ref="AA103">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03" s="596" t="str">
        <f t="array" ref="AB103">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103" s="596">
        <f t="array" ref="AC103">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200</v>
      </c>
      <c r="AD103" s="185" t="str">
        <f t="array" ref="AD103">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03" s="185" t="str">
        <f t="array" ref="AE103">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103" s="185" t="str">
        <f t="array" ref="AF103">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03" s="185" t="str">
        <f t="array" ref="AG103">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103" s="185">
        <f t="array" ref="AH103">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230</v>
      </c>
      <c r="AI103" s="186">
        <f>SUM(AD103:AH103)</f>
        <v>230</v>
      </c>
    </row>
    <row r="104" spans="1:35" ht="16.5" thickBot="1" x14ac:dyDescent="0.3">
      <c r="A104" s="363"/>
      <c r="B104" s="364"/>
      <c r="C104" s="365"/>
      <c r="D104" s="366"/>
      <c r="E104" s="366"/>
      <c r="F104" s="367"/>
      <c r="G104" s="368"/>
      <c r="H104" s="368"/>
      <c r="I104" s="368"/>
      <c r="J104" s="369"/>
      <c r="K104" s="370"/>
      <c r="L104" s="371"/>
      <c r="M104" s="366"/>
      <c r="N104" s="212"/>
      <c r="O104" s="372"/>
      <c r="P104" s="291"/>
      <c r="Q104" s="118"/>
      <c r="R104" s="291"/>
      <c r="S104" s="373">
        <f t="shared" ref="S104:AI104" si="15">SUBTOTAL(109,S99:S103)</f>
        <v>150</v>
      </c>
      <c r="T104" s="373">
        <f t="shared" si="15"/>
        <v>0</v>
      </c>
      <c r="U104" s="373">
        <f t="shared" si="15"/>
        <v>0</v>
      </c>
      <c r="V104" s="373">
        <f t="shared" si="15"/>
        <v>0</v>
      </c>
      <c r="W104" s="373">
        <f t="shared" si="15"/>
        <v>0</v>
      </c>
      <c r="X104" s="373">
        <f t="shared" si="15"/>
        <v>2430</v>
      </c>
      <c r="Y104" s="373">
        <f t="shared" si="15"/>
        <v>0</v>
      </c>
      <c r="Z104" s="373">
        <f t="shared" si="15"/>
        <v>0</v>
      </c>
      <c r="AA104" s="373">
        <f t="shared" si="15"/>
        <v>0</v>
      </c>
      <c r="AB104" s="373">
        <f t="shared" si="15"/>
        <v>0</v>
      </c>
      <c r="AC104" s="373">
        <f t="shared" si="15"/>
        <v>2620</v>
      </c>
      <c r="AD104" s="373">
        <f t="shared" si="15"/>
        <v>0</v>
      </c>
      <c r="AE104" s="373">
        <f t="shared" si="15"/>
        <v>0</v>
      </c>
      <c r="AF104" s="373">
        <f t="shared" si="15"/>
        <v>0</v>
      </c>
      <c r="AG104" s="373">
        <f t="shared" si="15"/>
        <v>0</v>
      </c>
      <c r="AH104" s="373">
        <f t="shared" si="15"/>
        <v>3270</v>
      </c>
      <c r="AI104" s="373">
        <f t="shared" si="15"/>
        <v>3270</v>
      </c>
    </row>
    <row r="105" spans="1:35" ht="15.75" thickBot="1" x14ac:dyDescent="0.3">
      <c r="A105" s="293"/>
      <c r="B105" s="294"/>
      <c r="C105" s="295"/>
      <c r="D105" s="295"/>
      <c r="E105" s="207"/>
      <c r="F105" s="374"/>
      <c r="G105" s="295"/>
      <c r="H105" s="295"/>
      <c r="I105" s="295"/>
      <c r="J105" s="296"/>
      <c r="K105" s="297"/>
      <c r="L105" s="298"/>
      <c r="M105" s="299"/>
      <c r="N105" s="300"/>
      <c r="O105" s="300"/>
      <c r="P105" s="301"/>
      <c r="Q105" s="302"/>
      <c r="R105" s="303"/>
      <c r="S105" s="305"/>
      <c r="T105" s="305"/>
      <c r="U105" s="305"/>
      <c r="V105" s="305"/>
      <c r="W105" s="305"/>
      <c r="X105" s="305"/>
      <c r="Y105" s="305"/>
      <c r="Z105" s="305"/>
      <c r="AA105" s="305"/>
      <c r="AB105" s="339"/>
      <c r="AC105" s="305"/>
      <c r="AD105" s="305"/>
      <c r="AE105" s="305"/>
      <c r="AF105" s="305"/>
      <c r="AG105" s="305"/>
      <c r="AH105" s="305"/>
      <c r="AI105" s="305"/>
    </row>
    <row r="106" spans="1:35" ht="16.5" thickBot="1" x14ac:dyDescent="0.3">
      <c r="A106" s="273" t="s">
        <v>91</v>
      </c>
      <c r="B106" s="375" t="s">
        <v>331</v>
      </c>
      <c r="C106" s="306"/>
      <c r="D106" s="306"/>
      <c r="E106" s="306"/>
      <c r="F106" s="307"/>
      <c r="G106" s="306"/>
      <c r="H106" s="306"/>
      <c r="I106" s="162"/>
      <c r="J106" s="308"/>
      <c r="K106" s="308"/>
      <c r="L106" s="137"/>
      <c r="M106" s="307"/>
      <c r="N106" s="136"/>
      <c r="O106" s="136"/>
      <c r="P106" s="136"/>
      <c r="Q106" s="136"/>
      <c r="R106" s="376"/>
      <c r="S106" s="311"/>
      <c r="T106" s="377"/>
      <c r="U106" s="377"/>
      <c r="V106" s="377"/>
      <c r="W106" s="311"/>
      <c r="X106" s="377"/>
      <c r="Y106" s="377"/>
      <c r="Z106" s="377"/>
      <c r="AA106" s="377"/>
      <c r="AB106" s="377"/>
      <c r="AC106" s="377"/>
      <c r="AD106" s="377"/>
      <c r="AE106" s="377"/>
      <c r="AF106" s="377"/>
      <c r="AG106" s="311"/>
      <c r="AH106" s="377"/>
      <c r="AI106" s="378"/>
    </row>
    <row r="107" spans="1:35" ht="48" customHeight="1" x14ac:dyDescent="0.25">
      <c r="A107" s="230" t="s">
        <v>225</v>
      </c>
      <c r="B107" s="379" t="s">
        <v>73</v>
      </c>
      <c r="C107" s="230" t="s">
        <v>332</v>
      </c>
      <c r="D107" s="380"/>
      <c r="E107" s="380"/>
      <c r="F107" s="381"/>
      <c r="G107" s="324"/>
      <c r="H107" s="324"/>
      <c r="I107" s="324" t="s">
        <v>333</v>
      </c>
      <c r="J107" s="382" t="s">
        <v>334</v>
      </c>
      <c r="K107" s="232" t="s">
        <v>168</v>
      </c>
      <c r="L107" s="383" t="s">
        <v>191</v>
      </c>
      <c r="M107" s="380"/>
      <c r="N107" s="234"/>
      <c r="O107" s="384"/>
      <c r="P107" s="313" t="str">
        <f>IF($D107="","",(IF($F107="","",SUM($D107*$F107))))</f>
        <v/>
      </c>
      <c r="Q107" s="286"/>
      <c r="R107" s="236" t="str">
        <f>IF(Table358[[#This Row],[Price of item]]="","",MROUND((SUM(Table358[[#This Row],[Price of item]]*(1.03^($O$2-(IF(Table358[[#This Row],[Year of price quote]] ="",$O$2,Table358[[#This Row],[Year of price quote]])))))),10))</f>
        <v/>
      </c>
      <c r="S107" s="237" t="str">
        <f t="array" ref="S107">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107" s="237" t="str">
        <f t="array" ref="T107">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07" s="237" t="str">
        <f t="array" ref="U107">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107" s="237" t="str">
        <f t="array" ref="V107">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07" s="237" t="str">
        <f t="array" ref="W107">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107" s="237" t="str">
        <f t="array" ref="X107">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07" s="237" t="str">
        <f t="array" ref="Y107">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07" s="237" t="str">
        <f t="array" ref="Z107">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107" s="237" t="str">
        <f t="array" ref="AA107">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07" s="237" t="str">
        <f t="array" ref="AB107">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107" s="237" t="str">
        <f t="array" ref="AC107">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107" s="237" t="str">
        <f t="array" ref="AD107">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07" s="237" t="str">
        <f t="array" ref="AE107">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107" s="237" t="str">
        <f t="array" ref="AF107">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07" s="237" t="str">
        <f t="array" ref="AG107">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107" s="237" t="str">
        <f t="array" ref="AH107">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107" s="287">
        <f>SUM(AD107:AH107)</f>
        <v>0</v>
      </c>
    </row>
    <row r="108" spans="1:35" ht="42.75" x14ac:dyDescent="0.25">
      <c r="A108" s="176" t="s">
        <v>226</v>
      </c>
      <c r="B108" s="385" t="s">
        <v>34</v>
      </c>
      <c r="C108" s="176" t="s">
        <v>335</v>
      </c>
      <c r="D108" s="386"/>
      <c r="E108" s="386"/>
      <c r="F108" s="387"/>
      <c r="G108" s="191"/>
      <c r="H108" s="191"/>
      <c r="I108" s="191" t="s">
        <v>336</v>
      </c>
      <c r="J108" s="245" t="s">
        <v>337</v>
      </c>
      <c r="K108" s="180" t="s">
        <v>168</v>
      </c>
      <c r="L108" s="328" t="s">
        <v>191</v>
      </c>
      <c r="M108" s="386"/>
      <c r="N108" s="182"/>
      <c r="O108" s="388"/>
      <c r="P108" s="313" t="str">
        <f>IF($D108="","",(IF($F108="","",SUM($D108*$F108))))</f>
        <v/>
      </c>
      <c r="Q108" s="131"/>
      <c r="R108" s="184" t="str">
        <f>IF(Table358[[#This Row],[Price of item]]="","",MROUND((SUM(Table358[[#This Row],[Price of item]]*(1.03^($O$2-(IF(Table358[[#This Row],[Year of price quote]] ="",$O$2,Table358[[#This Row],[Year of price quote]])))))),10))</f>
        <v/>
      </c>
      <c r="S108" s="185" t="str">
        <f t="array" ref="S108">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108" s="185" t="str">
        <f t="array" ref="T108">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08" s="185" t="str">
        <f t="array" ref="U108">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108" s="185" t="str">
        <f t="array" ref="V108">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08" s="185" t="str">
        <f t="array" ref="W108">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108" s="185" t="str">
        <f t="array" ref="X108">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08" s="185" t="str">
        <f t="array" ref="Y108">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08" s="185" t="str">
        <f t="array" ref="Z108">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108" s="185" t="str">
        <f t="array" ref="AA108">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08" s="185" t="str">
        <f t="array" ref="AB108">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108" s="185" t="str">
        <f t="array" ref="AC108">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108" s="185" t="str">
        <f t="array" ref="AD108">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08" s="185" t="str">
        <f t="array" ref="AE108">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108" s="185" t="str">
        <f t="array" ref="AF108">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08" s="185" t="str">
        <f t="array" ref="AG108">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108" s="185" t="str">
        <f t="array" ref="AH108">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108" s="186">
        <f>SUM(AD108:AH108)</f>
        <v>0</v>
      </c>
    </row>
    <row r="109" spans="1:35" ht="42.75" x14ac:dyDescent="0.25">
      <c r="A109" s="176" t="s">
        <v>227</v>
      </c>
      <c r="B109" s="177" t="s">
        <v>76</v>
      </c>
      <c r="C109" s="176" t="s">
        <v>338</v>
      </c>
      <c r="D109" s="176"/>
      <c r="E109" s="176"/>
      <c r="F109" s="178"/>
      <c r="G109" s="176"/>
      <c r="H109" s="176"/>
      <c r="I109" s="176" t="s">
        <v>336</v>
      </c>
      <c r="J109" s="180" t="s">
        <v>339</v>
      </c>
      <c r="K109" s="180" t="s">
        <v>168</v>
      </c>
      <c r="L109" s="191" t="s">
        <v>191</v>
      </c>
      <c r="M109" s="178"/>
      <c r="N109" s="182"/>
      <c r="O109" s="182"/>
      <c r="P109" s="313" t="str">
        <f>IF($D109="","",(IF($F109="","",SUM($D109*$F109))))</f>
        <v/>
      </c>
      <c r="Q109" s="193"/>
      <c r="R109" s="184" t="str">
        <f>IF(Table358[[#This Row],[Price of item]]="","",MROUND((SUM(Table358[[#This Row],[Price of item]]*(1.03^($O$2-(IF(Table358[[#This Row],[Year of price quote]] ="",$O$2,Table358[[#This Row],[Year of price quote]])))))),10))</f>
        <v/>
      </c>
      <c r="S109" s="185" t="str">
        <f t="array" ref="S109">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109" s="185" t="str">
        <f t="array" ref="T109">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09" s="185" t="str">
        <f t="array" ref="U109">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109" s="185" t="str">
        <f t="array" ref="V109">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09" s="185" t="str">
        <f t="array" ref="W109">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109" s="185" t="str">
        <f t="array" ref="X109">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09" s="185" t="str">
        <f t="array" ref="Y109">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09" s="185" t="str">
        <f t="array" ref="Z109">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109" s="185" t="str">
        <f t="array" ref="AA109">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09" s="185" t="str">
        <f t="array" ref="AB109">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109" s="185" t="str">
        <f t="array" ref="AC109">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109" s="185" t="str">
        <f t="array" ref="AD109">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09" s="185" t="str">
        <f t="array" ref="AE109">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109" s="185" t="str">
        <f t="array" ref="AF109">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09" s="185" t="str">
        <f t="array" ref="AG109">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109" s="185" t="str">
        <f t="array" ref="AH109">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109" s="186">
        <f>SUM(AD109:AH109)</f>
        <v>0</v>
      </c>
    </row>
    <row r="110" spans="1:35" s="97" customFormat="1" ht="30" x14ac:dyDescent="0.3">
      <c r="A110" s="176" t="s">
        <v>228</v>
      </c>
      <c r="B110" s="177" t="s">
        <v>281</v>
      </c>
      <c r="C110" s="176" t="s">
        <v>282</v>
      </c>
      <c r="D110" s="176">
        <v>1</v>
      </c>
      <c r="E110" s="176" t="s">
        <v>100</v>
      </c>
      <c r="F110" s="178"/>
      <c r="G110" s="176"/>
      <c r="H110" s="176" t="s">
        <v>267</v>
      </c>
      <c r="I110" s="176" t="s">
        <v>340</v>
      </c>
      <c r="J110" s="180" t="s">
        <v>341</v>
      </c>
      <c r="K110" s="180" t="s">
        <v>342</v>
      </c>
      <c r="L110" s="181" t="s">
        <v>74</v>
      </c>
      <c r="M110" s="178"/>
      <c r="N110" s="241">
        <v>10</v>
      </c>
      <c r="O110" s="182">
        <v>2024</v>
      </c>
      <c r="P110" s="313">
        <v>150</v>
      </c>
      <c r="Q110" s="131"/>
      <c r="R110" s="184">
        <f>IF(Table358[[#This Row],[Price of item]]="","",MROUND((SUM(Table358[[#This Row],[Price of item]]*(1.03^($O$2-(IF(Table358[[#This Row],[Year of price quote]] ="",$O$2,Table358[[#This Row],[Year of price quote]])))))),10))</f>
        <v>150</v>
      </c>
      <c r="S110" s="596" t="str">
        <f t="array" ref="S110">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110" s="596" t="str">
        <f t="array" ref="T110">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10" s="596" t="str">
        <f t="array" ref="U110">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110" s="596" t="str">
        <f t="array" ref="V110">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10" s="596">
        <f t="array" ref="W110">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170</v>
      </c>
      <c r="X110" s="596" t="str">
        <f t="array" ref="X110">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10" s="596" t="str">
        <f t="array" ref="Y110">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10" s="596" t="str">
        <f t="array" ref="Z110">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110" s="596" t="str">
        <f t="array" ref="AA110">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10" s="596" t="str">
        <f t="array" ref="AB110">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110" s="596" t="str">
        <f t="array" ref="AC110">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110" s="185" t="str">
        <f t="array" ref="AD110">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10" s="185" t="str">
        <f t="array" ref="AE110">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110" s="185" t="str">
        <f t="array" ref="AF110">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10" s="185">
        <f t="array" ref="AG110">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230</v>
      </c>
      <c r="AH110" s="185" t="str">
        <f t="array" ref="AH110">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110" s="186">
        <f>SUM(AD110:AH110)</f>
        <v>230</v>
      </c>
    </row>
    <row r="111" spans="1:35" ht="15.75" thickBot="1" x14ac:dyDescent="0.3">
      <c r="A111" s="17"/>
      <c r="B111" s="119"/>
      <c r="C111" s="120"/>
      <c r="D111" s="120"/>
      <c r="E111" s="176"/>
      <c r="F111" s="120"/>
      <c r="G111" s="120"/>
      <c r="H111" s="120"/>
      <c r="I111" s="120"/>
      <c r="J111" s="389"/>
      <c r="K111" s="390"/>
      <c r="L111" s="391"/>
      <c r="M111" s="124"/>
      <c r="N111" s="392"/>
      <c r="O111" s="128"/>
      <c r="P111" s="393"/>
      <c r="Q111" s="394"/>
      <c r="R111" s="184" t="str">
        <f>IF(Table358[[#This Row],[Price of item]]="","",MROUND((SUM(Table358[[#This Row],[Price of item]]*(1.03^($O$2-(IF(Table358[[#This Row],[Year of price quote]] ="",$O$2,Table358[[#This Row],[Year of price quote]])))))),10))</f>
        <v/>
      </c>
      <c r="S111" s="395" t="str">
        <f t="array" ref="S111">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111" s="395" t="str">
        <f t="array" ref="T111">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11" s="395" t="str">
        <f t="array" ref="U111">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111" s="395" t="str">
        <f t="array" ref="V111">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11" s="395" t="str">
        <f t="array" ref="W111">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111" s="395" t="str">
        <f t="array" ref="X111">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11" s="395" t="str">
        <f t="array" ref="Y111">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11" s="395" t="str">
        <f t="array" ref="Z111">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111" s="395" t="str">
        <f t="array" ref="AA111">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11" s="395" t="str">
        <f t="array" ref="AB111">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111" s="395" t="str">
        <f t="array" ref="AC111">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111" s="395" t="str">
        <f t="array" ref="AD111">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11" s="395" t="str">
        <f t="array" ref="AE111">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111" s="395" t="str">
        <f t="array" ref="AF111">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11" s="395" t="str">
        <f t="array" ref="AG111">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111" s="395" t="str">
        <f t="array" ref="AH111">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111" s="396">
        <f>SUM(AD111:AH111)</f>
        <v>0</v>
      </c>
    </row>
    <row r="112" spans="1:35" ht="15.75" thickBot="1" x14ac:dyDescent="0.3">
      <c r="A112" s="207"/>
      <c r="B112" s="288"/>
      <c r="C112" s="207"/>
      <c r="D112" s="207"/>
      <c r="E112" s="207"/>
      <c r="F112" s="211"/>
      <c r="G112" s="207"/>
      <c r="H112" s="207"/>
      <c r="I112" s="207"/>
      <c r="J112" s="289"/>
      <c r="K112" s="289"/>
      <c r="L112" s="208"/>
      <c r="M112" s="211"/>
      <c r="N112" s="397"/>
      <c r="O112" s="212"/>
      <c r="P112" s="291"/>
      <c r="Q112" s="118"/>
      <c r="R112" s="291"/>
      <c r="S112" s="398">
        <f t="shared" ref="S112:AI112" si="16">SUBTOTAL(109,S107:S111)</f>
        <v>0</v>
      </c>
      <c r="T112" s="398">
        <f t="shared" si="16"/>
        <v>0</v>
      </c>
      <c r="U112" s="398">
        <f t="shared" si="16"/>
        <v>0</v>
      </c>
      <c r="V112" s="398">
        <f t="shared" si="16"/>
        <v>0</v>
      </c>
      <c r="W112" s="398">
        <f t="shared" si="16"/>
        <v>170</v>
      </c>
      <c r="X112" s="398">
        <f t="shared" si="16"/>
        <v>0</v>
      </c>
      <c r="Y112" s="398">
        <f t="shared" si="16"/>
        <v>0</v>
      </c>
      <c r="Z112" s="398">
        <f t="shared" si="16"/>
        <v>0</v>
      </c>
      <c r="AA112" s="398">
        <f t="shared" si="16"/>
        <v>0</v>
      </c>
      <c r="AB112" s="398">
        <f t="shared" si="16"/>
        <v>0</v>
      </c>
      <c r="AC112" s="398">
        <f t="shared" si="16"/>
        <v>0</v>
      </c>
      <c r="AD112" s="398">
        <f t="shared" si="16"/>
        <v>0</v>
      </c>
      <c r="AE112" s="398">
        <f t="shared" si="16"/>
        <v>0</v>
      </c>
      <c r="AF112" s="398">
        <f t="shared" si="16"/>
        <v>0</v>
      </c>
      <c r="AG112" s="398">
        <f t="shared" si="16"/>
        <v>230</v>
      </c>
      <c r="AH112" s="398">
        <f t="shared" si="16"/>
        <v>0</v>
      </c>
      <c r="AI112" s="398">
        <f t="shared" si="16"/>
        <v>230</v>
      </c>
    </row>
    <row r="113" spans="1:35" ht="15.75" thickBot="1" x14ac:dyDescent="0.3">
      <c r="A113" s="293"/>
      <c r="B113" s="294"/>
      <c r="C113" s="295"/>
      <c r="D113" s="295"/>
      <c r="E113" s="207"/>
      <c r="F113" s="295"/>
      <c r="G113" s="295"/>
      <c r="H113" s="295"/>
      <c r="I113" s="295"/>
      <c r="J113" s="296"/>
      <c r="K113" s="297"/>
      <c r="L113" s="298"/>
      <c r="M113" s="299"/>
      <c r="N113" s="399"/>
      <c r="O113" s="300"/>
      <c r="P113" s="301"/>
      <c r="Q113" s="302"/>
      <c r="R113" s="303"/>
      <c r="S113" s="400"/>
      <c r="T113" s="400"/>
      <c r="U113" s="400"/>
      <c r="V113" s="400"/>
      <c r="W113" s="400"/>
      <c r="X113" s="400"/>
      <c r="Y113" s="400"/>
      <c r="Z113" s="400"/>
      <c r="AA113" s="400"/>
      <c r="AB113" s="401"/>
      <c r="AC113" s="400"/>
      <c r="AD113" s="400"/>
      <c r="AE113" s="400"/>
      <c r="AF113" s="400"/>
      <c r="AG113" s="400"/>
      <c r="AH113" s="400"/>
      <c r="AI113" s="400"/>
    </row>
    <row r="114" spans="1:35" ht="16.5" thickBot="1" x14ac:dyDescent="0.3">
      <c r="A114" s="159" t="s">
        <v>93</v>
      </c>
      <c r="B114" s="402" t="s">
        <v>343</v>
      </c>
      <c r="C114" s="163"/>
      <c r="D114" s="125"/>
      <c r="E114" s="125"/>
      <c r="F114" s="403"/>
      <c r="G114" s="132"/>
      <c r="H114" s="132"/>
      <c r="I114" s="162"/>
      <c r="J114" s="404"/>
      <c r="K114" s="405"/>
      <c r="L114" s="165"/>
      <c r="M114" s="125"/>
      <c r="N114" s="166"/>
      <c r="O114" s="126"/>
      <c r="P114" s="126"/>
      <c r="Q114" s="126"/>
      <c r="R114" s="344"/>
      <c r="S114" s="226"/>
      <c r="T114" s="226"/>
      <c r="U114" s="226"/>
      <c r="V114" s="226"/>
      <c r="W114" s="226"/>
      <c r="X114" s="226"/>
      <c r="Y114" s="226"/>
      <c r="Z114" s="406"/>
      <c r="AA114" s="406"/>
      <c r="AB114" s="406"/>
      <c r="AC114" s="406"/>
      <c r="AD114" s="406"/>
      <c r="AE114" s="406"/>
      <c r="AF114" s="406"/>
      <c r="AG114" s="406"/>
      <c r="AH114" s="406"/>
      <c r="AI114" s="407"/>
    </row>
    <row r="115" spans="1:35" ht="28.5" x14ac:dyDescent="0.25">
      <c r="A115" s="230" t="s">
        <v>344</v>
      </c>
      <c r="B115" s="229" t="s">
        <v>34</v>
      </c>
      <c r="C115" s="230" t="s">
        <v>345</v>
      </c>
      <c r="D115" s="230">
        <v>10</v>
      </c>
      <c r="E115" s="230" t="s">
        <v>98</v>
      </c>
      <c r="F115" s="231">
        <v>150</v>
      </c>
      <c r="G115" s="230"/>
      <c r="H115" s="230" t="s">
        <v>159</v>
      </c>
      <c r="I115" s="230" t="s">
        <v>346</v>
      </c>
      <c r="J115" s="232" t="s">
        <v>347</v>
      </c>
      <c r="K115" s="232" t="s">
        <v>348</v>
      </c>
      <c r="L115" s="233" t="s">
        <v>74</v>
      </c>
      <c r="M115" s="231"/>
      <c r="N115" s="234">
        <v>3</v>
      </c>
      <c r="O115" s="234">
        <v>2021</v>
      </c>
      <c r="P115" s="313">
        <f>IF($D115="","",(IF($F115="","",SUM($D115*$F115))))</f>
        <v>1500</v>
      </c>
      <c r="Q115" s="286"/>
      <c r="R115" s="236">
        <f>IF(Table358[[#This Row],[Price of item]]="","",MROUND((SUM(Table358[[#This Row],[Price of item]]*(1.03^($O$2-(IF(Table358[[#This Row],[Year of price quote]] ="",$O$2,Table358[[#This Row],[Year of price quote]])))))),10))</f>
        <v>1500</v>
      </c>
      <c r="S115" s="598" t="str">
        <f t="array" ref="S115">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115" s="598">
        <f t="array" ref="T115">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1550</v>
      </c>
      <c r="U115" s="598" t="str">
        <f t="array" ref="U115">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115" s="598" t="str">
        <f t="array" ref="V115">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15" s="598">
        <f t="array" ref="W115">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1690</v>
      </c>
      <c r="X115" s="598" t="str">
        <f t="array" ref="X115">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15" s="598" t="str">
        <f t="array" ref="Y115">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15" s="598">
        <f t="array" ref="Z115">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1840</v>
      </c>
      <c r="AA115" s="598" t="str">
        <f t="array" ref="AA115">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15" s="598" t="str">
        <f t="array" ref="AB115">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115" s="598">
        <f t="array" ref="AC115">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2020</v>
      </c>
      <c r="AD115" s="237" t="str">
        <f t="array" ref="AD115">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15" s="237" t="str">
        <f t="array" ref="AE115">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115" s="237">
        <f t="array" ref="AF115">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2200</v>
      </c>
      <c r="AG115" s="237" t="str">
        <f t="array" ref="AG115">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115" s="237" t="str">
        <f t="array" ref="AH115">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115" s="287">
        <f t="shared" ref="AI115:AI121" si="17">SUM(AD115:AH115)</f>
        <v>2200</v>
      </c>
    </row>
    <row r="116" spans="1:35" ht="28.5" x14ac:dyDescent="0.25">
      <c r="A116" s="176" t="s">
        <v>349</v>
      </c>
      <c r="B116" s="177"/>
      <c r="C116" s="176"/>
      <c r="D116" s="176">
        <v>28</v>
      </c>
      <c r="E116" s="176" t="s">
        <v>98</v>
      </c>
      <c r="F116" s="178">
        <v>150</v>
      </c>
      <c r="G116" s="176"/>
      <c r="H116" s="176" t="s">
        <v>159</v>
      </c>
      <c r="I116" s="176"/>
      <c r="J116" s="180"/>
      <c r="K116" s="180" t="s">
        <v>350</v>
      </c>
      <c r="L116" s="181" t="s">
        <v>74</v>
      </c>
      <c r="M116" s="178"/>
      <c r="N116" s="182">
        <v>15</v>
      </c>
      <c r="O116" s="182">
        <v>2029</v>
      </c>
      <c r="P116" s="313">
        <f>IF($D116="","",(IF($F116="","",SUM($D116*$F116))))</f>
        <v>4200</v>
      </c>
      <c r="Q116" s="193"/>
      <c r="R116" s="184">
        <f>IF(Table358[[#This Row],[Price of item]]="","",MROUND((SUM(Table358[[#This Row],[Price of item]]*(1.03^($O$2-(IF(Table358[[#This Row],[Year of price quote]] ="",$O$2,Table358[[#This Row],[Year of price quote]])))))),10))</f>
        <v>4200</v>
      </c>
      <c r="S116" s="595" t="str">
        <f t="array" ref="S116">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116" s="595" t="str">
        <f t="array" ref="T116">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16" s="595" t="str">
        <f t="array" ref="U116">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116" s="595" t="str">
        <f t="array" ref="V116">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16" s="595" t="str">
        <f t="array" ref="W116">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116" s="595" t="str">
        <f t="array" ref="X116">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16" s="595" t="str">
        <f t="array" ref="Y116">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16" s="595" t="str">
        <f t="array" ref="Z116">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116" s="595" t="str">
        <f t="array" ref="AA116">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16" s="595">
        <f t="array" ref="AB116">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5480</v>
      </c>
      <c r="AC116" s="595" t="str">
        <f t="array" ref="AC116">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116" s="185" t="str">
        <f t="array" ref="AD116">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16" s="185" t="str">
        <f t="array" ref="AE116">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116" s="185" t="str">
        <f t="array" ref="AF116">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16" s="185" t="str">
        <f t="array" ref="AG116">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116" s="185" t="str">
        <f t="array" ref="AH116">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116" s="186">
        <f t="shared" si="17"/>
        <v>0</v>
      </c>
    </row>
    <row r="117" spans="1:35" x14ac:dyDescent="0.25">
      <c r="A117" s="176" t="s">
        <v>351</v>
      </c>
      <c r="B117" s="177" t="s">
        <v>76</v>
      </c>
      <c r="C117" s="176" t="s">
        <v>345</v>
      </c>
      <c r="D117" s="176">
        <v>33</v>
      </c>
      <c r="E117" s="176" t="s">
        <v>98</v>
      </c>
      <c r="F117" s="178">
        <v>200</v>
      </c>
      <c r="G117" s="176"/>
      <c r="H117" s="176" t="s">
        <v>159</v>
      </c>
      <c r="I117" s="176" t="s">
        <v>346</v>
      </c>
      <c r="J117" s="180" t="s">
        <v>347</v>
      </c>
      <c r="K117" s="180" t="s">
        <v>352</v>
      </c>
      <c r="L117" s="191" t="s">
        <v>74</v>
      </c>
      <c r="M117" s="178"/>
      <c r="N117" s="182">
        <v>15</v>
      </c>
      <c r="O117" s="182">
        <v>2029</v>
      </c>
      <c r="P117" s="313">
        <f>IF($D117="","",(IF($F117="","",SUM($D117*$F117))))</f>
        <v>6600</v>
      </c>
      <c r="Q117" s="193"/>
      <c r="R117" s="184">
        <f>IF(Table358[[#This Row],[Price of item]]="","",MROUND((SUM(Table358[[#This Row],[Price of item]]*(1.03^($O$2-(IF(Table358[[#This Row],[Year of price quote]] ="",$O$2,Table358[[#This Row],[Year of price quote]])))))),10))</f>
        <v>6600</v>
      </c>
      <c r="S117" s="595" t="str">
        <f t="array" ref="S117">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117" s="595" t="str">
        <f t="array" ref="T117">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17" s="595" t="str">
        <f t="array" ref="U117">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117" s="595" t="str">
        <f t="array" ref="V117">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17" s="595" t="str">
        <f t="array" ref="W117">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117" s="595" t="str">
        <f t="array" ref="X117">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17" s="595" t="str">
        <f t="array" ref="Y117">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17" s="595" t="str">
        <f t="array" ref="Z117">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117" s="595" t="str">
        <f t="array" ref="AA117">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17" s="595">
        <f t="array" ref="AB117">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8610</v>
      </c>
      <c r="AC117" s="595" t="str">
        <f t="array" ref="AC117">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117" s="185" t="str">
        <f t="array" ref="AD117">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17" s="185" t="str">
        <f t="array" ref="AE117">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117" s="185" t="str">
        <f t="array" ref="AF117">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17" s="185" t="str">
        <f t="array" ref="AG117">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117" s="185" t="str">
        <f t="array" ref="AH117">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117" s="186">
        <f t="shared" si="17"/>
        <v>0</v>
      </c>
    </row>
    <row r="118" spans="1:35" ht="45" x14ac:dyDescent="0.25">
      <c r="A118" s="176" t="s">
        <v>353</v>
      </c>
      <c r="B118" s="177" t="s">
        <v>280</v>
      </c>
      <c r="C118" s="176" t="s">
        <v>282</v>
      </c>
      <c r="D118" s="176"/>
      <c r="E118" s="176"/>
      <c r="F118" s="178"/>
      <c r="G118" s="176"/>
      <c r="H118" s="176"/>
      <c r="I118" s="176" t="s">
        <v>346</v>
      </c>
      <c r="J118" s="180" t="s">
        <v>354</v>
      </c>
      <c r="K118" s="180" t="s">
        <v>355</v>
      </c>
      <c r="L118" s="191" t="s">
        <v>191</v>
      </c>
      <c r="M118" s="178"/>
      <c r="N118" s="182"/>
      <c r="O118" s="182"/>
      <c r="P118" s="313"/>
      <c r="Q118" s="193"/>
      <c r="R118" s="184" t="str">
        <f>IF(Table358[[#This Row],[Price of item]]="","",MROUND((SUM(Table358[[#This Row],[Price of item]]*(1.03^($O$2-(IF(Table358[[#This Row],[Year of price quote]] ="",$O$2,Table358[[#This Row],[Year of price quote]])))))),10))</f>
        <v/>
      </c>
      <c r="S118" s="185" t="str">
        <f t="array" ref="S118">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118" s="185" t="str">
        <f t="array" ref="T118">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18" s="185" t="str">
        <f t="array" ref="U118">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118" s="185" t="str">
        <f t="array" ref="V118">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18" s="185" t="str">
        <f t="array" ref="W118">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118" s="185" t="str">
        <f t="array" ref="X118">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18" s="185" t="str">
        <f t="array" ref="Y118">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18" s="185" t="str">
        <f t="array" ref="Z118">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118" s="185" t="str">
        <f t="array" ref="AA118">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18" s="185" t="str">
        <f t="array" ref="AB118">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118" s="185" t="str">
        <f t="array" ref="AC118">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118" s="185" t="str">
        <f t="array" ref="AD118">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18" s="185" t="str">
        <f t="array" ref="AE118">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118" s="185" t="str">
        <f t="array" ref="AF118">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18" s="185" t="str">
        <f t="array" ref="AG118">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118" s="185" t="str">
        <f t="array" ref="AH118">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118" s="186">
        <f t="shared" si="17"/>
        <v>0</v>
      </c>
    </row>
    <row r="119" spans="1:35" ht="42.75" x14ac:dyDescent="0.25">
      <c r="A119" s="176" t="s">
        <v>356</v>
      </c>
      <c r="B119" s="177" t="s">
        <v>357</v>
      </c>
      <c r="C119" s="176" t="s">
        <v>266</v>
      </c>
      <c r="D119" s="176">
        <v>2</v>
      </c>
      <c r="E119" s="176" t="s">
        <v>98</v>
      </c>
      <c r="F119" s="178">
        <v>140</v>
      </c>
      <c r="G119" s="176"/>
      <c r="H119" s="176" t="s">
        <v>159</v>
      </c>
      <c r="I119" s="176" t="s">
        <v>358</v>
      </c>
      <c r="J119" s="180" t="s">
        <v>359</v>
      </c>
      <c r="K119" s="359" t="s">
        <v>291</v>
      </c>
      <c r="L119" s="191" t="s">
        <v>74</v>
      </c>
      <c r="M119" s="124"/>
      <c r="N119" s="128">
        <v>1</v>
      </c>
      <c r="O119" s="128">
        <v>2020</v>
      </c>
      <c r="P119" s="313">
        <f>IF($D119="","",(IF($F119="","",SUM($D119*$F119))))</f>
        <v>280</v>
      </c>
      <c r="Q119" s="131"/>
      <c r="R119" s="184">
        <f>IF(Table358[[#This Row],[Price of item]]="","",MROUND((SUM(Table358[[#This Row],[Price of item]]*(1.03^($O$2-(IF(Table358[[#This Row],[Year of price quote]] ="",$O$2,Table358[[#This Row],[Year of price quote]])))))),10))</f>
        <v>280</v>
      </c>
      <c r="S119" s="596">
        <f t="array" ref="S119">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280</v>
      </c>
      <c r="T119" s="596">
        <f t="array" ref="T119">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290</v>
      </c>
      <c r="U119" s="596">
        <f t="array" ref="U119">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300</v>
      </c>
      <c r="V119" s="596">
        <f t="array" ref="V119">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310</v>
      </c>
      <c r="W119" s="596">
        <f t="array" ref="W119">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320</v>
      </c>
      <c r="X119" s="596">
        <f t="array" ref="X119">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320</v>
      </c>
      <c r="Y119" s="596">
        <f t="array" ref="Y119">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330</v>
      </c>
      <c r="Z119" s="596">
        <f t="array" ref="Z119">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340</v>
      </c>
      <c r="AA119" s="596">
        <f t="array" ref="AA119">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350</v>
      </c>
      <c r="AB119" s="596">
        <f t="array" ref="AB119">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370</v>
      </c>
      <c r="AC119" s="596">
        <f t="array" ref="AC119">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380</v>
      </c>
      <c r="AD119" s="185">
        <f t="array" ref="AD119">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390</v>
      </c>
      <c r="AE119" s="185">
        <f t="array" ref="AE119">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400</v>
      </c>
      <c r="AF119" s="185">
        <f t="array" ref="AF119">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410</v>
      </c>
      <c r="AG119" s="185">
        <f t="array" ref="AG119">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420</v>
      </c>
      <c r="AH119" s="185">
        <f t="array" ref="AH119">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440</v>
      </c>
      <c r="AI119" s="186">
        <f t="shared" si="17"/>
        <v>2060</v>
      </c>
    </row>
    <row r="120" spans="1:35" ht="42.75" x14ac:dyDescent="0.25">
      <c r="A120" s="176" t="s">
        <v>360</v>
      </c>
      <c r="B120" s="177"/>
      <c r="C120" s="176"/>
      <c r="D120" s="176"/>
      <c r="E120" s="176"/>
      <c r="F120" s="178"/>
      <c r="G120" s="176"/>
      <c r="H120" s="176" t="s">
        <v>267</v>
      </c>
      <c r="I120" s="176"/>
      <c r="J120" s="314"/>
      <c r="K120" s="180" t="s">
        <v>361</v>
      </c>
      <c r="L120" s="191" t="s">
        <v>74</v>
      </c>
      <c r="M120" s="178"/>
      <c r="N120" s="182">
        <v>5</v>
      </c>
      <c r="O120" s="182">
        <v>2020</v>
      </c>
      <c r="P120" s="313">
        <v>3000</v>
      </c>
      <c r="Q120" s="193"/>
      <c r="R120" s="184">
        <f>IF(Table358[[#This Row],[Price of item]]="","",MROUND((SUM(Table358[[#This Row],[Price of item]]*(1.03^($O$2-(IF(Table358[[#This Row],[Year of price quote]] ="",$O$2,Table358[[#This Row],[Year of price quote]])))))),10))</f>
        <v>3000</v>
      </c>
      <c r="S120" s="595">
        <f t="array" ref="S120">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3000</v>
      </c>
      <c r="T120" s="595" t="str">
        <f t="array" ref="T120">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20" s="595" t="str">
        <f t="array" ref="U120">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120" s="595" t="str">
        <f t="array" ref="V120">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20" s="595" t="str">
        <f t="array" ref="W120">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120" s="595">
        <f t="array" ref="X120">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3480</v>
      </c>
      <c r="Y120" s="595" t="str">
        <f t="array" ref="Y120">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20" s="595" t="str">
        <f t="array" ref="Z120">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120" s="595" t="str">
        <f t="array" ref="AA120">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20" s="595" t="str">
        <f t="array" ref="AB120">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120" s="595">
        <f t="array" ref="AC120">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4030</v>
      </c>
      <c r="AD120" s="185" t="str">
        <f t="array" ref="AD120">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20" s="185" t="str">
        <f t="array" ref="AE120">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120" s="185" t="str">
        <f t="array" ref="AF120">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20" s="185" t="str">
        <f t="array" ref="AG120">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120" s="185">
        <f t="array" ref="AH120">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4670</v>
      </c>
      <c r="AI120" s="186">
        <f t="shared" si="17"/>
        <v>4670</v>
      </c>
    </row>
    <row r="121" spans="1:35" ht="57.75" thickBot="1" x14ac:dyDescent="0.3">
      <c r="A121" s="176" t="s">
        <v>362</v>
      </c>
      <c r="B121" s="177"/>
      <c r="C121" s="176"/>
      <c r="D121" s="176"/>
      <c r="E121" s="176"/>
      <c r="F121" s="178"/>
      <c r="G121" s="176"/>
      <c r="H121" s="176"/>
      <c r="I121" s="176"/>
      <c r="J121" s="314"/>
      <c r="K121" s="180" t="s">
        <v>363</v>
      </c>
      <c r="L121" s="315" t="s">
        <v>78</v>
      </c>
      <c r="M121" s="178"/>
      <c r="N121" s="241"/>
      <c r="O121" s="182">
        <v>2035</v>
      </c>
      <c r="P121" s="313">
        <v>15000</v>
      </c>
      <c r="Q121" s="131"/>
      <c r="R121" s="184">
        <f>IF(Table358[[#This Row],[Price of item]]="","",MROUND((SUM(Table358[[#This Row],[Price of item]]*(1.03^($O$2-(IF(Table358[[#This Row],[Year of price quote]] ="",$O$2,Table358[[#This Row],[Year of price quote]])))))),10))</f>
        <v>15000</v>
      </c>
      <c r="S121" s="185" t="str">
        <f t="array" ref="S121">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121" s="185" t="str">
        <f t="array" ref="T121">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21" s="185" t="str">
        <f t="array" ref="U121">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121" s="185" t="str">
        <f t="array" ref="V121">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21" s="185" t="str">
        <f t="array" ref="W121">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121" s="185" t="str">
        <f t="array" ref="X121">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21" s="185" t="str">
        <f t="array" ref="Y121">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21" s="185" t="str">
        <f t="array" ref="Z121">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121" s="185" t="str">
        <f t="array" ref="AA121">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21" s="185" t="str">
        <f t="array" ref="AB121">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121" s="185" t="str">
        <f t="array" ref="AC121">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121" s="185" t="str">
        <f t="array" ref="AD121">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21" s="185" t="str">
        <f t="array" ref="AE121">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121" s="185" t="str">
        <f t="array" ref="AF121">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21" s="185" t="str">
        <f t="array" ref="AG121">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121" s="185">
        <f t="array" ref="AH121">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23370</v>
      </c>
      <c r="AI121" s="186">
        <f t="shared" si="17"/>
        <v>23370</v>
      </c>
    </row>
    <row r="122" spans="1:35" ht="15.75" thickBot="1" x14ac:dyDescent="0.3">
      <c r="A122" s="207"/>
      <c r="B122" s="288"/>
      <c r="C122" s="207"/>
      <c r="D122" s="207"/>
      <c r="E122" s="207"/>
      <c r="F122" s="211"/>
      <c r="G122" s="207"/>
      <c r="H122" s="207"/>
      <c r="I122" s="207"/>
      <c r="J122" s="289"/>
      <c r="K122" s="289"/>
      <c r="L122" s="208"/>
      <c r="M122" s="211"/>
      <c r="N122" s="212"/>
      <c r="O122" s="212"/>
      <c r="P122" s="330"/>
      <c r="Q122" s="331"/>
      <c r="R122" s="330"/>
      <c r="S122" s="292">
        <f t="shared" ref="S122:AI122" si="18">SUBTOTAL(109,S115:S121)</f>
        <v>3280</v>
      </c>
      <c r="T122" s="292">
        <f t="shared" si="18"/>
        <v>1840</v>
      </c>
      <c r="U122" s="292">
        <f t="shared" si="18"/>
        <v>300</v>
      </c>
      <c r="V122" s="292">
        <f t="shared" si="18"/>
        <v>310</v>
      </c>
      <c r="W122" s="292">
        <f t="shared" si="18"/>
        <v>2010</v>
      </c>
      <c r="X122" s="292">
        <f t="shared" si="18"/>
        <v>3800</v>
      </c>
      <c r="Y122" s="292">
        <f t="shared" si="18"/>
        <v>330</v>
      </c>
      <c r="Z122" s="292">
        <f t="shared" si="18"/>
        <v>2180</v>
      </c>
      <c r="AA122" s="292">
        <f t="shared" si="18"/>
        <v>350</v>
      </c>
      <c r="AB122" s="292">
        <f t="shared" si="18"/>
        <v>14460</v>
      </c>
      <c r="AC122" s="292">
        <f t="shared" si="18"/>
        <v>6430</v>
      </c>
      <c r="AD122" s="292">
        <f t="shared" si="18"/>
        <v>390</v>
      </c>
      <c r="AE122" s="292">
        <f t="shared" si="18"/>
        <v>400</v>
      </c>
      <c r="AF122" s="292">
        <f t="shared" si="18"/>
        <v>2610</v>
      </c>
      <c r="AG122" s="292">
        <f t="shared" si="18"/>
        <v>420</v>
      </c>
      <c r="AH122" s="292">
        <f t="shared" si="18"/>
        <v>28480</v>
      </c>
      <c r="AI122" s="292">
        <f t="shared" si="18"/>
        <v>32300</v>
      </c>
    </row>
    <row r="123" spans="1:35" ht="15.75" thickBot="1" x14ac:dyDescent="0.3">
      <c r="A123" s="293"/>
      <c r="B123" s="294"/>
      <c r="C123" s="295"/>
      <c r="D123" s="295"/>
      <c r="E123" s="207"/>
      <c r="F123" s="295"/>
      <c r="G123" s="295"/>
      <c r="H123" s="295"/>
      <c r="I123" s="295"/>
      <c r="J123" s="296"/>
      <c r="K123" s="297"/>
      <c r="L123" s="298"/>
      <c r="M123" s="299"/>
      <c r="N123" s="300"/>
      <c r="O123" s="300"/>
      <c r="P123" s="337"/>
      <c r="Q123" s="338"/>
      <c r="R123" s="271"/>
      <c r="S123" s="304"/>
      <c r="T123" s="408"/>
      <c r="U123" s="305"/>
      <c r="V123" s="408"/>
      <c r="W123" s="304"/>
      <c r="X123" s="408"/>
      <c r="Y123" s="305"/>
      <c r="Z123" s="408"/>
      <c r="AA123" s="305"/>
      <c r="AB123" s="339"/>
      <c r="AC123" s="305"/>
      <c r="AD123" s="305"/>
      <c r="AE123" s="305"/>
      <c r="AF123" s="305"/>
      <c r="AG123" s="304"/>
      <c r="AH123" s="305"/>
      <c r="AI123" s="305"/>
    </row>
    <row r="124" spans="1:35" ht="16.5" thickBot="1" x14ac:dyDescent="0.3">
      <c r="A124" s="273" t="s">
        <v>364</v>
      </c>
      <c r="B124" s="274" t="s">
        <v>365</v>
      </c>
      <c r="C124" s="306"/>
      <c r="D124" s="306"/>
      <c r="E124" s="306"/>
      <c r="F124" s="307"/>
      <c r="G124" s="306"/>
      <c r="H124" s="306"/>
      <c r="I124" s="162"/>
      <c r="J124" s="308"/>
      <c r="K124" s="308"/>
      <c r="L124" s="137"/>
      <c r="M124" s="307"/>
      <c r="N124" s="136"/>
      <c r="O124" s="136"/>
      <c r="P124" s="136"/>
      <c r="Q124" s="136"/>
      <c r="R124" s="224"/>
      <c r="S124" s="309"/>
      <c r="T124" s="310"/>
      <c r="U124" s="310"/>
      <c r="V124" s="310"/>
      <c r="W124" s="311"/>
      <c r="X124" s="310"/>
      <c r="Y124" s="310"/>
      <c r="Z124" s="310"/>
      <c r="AA124" s="310"/>
      <c r="AB124" s="310"/>
      <c r="AC124" s="310"/>
      <c r="AD124" s="310"/>
      <c r="AE124" s="310"/>
      <c r="AF124" s="310"/>
      <c r="AG124" s="309"/>
      <c r="AH124" s="310"/>
      <c r="AI124" s="312"/>
    </row>
    <row r="125" spans="1:35" ht="28.5" x14ac:dyDescent="0.25">
      <c r="A125" s="230" t="s">
        <v>366</v>
      </c>
      <c r="B125" s="229" t="s">
        <v>73</v>
      </c>
      <c r="C125" s="614" t="s">
        <v>1019</v>
      </c>
      <c r="D125" s="230"/>
      <c r="E125" s="230" t="s">
        <v>98</v>
      </c>
      <c r="F125" s="231"/>
      <c r="G125" s="230"/>
      <c r="H125" s="230" t="s">
        <v>267</v>
      </c>
      <c r="I125" s="230" t="s">
        <v>367</v>
      </c>
      <c r="J125" s="232" t="s">
        <v>1026</v>
      </c>
      <c r="K125" s="232" t="s">
        <v>291</v>
      </c>
      <c r="L125" s="324" t="s">
        <v>74</v>
      </c>
      <c r="M125" s="231"/>
      <c r="N125" s="285">
        <v>1</v>
      </c>
      <c r="O125" s="234">
        <v>2020</v>
      </c>
      <c r="P125" s="313">
        <v>150</v>
      </c>
      <c r="Q125" s="286"/>
      <c r="R125" s="236">
        <f>IF(Table358[[#This Row],[Price of item]]="","",MROUND((SUM(Table358[[#This Row],[Price of item]]*(1.03^($O$2-(IF(Table358[[#This Row],[Year of price quote]] ="",$O$2,Table358[[#This Row],[Year of price quote]])))))),10))</f>
        <v>150</v>
      </c>
      <c r="S125" s="598">
        <f t="array" ref="S125">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150</v>
      </c>
      <c r="T125" s="598">
        <f t="array" ref="T125">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150</v>
      </c>
      <c r="U125" s="598">
        <f t="array" ref="U125">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160</v>
      </c>
      <c r="V125" s="598">
        <f t="array" ref="V125">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160</v>
      </c>
      <c r="W125" s="598">
        <f t="array" ref="W125">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170</v>
      </c>
      <c r="X125" s="598">
        <f t="array" ref="X125">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170</v>
      </c>
      <c r="Y125" s="598">
        <f t="array" ref="Y125">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180</v>
      </c>
      <c r="Z125" s="598">
        <f t="array" ref="Z125">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180</v>
      </c>
      <c r="AA125" s="598">
        <f t="array" ref="AA125">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190</v>
      </c>
      <c r="AB125" s="598">
        <f t="array" ref="AB125">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200</v>
      </c>
      <c r="AC125" s="598">
        <f t="array" ref="AC125">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200</v>
      </c>
      <c r="AD125" s="237">
        <f t="array" ref="AD125">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210</v>
      </c>
      <c r="AE125" s="237">
        <f t="array" ref="AE125">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210</v>
      </c>
      <c r="AF125" s="237">
        <f t="array" ref="AF125">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220</v>
      </c>
      <c r="AG125" s="237">
        <f t="array" ref="AG125">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230</v>
      </c>
      <c r="AH125" s="237">
        <f t="array" ref="AH125">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230</v>
      </c>
      <c r="AI125" s="287">
        <f t="shared" ref="AI125:AI132" si="19">SUM(AD125:AH125)</f>
        <v>1100</v>
      </c>
    </row>
    <row r="126" spans="1:35" ht="30" x14ac:dyDescent="0.25">
      <c r="A126" s="176" t="s">
        <v>368</v>
      </c>
      <c r="B126" s="177"/>
      <c r="C126" s="613"/>
      <c r="D126" s="176">
        <v>12</v>
      </c>
      <c r="E126" s="176" t="s">
        <v>98</v>
      </c>
      <c r="F126" s="178">
        <v>140</v>
      </c>
      <c r="G126" s="176"/>
      <c r="H126" s="176" t="s">
        <v>159</v>
      </c>
      <c r="I126" s="176"/>
      <c r="J126" s="599" t="s">
        <v>1004</v>
      </c>
      <c r="K126" s="180" t="s">
        <v>1027</v>
      </c>
      <c r="L126" s="191" t="s">
        <v>74</v>
      </c>
      <c r="M126" s="178"/>
      <c r="N126" s="182">
        <v>15</v>
      </c>
      <c r="O126" s="182">
        <v>2029</v>
      </c>
      <c r="P126" s="313">
        <f>IF($D126="","",(IF($F126="","",SUM($D126*$F126))))</f>
        <v>1680</v>
      </c>
      <c r="Q126" s="193"/>
      <c r="R126" s="184">
        <f>IF(Table358[[#This Row],[Price of item]]="","",MROUND((SUM(Table358[[#This Row],[Price of item]]*(1.03^($O$2-(IF(Table358[[#This Row],[Year of price quote]] ="",$O$2,Table358[[#This Row],[Year of price quote]])))))),10))</f>
        <v>1680</v>
      </c>
      <c r="S126" s="595" t="str">
        <f t="array" ref="S126">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126" s="595" t="str">
        <f t="array" ref="T126">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26" s="595" t="str">
        <f t="array" ref="U126">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126" s="595" t="str">
        <f t="array" ref="V126">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26" s="595" t="str">
        <f t="array" ref="W126">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126" s="595" t="str">
        <f t="array" ref="X126">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26" s="595" t="str">
        <f t="array" ref="Y126">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26" s="595" t="str">
        <f t="array" ref="Z126">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126" s="595" t="str">
        <f t="array" ref="AA126">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26" s="595">
        <f t="array" ref="AB126">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2190</v>
      </c>
      <c r="AC126" s="595" t="str">
        <f t="array" ref="AC126">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126" s="185" t="str">
        <f t="array" ref="AD126">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26" s="185" t="str">
        <f t="array" ref="AE126">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126" s="185" t="str">
        <f t="array" ref="AF126">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26" s="185" t="str">
        <f t="array" ref="AG126">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126" s="185" t="str">
        <f t="array" ref="AH126">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126" s="186">
        <f t="shared" si="19"/>
        <v>0</v>
      </c>
    </row>
    <row r="127" spans="1:35" ht="51" customHeight="1" x14ac:dyDescent="0.25">
      <c r="A127" s="176" t="s">
        <v>369</v>
      </c>
      <c r="B127" s="177" t="s">
        <v>34</v>
      </c>
      <c r="C127" s="176" t="s">
        <v>370</v>
      </c>
      <c r="D127" s="176">
        <v>20</v>
      </c>
      <c r="E127" s="176" t="s">
        <v>98</v>
      </c>
      <c r="F127" s="178">
        <v>200</v>
      </c>
      <c r="G127" s="176"/>
      <c r="H127" s="176" t="s">
        <v>159</v>
      </c>
      <c r="I127" s="176" t="s">
        <v>371</v>
      </c>
      <c r="J127" s="180" t="s">
        <v>372</v>
      </c>
      <c r="K127" s="180" t="s">
        <v>1002</v>
      </c>
      <c r="L127" s="315" t="s">
        <v>74</v>
      </c>
      <c r="M127" s="178"/>
      <c r="N127" s="241">
        <v>10</v>
      </c>
      <c r="O127" s="182">
        <v>2024</v>
      </c>
      <c r="P127" s="313">
        <f>IF($D127="","",(IF($F127="","",SUM($D127*$F127))))</f>
        <v>4000</v>
      </c>
      <c r="Q127" s="131"/>
      <c r="R127" s="184">
        <f>IF(Table358[[#This Row],[Price of item]]="","",MROUND((SUM(Table358[[#This Row],[Price of item]]*(1.03^($O$2-(IF(Table358[[#This Row],[Year of price quote]] ="",$O$2,Table358[[#This Row],[Year of price quote]])))))),10))</f>
        <v>4000</v>
      </c>
      <c r="S127" s="595" t="str">
        <f t="array" ref="S127">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127" s="595" t="str">
        <f t="array" ref="T127">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27" s="595" t="str">
        <f t="array" ref="U127">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127" s="595" t="str">
        <f t="array" ref="V127">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27" s="595">
        <f t="array" ref="W127">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4500</v>
      </c>
      <c r="X127" s="595" t="str">
        <f t="array" ref="X127">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27" s="595" t="str">
        <f t="array" ref="Y127">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27" s="595" t="str">
        <f t="array" ref="Z127">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127" s="595" t="str">
        <f t="array" ref="AA127">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27" s="595" t="str">
        <f t="array" ref="AB127">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127" s="595" t="str">
        <f t="array" ref="AC127">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127" s="185" t="str">
        <f t="array" ref="AD127">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27" s="185" t="str">
        <f t="array" ref="AE127">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127" s="185" t="str">
        <f t="array" ref="AF127">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27" s="185">
        <f t="array" ref="AG127">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6050</v>
      </c>
      <c r="AH127" s="185" t="str">
        <f t="array" ref="AH127">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127" s="186">
        <f t="shared" si="19"/>
        <v>6050</v>
      </c>
    </row>
    <row r="128" spans="1:35" ht="64.5" customHeight="1" x14ac:dyDescent="0.25">
      <c r="A128" s="176" t="s">
        <v>369</v>
      </c>
      <c r="B128" s="177" t="s">
        <v>373</v>
      </c>
      <c r="C128" s="176" t="s">
        <v>370</v>
      </c>
      <c r="D128" s="176"/>
      <c r="E128" s="176"/>
      <c r="F128" s="178"/>
      <c r="G128" s="176"/>
      <c r="H128" s="230" t="s">
        <v>267</v>
      </c>
      <c r="I128" s="176" t="s">
        <v>371</v>
      </c>
      <c r="J128" s="180" t="s">
        <v>374</v>
      </c>
      <c r="K128" s="180" t="s">
        <v>1028</v>
      </c>
      <c r="L128" s="315" t="s">
        <v>74</v>
      </c>
      <c r="M128" s="178"/>
      <c r="N128" s="241">
        <v>2</v>
      </c>
      <c r="O128" s="182">
        <v>2025</v>
      </c>
      <c r="P128" s="313">
        <v>500</v>
      </c>
      <c r="Q128" s="131"/>
      <c r="R128" s="184">
        <v>1000</v>
      </c>
      <c r="S128" s="596" t="str">
        <f t="array" ref="S128">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128" s="596">
        <f t="array" ref="T128">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1030</v>
      </c>
      <c r="U128" s="596" t="str">
        <f t="array" ref="U128">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128" s="596">
        <f t="array" ref="V128">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1090</v>
      </c>
      <c r="W128" s="596" t="str">
        <f t="array" ref="W128">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128" s="596">
        <f t="array" ref="X128">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1160</v>
      </c>
      <c r="Y128" s="596" t="str">
        <f t="array" ref="Y128">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28" s="596">
        <f t="array" ref="Z128">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1230</v>
      </c>
      <c r="AA128" s="596" t="str">
        <f t="array" ref="AA128">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28" s="596">
        <f t="array" ref="AB128">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1300</v>
      </c>
      <c r="AC128" s="596" t="str">
        <f t="array" ref="AC128">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128" s="185">
        <f t="array" ref="AD128">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1380</v>
      </c>
      <c r="AE128" s="185" t="str">
        <f t="array" ref="AE128">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128" s="185">
        <f t="array" ref="AF128">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1470</v>
      </c>
      <c r="AG128" s="185" t="str">
        <f t="array" ref="AG128">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128" s="185">
        <f t="array" ref="AH128">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1560</v>
      </c>
      <c r="AI128" s="186">
        <f t="shared" si="19"/>
        <v>4410</v>
      </c>
    </row>
    <row r="129" spans="1:35" ht="28.5" x14ac:dyDescent="0.25">
      <c r="A129" s="176" t="s">
        <v>375</v>
      </c>
      <c r="B129" s="177"/>
      <c r="C129" s="176"/>
      <c r="D129" s="176">
        <v>45</v>
      </c>
      <c r="E129" s="176" t="s">
        <v>98</v>
      </c>
      <c r="F129" s="178">
        <v>150</v>
      </c>
      <c r="G129" s="176"/>
      <c r="H129" s="176" t="s">
        <v>159</v>
      </c>
      <c r="I129" s="176"/>
      <c r="J129" s="314"/>
      <c r="K129" s="180" t="s">
        <v>1018</v>
      </c>
      <c r="L129" s="191" t="s">
        <v>74</v>
      </c>
      <c r="M129" s="178"/>
      <c r="N129" s="182">
        <v>4</v>
      </c>
      <c r="O129" s="182">
        <v>2024</v>
      </c>
      <c r="P129" s="313">
        <f>IF($D129="","",(IF($F129="","",SUM($D129*$F129))))</f>
        <v>6750</v>
      </c>
      <c r="Q129" s="193">
        <v>2020</v>
      </c>
      <c r="R129" s="184">
        <f>IF(Table358[[#This Row],[Price of item]]="","",MROUND((SUM(Table358[[#This Row],[Price of item]]*(1.03^($O$2-(IF(Table358[[#This Row],[Year of price quote]] ="",$O$2,Table358[[#This Row],[Year of price quote]])))))),10))</f>
        <v>6750</v>
      </c>
      <c r="S129" s="595">
        <f t="array" ref="S129">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6750</v>
      </c>
      <c r="T129" s="595" t="str">
        <f t="array" ref="T129">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29" s="595" t="str">
        <f t="array" ref="U129">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129" s="595" t="str">
        <f t="array" ref="V129">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29" s="595">
        <f t="array" ref="W129">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7600</v>
      </c>
      <c r="X129" s="595" t="str">
        <f t="array" ref="X129">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29" s="595" t="str">
        <f t="array" ref="Y129">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29" s="595" t="str">
        <f t="array" ref="Z129">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129" s="595">
        <f t="array" ref="AA129">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8550</v>
      </c>
      <c r="AB129" s="595" t="str">
        <f t="array" ref="AB129">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129" s="595" t="str">
        <f t="array" ref="AC129">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129" s="185" t="str">
        <f t="array" ref="AD129">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29" s="185">
        <f t="array" ref="AE129">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9620</v>
      </c>
      <c r="AF129" s="185" t="str">
        <f t="array" ref="AF129">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29" s="185" t="str">
        <f t="array" ref="AG129">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129" s="185" t="str">
        <f t="array" ref="AH129">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129" s="186">
        <f t="shared" si="19"/>
        <v>9620</v>
      </c>
    </row>
    <row r="130" spans="1:35" ht="50.25" customHeight="1" x14ac:dyDescent="0.25">
      <c r="A130" s="176" t="s">
        <v>376</v>
      </c>
      <c r="B130" s="177" t="s">
        <v>76</v>
      </c>
      <c r="C130" s="176" t="s">
        <v>370</v>
      </c>
      <c r="D130" s="176">
        <v>12</v>
      </c>
      <c r="E130" s="176" t="s">
        <v>98</v>
      </c>
      <c r="F130" s="178">
        <v>200</v>
      </c>
      <c r="G130" s="176"/>
      <c r="H130" s="176" t="s">
        <v>159</v>
      </c>
      <c r="I130" s="176" t="s">
        <v>377</v>
      </c>
      <c r="J130" s="180" t="s">
        <v>372</v>
      </c>
      <c r="K130" s="180" t="s">
        <v>1003</v>
      </c>
      <c r="L130" s="181" t="s">
        <v>74</v>
      </c>
      <c r="M130" s="178"/>
      <c r="N130" s="241">
        <v>10</v>
      </c>
      <c r="O130" s="182">
        <v>2024</v>
      </c>
      <c r="P130" s="313">
        <f>IF($D130="","",(IF($F130="","",SUM($D130*$F130))))</f>
        <v>2400</v>
      </c>
      <c r="Q130" s="131"/>
      <c r="R130" s="184">
        <f>IF(Table358[[#This Row],[Price of item]]="","",MROUND((SUM(Table358[[#This Row],[Price of item]]*(1.03^($O$2-(IF(Table358[[#This Row],[Year of price quote]] ="",$O$2,Table358[[#This Row],[Year of price quote]])))))),10))</f>
        <v>2400</v>
      </c>
      <c r="S130" s="595" t="str">
        <f t="array" ref="S130">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130" s="595" t="str">
        <f t="array" ref="T130">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30" s="595" t="str">
        <f t="array" ref="U130">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130" s="595" t="str">
        <f t="array" ref="V130">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30" s="595">
        <f t="array" ref="W130">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2700</v>
      </c>
      <c r="X130" s="595" t="str">
        <f t="array" ref="X130">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30" s="595" t="str">
        <f t="array" ref="Y130">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30" s="595" t="str">
        <f t="array" ref="Z130">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130" s="595" t="str">
        <f t="array" ref="AA130">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30" s="595" t="str">
        <f t="array" ref="AB130">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130" s="595" t="str">
        <f t="array" ref="AC130">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130" s="185" t="str">
        <f t="array" ref="AD130">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30" s="185" t="str">
        <f t="array" ref="AE130">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130" s="185" t="str">
        <f t="array" ref="AF130">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30" s="185">
        <f t="array" ref="AG130">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3630</v>
      </c>
      <c r="AH130" s="185" t="str">
        <f t="array" ref="AH130">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130" s="186">
        <f t="shared" si="19"/>
        <v>3630</v>
      </c>
    </row>
    <row r="131" spans="1:35" ht="42.75" x14ac:dyDescent="0.25">
      <c r="A131" s="409" t="s">
        <v>378</v>
      </c>
      <c r="B131" s="410" t="s">
        <v>379</v>
      </c>
      <c r="C131" s="409" t="s">
        <v>282</v>
      </c>
      <c r="D131" s="411"/>
      <c r="E131" s="411"/>
      <c r="F131" s="387"/>
      <c r="G131" s="412"/>
      <c r="H131" s="412"/>
      <c r="I131" s="412" t="s">
        <v>380</v>
      </c>
      <c r="J131" s="413" t="s">
        <v>328</v>
      </c>
      <c r="K131" s="180" t="s">
        <v>168</v>
      </c>
      <c r="L131" s="328" t="s">
        <v>191</v>
      </c>
      <c r="M131" s="411"/>
      <c r="N131" s="182"/>
      <c r="O131" s="388"/>
      <c r="P131" s="313" t="str">
        <f>IF($D131="","",(IF($F131="","",SUM($D131*$F131))))</f>
        <v/>
      </c>
      <c r="Q131" s="131"/>
      <c r="R131" s="184" t="str">
        <f>IF(Table358[[#This Row],[Price of item]]="","",MROUND((SUM(Table358[[#This Row],[Price of item]]*(1.03^($O$2-(IF(Table358[[#This Row],[Year of price quote]] ="",$O$2,Table358[[#This Row],[Year of price quote]])))))),10))</f>
        <v/>
      </c>
      <c r="S131" s="185" t="str">
        <f t="array" ref="S131">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131" s="185" t="str">
        <f t="array" ref="T131">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31" s="185" t="str">
        <f t="array" ref="U131">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131" s="185" t="str">
        <f t="array" ref="V131">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31" s="185" t="str">
        <f t="array" ref="W131">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131" s="185" t="str">
        <f t="array" ref="X131">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31" s="185" t="str">
        <f t="array" ref="Y131">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31" s="185" t="str">
        <f t="array" ref="Z131">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131" s="185" t="str">
        <f t="array" ref="AA131">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31" s="185" t="str">
        <f t="array" ref="AB131">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131" s="185" t="str">
        <f t="array" ref="AC131">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131" s="185" t="str">
        <f t="array" ref="AD131">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31" s="185" t="str">
        <f t="array" ref="AE131">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131" s="185" t="str">
        <f t="array" ref="AF131">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31" s="185" t="str">
        <f t="array" ref="AG131">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131" s="185" t="str">
        <f t="array" ref="AH131">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131" s="186">
        <f t="shared" si="19"/>
        <v>0</v>
      </c>
    </row>
    <row r="132" spans="1:35" ht="30.75" thickBot="1" x14ac:dyDescent="0.3">
      <c r="A132" s="176" t="s">
        <v>381</v>
      </c>
      <c r="B132" s="177" t="s">
        <v>281</v>
      </c>
      <c r="C132" s="176" t="s">
        <v>382</v>
      </c>
      <c r="D132" s="176">
        <v>1</v>
      </c>
      <c r="E132" s="176" t="s">
        <v>100</v>
      </c>
      <c r="F132" s="178"/>
      <c r="G132" s="176"/>
      <c r="H132" s="176" t="s">
        <v>267</v>
      </c>
      <c r="I132" s="176" t="s">
        <v>383</v>
      </c>
      <c r="J132" s="180" t="s">
        <v>384</v>
      </c>
      <c r="K132" s="180" t="s">
        <v>317</v>
      </c>
      <c r="L132" s="181" t="s">
        <v>74</v>
      </c>
      <c r="M132" s="178"/>
      <c r="N132" s="182">
        <v>5</v>
      </c>
      <c r="O132" s="182">
        <v>2022</v>
      </c>
      <c r="P132" s="313">
        <v>300</v>
      </c>
      <c r="Q132" s="193"/>
      <c r="R132" s="184">
        <f>IF(Table358[[#This Row],[Price of item]]="","",MROUND((SUM(Table358[[#This Row],[Price of item]]*(1.03^($O$2-(IF(Table358[[#This Row],[Year of price quote]] ="",$O$2,Table358[[#This Row],[Year of price quote]])))))),10))</f>
        <v>300</v>
      </c>
      <c r="S132" s="596" t="str">
        <f t="array" ref="S132">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132" s="596" t="str">
        <f t="array" ref="T132">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32" s="596">
        <f t="array" ref="U132">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320</v>
      </c>
      <c r="V132" s="596" t="str">
        <f t="array" ref="V132">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32" s="596" t="str">
        <f t="array" ref="W132">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132" s="596" t="str">
        <f t="array" ref="X132">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32" s="596" t="str">
        <f t="array" ref="Y132">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32" s="596">
        <f t="array" ref="Z132">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370</v>
      </c>
      <c r="AA132" s="596" t="str">
        <f t="array" ref="AA132">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32" s="596" t="str">
        <f t="array" ref="AB132">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132" s="596" t="str">
        <f t="array" ref="AC132">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132" s="185" t="str">
        <f t="array" ref="AD132">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32" s="185">
        <f t="array" ref="AE132">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430</v>
      </c>
      <c r="AF132" s="185" t="str">
        <f t="array" ref="AF132">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32" s="185" t="str">
        <f t="array" ref="AG132">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132" s="185" t="str">
        <f t="array" ref="AH132">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132" s="186">
        <f t="shared" si="19"/>
        <v>430</v>
      </c>
    </row>
    <row r="133" spans="1:35" ht="15.75" thickBot="1" x14ac:dyDescent="0.3">
      <c r="A133" s="207"/>
      <c r="B133" s="288"/>
      <c r="C133" s="207"/>
      <c r="D133" s="207"/>
      <c r="E133" s="207"/>
      <c r="F133" s="211"/>
      <c r="G133" s="207"/>
      <c r="H133" s="207"/>
      <c r="I133" s="207"/>
      <c r="J133" s="289"/>
      <c r="K133" s="289"/>
      <c r="L133" s="208"/>
      <c r="M133" s="211"/>
      <c r="N133" s="212"/>
      <c r="O133" s="212"/>
      <c r="P133" s="330"/>
      <c r="Q133" s="331"/>
      <c r="R133" s="330"/>
      <c r="S133" s="398">
        <f t="shared" ref="S133:AI133" si="20">SUBTOTAL(109,S125:S132)</f>
        <v>6900</v>
      </c>
      <c r="T133" s="398">
        <f t="shared" si="20"/>
        <v>1180</v>
      </c>
      <c r="U133" s="398">
        <f t="shared" si="20"/>
        <v>480</v>
      </c>
      <c r="V133" s="398">
        <f t="shared" si="20"/>
        <v>1250</v>
      </c>
      <c r="W133" s="398">
        <f t="shared" si="20"/>
        <v>14970</v>
      </c>
      <c r="X133" s="398">
        <f t="shared" si="20"/>
        <v>1330</v>
      </c>
      <c r="Y133" s="398">
        <f t="shared" si="20"/>
        <v>180</v>
      </c>
      <c r="Z133" s="398">
        <f t="shared" si="20"/>
        <v>1780</v>
      </c>
      <c r="AA133" s="398">
        <f t="shared" si="20"/>
        <v>8740</v>
      </c>
      <c r="AB133" s="398">
        <f t="shared" si="20"/>
        <v>3690</v>
      </c>
      <c r="AC133" s="398">
        <f t="shared" si="20"/>
        <v>200</v>
      </c>
      <c r="AD133" s="398">
        <f t="shared" si="20"/>
        <v>1590</v>
      </c>
      <c r="AE133" s="398">
        <f t="shared" si="20"/>
        <v>10260</v>
      </c>
      <c r="AF133" s="398">
        <f t="shared" si="20"/>
        <v>1690</v>
      </c>
      <c r="AG133" s="398">
        <f t="shared" si="20"/>
        <v>9910</v>
      </c>
      <c r="AH133" s="398">
        <f t="shared" si="20"/>
        <v>1790</v>
      </c>
      <c r="AI133" s="398">
        <f t="shared" si="20"/>
        <v>25240</v>
      </c>
    </row>
    <row r="134" spans="1:35" ht="15.75" thickBot="1" x14ac:dyDescent="0.3">
      <c r="A134" s="293"/>
      <c r="B134" s="294"/>
      <c r="C134" s="295"/>
      <c r="D134" s="295"/>
      <c r="E134" s="207"/>
      <c r="F134" s="295"/>
      <c r="G134" s="295"/>
      <c r="H134" s="295"/>
      <c r="I134" s="295"/>
      <c r="J134" s="296"/>
      <c r="K134" s="297"/>
      <c r="L134" s="298"/>
      <c r="M134" s="299"/>
      <c r="N134" s="300"/>
      <c r="O134" s="300"/>
      <c r="P134" s="337"/>
      <c r="Q134" s="338"/>
      <c r="R134" s="271"/>
      <c r="S134" s="400"/>
      <c r="T134" s="408"/>
      <c r="U134" s="408"/>
      <c r="V134" s="408"/>
      <c r="W134" s="400"/>
      <c r="X134" s="408"/>
      <c r="Y134" s="408"/>
      <c r="Z134" s="408"/>
      <c r="AA134" s="408"/>
      <c r="AB134" s="401"/>
      <c r="AC134" s="408"/>
      <c r="AD134" s="408"/>
      <c r="AE134" s="408"/>
      <c r="AF134" s="408"/>
      <c r="AG134" s="304"/>
      <c r="AH134" s="408"/>
      <c r="AI134" s="408"/>
    </row>
    <row r="135" spans="1:35" ht="32.25" thickBot="1" x14ac:dyDescent="0.3">
      <c r="A135" s="273" t="s">
        <v>385</v>
      </c>
      <c r="B135" s="274" t="s">
        <v>386</v>
      </c>
      <c r="C135" s="306"/>
      <c r="D135" s="306"/>
      <c r="E135" s="306"/>
      <c r="F135" s="307"/>
      <c r="G135" s="306"/>
      <c r="H135" s="306"/>
      <c r="I135" s="162"/>
      <c r="J135" s="308"/>
      <c r="K135" s="414"/>
      <c r="L135" s="342"/>
      <c r="M135" s="307"/>
      <c r="N135" s="357"/>
      <c r="O135" s="136"/>
      <c r="P135" s="136"/>
      <c r="Q135" s="136"/>
      <c r="R135" s="344"/>
      <c r="S135" s="225"/>
      <c r="T135" s="225"/>
      <c r="U135" s="225"/>
      <c r="V135" s="225"/>
      <c r="W135" s="225"/>
      <c r="X135" s="225"/>
      <c r="Y135" s="225"/>
      <c r="Z135" s="225"/>
      <c r="AA135" s="225"/>
      <c r="AB135" s="225"/>
      <c r="AC135" s="225"/>
      <c r="AD135" s="225"/>
      <c r="AE135" s="225"/>
      <c r="AF135" s="225"/>
      <c r="AG135" s="225"/>
      <c r="AH135" s="226"/>
      <c r="AI135" s="227"/>
    </row>
    <row r="136" spans="1:35" ht="30" customHeight="1" x14ac:dyDescent="0.25">
      <c r="A136" s="230" t="s">
        <v>387</v>
      </c>
      <c r="B136" s="229" t="s">
        <v>73</v>
      </c>
      <c r="C136" s="614" t="s">
        <v>1019</v>
      </c>
      <c r="D136" s="230">
        <v>40</v>
      </c>
      <c r="E136" s="230" t="s">
        <v>98</v>
      </c>
      <c r="F136" s="231"/>
      <c r="G136" s="230"/>
      <c r="H136" s="230" t="s">
        <v>267</v>
      </c>
      <c r="I136" s="230" t="s">
        <v>388</v>
      </c>
      <c r="J136" s="232" t="s">
        <v>294</v>
      </c>
      <c r="K136" s="232" t="s">
        <v>291</v>
      </c>
      <c r="L136" s="324" t="s">
        <v>74</v>
      </c>
      <c r="M136" s="231"/>
      <c r="N136" s="234">
        <v>1</v>
      </c>
      <c r="O136" s="234">
        <v>2015</v>
      </c>
      <c r="P136" s="313">
        <v>200</v>
      </c>
      <c r="Q136" s="235"/>
      <c r="R136" s="236">
        <f>IF(Table358[[#This Row],[Price of item]]="","",MROUND((SUM(Table358[[#This Row],[Price of item]]*(1.03^($O$2-(IF(Table358[[#This Row],[Year of price quote]] ="",$O$2,Table358[[#This Row],[Year of price quote]])))))),10))</f>
        <v>200</v>
      </c>
      <c r="S136" s="598">
        <f t="array" ref="S136">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200</v>
      </c>
      <c r="T136" s="598">
        <f t="array" ref="T136">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210</v>
      </c>
      <c r="U136" s="598">
        <f t="array" ref="U136">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210</v>
      </c>
      <c r="V136" s="598">
        <f t="array" ref="V136">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220</v>
      </c>
      <c r="W136" s="598">
        <f t="array" ref="W136">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230</v>
      </c>
      <c r="X136" s="598">
        <f t="array" ref="X136">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230</v>
      </c>
      <c r="Y136" s="598">
        <f t="array" ref="Y136">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240</v>
      </c>
      <c r="Z136" s="598">
        <f t="array" ref="Z136">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250</v>
      </c>
      <c r="AA136" s="598">
        <f t="array" ref="AA136">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250</v>
      </c>
      <c r="AB136" s="598">
        <f t="array" ref="AB136">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260</v>
      </c>
      <c r="AC136" s="598">
        <f t="array" ref="AC136">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270</v>
      </c>
      <c r="AD136" s="237">
        <f t="array" ref="AD136">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280</v>
      </c>
      <c r="AE136" s="237">
        <f t="array" ref="AE136">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290</v>
      </c>
      <c r="AF136" s="237">
        <f t="array" ref="AF136">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290</v>
      </c>
      <c r="AG136" s="237">
        <f t="array" ref="AG136">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300</v>
      </c>
      <c r="AH136" s="237">
        <f t="array" ref="AH136">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310</v>
      </c>
      <c r="AI136" s="287">
        <f>SUM(AD136:AH136)</f>
        <v>1470</v>
      </c>
    </row>
    <row r="137" spans="1:35" ht="28.5" x14ac:dyDescent="0.25">
      <c r="A137" s="176" t="s">
        <v>389</v>
      </c>
      <c r="B137" s="177"/>
      <c r="C137" s="613"/>
      <c r="D137" s="176">
        <v>65</v>
      </c>
      <c r="E137" s="176" t="s">
        <v>98</v>
      </c>
      <c r="F137" s="178">
        <v>130</v>
      </c>
      <c r="G137" s="176"/>
      <c r="H137" s="176" t="s">
        <v>159</v>
      </c>
      <c r="I137" s="176"/>
      <c r="J137" s="599" t="s">
        <v>1005</v>
      </c>
      <c r="K137" s="180" t="s">
        <v>295</v>
      </c>
      <c r="L137" s="181" t="s">
        <v>74</v>
      </c>
      <c r="M137" s="178"/>
      <c r="N137" s="241">
        <v>15</v>
      </c>
      <c r="O137" s="182">
        <v>2029</v>
      </c>
      <c r="P137" s="313">
        <f>IF($D137="","",(IF($F137="","",SUM($D137*$F137))))</f>
        <v>8450</v>
      </c>
      <c r="Q137" s="131"/>
      <c r="R137" s="184">
        <f>IF(Table358[[#This Row],[Price of item]]="","",MROUND((SUM(Table358[[#This Row],[Price of item]]*(1.03^($O$2-(IF(Table358[[#This Row],[Year of price quote]] ="",$O$2,Table358[[#This Row],[Year of price quote]])))))),10))</f>
        <v>8450</v>
      </c>
      <c r="S137" s="595" t="str">
        <f t="array" ref="S137">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137" s="595" t="str">
        <f t="array" ref="T137">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37" s="595" t="str">
        <f t="array" ref="U137">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137" s="595" t="str">
        <f t="array" ref="V137">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37" s="595" t="str">
        <f t="array" ref="W137">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137" s="595" t="str">
        <f t="array" ref="X137">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37" s="595" t="str">
        <f t="array" ref="Y137">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37" s="595" t="str">
        <f t="array" ref="Z137">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137" s="595" t="str">
        <f t="array" ref="AA137">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37" s="595">
        <f t="array" ref="AB137">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11030</v>
      </c>
      <c r="AC137" s="595" t="str">
        <f t="array" ref="AC137">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137" s="185" t="str">
        <f t="array" ref="AD137">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37" s="185" t="str">
        <f t="array" ref="AE137">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137" s="185" t="str">
        <f t="array" ref="AF137">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37" s="185" t="str">
        <f t="array" ref="AG137">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137" s="185" t="str">
        <f t="array" ref="AH137">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137" s="186">
        <f>SUM(AD137:AH137)</f>
        <v>0</v>
      </c>
    </row>
    <row r="138" spans="1:35" ht="42.75" x14ac:dyDescent="0.25">
      <c r="A138" s="176" t="s">
        <v>390</v>
      </c>
      <c r="B138" s="177" t="s">
        <v>34</v>
      </c>
      <c r="C138" s="176" t="s">
        <v>391</v>
      </c>
      <c r="D138" s="176">
        <v>20</v>
      </c>
      <c r="E138" s="176" t="s">
        <v>98</v>
      </c>
      <c r="F138" s="178">
        <v>36</v>
      </c>
      <c r="G138" s="176"/>
      <c r="H138" s="176" t="s">
        <v>159</v>
      </c>
      <c r="I138" s="176" t="s">
        <v>392</v>
      </c>
      <c r="J138" s="180" t="s">
        <v>393</v>
      </c>
      <c r="K138" s="180" t="s">
        <v>394</v>
      </c>
      <c r="L138" s="191" t="s">
        <v>74</v>
      </c>
      <c r="M138" s="178"/>
      <c r="N138" s="182">
        <v>5</v>
      </c>
      <c r="O138" s="182">
        <v>2024</v>
      </c>
      <c r="P138" s="313">
        <f>IF($D138="","",(IF($F138="","",SUM($D138*$F138))))</f>
        <v>720</v>
      </c>
      <c r="Q138" s="193"/>
      <c r="R138" s="184">
        <f>IF(Table358[[#This Row],[Price of item]]="","",MROUND((SUM(Table358[[#This Row],[Price of item]]*(1.03^($O$2-(IF(Table358[[#This Row],[Year of price quote]] ="",$O$2,Table358[[#This Row],[Year of price quote]])))))),10))</f>
        <v>720</v>
      </c>
      <c r="S138" s="604" t="str">
        <f t="array" ref="S138">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138" s="604" t="str">
        <f t="array" ref="T138">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38" s="604" t="str">
        <f t="array" ref="U138">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138" s="604" t="str">
        <f t="array" ref="V138">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38" s="604">
        <f t="array" ref="W138">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810</v>
      </c>
      <c r="X138" s="604" t="str">
        <f t="array" ref="X138">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38" s="604" t="str">
        <f t="array" ref="Y138">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38" s="604" t="str">
        <f t="array" ref="Z138">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138" s="604" t="str">
        <f t="array" ref="AA138">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38" s="604">
        <f t="array" ref="AB138">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940</v>
      </c>
      <c r="AC138" s="604" t="str">
        <f t="array" ref="AC138">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138" s="185" t="str">
        <f t="array" ref="AD138">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38" s="185" t="str">
        <f t="array" ref="AE138">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138" s="185" t="str">
        <f t="array" ref="AF138">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38" s="185">
        <f t="array" ref="AG138">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1090</v>
      </c>
      <c r="AH138" s="185" t="str">
        <f t="array" ref="AH138">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138" s="186">
        <f>SUM(AD138:AH138)</f>
        <v>1090</v>
      </c>
    </row>
    <row r="139" spans="1:35" ht="46.5" customHeight="1" x14ac:dyDescent="0.25">
      <c r="A139" s="176" t="s">
        <v>395</v>
      </c>
      <c r="B139" s="177"/>
      <c r="C139" s="176"/>
      <c r="D139" s="176"/>
      <c r="E139" s="176"/>
      <c r="F139" s="178"/>
      <c r="G139" s="176"/>
      <c r="H139" s="176"/>
      <c r="I139" s="176"/>
      <c r="J139" s="180" t="s">
        <v>396</v>
      </c>
      <c r="K139" s="180" t="s">
        <v>168</v>
      </c>
      <c r="L139" s="191"/>
      <c r="M139" s="178"/>
      <c r="N139" s="182"/>
      <c r="O139" s="182"/>
      <c r="P139" s="313" t="str">
        <f>IF($D139="","",(IF($F139="","",SUM($D139*$F139))))</f>
        <v/>
      </c>
      <c r="Q139" s="193"/>
      <c r="R139" s="184" t="str">
        <f>IF(Table358[[#This Row],[Price of item]]="","",MROUND((SUM(Table358[[#This Row],[Price of item]]*(1.03^($O$2-(IF(Table358[[#This Row],[Year of price quote]] ="",$O$2,Table358[[#This Row],[Year of price quote]])))))),10))</f>
        <v/>
      </c>
      <c r="S139" s="185" t="str">
        <f t="array" ref="S139">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139" s="185" t="str">
        <f t="array" ref="T139">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39" s="185" t="str">
        <f t="array" ref="U139">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139" s="185" t="str">
        <f t="array" ref="V139">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39" s="185" t="str">
        <f t="array" ref="W139">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139" s="185" t="str">
        <f t="array" ref="X139">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39" s="185" t="str">
        <f t="array" ref="Y139">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39" s="185" t="str">
        <f t="array" ref="Z139">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139" s="185" t="str">
        <f t="array" ref="AA139">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39" s="185" t="str">
        <f t="array" ref="AB139">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139" s="185" t="str">
        <f t="array" ref="AC139">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139" s="185" t="str">
        <f t="array" ref="AD139">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39" s="185" t="str">
        <f t="array" ref="AE139">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139" s="185" t="str">
        <f t="array" ref="AF139">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39" s="185" t="str">
        <f t="array" ref="AG139">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139" s="185" t="str">
        <f t="array" ref="AH139">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139" s="186">
        <f>SUM(AD139:AH139)</f>
        <v>0</v>
      </c>
    </row>
    <row r="140" spans="1:35" ht="42.75" x14ac:dyDescent="0.25">
      <c r="A140" s="176" t="s">
        <v>397</v>
      </c>
      <c r="B140" s="177"/>
      <c r="C140" s="176" t="s">
        <v>266</v>
      </c>
      <c r="D140" s="176"/>
      <c r="E140" s="176"/>
      <c r="F140" s="178"/>
      <c r="G140" s="176"/>
      <c r="H140" s="176" t="s">
        <v>267</v>
      </c>
      <c r="I140" s="176" t="s">
        <v>388</v>
      </c>
      <c r="J140" s="180" t="s">
        <v>1029</v>
      </c>
      <c r="K140" s="180" t="s">
        <v>297</v>
      </c>
      <c r="L140" s="191" t="s">
        <v>74</v>
      </c>
      <c r="M140" s="178"/>
      <c r="N140" s="182">
        <v>1</v>
      </c>
      <c r="O140" s="182">
        <v>2020</v>
      </c>
      <c r="P140" s="313">
        <v>250</v>
      </c>
      <c r="Q140" s="193"/>
      <c r="R140" s="184">
        <f>IF(Table358[[#This Row],[Price of item]]="","",MROUND((SUM(Table358[[#This Row],[Price of item]]*(1.03^($O$2-(IF(Table358[[#This Row],[Year of price quote]] ="",$O$2,Table358[[#This Row],[Year of price quote]])))))),10))</f>
        <v>250</v>
      </c>
      <c r="S140" s="596">
        <f t="array" ref="S140">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250</v>
      </c>
      <c r="T140" s="596">
        <f t="array" ref="T140">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260</v>
      </c>
      <c r="U140" s="596">
        <f t="array" ref="U140">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270</v>
      </c>
      <c r="V140" s="596">
        <f t="array" ref="V140">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270</v>
      </c>
      <c r="W140" s="596">
        <f t="array" ref="W140">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280</v>
      </c>
      <c r="X140" s="596">
        <f t="array" ref="X140">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290</v>
      </c>
      <c r="Y140" s="596">
        <f t="array" ref="Y140">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300</v>
      </c>
      <c r="Z140" s="596">
        <f t="array" ref="Z140">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310</v>
      </c>
      <c r="AA140" s="596">
        <f t="array" ref="AA140">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320</v>
      </c>
      <c r="AB140" s="596">
        <f t="array" ref="AB140">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330</v>
      </c>
      <c r="AC140" s="596">
        <f t="array" ref="AC140">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340</v>
      </c>
      <c r="AD140" s="185">
        <f t="array" ref="AD140">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350</v>
      </c>
      <c r="AE140" s="185">
        <f t="array" ref="AE140">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360</v>
      </c>
      <c r="AF140" s="185">
        <f t="array" ref="AF140">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370</v>
      </c>
      <c r="AG140" s="185">
        <f t="array" ref="AG140">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380</v>
      </c>
      <c r="AH140" s="185">
        <f t="array" ref="AH140">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390</v>
      </c>
      <c r="AI140" s="186" t="s">
        <v>1006</v>
      </c>
    </row>
    <row r="141" spans="1:35" ht="31.5" customHeight="1" x14ac:dyDescent="0.25">
      <c r="A141" s="176" t="s">
        <v>398</v>
      </c>
      <c r="B141" s="177"/>
      <c r="C141" s="176" t="s">
        <v>276</v>
      </c>
      <c r="D141" s="176">
        <v>3</v>
      </c>
      <c r="E141" s="176" t="s">
        <v>98</v>
      </c>
      <c r="F141" s="178">
        <v>36</v>
      </c>
      <c r="G141" s="176"/>
      <c r="H141" s="176" t="s">
        <v>159</v>
      </c>
      <c r="I141" s="176"/>
      <c r="J141" s="180" t="s">
        <v>277</v>
      </c>
      <c r="K141" s="180" t="s">
        <v>278</v>
      </c>
      <c r="L141" s="191" t="s">
        <v>78</v>
      </c>
      <c r="M141" s="178"/>
      <c r="N141" s="241">
        <v>10</v>
      </c>
      <c r="O141" s="182">
        <v>2025</v>
      </c>
      <c r="P141" s="313">
        <f>IF($D141="","",(IF($F141="","",SUM($D141*$F141))))</f>
        <v>108</v>
      </c>
      <c r="Q141" s="131"/>
      <c r="R141" s="184">
        <f>IF(Table358[[#This Row],[Price of item]]="","",MROUND((SUM(Table358[[#This Row],[Price of item]]*(1.03^($O$2-(IF(Table358[[#This Row],[Year of price quote]] ="",$O$2,Table358[[#This Row],[Year of price quote]])))))),10))</f>
        <v>110</v>
      </c>
      <c r="S141" s="604" t="str">
        <f t="array" ref="S141">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141" s="604" t="str">
        <f t="array" ref="T141">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41" s="604" t="str">
        <f t="array" ref="U141">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141" s="604" t="str">
        <f t="array" ref="V141">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41" s="604" t="str">
        <f t="array" ref="W141">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141" s="604">
        <f t="array" ref="X141">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130</v>
      </c>
      <c r="Y141" s="604" t="str">
        <f t="array" ref="Y141">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41" s="604" t="str">
        <f t="array" ref="Z141">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141" s="604" t="str">
        <f t="array" ref="AA141">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41" s="604" t="str">
        <f t="array" ref="AB141">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141" s="604" t="str">
        <f t="array" ref="AC141">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141" s="185" t="str">
        <f t="array" ref="AD141">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41" s="185" t="str">
        <f t="array" ref="AE141">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141" s="185" t="str">
        <f t="array" ref="AF141">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41" s="185" t="str">
        <f t="array" ref="AG141">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141" s="185">
        <f t="array" ref="AH141">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170</v>
      </c>
      <c r="AI141" s="186">
        <f t="shared" ref="AI141:AI147" si="21">SUM(AD141:AH141)</f>
        <v>170</v>
      </c>
    </row>
    <row r="142" spans="1:35" ht="28.5" x14ac:dyDescent="0.25">
      <c r="A142" s="176" t="s">
        <v>399</v>
      </c>
      <c r="B142" s="177" t="s">
        <v>76</v>
      </c>
      <c r="C142" s="176" t="s">
        <v>288</v>
      </c>
      <c r="D142" s="176">
        <v>65</v>
      </c>
      <c r="E142" s="176" t="s">
        <v>98</v>
      </c>
      <c r="F142" s="178">
        <v>36</v>
      </c>
      <c r="G142" s="176"/>
      <c r="H142" s="176" t="s">
        <v>159</v>
      </c>
      <c r="I142" s="176" t="s">
        <v>388</v>
      </c>
      <c r="J142" s="180" t="s">
        <v>400</v>
      </c>
      <c r="K142" s="180" t="s">
        <v>285</v>
      </c>
      <c r="L142" s="181" t="s">
        <v>74</v>
      </c>
      <c r="M142" s="178"/>
      <c r="N142" s="182">
        <v>15</v>
      </c>
      <c r="O142" s="182">
        <v>2029</v>
      </c>
      <c r="P142" s="313">
        <f>IF($D142="","",(IF($F142="","",SUM($D142*$F142))))</f>
        <v>2340</v>
      </c>
      <c r="Q142" s="131"/>
      <c r="R142" s="184">
        <f>IF(Table358[[#This Row],[Price of item]]="","",MROUND((SUM(Table358[[#This Row],[Price of item]]*(1.03^($O$2-(IF(Table358[[#This Row],[Year of price quote]] ="",$O$2,Table358[[#This Row],[Year of price quote]])))))),10))</f>
        <v>2340</v>
      </c>
      <c r="S142" s="604" t="str">
        <f t="array" ref="S142">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142" s="604" t="str">
        <f t="array" ref="T142">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42" s="604" t="str">
        <f t="array" ref="U142">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142" s="604" t="str">
        <f t="array" ref="V142">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42" s="604" t="str">
        <f t="array" ref="W142">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142" s="604" t="str">
        <f t="array" ref="X142">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42" s="604" t="str">
        <f t="array" ref="Y142">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42" s="604" t="str">
        <f t="array" ref="Z142">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142" s="604" t="str">
        <f t="array" ref="AA142">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42" s="604">
        <f t="array" ref="AB142">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3050</v>
      </c>
      <c r="AC142" s="604" t="str">
        <f t="array" ref="AC142">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142" s="185" t="str">
        <f t="array" ref="AD142">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42" s="185" t="str">
        <f t="array" ref="AE142">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142" s="185" t="str">
        <f t="array" ref="AF142">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42" s="185" t="str">
        <f t="array" ref="AG142">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142" s="185" t="str">
        <f t="array" ref="AH142">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142" s="186">
        <f t="shared" si="21"/>
        <v>0</v>
      </c>
    </row>
    <row r="143" spans="1:35" ht="42.75" x14ac:dyDescent="0.25">
      <c r="A143" s="176" t="s">
        <v>401</v>
      </c>
      <c r="B143" s="177" t="s">
        <v>281</v>
      </c>
      <c r="C143" s="176"/>
      <c r="D143" s="176"/>
      <c r="E143" s="176"/>
      <c r="F143" s="178"/>
      <c r="G143" s="176"/>
      <c r="H143" s="176"/>
      <c r="I143" s="176"/>
      <c r="J143" s="180" t="s">
        <v>402</v>
      </c>
      <c r="K143" s="180" t="s">
        <v>403</v>
      </c>
      <c r="L143" s="181"/>
      <c r="M143" s="178"/>
      <c r="N143" s="182"/>
      <c r="O143" s="182"/>
      <c r="P143" s="313" t="str">
        <f>IF($D143="","",(IF($F143="","",SUM($D143*$F143))))</f>
        <v/>
      </c>
      <c r="Q143" s="362"/>
      <c r="R143" s="184" t="str">
        <f>IF(Table358[[#This Row],[Price of item]]="","",MROUND((SUM(Table358[[#This Row],[Price of item]]*(1.03^($O$2-(IF(Table358[[#This Row],[Year of price quote]] ="",$O$2,Table358[[#This Row],[Year of price quote]])))))),10))</f>
        <v/>
      </c>
      <c r="S143" s="185" t="str">
        <f t="array" ref="S143">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143" s="185" t="str">
        <f t="array" ref="T143">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43" s="185" t="str">
        <f t="array" ref="U143">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143" s="185" t="str">
        <f t="array" ref="V143">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43" s="185" t="str">
        <f t="array" ref="W143">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143" s="185" t="str">
        <f t="array" ref="X143">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43" s="185" t="str">
        <f t="array" ref="Y143">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43" s="185" t="str">
        <f t="array" ref="Z143">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143" s="185" t="str">
        <f t="array" ref="AA143">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43" s="185" t="str">
        <f t="array" ref="AB143">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143" s="185" t="str">
        <f t="array" ref="AC143">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143" s="185" t="str">
        <f t="array" ref="AD143">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43" s="185" t="str">
        <f t="array" ref="AE143">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143" s="185" t="str">
        <f t="array" ref="AF143">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43" s="185" t="str">
        <f t="array" ref="AG143">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143" s="185" t="str">
        <f t="array" ref="AH143">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143" s="186">
        <f t="shared" si="21"/>
        <v>0</v>
      </c>
    </row>
    <row r="144" spans="1:35" ht="37.5" customHeight="1" x14ac:dyDescent="0.25">
      <c r="A144" s="176" t="s">
        <v>404</v>
      </c>
      <c r="B144" s="177"/>
      <c r="C144" s="176" t="s">
        <v>405</v>
      </c>
      <c r="D144" s="176"/>
      <c r="E144" s="176"/>
      <c r="F144" s="178"/>
      <c r="G144" s="176"/>
      <c r="H144" s="176" t="s">
        <v>267</v>
      </c>
      <c r="I144" s="176" t="s">
        <v>406</v>
      </c>
      <c r="J144" s="180" t="s">
        <v>407</v>
      </c>
      <c r="K144" s="180" t="s">
        <v>317</v>
      </c>
      <c r="L144" s="181" t="s">
        <v>74</v>
      </c>
      <c r="M144" s="178"/>
      <c r="N144" s="182">
        <v>5</v>
      </c>
      <c r="O144" s="182">
        <v>2022</v>
      </c>
      <c r="P144" s="313">
        <v>250</v>
      </c>
      <c r="Q144" s="193"/>
      <c r="R144" s="184">
        <f>IF(Table358[[#This Row],[Price of item]]="","",MROUND((SUM(Table358[[#This Row],[Price of item]]*(1.03^($O$2-(IF(Table358[[#This Row],[Year of price quote]] ="",$O$2,Table358[[#This Row],[Year of price quote]])))))),10))</f>
        <v>250</v>
      </c>
      <c r="S144" s="596" t="str">
        <f t="array" ref="S144">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144" s="596" t="str">
        <f t="array" ref="T144">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44" s="596">
        <f t="array" ref="U144">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270</v>
      </c>
      <c r="V144" s="596" t="str">
        <f t="array" ref="V144">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44" s="596" t="str">
        <f t="array" ref="W144">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144" s="596" t="str">
        <f t="array" ref="X144">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44" s="596" t="str">
        <f t="array" ref="Y144">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44" s="596">
        <f t="array" ref="Z144">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310</v>
      </c>
      <c r="AA144" s="596" t="str">
        <f t="array" ref="AA144">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44" s="596" t="str">
        <f t="array" ref="AB144">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144" s="596" t="str">
        <f t="array" ref="AC144">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144" s="185" t="str">
        <f t="array" ref="AD144">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44" s="185">
        <f t="array" ref="AE144">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360</v>
      </c>
      <c r="AF144" s="185" t="str">
        <f t="array" ref="AF144">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44" s="185" t="str">
        <f t="array" ref="AG144">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144" s="185" t="str">
        <f t="array" ref="AH144">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144" s="186">
        <f t="shared" si="21"/>
        <v>360</v>
      </c>
    </row>
    <row r="145" spans="1:35" ht="42.75" x14ac:dyDescent="0.25">
      <c r="A145" s="176" t="s">
        <v>404</v>
      </c>
      <c r="B145" s="177" t="s">
        <v>46</v>
      </c>
      <c r="C145" s="176" t="s">
        <v>318</v>
      </c>
      <c r="D145" s="176"/>
      <c r="E145" s="176"/>
      <c r="F145" s="178"/>
      <c r="G145" s="176"/>
      <c r="H145" s="176" t="s">
        <v>267</v>
      </c>
      <c r="I145" s="176" t="s">
        <v>408</v>
      </c>
      <c r="J145" s="180" t="s">
        <v>409</v>
      </c>
      <c r="K145" s="180" t="s">
        <v>410</v>
      </c>
      <c r="L145" s="191" t="s">
        <v>74</v>
      </c>
      <c r="M145" s="178"/>
      <c r="N145" s="182">
        <v>3</v>
      </c>
      <c r="O145" s="182">
        <v>2023</v>
      </c>
      <c r="P145" s="313">
        <v>750</v>
      </c>
      <c r="Q145" s="193"/>
      <c r="R145" s="184">
        <f>IF(Table358[[#This Row],[Price of item]]="","",MROUND((SUM(Table358[[#This Row],[Price of item]]*(1.03^($O$2-(IF(Table358[[#This Row],[Year of price quote]] ="",$O$2,Table358[[#This Row],[Year of price quote]])))))),10))</f>
        <v>750</v>
      </c>
      <c r="S145" s="596">
        <f t="array" ref="S145">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750</v>
      </c>
      <c r="T145" s="596" t="str">
        <f t="array" ref="T145">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45" s="596" t="str">
        <f t="array" ref="U145">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145" s="596">
        <f t="array" ref="V145">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820</v>
      </c>
      <c r="W145" s="596" t="str">
        <f t="array" ref="W145">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145" s="596" t="str">
        <f t="array" ref="X145">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45" s="596">
        <f t="array" ref="Y145">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900</v>
      </c>
      <c r="Z145" s="596" t="str">
        <f t="array" ref="Z145">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145" s="596" t="str">
        <f t="array" ref="AA145">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45" s="596">
        <f t="array" ref="AB145">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980</v>
      </c>
      <c r="AC145" s="596" t="str">
        <f t="array" ref="AC145">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145" s="185" t="str">
        <f t="array" ref="AD145">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45" s="185">
        <f t="array" ref="AE145">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1070</v>
      </c>
      <c r="AF145" s="185" t="str">
        <f t="array" ref="AF145">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45" s="185" t="str">
        <f t="array" ref="AG145">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145" s="185">
        <f t="array" ref="AH145">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1170</v>
      </c>
      <c r="AI145" s="186">
        <f t="shared" si="21"/>
        <v>2240</v>
      </c>
    </row>
    <row r="146" spans="1:35" ht="34.5" customHeight="1" x14ac:dyDescent="0.25">
      <c r="A146" s="176" t="s">
        <v>411</v>
      </c>
      <c r="B146" s="177"/>
      <c r="C146" s="176"/>
      <c r="D146" s="176"/>
      <c r="E146" s="176"/>
      <c r="F146" s="178"/>
      <c r="G146" s="176"/>
      <c r="H146" s="176" t="s">
        <v>267</v>
      </c>
      <c r="I146" s="176"/>
      <c r="J146" s="599" t="s">
        <v>1014</v>
      </c>
      <c r="K146" s="180" t="s">
        <v>412</v>
      </c>
      <c r="L146" s="181" t="s">
        <v>74</v>
      </c>
      <c r="M146" s="178"/>
      <c r="N146" s="241">
        <v>10</v>
      </c>
      <c r="O146" s="182">
        <v>2024</v>
      </c>
      <c r="P146" s="313">
        <v>5000</v>
      </c>
      <c r="Q146" s="131"/>
      <c r="R146" s="184">
        <f>IF(Table358[[#This Row],[Price of item]]="","",MROUND((SUM(Table358[[#This Row],[Price of item]]*(1.03^($O$2-(IF(Table358[[#This Row],[Year of price quote]] ="",$O$2,Table358[[#This Row],[Year of price quote]])))))),10))</f>
        <v>5000</v>
      </c>
      <c r="S146" s="595" t="str">
        <f t="array" ref="S146">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146" s="595" t="str">
        <f t="array" ref="T146">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46" s="595" t="str">
        <f t="array" ref="U146">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146" s="595" t="str">
        <f t="array" ref="V146">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46" s="595">
        <f t="array" ref="W146">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5630</v>
      </c>
      <c r="X146" s="595" t="str">
        <f t="array" ref="X146">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46" s="595" t="str">
        <f t="array" ref="Y146">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46" s="595" t="str">
        <f t="array" ref="Z146">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146" s="595" t="str">
        <f t="array" ref="AA146">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46" s="595" t="str">
        <f t="array" ref="AB146">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146" s="595" t="str">
        <f t="array" ref="AC146">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146" s="185" t="str">
        <f t="array" ref="AD146">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46" s="185" t="str">
        <f t="array" ref="AE146">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146" s="185" t="str">
        <f t="array" ref="AF146">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46" s="185">
        <f t="array" ref="AG146">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7560</v>
      </c>
      <c r="AH146" s="185" t="str">
        <f t="array" ref="AH146">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146" s="186">
        <f t="shared" si="21"/>
        <v>7560</v>
      </c>
    </row>
    <row r="147" spans="1:35" s="415" customFormat="1" ht="15.75" thickBot="1" x14ac:dyDescent="0.3">
      <c r="A147" s="176"/>
      <c r="B147" s="177"/>
      <c r="C147" s="176"/>
      <c r="D147" s="176"/>
      <c r="E147" s="176"/>
      <c r="F147" s="178"/>
      <c r="G147" s="176"/>
      <c r="H147" s="176"/>
      <c r="I147" s="176"/>
      <c r="J147" s="314"/>
      <c r="K147" s="314"/>
      <c r="L147" s="181"/>
      <c r="M147" s="178"/>
      <c r="N147" s="241"/>
      <c r="O147" s="182"/>
      <c r="P147" s="313" t="str">
        <f>IF($D147="","",(IF($F147="","",SUM($D147*$F147))))</f>
        <v/>
      </c>
      <c r="Q147" s="131"/>
      <c r="R147" s="184" t="str">
        <f>IF(Table358[[#This Row],[Price of item]]="","",MROUND((SUM(Table358[[#This Row],[Price of item]]*(1.03^($O$2-(IF(Table358[[#This Row],[Year of price quote]] ="",$O$2,Table358[[#This Row],[Year of price quote]])))))),10))</f>
        <v/>
      </c>
      <c r="S147" s="395" t="str">
        <f t="array" ref="S147">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147" s="395" t="str">
        <f t="array" ref="T147">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47" s="395" t="str">
        <f t="array" ref="U147">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147" s="395" t="str">
        <f t="array" ref="V147">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47" s="395" t="str">
        <f t="array" ref="W147">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147" s="395" t="str">
        <f t="array" ref="X147">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47" s="395" t="str">
        <f t="array" ref="Y147">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47" s="395" t="str">
        <f t="array" ref="Z147">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147" s="395" t="str">
        <f t="array" ref="AA147">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47" s="395" t="str">
        <f t="array" ref="AB147">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147" s="395" t="str">
        <f t="array" ref="AC147">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147" s="395" t="str">
        <f t="array" ref="AD147">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47" s="395" t="str">
        <f t="array" ref="AE147">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147" s="395" t="str">
        <f t="array" ref="AF147">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47" s="395" t="str">
        <f t="array" ref="AG147">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147" s="395" t="str">
        <f t="array" ref="AH147">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147" s="396">
        <f t="shared" si="21"/>
        <v>0</v>
      </c>
    </row>
    <row r="148" spans="1:35" s="415" customFormat="1" ht="15.75" thickBot="1" x14ac:dyDescent="0.3">
      <c r="A148" s="207"/>
      <c r="B148" s="288"/>
      <c r="C148" s="207"/>
      <c r="D148" s="207"/>
      <c r="E148" s="207"/>
      <c r="F148" s="211"/>
      <c r="G148" s="207"/>
      <c r="H148" s="207"/>
      <c r="I148" s="207"/>
      <c r="J148" s="289"/>
      <c r="K148" s="289"/>
      <c r="L148" s="208"/>
      <c r="M148" s="211"/>
      <c r="N148" s="212"/>
      <c r="O148" s="212"/>
      <c r="P148" s="330"/>
      <c r="Q148" s="331"/>
      <c r="R148" s="330"/>
      <c r="S148" s="398">
        <f t="shared" ref="S148:AI148" si="22">SUBTOTAL(109,S136:S147)</f>
        <v>1200</v>
      </c>
      <c r="T148" s="398">
        <f t="shared" si="22"/>
        <v>470</v>
      </c>
      <c r="U148" s="398">
        <f t="shared" si="22"/>
        <v>750</v>
      </c>
      <c r="V148" s="398">
        <f t="shared" si="22"/>
        <v>1310</v>
      </c>
      <c r="W148" s="398">
        <f t="shared" si="22"/>
        <v>6950</v>
      </c>
      <c r="X148" s="398">
        <f t="shared" si="22"/>
        <v>650</v>
      </c>
      <c r="Y148" s="398">
        <f t="shared" si="22"/>
        <v>1440</v>
      </c>
      <c r="Z148" s="398">
        <f t="shared" si="22"/>
        <v>870</v>
      </c>
      <c r="AA148" s="398">
        <f t="shared" si="22"/>
        <v>570</v>
      </c>
      <c r="AB148" s="398">
        <f t="shared" si="22"/>
        <v>16590</v>
      </c>
      <c r="AC148" s="398">
        <f t="shared" si="22"/>
        <v>610</v>
      </c>
      <c r="AD148" s="398">
        <f t="shared" si="22"/>
        <v>630</v>
      </c>
      <c r="AE148" s="398">
        <f t="shared" si="22"/>
        <v>2080</v>
      </c>
      <c r="AF148" s="398">
        <f t="shared" si="22"/>
        <v>660</v>
      </c>
      <c r="AG148" s="398">
        <f t="shared" si="22"/>
        <v>9330</v>
      </c>
      <c r="AH148" s="398">
        <f t="shared" si="22"/>
        <v>2040</v>
      </c>
      <c r="AI148" s="398">
        <f t="shared" si="22"/>
        <v>12890</v>
      </c>
    </row>
    <row r="149" spans="1:35" s="415" customFormat="1" ht="15.75" thickBot="1" x14ac:dyDescent="0.3">
      <c r="A149" s="293"/>
      <c r="B149" s="294"/>
      <c r="C149" s="295"/>
      <c r="D149" s="295"/>
      <c r="E149" s="207"/>
      <c r="F149" s="295"/>
      <c r="G149" s="295"/>
      <c r="H149" s="295"/>
      <c r="I149" s="295"/>
      <c r="J149" s="296"/>
      <c r="K149" s="297"/>
      <c r="L149" s="298"/>
      <c r="M149" s="299"/>
      <c r="N149" s="300"/>
      <c r="O149" s="300"/>
      <c r="P149" s="337"/>
      <c r="Q149" s="338"/>
      <c r="R149" s="271"/>
      <c r="S149" s="400"/>
      <c r="T149" s="408"/>
      <c r="U149" s="408"/>
      <c r="V149" s="408"/>
      <c r="W149" s="400"/>
      <c r="X149" s="408"/>
      <c r="Y149" s="408"/>
      <c r="Z149" s="408"/>
      <c r="AA149" s="408"/>
      <c r="AB149" s="401"/>
      <c r="AC149" s="408"/>
      <c r="AD149" s="408"/>
      <c r="AE149" s="408"/>
      <c r="AF149" s="408"/>
      <c r="AG149" s="304"/>
      <c r="AH149" s="408"/>
      <c r="AI149" s="408"/>
    </row>
    <row r="150" spans="1:35" s="415" customFormat="1" ht="32.25" thickBot="1" x14ac:dyDescent="0.3">
      <c r="A150" s="273" t="s">
        <v>413</v>
      </c>
      <c r="B150" s="274" t="s">
        <v>1007</v>
      </c>
      <c r="C150" s="601" t="s">
        <v>1014</v>
      </c>
      <c r="D150" s="306"/>
      <c r="E150" s="306"/>
      <c r="F150" s="307"/>
      <c r="G150" s="306"/>
      <c r="H150" s="306"/>
      <c r="I150" s="162"/>
      <c r="J150" s="308"/>
      <c r="K150" s="308"/>
      <c r="L150" s="134"/>
      <c r="M150" s="307"/>
      <c r="N150" s="166"/>
      <c r="O150" s="136"/>
      <c r="P150" s="136"/>
      <c r="Q150" s="136"/>
      <c r="R150" s="323"/>
      <c r="S150" s="309"/>
      <c r="T150" s="310"/>
      <c r="U150" s="310"/>
      <c r="V150" s="310"/>
      <c r="W150" s="309"/>
      <c r="X150" s="310"/>
      <c r="Y150" s="310"/>
      <c r="Z150" s="310"/>
      <c r="AA150" s="310"/>
      <c r="AB150" s="310"/>
      <c r="AC150" s="310"/>
      <c r="AD150" s="310"/>
      <c r="AE150" s="310"/>
      <c r="AF150" s="310"/>
      <c r="AG150" s="416"/>
      <c r="AH150" s="310"/>
      <c r="AI150" s="312"/>
    </row>
    <row r="151" spans="1:35" s="415" customFormat="1" ht="30" customHeight="1" x14ac:dyDescent="0.25">
      <c r="A151" s="230" t="s">
        <v>414</v>
      </c>
      <c r="B151" s="229" t="s">
        <v>73</v>
      </c>
      <c r="C151" s="614" t="s">
        <v>1019</v>
      </c>
      <c r="D151" s="230"/>
      <c r="E151" s="230" t="s">
        <v>98</v>
      </c>
      <c r="F151" s="231"/>
      <c r="G151" s="230"/>
      <c r="H151" s="230"/>
      <c r="I151" s="230" t="s">
        <v>415</v>
      </c>
      <c r="J151" s="232" t="s">
        <v>416</v>
      </c>
      <c r="K151" s="232" t="s">
        <v>291</v>
      </c>
      <c r="L151" s="324" t="s">
        <v>74</v>
      </c>
      <c r="M151" s="231"/>
      <c r="N151" s="285">
        <v>1</v>
      </c>
      <c r="O151" s="234">
        <v>2020</v>
      </c>
      <c r="P151" s="313">
        <v>300</v>
      </c>
      <c r="Q151" s="286"/>
      <c r="R151" s="236">
        <f>IF(Table358[[#This Row],[Price of item]]="","",MROUND((SUM(Table358[[#This Row],[Price of item]]*(1.03^($O$2-(IF(Table358[[#This Row],[Year of price quote]] ="",$O$2,Table358[[#This Row],[Year of price quote]])))))),10))</f>
        <v>300</v>
      </c>
      <c r="S151" s="598">
        <f t="array" ref="S151">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300</v>
      </c>
      <c r="T151" s="598">
        <f t="array" ref="T151">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310</v>
      </c>
      <c r="U151" s="598">
        <f t="array" ref="U151">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320</v>
      </c>
      <c r="V151" s="598">
        <f t="array" ref="V151">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330</v>
      </c>
      <c r="W151" s="598">
        <f t="array" ref="W151">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340</v>
      </c>
      <c r="X151" s="598">
        <f t="array" ref="X151">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350</v>
      </c>
      <c r="Y151" s="598">
        <f t="array" ref="Y151">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360</v>
      </c>
      <c r="Z151" s="598">
        <f t="array" ref="Z151">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370</v>
      </c>
      <c r="AA151" s="598">
        <f t="array" ref="AA151">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380</v>
      </c>
      <c r="AB151" s="598">
        <f t="array" ref="AB151">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390</v>
      </c>
      <c r="AC151" s="598">
        <f t="array" ref="AC151">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400</v>
      </c>
      <c r="AD151" s="237">
        <f t="array" ref="AD151">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420</v>
      </c>
      <c r="AE151" s="237">
        <f t="array" ref="AE151">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430</v>
      </c>
      <c r="AF151" s="237">
        <f t="array" ref="AF151">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440</v>
      </c>
      <c r="AG151" s="237">
        <f t="array" ref="AG151">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450</v>
      </c>
      <c r="AH151" s="237">
        <f t="array" ref="AH151">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470</v>
      </c>
      <c r="AI151" s="287">
        <f t="shared" ref="AI151:AI158" si="23">SUM(AD151:AH151)</f>
        <v>2210</v>
      </c>
    </row>
    <row r="152" spans="1:35" s="415" customFormat="1" ht="40.5" customHeight="1" x14ac:dyDescent="0.25">
      <c r="A152" s="409"/>
      <c r="B152" s="410"/>
      <c r="C152" s="613"/>
      <c r="D152" s="176">
        <v>35</v>
      </c>
      <c r="E152" s="411" t="s">
        <v>98</v>
      </c>
      <c r="F152" s="178">
        <v>135</v>
      </c>
      <c r="G152" s="412"/>
      <c r="H152" s="412" t="s">
        <v>159</v>
      </c>
      <c r="I152" s="412"/>
      <c r="J152" s="600"/>
      <c r="K152" s="180" t="s">
        <v>417</v>
      </c>
      <c r="L152" s="328" t="s">
        <v>74</v>
      </c>
      <c r="M152" s="178"/>
      <c r="N152" s="182">
        <v>10</v>
      </c>
      <c r="O152" s="182">
        <v>2025</v>
      </c>
      <c r="P152" s="183">
        <f>IF($D152="","",(IF($F152="","",SUM($D152*$F152))))</f>
        <v>4725</v>
      </c>
      <c r="Q152" s="131"/>
      <c r="R152" s="184">
        <f>IF(Table358[[#This Row],[Price of item]]="","",MROUND((SUM(Table358[[#This Row],[Price of item]]*(1.03^($O$2-(IF(Table358[[#This Row],[Year of price quote]] ="",$O$2,Table358[[#This Row],[Year of price quote]])))))),10))</f>
        <v>4730</v>
      </c>
      <c r="S152" s="595" t="str">
        <f t="array" ref="S152">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152" s="595" t="str">
        <f t="array" ref="T152">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52" s="595" t="str">
        <f t="array" ref="U152">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152" s="595" t="str">
        <f t="array" ref="V152">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52" s="595" t="str">
        <f t="array" ref="W152">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152" s="595">
        <f t="array" ref="X152">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5480</v>
      </c>
      <c r="Y152" s="595" t="str">
        <f t="array" ref="Y152">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52" s="595" t="str">
        <f t="array" ref="Z152">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152" s="595" t="str">
        <f t="array" ref="AA152">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52" s="595" t="str">
        <f t="array" ref="AB152">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152" s="595" t="str">
        <f t="array" ref="AC152">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152" s="185" t="str">
        <f t="array" ref="AD152">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52" s="185" t="str">
        <f t="array" ref="AE152">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152" s="185" t="str">
        <f t="array" ref="AF152">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52" s="185" t="str">
        <f t="array" ref="AG152">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152" s="185">
        <f t="array" ref="AH152">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7370</v>
      </c>
      <c r="AI152" s="186">
        <f t="shared" si="23"/>
        <v>7370</v>
      </c>
    </row>
    <row r="153" spans="1:35" s="415" customFormat="1" ht="42.75" x14ac:dyDescent="0.25">
      <c r="A153" s="176" t="s">
        <v>418</v>
      </c>
      <c r="B153" s="177" t="s">
        <v>34</v>
      </c>
      <c r="C153" s="176" t="s">
        <v>1020</v>
      </c>
      <c r="D153" s="176">
        <v>130</v>
      </c>
      <c r="E153" s="176" t="s">
        <v>419</v>
      </c>
      <c r="F153" s="178"/>
      <c r="G153" s="176"/>
      <c r="H153" s="176" t="s">
        <v>267</v>
      </c>
      <c r="I153" s="176" t="s">
        <v>420</v>
      </c>
      <c r="J153" s="180" t="s">
        <v>421</v>
      </c>
      <c r="K153" s="180" t="s">
        <v>422</v>
      </c>
      <c r="L153" s="181" t="s">
        <v>75</v>
      </c>
      <c r="M153" s="178"/>
      <c r="N153" s="182">
        <v>5</v>
      </c>
      <c r="O153" s="182">
        <v>2020</v>
      </c>
      <c r="P153" s="183">
        <v>2500</v>
      </c>
      <c r="Q153" s="131"/>
      <c r="R153" s="184">
        <f>IF(Table358[[#This Row],[Price of item]]="","",MROUND((SUM(Table358[[#This Row],[Price of item]]*(1.03^($O$2-(IF(Table358[[#This Row],[Year of price quote]] ="",$O$2,Table358[[#This Row],[Year of price quote]])))))),10))</f>
        <v>2500</v>
      </c>
      <c r="S153" s="596">
        <f t="array" ref="S153">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2500</v>
      </c>
      <c r="T153" s="596" t="str">
        <f t="array" ref="T153">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53" s="596" t="str">
        <f t="array" ref="U153">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153" s="596" t="str">
        <f t="array" ref="V153">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53" s="596" t="str">
        <f t="array" ref="W153">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153" s="596">
        <f t="array" ref="X153">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2900</v>
      </c>
      <c r="Y153" s="596" t="str">
        <f t="array" ref="Y153">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53" s="596" t="str">
        <f t="array" ref="Z153">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153" s="596" t="str">
        <f t="array" ref="AA153">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53" s="596" t="str">
        <f t="array" ref="AB153">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153" s="596">
        <f t="array" ref="AC153">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3360</v>
      </c>
      <c r="AD153" s="185" t="str">
        <f t="array" ref="AD153">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53" s="185" t="str">
        <f t="array" ref="AE153">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153" s="185" t="str">
        <f t="array" ref="AF153">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53" s="185" t="str">
        <f t="array" ref="AG153">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153" s="185">
        <f t="array" ref="AH153">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3890</v>
      </c>
      <c r="AI153" s="186">
        <f t="shared" si="23"/>
        <v>3890</v>
      </c>
    </row>
    <row r="154" spans="1:35" s="415" customFormat="1" ht="28.5" x14ac:dyDescent="0.25">
      <c r="A154" s="176" t="s">
        <v>418</v>
      </c>
      <c r="B154" s="177" t="s">
        <v>34</v>
      </c>
      <c r="C154" s="176" t="s">
        <v>1021</v>
      </c>
      <c r="D154" s="176">
        <v>130</v>
      </c>
      <c r="E154" s="176" t="s">
        <v>419</v>
      </c>
      <c r="F154" s="178"/>
      <c r="G154" s="176"/>
      <c r="H154" s="176" t="s">
        <v>267</v>
      </c>
      <c r="I154" s="176" t="s">
        <v>420</v>
      </c>
      <c r="J154" s="180"/>
      <c r="K154" s="180" t="s">
        <v>423</v>
      </c>
      <c r="L154" s="181" t="s">
        <v>74</v>
      </c>
      <c r="M154" s="178"/>
      <c r="N154" s="182">
        <v>20</v>
      </c>
      <c r="O154" s="182">
        <v>2030</v>
      </c>
      <c r="P154" s="183">
        <v>17500</v>
      </c>
      <c r="Q154" s="131"/>
      <c r="R154" s="184">
        <f>IF(Table358[[#This Row],[Price of item]]="","",MROUND((SUM(Table358[[#This Row],[Price of item]]*(1.03^($O$2-(IF(Table358[[#This Row],[Year of price quote]] ="",$O$2,Table358[[#This Row],[Year of price quote]])))))),10))</f>
        <v>17500</v>
      </c>
      <c r="S154" s="595" t="str">
        <f t="array" ref="S154">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154" s="595" t="str">
        <f t="array" ref="T154">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54" s="595" t="str">
        <f t="array" ref="U154">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154" s="595" t="str">
        <f t="array" ref="V154">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54" s="595" t="str">
        <f t="array" ref="W154">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154" s="595" t="str">
        <f t="array" ref="X154">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54" s="595" t="str">
        <f t="array" ref="Y154">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54" s="595" t="str">
        <f t="array" ref="Z154">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154" s="595" t="str">
        <f t="array" ref="AA154">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54" s="595" t="str">
        <f t="array" ref="AB154">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154" s="595">
        <f t="array" ref="AC154">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23520</v>
      </c>
      <c r="AD154" s="185" t="str">
        <f t="array" ref="AD154">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54" s="185" t="str">
        <f t="array" ref="AE154">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154" s="185" t="str">
        <f t="array" ref="AF154">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54" s="185" t="str">
        <f t="array" ref="AG154">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154" s="185" t="str">
        <f t="array" ref="AH154">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154" s="186">
        <f t="shared" si="23"/>
        <v>0</v>
      </c>
    </row>
    <row r="155" spans="1:35" s="415" customFormat="1" ht="28.5" x14ac:dyDescent="0.25">
      <c r="A155" s="176" t="s">
        <v>424</v>
      </c>
      <c r="B155" s="177" t="s">
        <v>76</v>
      </c>
      <c r="C155" s="176" t="s">
        <v>425</v>
      </c>
      <c r="D155" s="176">
        <v>35</v>
      </c>
      <c r="E155" s="176" t="s">
        <v>98</v>
      </c>
      <c r="F155" s="178">
        <v>36</v>
      </c>
      <c r="G155" s="176"/>
      <c r="H155" s="176" t="s">
        <v>159</v>
      </c>
      <c r="I155" s="176" t="s">
        <v>426</v>
      </c>
      <c r="J155" s="180" t="s">
        <v>427</v>
      </c>
      <c r="K155" s="180" t="s">
        <v>428</v>
      </c>
      <c r="L155" s="191" t="s">
        <v>74</v>
      </c>
      <c r="M155" s="178"/>
      <c r="N155" s="182">
        <v>10</v>
      </c>
      <c r="O155" s="182">
        <v>2024</v>
      </c>
      <c r="P155" s="183">
        <f>IF($D155="","",(IF($F155="","",SUM($D155*$F155))))</f>
        <v>1260</v>
      </c>
      <c r="Q155" s="193"/>
      <c r="R155" s="184">
        <f>IF(Table358[[#This Row],[Price of item]]="","",MROUND((SUM(Table358[[#This Row],[Price of item]]*(1.03^($O$2-(IF(Table358[[#This Row],[Year of price quote]] ="",$O$2,Table358[[#This Row],[Year of price quote]])))))),10))</f>
        <v>1260</v>
      </c>
      <c r="S155" s="604" t="str">
        <f t="array" ref="S155">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155" s="604" t="str">
        <f t="array" ref="T155">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55" s="604" t="str">
        <f t="array" ref="U155">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155" s="604" t="str">
        <f t="array" ref="V155">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55" s="604">
        <f t="array" ref="W155">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1420</v>
      </c>
      <c r="X155" s="604" t="str">
        <f t="array" ref="X155">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55" s="604" t="str">
        <f t="array" ref="Y155">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55" s="604" t="str">
        <f t="array" ref="Z155">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155" s="604" t="str">
        <f t="array" ref="AA155">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55" s="604" t="str">
        <f t="array" ref="AB155">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155" s="604" t="str">
        <f t="array" ref="AC155">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155" s="185" t="str">
        <f t="array" ref="AD155">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55" s="185" t="str">
        <f t="array" ref="AE155">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155" s="185" t="str">
        <f t="array" ref="AF155">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55" s="185">
        <f t="array" ref="AG155">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1910</v>
      </c>
      <c r="AH155" s="185" t="str">
        <f t="array" ref="AH155">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155" s="186">
        <f t="shared" si="23"/>
        <v>1910</v>
      </c>
    </row>
    <row r="156" spans="1:35" s="415" customFormat="1" ht="42.75" x14ac:dyDescent="0.25">
      <c r="A156" s="176" t="s">
        <v>429</v>
      </c>
      <c r="B156" s="177" t="s">
        <v>430</v>
      </c>
      <c r="C156" s="176" t="s">
        <v>1022</v>
      </c>
      <c r="D156" s="176"/>
      <c r="E156" s="176"/>
      <c r="F156" s="178"/>
      <c r="G156" s="176"/>
      <c r="H156" s="176"/>
      <c r="I156" s="176" t="s">
        <v>431</v>
      </c>
      <c r="J156" s="180" t="s">
        <v>432</v>
      </c>
      <c r="K156" s="180" t="s">
        <v>168</v>
      </c>
      <c r="L156" s="191" t="s">
        <v>191</v>
      </c>
      <c r="M156" s="178"/>
      <c r="N156" s="182"/>
      <c r="O156" s="182"/>
      <c r="P156" s="183" t="str">
        <f>IF($D156="","",(IF($F156="","",SUM($D156*$F156))))</f>
        <v/>
      </c>
      <c r="Q156" s="193"/>
      <c r="R156" s="184" t="str">
        <f>IF(Table358[[#This Row],[Price of item]]="","",MROUND((SUM(Table358[[#This Row],[Price of item]]*(1.03^($O$2-(IF(Table358[[#This Row],[Year of price quote]] ="",$O$2,Table358[[#This Row],[Year of price quote]])))))),10))</f>
        <v/>
      </c>
      <c r="S156" s="185" t="str">
        <f t="array" ref="S156">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156" s="185" t="str">
        <f t="array" ref="T156">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56" s="185" t="str">
        <f t="array" ref="U156">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156" s="185" t="str">
        <f t="array" ref="V156">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56" s="185" t="str">
        <f t="array" ref="W156">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156" s="185" t="str">
        <f t="array" ref="X156">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56" s="185" t="str">
        <f t="array" ref="Y156">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56" s="185" t="str">
        <f t="array" ref="Z156">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156" s="185" t="str">
        <f t="array" ref="AA156">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56" s="185" t="str">
        <f t="array" ref="AB156">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156" s="185" t="str">
        <f t="array" ref="AC156">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156" s="185" t="str">
        <f t="array" ref="AD156">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56" s="185" t="str">
        <f t="array" ref="AE156">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156" s="185" t="str">
        <f t="array" ref="AF156">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56" s="185" t="str">
        <f t="array" ref="AG156">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156" s="185" t="str">
        <f t="array" ref="AH156">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156" s="186">
        <f t="shared" si="23"/>
        <v>0</v>
      </c>
    </row>
    <row r="157" spans="1:35" s="415" customFormat="1" ht="42.75" x14ac:dyDescent="0.25">
      <c r="A157" s="176" t="s">
        <v>433</v>
      </c>
      <c r="B157" s="177" t="s">
        <v>281</v>
      </c>
      <c r="C157" s="176" t="s">
        <v>289</v>
      </c>
      <c r="D157" s="176">
        <v>4</v>
      </c>
      <c r="E157" s="176" t="s">
        <v>100</v>
      </c>
      <c r="F157" s="178"/>
      <c r="G157" s="176"/>
      <c r="H157" s="176" t="s">
        <v>267</v>
      </c>
      <c r="I157" s="176" t="s">
        <v>434</v>
      </c>
      <c r="J157" s="180" t="s">
        <v>435</v>
      </c>
      <c r="K157" s="180" t="s">
        <v>317</v>
      </c>
      <c r="L157" s="240" t="s">
        <v>74</v>
      </c>
      <c r="M157" s="178"/>
      <c r="N157" s="241">
        <v>5</v>
      </c>
      <c r="O157" s="182">
        <v>2022</v>
      </c>
      <c r="P157" s="183">
        <v>1000</v>
      </c>
      <c r="Q157" s="193"/>
      <c r="R157" s="184">
        <f>IF(Table358[[#This Row],[Price of item]]="","",MROUND((SUM(Table358[[#This Row],[Price of item]]*(1.03^($O$2-(IF(Table358[[#This Row],[Year of price quote]] ="",$O$2,Table358[[#This Row],[Year of price quote]])))))),10))</f>
        <v>1000</v>
      </c>
      <c r="S157" s="595" t="str">
        <f t="array" ref="S157">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157" s="595" t="str">
        <f t="array" ref="T157">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57" s="595">
        <f t="array" ref="U157">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1060</v>
      </c>
      <c r="V157" s="595" t="str">
        <f t="array" ref="V157">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57" s="595" t="str">
        <f t="array" ref="W157">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157" s="595" t="str">
        <f t="array" ref="X157">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57" s="595" t="str">
        <f t="array" ref="Y157">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57" s="595">
        <f t="array" ref="Z157">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1230</v>
      </c>
      <c r="AA157" s="595" t="str">
        <f t="array" ref="AA157">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57" s="595" t="str">
        <f t="array" ref="AB157">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157" s="595" t="str">
        <f t="array" ref="AC157">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157" s="185" t="str">
        <f t="array" ref="AD157">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57" s="185">
        <f t="array" ref="AE157">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1430</v>
      </c>
      <c r="AF157" s="185" t="str">
        <f t="array" ref="AF157">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57" s="185" t="str">
        <f t="array" ref="AG157">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157" s="185" t="str">
        <f t="array" ref="AH157">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157" s="186">
        <f t="shared" si="23"/>
        <v>1430</v>
      </c>
    </row>
    <row r="158" spans="1:35" s="415" customFormat="1" ht="30" x14ac:dyDescent="0.25">
      <c r="A158" s="176" t="s">
        <v>436</v>
      </c>
      <c r="B158" s="177" t="s">
        <v>77</v>
      </c>
      <c r="C158" s="176" t="s">
        <v>437</v>
      </c>
      <c r="D158" s="176">
        <v>4</v>
      </c>
      <c r="E158" s="176" t="s">
        <v>100</v>
      </c>
      <c r="F158" s="178">
        <v>150</v>
      </c>
      <c r="G158" s="176"/>
      <c r="H158" s="176" t="s">
        <v>159</v>
      </c>
      <c r="I158" s="176" t="s">
        <v>438</v>
      </c>
      <c r="J158" s="180" t="s">
        <v>439</v>
      </c>
      <c r="K158" s="180" t="s">
        <v>440</v>
      </c>
      <c r="L158" s="181" t="s">
        <v>74</v>
      </c>
      <c r="M158" s="178"/>
      <c r="N158" s="241">
        <v>2</v>
      </c>
      <c r="O158" s="182">
        <v>2020</v>
      </c>
      <c r="P158" s="183">
        <f>IF($D158="","",(IF($F158="","",SUM($D158*$F158))))</f>
        <v>600</v>
      </c>
      <c r="Q158" s="131"/>
      <c r="R158" s="184">
        <f>IF(Table358[[#This Row],[Price of item]]="","",MROUND((SUM(Table358[[#This Row],[Price of item]]*(1.03^($O$2-(IF(Table358[[#This Row],[Year of price quote]] ="",$O$2,Table358[[#This Row],[Year of price quote]])))))),10))</f>
        <v>600</v>
      </c>
      <c r="S158" s="596">
        <f t="array" ref="S158">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600</v>
      </c>
      <c r="T158" s="596" t="str">
        <f t="array" ref="T158">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58" s="596">
        <f t="array" ref="U158">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640</v>
      </c>
      <c r="V158" s="596" t="str">
        <f t="array" ref="V158">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58" s="596">
        <f t="array" ref="W158">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680</v>
      </c>
      <c r="X158" s="596" t="str">
        <f t="array" ref="X158">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58" s="596">
        <f t="array" ref="Y158">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720</v>
      </c>
      <c r="Z158" s="596" t="str">
        <f t="array" ref="Z158">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158" s="596">
        <f t="array" ref="AA158">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760</v>
      </c>
      <c r="AB158" s="596" t="str">
        <f t="array" ref="AB158">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158" s="596">
        <f t="array" ref="AC158">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810</v>
      </c>
      <c r="AD158" s="185" t="str">
        <f t="array" ref="AD158">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58" s="185">
        <f t="array" ref="AE158">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860</v>
      </c>
      <c r="AF158" s="185" t="str">
        <f t="array" ref="AF158">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58" s="185">
        <f t="array" ref="AG158">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910</v>
      </c>
      <c r="AH158" s="185" t="str">
        <f t="array" ref="AH158">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158" s="186">
        <f t="shared" si="23"/>
        <v>1770</v>
      </c>
    </row>
    <row r="159" spans="1:35" s="415" customFormat="1" ht="28.5" x14ac:dyDescent="0.25">
      <c r="A159" s="615"/>
      <c r="B159" s="616"/>
      <c r="C159" s="628" t="s">
        <v>1023</v>
      </c>
      <c r="D159" s="618">
        <v>1</v>
      </c>
      <c r="E159" s="619" t="s">
        <v>100</v>
      </c>
      <c r="F159" s="618"/>
      <c r="G159" s="617"/>
      <c r="H159" s="176" t="s">
        <v>267</v>
      </c>
      <c r="I159" s="620"/>
      <c r="J159" s="621"/>
      <c r="K159" s="622"/>
      <c r="L159" s="181" t="s">
        <v>74</v>
      </c>
      <c r="M159" s="623"/>
      <c r="N159" s="624">
        <v>10</v>
      </c>
      <c r="O159" s="625">
        <v>2024</v>
      </c>
      <c r="P159" s="183">
        <v>5000</v>
      </c>
      <c r="Q159" s="626"/>
      <c r="R159" s="184">
        <f>IF(Table358[[#This Row],[Price of item]]="","",MROUND((SUM(Table358[[#This Row],[Price of item]]*(1.03^($O$2-(IF(Table358[[#This Row],[Year of price quote]] ="",$O$2,Table358[[#This Row],[Year of price quote]])))))),10))</f>
        <v>5000</v>
      </c>
      <c r="S159" s="595" t="str">
        <f t="array" ref="S159">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159" s="595" t="str">
        <f t="array" ref="T159">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59" s="595" t="str">
        <f t="array" ref="U159">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159" s="595" t="str">
        <f t="array" ref="V159">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59" s="595">
        <f t="array" ref="W159">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5630</v>
      </c>
      <c r="X159" s="595" t="str">
        <f t="array" ref="X159">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59" s="595" t="str">
        <f t="array" ref="Y159">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59" s="595" t="str">
        <f t="array" ref="Z159">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159" s="595" t="str">
        <f t="array" ref="AA159">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59" s="595" t="str">
        <f t="array" ref="AB159">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159" s="595" t="str">
        <f t="array" ref="AC159">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159" s="596" t="str">
        <f t="array" ref="AD159">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59" s="596" t="str">
        <f t="array" ref="AE159">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159" s="596" t="str">
        <f t="array" ref="AF159">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59" s="596">
        <f t="array" ref="AG159">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7560</v>
      </c>
      <c r="AH159" s="596" t="str">
        <f t="array" ref="AH159">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159" s="627"/>
    </row>
    <row r="160" spans="1:35" s="415" customFormat="1" ht="68.25" customHeight="1" x14ac:dyDescent="0.25">
      <c r="A160" s="17" t="s">
        <v>441</v>
      </c>
      <c r="B160" s="119"/>
      <c r="C160" s="120" t="s">
        <v>442</v>
      </c>
      <c r="D160" s="120"/>
      <c r="E160" s="176"/>
      <c r="F160" s="120"/>
      <c r="G160" s="120"/>
      <c r="H160" s="176" t="s">
        <v>267</v>
      </c>
      <c r="I160" s="120" t="s">
        <v>426</v>
      </c>
      <c r="J160" s="359" t="s">
        <v>263</v>
      </c>
      <c r="K160" s="359" t="s">
        <v>443</v>
      </c>
      <c r="L160" s="417" t="s">
        <v>74</v>
      </c>
      <c r="M160" s="124"/>
      <c r="N160" s="392">
        <v>5</v>
      </c>
      <c r="O160" s="128">
        <v>2020</v>
      </c>
      <c r="P160" s="183">
        <v>500</v>
      </c>
      <c r="Q160" s="131"/>
      <c r="R160" s="184">
        <f>IF(Table358[[#This Row],[Price of item]]="","",MROUND((SUM(Table358[[#This Row],[Price of item]]*(1.03^($O$2-(IF(Table358[[#This Row],[Year of price quote]] ="",$O$2,Table358[[#This Row],[Year of price quote]])))))),10))</f>
        <v>500</v>
      </c>
      <c r="S160" s="596">
        <f t="array" ref="S160">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500</v>
      </c>
      <c r="T160" s="596" t="str">
        <f t="array" ref="T160">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60" s="596" t="str">
        <f t="array" ref="U160">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160" s="596" t="str">
        <f t="array" ref="V160">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60" s="596" t="str">
        <f t="array" ref="W160">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160" s="596">
        <f t="array" ref="X160">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580</v>
      </c>
      <c r="Y160" s="596" t="str">
        <f t="array" ref="Y160">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60" s="596" t="str">
        <f t="array" ref="Z160">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160" s="596" t="str">
        <f t="array" ref="AA160">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60" s="596" t="str">
        <f t="array" ref="AB160">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160" s="596">
        <f t="array" ref="AC160">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670</v>
      </c>
      <c r="AD160" s="185" t="str">
        <f t="array" ref="AD160">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60" s="185" t="str">
        <f t="array" ref="AE160">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160" s="185" t="str">
        <f t="array" ref="AF160">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60" s="185" t="str">
        <f t="array" ref="AG160">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160" s="185">
        <f t="array" ref="AH160">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780</v>
      </c>
      <c r="AI160" s="186">
        <f>SUM(AD160:AH160)</f>
        <v>780</v>
      </c>
    </row>
    <row r="161" spans="1:35" s="415" customFormat="1" ht="29.25" thickBot="1" x14ac:dyDescent="0.3">
      <c r="A161" s="176" t="s">
        <v>444</v>
      </c>
      <c r="B161" s="177"/>
      <c r="C161" s="176" t="s">
        <v>445</v>
      </c>
      <c r="D161" s="176"/>
      <c r="E161" s="176"/>
      <c r="F161" s="178"/>
      <c r="G161" s="176"/>
      <c r="H161" s="176" t="s">
        <v>267</v>
      </c>
      <c r="I161" s="176" t="s">
        <v>446</v>
      </c>
      <c r="J161" s="180" t="s">
        <v>447</v>
      </c>
      <c r="K161" s="180" t="s">
        <v>448</v>
      </c>
      <c r="L161" s="191" t="s">
        <v>74</v>
      </c>
      <c r="M161" s="178"/>
      <c r="N161" s="241">
        <v>5</v>
      </c>
      <c r="O161" s="182">
        <v>2021</v>
      </c>
      <c r="P161" s="183">
        <v>2000</v>
      </c>
      <c r="Q161" s="131"/>
      <c r="R161" s="184">
        <f>IF(Table358[[#This Row],[Price of item]]="","",MROUND((SUM(Table358[[#This Row],[Price of item]]*(1.03^($O$2-(IF(Table358[[#This Row],[Year of price quote]] ="",$O$2,Table358[[#This Row],[Year of price quote]])))))),10))</f>
        <v>2000</v>
      </c>
      <c r="S161" s="185" t="str">
        <f t="array" ref="S161">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161" s="185">
        <f t="array" ref="T161">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2060</v>
      </c>
      <c r="U161" s="185" t="str">
        <f t="array" ref="U161">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161" s="185" t="str">
        <f t="array" ref="V161">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61" s="185" t="str">
        <f t="array" ref="W161">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161" s="185" t="str">
        <f t="array" ref="X161">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61" s="185">
        <f t="array" ref="Y161">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2390</v>
      </c>
      <c r="Z161" s="185" t="str">
        <f t="array" ref="Z161">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161" s="185" t="str">
        <f t="array" ref="AA161">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61" s="185" t="str">
        <f t="array" ref="AB161">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161" s="185" t="str">
        <f t="array" ref="AC161">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161" s="185">
        <f t="array" ref="AD161">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2770</v>
      </c>
      <c r="AE161" s="185" t="str">
        <f t="array" ref="AE161">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161" s="185" t="str">
        <f t="array" ref="AF161">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61" s="185" t="str">
        <f t="array" ref="AG161">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161" s="185" t="str">
        <f t="array" ref="AH161">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161" s="186">
        <f>SUM(AD161:AH161)</f>
        <v>2770</v>
      </c>
    </row>
    <row r="162" spans="1:35" s="415" customFormat="1" ht="15.75" thickBot="1" x14ac:dyDescent="0.3">
      <c r="A162" s="207"/>
      <c r="B162" s="288"/>
      <c r="C162" s="207"/>
      <c r="D162" s="207"/>
      <c r="E162" s="207"/>
      <c r="F162" s="211"/>
      <c r="G162" s="207"/>
      <c r="H162" s="207"/>
      <c r="I162" s="207"/>
      <c r="J162" s="289"/>
      <c r="K162" s="289"/>
      <c r="L162" s="418"/>
      <c r="M162" s="211"/>
      <c r="N162" s="397"/>
      <c r="O162" s="212"/>
      <c r="P162" s="291"/>
      <c r="Q162" s="118"/>
      <c r="R162" s="291"/>
      <c r="S162" s="292">
        <f t="shared" ref="S162:AI162" si="24">SUBTOTAL(109,S151:S161)</f>
        <v>3900</v>
      </c>
      <c r="T162" s="292">
        <f t="shared" si="24"/>
        <v>2370</v>
      </c>
      <c r="U162" s="292">
        <f t="shared" si="24"/>
        <v>2020</v>
      </c>
      <c r="V162" s="292">
        <f t="shared" si="24"/>
        <v>330</v>
      </c>
      <c r="W162" s="292">
        <f t="shared" si="24"/>
        <v>8070</v>
      </c>
      <c r="X162" s="292">
        <f t="shared" si="24"/>
        <v>9310</v>
      </c>
      <c r="Y162" s="292">
        <f t="shared" si="24"/>
        <v>3470</v>
      </c>
      <c r="Z162" s="292">
        <f t="shared" si="24"/>
        <v>1600</v>
      </c>
      <c r="AA162" s="292">
        <f t="shared" si="24"/>
        <v>1140</v>
      </c>
      <c r="AB162" s="292">
        <f t="shared" si="24"/>
        <v>390</v>
      </c>
      <c r="AC162" s="292">
        <f t="shared" si="24"/>
        <v>28760</v>
      </c>
      <c r="AD162" s="292">
        <f t="shared" si="24"/>
        <v>3190</v>
      </c>
      <c r="AE162" s="292">
        <f t="shared" si="24"/>
        <v>2720</v>
      </c>
      <c r="AF162" s="292">
        <f t="shared" si="24"/>
        <v>440</v>
      </c>
      <c r="AG162" s="292">
        <f t="shared" si="24"/>
        <v>10830</v>
      </c>
      <c r="AH162" s="292">
        <f t="shared" si="24"/>
        <v>12510</v>
      </c>
      <c r="AI162" s="292">
        <f t="shared" si="24"/>
        <v>22130</v>
      </c>
    </row>
    <row r="163" spans="1:35" ht="15.75" thickBot="1" x14ac:dyDescent="0.3">
      <c r="A163" s="293"/>
      <c r="B163" s="294"/>
      <c r="C163" s="295"/>
      <c r="D163" s="295"/>
      <c r="E163" s="207"/>
      <c r="F163" s="295"/>
      <c r="G163" s="295"/>
      <c r="H163" s="295"/>
      <c r="I163" s="295"/>
      <c r="J163" s="296"/>
      <c r="K163" s="297"/>
      <c r="L163" s="298"/>
      <c r="M163" s="299"/>
      <c r="N163" s="300"/>
      <c r="O163" s="300"/>
      <c r="P163" s="337"/>
      <c r="Q163" s="338"/>
      <c r="R163" s="271"/>
      <c r="S163" s="400"/>
      <c r="T163" s="400"/>
      <c r="U163" s="400"/>
      <c r="V163" s="400"/>
      <c r="W163" s="400"/>
      <c r="X163" s="400"/>
      <c r="Y163" s="400"/>
      <c r="Z163" s="400"/>
      <c r="AA163" s="400"/>
      <c r="AB163" s="271"/>
      <c r="AC163" s="400"/>
      <c r="AD163" s="400"/>
      <c r="AE163" s="400"/>
      <c r="AF163" s="400"/>
      <c r="AG163" s="400"/>
      <c r="AH163" s="400"/>
      <c r="AI163" s="400"/>
    </row>
    <row r="164" spans="1:35" ht="32.1" customHeight="1" thickBot="1" x14ac:dyDescent="0.3">
      <c r="A164" s="273" t="s">
        <v>449</v>
      </c>
      <c r="B164" s="274" t="s">
        <v>230</v>
      </c>
      <c r="C164" s="306"/>
      <c r="D164" s="306"/>
      <c r="E164" s="306"/>
      <c r="F164" s="307"/>
      <c r="G164" s="306"/>
      <c r="H164" s="306"/>
      <c r="I164" s="162"/>
      <c r="J164" s="308"/>
      <c r="K164" s="308"/>
      <c r="L164" s="137"/>
      <c r="M164" s="307"/>
      <c r="N164" s="419"/>
      <c r="O164" s="136"/>
      <c r="P164" s="136"/>
      <c r="Q164" s="136"/>
      <c r="R164" s="376"/>
      <c r="S164" s="309"/>
      <c r="T164" s="310"/>
      <c r="U164" s="310"/>
      <c r="V164" s="310"/>
      <c r="W164" s="309"/>
      <c r="X164" s="310"/>
      <c r="Y164" s="310"/>
      <c r="Z164" s="310"/>
      <c r="AA164" s="310"/>
      <c r="AB164" s="310"/>
      <c r="AC164" s="310"/>
      <c r="AD164" s="310"/>
      <c r="AE164" s="310"/>
      <c r="AF164" s="310"/>
      <c r="AG164" s="309"/>
      <c r="AH164" s="310"/>
      <c r="AI164" s="312"/>
    </row>
    <row r="165" spans="1:35" ht="28.5" x14ac:dyDescent="0.25">
      <c r="A165" s="230" t="s">
        <v>450</v>
      </c>
      <c r="B165" s="229" t="s">
        <v>73</v>
      </c>
      <c r="C165" s="230" t="s">
        <v>92</v>
      </c>
      <c r="D165" s="230"/>
      <c r="E165" s="230"/>
      <c r="F165" s="231"/>
      <c r="G165" s="230"/>
      <c r="H165" s="230" t="s">
        <v>267</v>
      </c>
      <c r="I165" s="230"/>
      <c r="J165" s="232" t="s">
        <v>451</v>
      </c>
      <c r="K165" s="232" t="s">
        <v>291</v>
      </c>
      <c r="L165" s="324" t="s">
        <v>74</v>
      </c>
      <c r="M165" s="231"/>
      <c r="N165" s="234">
        <v>1</v>
      </c>
      <c r="O165" s="234">
        <v>2020</v>
      </c>
      <c r="P165" s="183">
        <v>500</v>
      </c>
      <c r="Q165" s="235"/>
      <c r="R165" s="236">
        <f>IF(Table358[[#This Row],[Price of item]]="","",MROUND((SUM(Table358[[#This Row],[Price of item]]*(1.03^($O$2-(IF(Table358[[#This Row],[Year of price quote]] ="",$O$2,Table358[[#This Row],[Year of price quote]])))))),10))</f>
        <v>500</v>
      </c>
      <c r="S165" s="598">
        <f t="array" ref="S165">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500</v>
      </c>
      <c r="T165" s="598">
        <f t="array" ref="T165">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520</v>
      </c>
      <c r="U165" s="598">
        <f t="array" ref="U165">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530</v>
      </c>
      <c r="V165" s="598">
        <f t="array" ref="V165">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550</v>
      </c>
      <c r="W165" s="598">
        <f t="array" ref="W165">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560</v>
      </c>
      <c r="X165" s="598">
        <f t="array" ref="X165">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580</v>
      </c>
      <c r="Y165" s="598">
        <f t="array" ref="Y165">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600</v>
      </c>
      <c r="Z165" s="598">
        <f t="array" ref="Z165">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610</v>
      </c>
      <c r="AA165" s="598">
        <f t="array" ref="AA165">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630</v>
      </c>
      <c r="AB165" s="598">
        <f t="array" ref="AB165">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650</v>
      </c>
      <c r="AC165" s="598">
        <f t="array" ref="AC165">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670</v>
      </c>
      <c r="AD165" s="237">
        <f t="array" ref="AD165">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690</v>
      </c>
      <c r="AE165" s="237">
        <f t="array" ref="AE165">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710</v>
      </c>
      <c r="AF165" s="237">
        <f t="array" ref="AF165">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730</v>
      </c>
      <c r="AG165" s="237">
        <f t="array" ref="AG165">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760</v>
      </c>
      <c r="AH165" s="237">
        <f t="array" ref="AH165">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780</v>
      </c>
      <c r="AI165" s="287">
        <f t="shared" ref="AI165:AI178" si="25">SUM(AD165:AH165)</f>
        <v>3670</v>
      </c>
    </row>
    <row r="166" spans="1:35" ht="28.5" x14ac:dyDescent="0.25">
      <c r="A166" s="176" t="s">
        <v>452</v>
      </c>
      <c r="B166" s="177"/>
      <c r="C166" s="176"/>
      <c r="D166" s="176">
        <v>55</v>
      </c>
      <c r="E166" s="176" t="s">
        <v>98</v>
      </c>
      <c r="F166" s="178">
        <v>130</v>
      </c>
      <c r="G166" s="176"/>
      <c r="H166" s="176" t="s">
        <v>159</v>
      </c>
      <c r="I166" s="176"/>
      <c r="J166" s="314"/>
      <c r="K166" s="180" t="s">
        <v>453</v>
      </c>
      <c r="L166" s="191" t="s">
        <v>74</v>
      </c>
      <c r="M166" s="178"/>
      <c r="N166" s="241">
        <v>10</v>
      </c>
      <c r="O166" s="182">
        <v>2027</v>
      </c>
      <c r="P166" s="183">
        <f>IF($D166="","",(IF($F166="","",SUM($D166*$F166))))</f>
        <v>7150</v>
      </c>
      <c r="Q166" s="131"/>
      <c r="R166" s="184">
        <f>IF(Table358[[#This Row],[Price of item]]="","",MROUND((SUM(Table358[[#This Row],[Price of item]]*(1.03^($O$2-(IF(Table358[[#This Row],[Year of price quote]] ="",$O$2,Table358[[#This Row],[Year of price quote]])))))),10))</f>
        <v>7150</v>
      </c>
      <c r="S166" s="595" t="str">
        <f t="array" ref="S166">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166" s="595" t="str">
        <f t="array" ref="T166">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66" s="595" t="str">
        <f t="array" ref="U166">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166" s="595" t="str">
        <f t="array" ref="V166">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66" s="595" t="str">
        <f t="array" ref="W166">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166" s="595" t="str">
        <f t="array" ref="X166">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66" s="595" t="str">
        <f t="array" ref="Y166">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66" s="595">
        <f t="array" ref="Z166">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8790</v>
      </c>
      <c r="AA166" s="595" t="str">
        <f t="array" ref="AA166">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66" s="595" t="str">
        <f t="array" ref="AB166">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166" s="595" t="str">
        <f t="array" ref="AC166">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166" s="185" t="str">
        <f t="array" ref="AD166">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66" s="185" t="str">
        <f t="array" ref="AE166">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166" s="185" t="str">
        <f t="array" ref="AF166">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66" s="185" t="str">
        <f t="array" ref="AG166">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166" s="185" t="str">
        <f t="array" ref="AH166">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166" s="186">
        <f t="shared" si="25"/>
        <v>0</v>
      </c>
    </row>
    <row r="167" spans="1:35" s="316" customFormat="1" ht="99" customHeight="1" x14ac:dyDescent="0.25">
      <c r="A167" s="189" t="s">
        <v>454</v>
      </c>
      <c r="B167" s="190" t="s">
        <v>34</v>
      </c>
      <c r="C167" s="176" t="s">
        <v>391</v>
      </c>
      <c r="D167" s="176">
        <v>90</v>
      </c>
      <c r="E167" s="176" t="s">
        <v>98</v>
      </c>
      <c r="F167" s="178">
        <v>36</v>
      </c>
      <c r="G167" s="176"/>
      <c r="H167" s="176" t="s">
        <v>267</v>
      </c>
      <c r="I167" s="176"/>
      <c r="J167" s="180" t="s">
        <v>455</v>
      </c>
      <c r="K167" s="180" t="s">
        <v>456</v>
      </c>
      <c r="L167" s="191" t="s">
        <v>75</v>
      </c>
      <c r="M167" s="178"/>
      <c r="N167" s="241">
        <v>50</v>
      </c>
      <c r="O167" s="182">
        <v>2020</v>
      </c>
      <c r="P167" s="183">
        <v>12000</v>
      </c>
      <c r="Q167" s="130"/>
      <c r="R167" s="184">
        <f>IF(Table358[[#This Row],[Price of item]]="","",MROUND((SUM(Table358[[#This Row],[Price of item]]*(1.03^($O$2-(IF(Table358[[#This Row],[Year of price quote]] ="",$O$2,Table358[[#This Row],[Year of price quote]])))))),10))</f>
        <v>12000</v>
      </c>
      <c r="S167" s="595">
        <f t="array" ref="S167">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12000</v>
      </c>
      <c r="T167" s="595" t="str">
        <f t="array" ref="T167">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67" s="595" t="str">
        <f t="array" ref="U167">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167" s="595" t="str">
        <f t="array" ref="V167">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67" s="595" t="str">
        <f t="array" ref="W167">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167" s="595" t="str">
        <f t="array" ref="X167">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67" s="595" t="str">
        <f t="array" ref="Y167">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67" s="595" t="str">
        <f t="array" ref="Z167">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167" s="595" t="str">
        <f t="array" ref="AA167">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67" s="595" t="str">
        <f t="array" ref="AB167">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167" s="595" t="str">
        <f t="array" ref="AC167">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167" s="185" t="str">
        <f t="array" ref="AD167">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67" s="185" t="str">
        <f t="array" ref="AE167">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167" s="185" t="str">
        <f t="array" ref="AF167">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67" s="185" t="str">
        <f t="array" ref="AG167">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167" s="185" t="str">
        <f t="array" ref="AH167">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167" s="186">
        <f t="shared" si="25"/>
        <v>0</v>
      </c>
    </row>
    <row r="168" spans="1:35" ht="28.5" x14ac:dyDescent="0.25">
      <c r="A168" s="176" t="s">
        <v>457</v>
      </c>
      <c r="B168" s="177"/>
      <c r="C168" s="176"/>
      <c r="D168" s="176">
        <v>1</v>
      </c>
      <c r="E168" s="176" t="s">
        <v>98</v>
      </c>
      <c r="F168" s="178">
        <v>130</v>
      </c>
      <c r="G168" s="176"/>
      <c r="H168" s="176" t="s">
        <v>159</v>
      </c>
      <c r="I168" s="176"/>
      <c r="J168" s="314"/>
      <c r="K168" s="180" t="s">
        <v>458</v>
      </c>
      <c r="L168" s="191" t="s">
        <v>74</v>
      </c>
      <c r="M168" s="178"/>
      <c r="N168" s="241">
        <v>5</v>
      </c>
      <c r="O168" s="182">
        <v>2022</v>
      </c>
      <c r="P168" s="183">
        <v>800</v>
      </c>
      <c r="Q168" s="131"/>
      <c r="R168" s="184">
        <f>IF(Table358[[#This Row],[Price of item]]="","",MROUND((SUM(Table358[[#This Row],[Price of item]]*(1.03^($O$2-(IF(Table358[[#This Row],[Year of price quote]] ="",$O$2,Table358[[#This Row],[Year of price quote]])))))),10))</f>
        <v>800</v>
      </c>
      <c r="S168" s="604" t="str">
        <f t="array" ref="S168">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168" s="604" t="str">
        <f t="array" ref="T168">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68" s="604">
        <f t="array" ref="U168">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850</v>
      </c>
      <c r="V168" s="604" t="str">
        <f t="array" ref="V168">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68" s="604" t="str">
        <f t="array" ref="W168">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168" s="604" t="str">
        <f t="array" ref="X168">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68" s="604" t="str">
        <f t="array" ref="Y168">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68" s="604">
        <f t="array" ref="Z168">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980</v>
      </c>
      <c r="AA168" s="604" t="str">
        <f t="array" ref="AA168">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68" s="604" t="str">
        <f t="array" ref="AB168">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168" s="604" t="str">
        <f t="array" ref="AC168">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168" s="185" t="str">
        <f t="array" ref="AD168">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68" s="185">
        <f t="array" ref="AE168">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1140</v>
      </c>
      <c r="AF168" s="185" t="str">
        <f t="array" ref="AF168">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68" s="185" t="str">
        <f t="array" ref="AG168">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168" s="185" t="str">
        <f t="array" ref="AH168">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168" s="186">
        <f t="shared" si="25"/>
        <v>1140</v>
      </c>
    </row>
    <row r="169" spans="1:35" ht="54.75" customHeight="1" x14ac:dyDescent="0.25">
      <c r="A169" s="176" t="s">
        <v>459</v>
      </c>
      <c r="B169" s="177"/>
      <c r="C169" s="176" t="s">
        <v>266</v>
      </c>
      <c r="D169" s="176">
        <v>1</v>
      </c>
      <c r="E169" s="176" t="s">
        <v>98</v>
      </c>
      <c r="F169" s="178">
        <v>130</v>
      </c>
      <c r="G169" s="176"/>
      <c r="H169" s="176" t="s">
        <v>159</v>
      </c>
      <c r="I169" s="176"/>
      <c r="J169" s="180" t="s">
        <v>460</v>
      </c>
      <c r="K169" s="180" t="s">
        <v>461</v>
      </c>
      <c r="L169" s="191" t="s">
        <v>74</v>
      </c>
      <c r="M169" s="178"/>
      <c r="N169" s="241">
        <v>5</v>
      </c>
      <c r="O169" s="182">
        <v>2022</v>
      </c>
      <c r="P169" s="183">
        <v>500</v>
      </c>
      <c r="Q169" s="131"/>
      <c r="R169" s="184">
        <f>IF(Table358[[#This Row],[Price of item]]="","",MROUND((SUM(Table358[[#This Row],[Price of item]]*(1.03^($O$2-(IF(Table358[[#This Row],[Year of price quote]] ="",$O$2,Table358[[#This Row],[Year of price quote]])))))),10))</f>
        <v>500</v>
      </c>
      <c r="S169" s="596" t="str">
        <f t="array" ref="S169">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169" s="596" t="str">
        <f t="array" ref="T169">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69" s="596">
        <f t="array" ref="U169">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530</v>
      </c>
      <c r="V169" s="596" t="str">
        <f t="array" ref="V169">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69" s="596" t="str">
        <f t="array" ref="W169">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169" s="596" t="str">
        <f t="array" ref="X169">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69" s="596" t="str">
        <f t="array" ref="Y169">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69" s="596">
        <f t="array" ref="Z169">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610</v>
      </c>
      <c r="AA169" s="596" t="str">
        <f t="array" ref="AA169">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69" s="596" t="str">
        <f t="array" ref="AB169">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169" s="596" t="str">
        <f t="array" ref="AC169">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169" s="185" t="str">
        <f t="array" ref="AD169">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69" s="185">
        <f t="array" ref="AE169">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710</v>
      </c>
      <c r="AF169" s="185" t="str">
        <f t="array" ref="AF169">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69" s="185" t="str">
        <f t="array" ref="AG169">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169" s="185" t="str">
        <f t="array" ref="AH169">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169" s="186">
        <f t="shared" si="25"/>
        <v>710</v>
      </c>
    </row>
    <row r="170" spans="1:35" ht="28.5" x14ac:dyDescent="0.25">
      <c r="A170" s="176" t="s">
        <v>462</v>
      </c>
      <c r="B170" s="177"/>
      <c r="C170" s="176" t="s">
        <v>463</v>
      </c>
      <c r="D170" s="176"/>
      <c r="E170" s="176"/>
      <c r="F170" s="178"/>
      <c r="G170" s="176"/>
      <c r="H170" s="176" t="s">
        <v>267</v>
      </c>
      <c r="I170" s="176"/>
      <c r="J170" s="180" t="s">
        <v>464</v>
      </c>
      <c r="K170" s="359" t="s">
        <v>465</v>
      </c>
      <c r="L170" s="181" t="s">
        <v>74</v>
      </c>
      <c r="M170" s="124"/>
      <c r="N170" s="241">
        <v>1</v>
      </c>
      <c r="O170" s="128">
        <v>2020</v>
      </c>
      <c r="P170" s="183">
        <v>300</v>
      </c>
      <c r="Q170" s="193"/>
      <c r="R170" s="184">
        <f>IF(Table358[[#This Row],[Price of item]]="","",MROUND((SUM(Table358[[#This Row],[Price of item]]*(1.03^($O$2-(IF(Table358[[#This Row],[Year of price quote]] ="",$O$2,Table358[[#This Row],[Year of price quote]])))))),10))</f>
        <v>300</v>
      </c>
      <c r="S170" s="596">
        <f t="array" ref="S170">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300</v>
      </c>
      <c r="T170" s="596">
        <f t="array" ref="T170">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310</v>
      </c>
      <c r="U170" s="596">
        <f t="array" ref="U170">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320</v>
      </c>
      <c r="V170" s="596">
        <f t="array" ref="V170">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330</v>
      </c>
      <c r="W170" s="596">
        <f t="array" ref="W170">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340</v>
      </c>
      <c r="X170" s="596">
        <f t="array" ref="X170">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350</v>
      </c>
      <c r="Y170" s="596">
        <f t="array" ref="Y170">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360</v>
      </c>
      <c r="Z170" s="596">
        <f t="array" ref="Z170">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370</v>
      </c>
      <c r="AA170" s="596">
        <f t="array" ref="AA170">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380</v>
      </c>
      <c r="AB170" s="596">
        <f t="array" ref="AB170">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390</v>
      </c>
      <c r="AC170" s="596">
        <f t="array" ref="AC170">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400</v>
      </c>
      <c r="AD170" s="185">
        <f t="array" ref="AD170">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420</v>
      </c>
      <c r="AE170" s="185">
        <f t="array" ref="AE170">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430</v>
      </c>
      <c r="AF170" s="185">
        <f t="array" ref="AF170">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440</v>
      </c>
      <c r="AG170" s="185">
        <f t="array" ref="AG170">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450</v>
      </c>
      <c r="AH170" s="185">
        <f t="array" ref="AH170">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470</v>
      </c>
      <c r="AI170" s="186">
        <f t="shared" si="25"/>
        <v>2210</v>
      </c>
    </row>
    <row r="171" spans="1:35" ht="28.5" x14ac:dyDescent="0.25">
      <c r="A171" s="409" t="s">
        <v>466</v>
      </c>
      <c r="B171" s="410"/>
      <c r="C171" s="176"/>
      <c r="D171" s="176"/>
      <c r="E171" s="176"/>
      <c r="F171" s="178"/>
      <c r="G171" s="176"/>
      <c r="H171" s="176" t="s">
        <v>267</v>
      </c>
      <c r="I171" s="176"/>
      <c r="J171" s="314"/>
      <c r="K171" s="180" t="s">
        <v>467</v>
      </c>
      <c r="L171" s="181" t="s">
        <v>74</v>
      </c>
      <c r="M171" s="178"/>
      <c r="N171" s="241">
        <v>10</v>
      </c>
      <c r="O171" s="182">
        <v>2030</v>
      </c>
      <c r="P171" s="183">
        <v>7500</v>
      </c>
      <c r="Q171" s="193"/>
      <c r="R171" s="184">
        <f>IF(Table358[[#This Row],[Price of item]]="","",MROUND((SUM(Table358[[#This Row],[Price of item]]*(1.03^($O$2-(IF(Table358[[#This Row],[Year of price quote]] ="",$O$2,Table358[[#This Row],[Year of price quote]])))))),10))</f>
        <v>7500</v>
      </c>
      <c r="S171" s="595">
        <f t="array" ref="S171">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7500</v>
      </c>
      <c r="T171" s="595" t="str">
        <f t="array" ref="T171">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71" s="595" t="str">
        <f t="array" ref="U171">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171" s="595" t="str">
        <f t="array" ref="V171">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71" s="595" t="str">
        <f t="array" ref="W171">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171" s="595" t="str">
        <f t="array" ref="X171">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71" s="595" t="str">
        <f t="array" ref="Y171">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71" s="595" t="str">
        <f t="array" ref="Z171">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171" s="595" t="str">
        <f t="array" ref="AA171">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71" s="595" t="str">
        <f t="array" ref="AB171">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171" s="595">
        <f t="array" ref="AC171">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10080</v>
      </c>
      <c r="AD171" s="185" t="str">
        <f t="array" ref="AD171">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71" s="185" t="str">
        <f t="array" ref="AE171">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171" s="185" t="str">
        <f t="array" ref="AF171">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71" s="185" t="str">
        <f t="array" ref="AG171">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171" s="185" t="str">
        <f t="array" ref="AH171">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171" s="186">
        <f t="shared" si="25"/>
        <v>0</v>
      </c>
    </row>
    <row r="172" spans="1:35" ht="31.5" customHeight="1" x14ac:dyDescent="0.25">
      <c r="A172" s="176" t="s">
        <v>466</v>
      </c>
      <c r="B172" s="177" t="s">
        <v>76</v>
      </c>
      <c r="C172" s="176" t="s">
        <v>288</v>
      </c>
      <c r="D172" s="176">
        <v>55</v>
      </c>
      <c r="E172" s="176" t="s">
        <v>98</v>
      </c>
      <c r="F172" s="178">
        <v>36</v>
      </c>
      <c r="G172" s="176"/>
      <c r="H172" s="176" t="s">
        <v>159</v>
      </c>
      <c r="I172" s="176"/>
      <c r="J172" s="180" t="s">
        <v>427</v>
      </c>
      <c r="K172" s="180" t="s">
        <v>285</v>
      </c>
      <c r="L172" s="191" t="s">
        <v>74</v>
      </c>
      <c r="M172" s="178"/>
      <c r="N172" s="182">
        <v>15</v>
      </c>
      <c r="O172" s="182">
        <v>2029</v>
      </c>
      <c r="P172" s="183">
        <f>IF($D172="","",(IF($F172="","",SUM($D172*$F172))))</f>
        <v>1980</v>
      </c>
      <c r="Q172" s="131"/>
      <c r="R172" s="184">
        <f>IF(Table358[[#This Row],[Price of item]]="","",MROUND((SUM(Table358[[#This Row],[Price of item]]*(1.03^($O$2-(IF(Table358[[#This Row],[Year of price quote]] ="",$O$2,Table358[[#This Row],[Year of price quote]])))))),10))</f>
        <v>1980</v>
      </c>
      <c r="S172" s="604" t="str">
        <f t="array" ref="S172">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172" s="604" t="str">
        <f t="array" ref="T172">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72" s="604" t="str">
        <f t="array" ref="U172">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172" s="604" t="str">
        <f t="array" ref="V172">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72" s="604" t="str">
        <f t="array" ref="W172">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172" s="604" t="str">
        <f t="array" ref="X172">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72" s="604" t="str">
        <f t="array" ref="Y172">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72" s="604" t="str">
        <f t="array" ref="Z172">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172" s="604" t="str">
        <f t="array" ref="AA172">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72" s="604">
        <f t="array" ref="AB172">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2580</v>
      </c>
      <c r="AC172" s="604" t="str">
        <f t="array" ref="AC172">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172" s="185" t="str">
        <f t="array" ref="AD172">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72" s="185" t="str">
        <f t="array" ref="AE172">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172" s="185" t="str">
        <f t="array" ref="AF172">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72" s="185" t="str">
        <f t="array" ref="AG172">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172" s="185" t="str">
        <f t="array" ref="AH172">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172" s="186">
        <f t="shared" si="25"/>
        <v>0</v>
      </c>
    </row>
    <row r="173" spans="1:35" ht="42.75" x14ac:dyDescent="0.25">
      <c r="A173" s="176" t="s">
        <v>468</v>
      </c>
      <c r="B173" s="177" t="s">
        <v>469</v>
      </c>
      <c r="C173" s="176" t="s">
        <v>282</v>
      </c>
      <c r="D173" s="176"/>
      <c r="E173" s="176"/>
      <c r="F173" s="178"/>
      <c r="G173" s="176"/>
      <c r="H173" s="176"/>
      <c r="I173" s="176"/>
      <c r="J173" s="180" t="s">
        <v>470</v>
      </c>
      <c r="K173" s="180" t="s">
        <v>168</v>
      </c>
      <c r="L173" s="191" t="s">
        <v>191</v>
      </c>
      <c r="M173" s="178"/>
      <c r="N173" s="182"/>
      <c r="O173" s="182"/>
      <c r="P173" s="183" t="str">
        <f>IF($D173="","",(IF($F173="","",SUM($D173*$F173))))</f>
        <v/>
      </c>
      <c r="Q173" s="193"/>
      <c r="R173" s="184" t="str">
        <f>IF(Table358[[#This Row],[Price of item]]="","",MROUND((SUM(Table358[[#This Row],[Price of item]]*(1.03^($O$2-(IF(Table358[[#This Row],[Year of price quote]] ="",$O$2,Table358[[#This Row],[Year of price quote]])))))),10))</f>
        <v/>
      </c>
      <c r="S173" s="185" t="str">
        <f t="array" ref="S173">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173" s="185" t="str">
        <f t="array" ref="T173">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73" s="185" t="str">
        <f t="array" ref="U173">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173" s="185" t="str">
        <f t="array" ref="V173">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73" s="185" t="str">
        <f t="array" ref="W173">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173" s="185" t="str">
        <f t="array" ref="X173">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73" s="185" t="str">
        <f t="array" ref="Y173">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73" s="185" t="str">
        <f t="array" ref="Z173">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173" s="185" t="str">
        <f t="array" ref="AA173">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73" s="185" t="str">
        <f t="array" ref="AB173">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173" s="185" t="str">
        <f t="array" ref="AC173">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173" s="185" t="str">
        <f t="array" ref="AD173">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73" s="185" t="str">
        <f t="array" ref="AE173">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173" s="185" t="str">
        <f t="array" ref="AF173">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73" s="185" t="str">
        <f t="array" ref="AG173">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173" s="185" t="str">
        <f t="array" ref="AH173">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173" s="186">
        <f t="shared" si="25"/>
        <v>0</v>
      </c>
    </row>
    <row r="174" spans="1:35" ht="42.75" x14ac:dyDescent="0.25">
      <c r="A174" s="176" t="s">
        <v>471</v>
      </c>
      <c r="B174" s="177" t="s">
        <v>46</v>
      </c>
      <c r="C174" s="176" t="s">
        <v>472</v>
      </c>
      <c r="D174" s="176">
        <v>19</v>
      </c>
      <c r="E174" s="176" t="s">
        <v>99</v>
      </c>
      <c r="F174" s="178">
        <v>75</v>
      </c>
      <c r="G174" s="176"/>
      <c r="H174" s="176" t="s">
        <v>159</v>
      </c>
      <c r="I174" s="176"/>
      <c r="J174" s="180" t="s">
        <v>473</v>
      </c>
      <c r="K174" s="180" t="s">
        <v>474</v>
      </c>
      <c r="L174" s="191" t="s">
        <v>74</v>
      </c>
      <c r="M174" s="178"/>
      <c r="N174" s="241">
        <v>5</v>
      </c>
      <c r="O174" s="182">
        <v>2022</v>
      </c>
      <c r="P174" s="183">
        <f>IF($D174="","",(IF($F174="","",SUM($D174*$F174))))</f>
        <v>1425</v>
      </c>
      <c r="Q174" s="193"/>
      <c r="R174" s="184">
        <f>IF(Table358[[#This Row],[Price of item]]="","",MROUND((SUM(Table358[[#This Row],[Price of item]]*(1.03^($O$2-(IF(Table358[[#This Row],[Year of price quote]] ="",$O$2,Table358[[#This Row],[Year of price quote]])))))),10))</f>
        <v>1430</v>
      </c>
      <c r="S174" s="604" t="str">
        <f t="array" ref="S174">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174" s="604" t="str">
        <f t="array" ref="T174">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74" s="604">
        <f t="array" ref="U174">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1520</v>
      </c>
      <c r="V174" s="604" t="str">
        <f t="array" ref="V174">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74" s="604" t="str">
        <f t="array" ref="W174">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174" s="604" t="str">
        <f t="array" ref="X174">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74" s="604" t="str">
        <f t="array" ref="Y174">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74" s="604">
        <f t="array" ref="Z174">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1760</v>
      </c>
      <c r="AA174" s="604" t="str">
        <f t="array" ref="AA174">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74" s="604" t="str">
        <f t="array" ref="AB174">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174" s="604" t="str">
        <f t="array" ref="AC174">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174" s="185" t="str">
        <f t="array" ref="AD174">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74" s="185">
        <f t="array" ref="AE174">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2040</v>
      </c>
      <c r="AF174" s="185" t="str">
        <f t="array" ref="AF174">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74" s="185" t="str">
        <f t="array" ref="AG174">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174" s="185" t="str">
        <f t="array" ref="AH174">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174" s="186">
        <f t="shared" si="25"/>
        <v>2040</v>
      </c>
    </row>
    <row r="175" spans="1:35" ht="28.5" x14ac:dyDescent="0.25">
      <c r="A175" s="176" t="s">
        <v>475</v>
      </c>
      <c r="B175" s="177"/>
      <c r="C175" s="176" t="s">
        <v>476</v>
      </c>
      <c r="D175" s="176"/>
      <c r="E175" s="176"/>
      <c r="F175" s="178"/>
      <c r="G175" s="176"/>
      <c r="H175" s="176" t="s">
        <v>267</v>
      </c>
      <c r="I175" s="176"/>
      <c r="J175" s="180" t="s">
        <v>477</v>
      </c>
      <c r="K175" s="180" t="s">
        <v>478</v>
      </c>
      <c r="L175" s="191" t="s">
        <v>74</v>
      </c>
      <c r="M175" s="178"/>
      <c r="N175" s="241">
        <v>1</v>
      </c>
      <c r="O175" s="182">
        <v>2020</v>
      </c>
      <c r="P175" s="183">
        <v>50</v>
      </c>
      <c r="Q175" s="131"/>
      <c r="R175" s="184">
        <f>IF(Table358[[#This Row],[Price of item]]="","",MROUND((SUM(Table358[[#This Row],[Price of item]]*(1.03^($O$2-(IF(Table358[[#This Row],[Year of price quote]] ="",$O$2,Table358[[#This Row],[Year of price quote]])))))),10))</f>
        <v>50</v>
      </c>
      <c r="S175" s="596">
        <f t="array" ref="S175">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50</v>
      </c>
      <c r="T175" s="596">
        <f t="array" ref="T175">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50</v>
      </c>
      <c r="U175" s="596">
        <f t="array" ref="U175">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50</v>
      </c>
      <c r="V175" s="596">
        <f t="array" ref="V175">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50</v>
      </c>
      <c r="W175" s="596">
        <f t="array" ref="W175">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60</v>
      </c>
      <c r="X175" s="596">
        <f t="array" ref="X175">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60</v>
      </c>
      <c r="Y175" s="596">
        <f t="array" ref="Y175">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60</v>
      </c>
      <c r="Z175" s="596">
        <f t="array" ref="Z175">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60</v>
      </c>
      <c r="AA175" s="596">
        <f t="array" ref="AA175">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60</v>
      </c>
      <c r="AB175" s="596">
        <f t="array" ref="AB175">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70</v>
      </c>
      <c r="AC175" s="596">
        <f t="array" ref="AC175">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70</v>
      </c>
      <c r="AD175" s="185">
        <f t="array" ref="AD175">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70</v>
      </c>
      <c r="AE175" s="185">
        <f t="array" ref="AE175">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70</v>
      </c>
      <c r="AF175" s="185">
        <f t="array" ref="AF175">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70</v>
      </c>
      <c r="AG175" s="185">
        <f t="array" ref="AG175">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80</v>
      </c>
      <c r="AH175" s="185">
        <f t="array" ref="AH175">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80</v>
      </c>
      <c r="AI175" s="186">
        <f t="shared" si="25"/>
        <v>370</v>
      </c>
    </row>
    <row r="176" spans="1:35" ht="28.5" x14ac:dyDescent="0.25">
      <c r="A176" s="176" t="s">
        <v>479</v>
      </c>
      <c r="B176" s="177"/>
      <c r="C176" s="176"/>
      <c r="D176" s="176"/>
      <c r="E176" s="176"/>
      <c r="F176" s="178"/>
      <c r="G176" s="176"/>
      <c r="H176" s="176" t="s">
        <v>267</v>
      </c>
      <c r="I176" s="176"/>
      <c r="J176" s="314"/>
      <c r="K176" s="180" t="s">
        <v>480</v>
      </c>
      <c r="L176" s="191" t="s">
        <v>74</v>
      </c>
      <c r="M176" s="178"/>
      <c r="N176" s="182">
        <v>10</v>
      </c>
      <c r="O176" s="182">
        <v>2025</v>
      </c>
      <c r="P176" s="183">
        <v>500</v>
      </c>
      <c r="Q176" s="193"/>
      <c r="R176" s="184">
        <f>IF(Table358[[#This Row],[Price of item]]="","",MROUND((SUM(Table358[[#This Row],[Price of item]]*(1.03^($O$2-(IF(Table358[[#This Row],[Year of price quote]] ="",$O$2,Table358[[#This Row],[Year of price quote]])))))),10))</f>
        <v>500</v>
      </c>
      <c r="S176" s="185" t="str">
        <f t="array" ref="S176">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176" s="185" t="str">
        <f t="array" ref="T176">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76" s="185" t="str">
        <f t="array" ref="U176">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176" s="185" t="str">
        <f t="array" ref="V176">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76" s="185" t="str">
        <f t="array" ref="W176">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176" s="594">
        <f t="array" ref="X176">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580</v>
      </c>
      <c r="Y176" s="185" t="str">
        <f t="array" ref="Y176">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76" s="185" t="str">
        <f t="array" ref="Z176">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176" s="185" t="str">
        <f t="array" ref="AA176">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76" s="185" t="str">
        <f t="array" ref="AB176">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176" s="185" t="str">
        <f t="array" ref="AC176">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176" s="185" t="str">
        <f t="array" ref="AD176">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76" s="185" t="str">
        <f t="array" ref="AE176">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176" s="185" t="str">
        <f t="array" ref="AF176">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76" s="185" t="str">
        <f t="array" ref="AG176">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176" s="185">
        <f t="array" ref="AH176">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780</v>
      </c>
      <c r="AI176" s="186">
        <f t="shared" si="25"/>
        <v>780</v>
      </c>
    </row>
    <row r="177" spans="1:35" x14ac:dyDescent="0.25">
      <c r="A177" s="176" t="s">
        <v>481</v>
      </c>
      <c r="B177" s="177"/>
      <c r="C177" s="176" t="s">
        <v>482</v>
      </c>
      <c r="D177" s="176"/>
      <c r="E177" s="176"/>
      <c r="F177" s="178"/>
      <c r="G177" s="176"/>
      <c r="H177" s="176" t="s">
        <v>267</v>
      </c>
      <c r="I177" s="176"/>
      <c r="J177" s="180" t="s">
        <v>483</v>
      </c>
      <c r="K177" s="180" t="s">
        <v>161</v>
      </c>
      <c r="L177" s="191" t="s">
        <v>74</v>
      </c>
      <c r="M177" s="178"/>
      <c r="N177" s="241">
        <v>10</v>
      </c>
      <c r="O177" s="182">
        <v>2030</v>
      </c>
      <c r="P177" s="183">
        <v>5000</v>
      </c>
      <c r="Q177" s="131"/>
      <c r="R177" s="184">
        <f>IF(Table358[[#This Row],[Price of item]]="","",MROUND((SUM(Table358[[#This Row],[Price of item]]*(1.03^($O$2-(IF(Table358[[#This Row],[Year of price quote]] ="",$O$2,Table358[[#This Row],[Year of price quote]])))))),10))</f>
        <v>5000</v>
      </c>
      <c r="S177" s="595"/>
      <c r="T177" s="595" t="str">
        <f t="array" ref="T177">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77" s="595" t="str">
        <f t="array" ref="U177">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177" s="595" t="str">
        <f t="array" ref="V177">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77" s="595" t="str">
        <f t="array" ref="W177">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177" s="595" t="str">
        <f t="array" ref="X177">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77" s="595" t="str">
        <f t="array" ref="Y177">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77" s="595" t="str">
        <f t="array" ref="Z177">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177" s="595" t="str">
        <f t="array" ref="AA177">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77" s="595" t="str">
        <f t="array" ref="AB177">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177" s="595">
        <f t="array" ref="AC177">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6720</v>
      </c>
      <c r="AD177" s="185" t="str">
        <f t="array" ref="AD177">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77" s="185" t="str">
        <f t="array" ref="AE177">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177" s="185" t="str">
        <f t="array" ref="AF177">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77" s="185" t="str">
        <f t="array" ref="AG177">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177" s="185" t="str">
        <f t="array" ref="AH177">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177" s="186">
        <f t="shared" si="25"/>
        <v>0</v>
      </c>
    </row>
    <row r="178" spans="1:35" ht="57.75" thickBot="1" x14ac:dyDescent="0.3">
      <c r="A178" s="176" t="s">
        <v>484</v>
      </c>
      <c r="B178" s="177" t="s">
        <v>77</v>
      </c>
      <c r="C178" s="176" t="s">
        <v>485</v>
      </c>
      <c r="D178" s="176"/>
      <c r="E178" s="176"/>
      <c r="F178" s="178"/>
      <c r="G178" s="176"/>
      <c r="H178" s="176" t="s">
        <v>267</v>
      </c>
      <c r="I178" s="176"/>
      <c r="J178" s="180" t="s">
        <v>301</v>
      </c>
      <c r="K178" s="180" t="s">
        <v>486</v>
      </c>
      <c r="L178" s="191" t="s">
        <v>74</v>
      </c>
      <c r="M178" s="178"/>
      <c r="N178" s="241">
        <v>2</v>
      </c>
      <c r="O178" s="182">
        <v>2020</v>
      </c>
      <c r="P178" s="183">
        <v>2000</v>
      </c>
      <c r="Q178" s="131"/>
      <c r="R178" s="184">
        <f>IF(Table358[[#This Row],[Price of item]]="","",MROUND((SUM(Table358[[#This Row],[Price of item]]*(1.03^($O$2-(IF(Table358[[#This Row],[Year of price quote]] ="",$O$2,Table358[[#This Row],[Year of price quote]])))))),10))</f>
        <v>2000</v>
      </c>
      <c r="S178" s="596">
        <f t="array" ref="S178">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2000</v>
      </c>
      <c r="T178" s="596" t="str">
        <f t="array" ref="T178">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78" s="596">
        <f t="array" ref="U178">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2120</v>
      </c>
      <c r="V178" s="596" t="str">
        <f t="array" ref="V178">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78" s="596">
        <f t="array" ref="W178">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2250</v>
      </c>
      <c r="X178" s="596" t="str">
        <f t="array" ref="X178">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78" s="596">
        <f t="array" ref="Y178">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2390</v>
      </c>
      <c r="Z178" s="596" t="str">
        <f t="array" ref="Z178">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178" s="596">
        <f t="array" ref="AA178">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2530</v>
      </c>
      <c r="AB178" s="596" t="str">
        <f t="array" ref="AB178">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178" s="596">
        <f t="array" ref="AC178">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2690</v>
      </c>
      <c r="AD178" s="185" t="str">
        <f t="array" ref="AD178">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78" s="185">
        <f t="array" ref="AE178">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2850</v>
      </c>
      <c r="AF178" s="185" t="str">
        <f t="array" ref="AF178">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78" s="185">
        <f t="array" ref="AG178">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3030</v>
      </c>
      <c r="AH178" s="185" t="str">
        <f t="array" ref="AH178">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178" s="186">
        <f t="shared" si="25"/>
        <v>5880</v>
      </c>
    </row>
    <row r="179" spans="1:35" ht="15.75" thickBot="1" x14ac:dyDescent="0.3">
      <c r="A179" s="207"/>
      <c r="B179" s="288"/>
      <c r="C179" s="207"/>
      <c r="D179" s="207"/>
      <c r="E179" s="207"/>
      <c r="F179" s="211"/>
      <c r="G179" s="207"/>
      <c r="H179" s="207"/>
      <c r="I179" s="207"/>
      <c r="J179" s="289"/>
      <c r="K179" s="289"/>
      <c r="L179" s="208"/>
      <c r="M179" s="211"/>
      <c r="N179" s="212"/>
      <c r="O179" s="212"/>
      <c r="P179" s="330"/>
      <c r="Q179" s="331"/>
      <c r="R179" s="330"/>
      <c r="S179" s="398">
        <f t="shared" ref="S179:AI179" si="26">SUBTOTAL(109,S165:S178)</f>
        <v>22350</v>
      </c>
      <c r="T179" s="398">
        <f t="shared" si="26"/>
        <v>880</v>
      </c>
      <c r="U179" s="398">
        <f t="shared" si="26"/>
        <v>5920</v>
      </c>
      <c r="V179" s="398">
        <f t="shared" si="26"/>
        <v>930</v>
      </c>
      <c r="W179" s="398">
        <f t="shared" si="26"/>
        <v>3210</v>
      </c>
      <c r="X179" s="398">
        <f t="shared" si="26"/>
        <v>1570</v>
      </c>
      <c r="Y179" s="398">
        <f t="shared" si="26"/>
        <v>3410</v>
      </c>
      <c r="Z179" s="398">
        <f t="shared" si="26"/>
        <v>13180</v>
      </c>
      <c r="AA179" s="398">
        <f t="shared" si="26"/>
        <v>3600</v>
      </c>
      <c r="AB179" s="398">
        <f t="shared" si="26"/>
        <v>3690</v>
      </c>
      <c r="AC179" s="398">
        <f t="shared" si="26"/>
        <v>20630</v>
      </c>
      <c r="AD179" s="398">
        <f t="shared" si="26"/>
        <v>1180</v>
      </c>
      <c r="AE179" s="398">
        <f t="shared" si="26"/>
        <v>7950</v>
      </c>
      <c r="AF179" s="398">
        <f t="shared" si="26"/>
        <v>1240</v>
      </c>
      <c r="AG179" s="398">
        <f t="shared" si="26"/>
        <v>4320</v>
      </c>
      <c r="AH179" s="398">
        <f t="shared" si="26"/>
        <v>2110</v>
      </c>
      <c r="AI179" s="398">
        <f t="shared" si="26"/>
        <v>16800</v>
      </c>
    </row>
    <row r="180" spans="1:35" ht="15.75" thickBot="1" x14ac:dyDescent="0.3">
      <c r="A180" s="293"/>
      <c r="B180" s="294"/>
      <c r="C180" s="295"/>
      <c r="D180" s="295"/>
      <c r="E180" s="207"/>
      <c r="F180" s="295"/>
      <c r="G180" s="295"/>
      <c r="H180" s="295"/>
      <c r="I180" s="295"/>
      <c r="J180" s="296"/>
      <c r="K180" s="297"/>
      <c r="L180" s="298"/>
      <c r="M180" s="299"/>
      <c r="N180" s="300"/>
      <c r="O180" s="300"/>
      <c r="P180" s="337"/>
      <c r="Q180" s="338"/>
      <c r="R180" s="271"/>
      <c r="S180" s="400"/>
      <c r="T180" s="408"/>
      <c r="U180" s="408"/>
      <c r="V180" s="408"/>
      <c r="W180" s="400"/>
      <c r="X180" s="408"/>
      <c r="Y180" s="408"/>
      <c r="Z180" s="408"/>
      <c r="AA180" s="408"/>
      <c r="AB180" s="271"/>
      <c r="AC180" s="408"/>
      <c r="AD180" s="408"/>
      <c r="AE180" s="408"/>
      <c r="AF180" s="408"/>
      <c r="AG180" s="304"/>
      <c r="AH180" s="408"/>
      <c r="AI180" s="408"/>
    </row>
    <row r="181" spans="1:35" ht="32.25" thickBot="1" x14ac:dyDescent="0.3">
      <c r="A181" s="273" t="s">
        <v>487</v>
      </c>
      <c r="B181" s="274" t="s">
        <v>231</v>
      </c>
      <c r="C181" s="306"/>
      <c r="D181" s="306"/>
      <c r="E181" s="306"/>
      <c r="F181" s="307"/>
      <c r="G181" s="306"/>
      <c r="H181" s="306"/>
      <c r="I181" s="162"/>
      <c r="J181" s="308"/>
      <c r="K181" s="308"/>
      <c r="L181" s="137"/>
      <c r="M181" s="307"/>
      <c r="N181" s="136"/>
      <c r="O181" s="136"/>
      <c r="P181" s="136"/>
      <c r="Q181" s="136"/>
      <c r="R181" s="224"/>
      <c r="S181" s="309"/>
      <c r="T181" s="310"/>
      <c r="U181" s="310"/>
      <c r="V181" s="310"/>
      <c r="W181" s="309"/>
      <c r="X181" s="310"/>
      <c r="Y181" s="310"/>
      <c r="Z181" s="310"/>
      <c r="AA181" s="310"/>
      <c r="AB181" s="310"/>
      <c r="AC181" s="310"/>
      <c r="AD181" s="310"/>
      <c r="AE181" s="310"/>
      <c r="AF181" s="310"/>
      <c r="AG181" s="311"/>
      <c r="AH181" s="310"/>
      <c r="AI181" s="312"/>
    </row>
    <row r="182" spans="1:35" ht="28.5" x14ac:dyDescent="0.25">
      <c r="A182" s="230" t="s">
        <v>450</v>
      </c>
      <c r="B182" s="229" t="s">
        <v>73</v>
      </c>
      <c r="C182" s="230" t="s">
        <v>92</v>
      </c>
      <c r="D182" s="230"/>
      <c r="E182" s="230"/>
      <c r="F182" s="231"/>
      <c r="G182" s="230"/>
      <c r="H182" s="230" t="s">
        <v>267</v>
      </c>
      <c r="I182" s="230"/>
      <c r="J182" s="232" t="s">
        <v>451</v>
      </c>
      <c r="K182" s="232" t="s">
        <v>291</v>
      </c>
      <c r="L182" s="324" t="s">
        <v>74</v>
      </c>
      <c r="M182" s="231"/>
      <c r="N182" s="234">
        <v>1</v>
      </c>
      <c r="O182" s="234">
        <v>2020</v>
      </c>
      <c r="P182" s="183">
        <v>500</v>
      </c>
      <c r="Q182" s="235"/>
      <c r="R182" s="236">
        <f>IF(Table358[[#This Row],[Price of item]]="","",MROUND((SUM(Table358[[#This Row],[Price of item]]*(1.03^($O$2-(IF(Table358[[#This Row],[Year of price quote]] ="",$O$2,Table358[[#This Row],[Year of price quote]])))))),10))</f>
        <v>500</v>
      </c>
      <c r="S182" s="598">
        <f t="array" ref="S182">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500</v>
      </c>
      <c r="T182" s="598">
        <f t="array" ref="T182">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520</v>
      </c>
      <c r="U182" s="598">
        <f t="array" ref="U182">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530</v>
      </c>
      <c r="V182" s="598">
        <f t="array" ref="V182">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550</v>
      </c>
      <c r="W182" s="598">
        <f t="array" ref="W182">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560</v>
      </c>
      <c r="X182" s="598">
        <f t="array" ref="X182">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580</v>
      </c>
      <c r="Y182" s="598">
        <f t="array" ref="Y182">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600</v>
      </c>
      <c r="Z182" s="598">
        <f t="array" ref="Z182">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610</v>
      </c>
      <c r="AA182" s="598">
        <f t="array" ref="AA182">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630</v>
      </c>
      <c r="AB182" s="598">
        <f t="array" ref="AB182">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650</v>
      </c>
      <c r="AC182" s="598">
        <f t="array" ref="AC182">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670</v>
      </c>
      <c r="AD182" s="237">
        <f t="array" ref="AD182">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690</v>
      </c>
      <c r="AE182" s="237">
        <f t="array" ref="AE182">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710</v>
      </c>
      <c r="AF182" s="237">
        <f t="array" ref="AF182">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730</v>
      </c>
      <c r="AG182" s="237">
        <f t="array" ref="AG182">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760</v>
      </c>
      <c r="AH182" s="237">
        <f t="array" ref="AH182">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780</v>
      </c>
      <c r="AI182" s="287">
        <f t="shared" ref="AI182:AI195" si="27">SUM(AD182:AH182)</f>
        <v>3670</v>
      </c>
    </row>
    <row r="183" spans="1:35" ht="28.5" x14ac:dyDescent="0.25">
      <c r="A183" s="176" t="s">
        <v>452</v>
      </c>
      <c r="B183" s="177"/>
      <c r="C183" s="176"/>
      <c r="D183" s="176">
        <v>55</v>
      </c>
      <c r="E183" s="176" t="s">
        <v>98</v>
      </c>
      <c r="F183" s="178">
        <v>130</v>
      </c>
      <c r="G183" s="176"/>
      <c r="H183" s="176" t="s">
        <v>159</v>
      </c>
      <c r="I183" s="176"/>
      <c r="J183" s="314"/>
      <c r="K183" s="180" t="s">
        <v>453</v>
      </c>
      <c r="L183" s="191" t="s">
        <v>74</v>
      </c>
      <c r="M183" s="178"/>
      <c r="N183" s="241">
        <v>10</v>
      </c>
      <c r="O183" s="182">
        <v>2027</v>
      </c>
      <c r="P183" s="183">
        <f>IF($D183="","",(IF($F183="","",SUM($D183*$F183))))</f>
        <v>7150</v>
      </c>
      <c r="Q183" s="131"/>
      <c r="R183" s="184">
        <f>IF(Table358[[#This Row],[Price of item]]="","",MROUND((SUM(Table358[[#This Row],[Price of item]]*(1.03^($O$2-(IF(Table358[[#This Row],[Year of price quote]] ="",$O$2,Table358[[#This Row],[Year of price quote]])))))),10))</f>
        <v>7150</v>
      </c>
      <c r="S183" s="595" t="str">
        <f t="array" ref="S183">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183" s="595" t="str">
        <f t="array" ref="T183">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83" s="595" t="str">
        <f t="array" ref="U183">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183" s="595" t="str">
        <f t="array" ref="V183">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83" s="595" t="str">
        <f t="array" ref="W183">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183" s="595" t="str">
        <f t="array" ref="X183">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83" s="595" t="str">
        <f t="array" ref="Y183">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83" s="595">
        <f t="array" ref="Z183">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8790</v>
      </c>
      <c r="AA183" s="595" t="str">
        <f t="array" ref="AA183">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83" s="595" t="str">
        <f t="array" ref="AB183">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183" s="595" t="str">
        <f t="array" ref="AC183">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183" s="185" t="str">
        <f t="array" ref="AD183">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83" s="185" t="str">
        <f t="array" ref="AE183">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183" s="185" t="str">
        <f t="array" ref="AF183">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83" s="185" t="str">
        <f t="array" ref="AG183">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183" s="185" t="str">
        <f t="array" ref="AH183">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183" s="186">
        <f t="shared" si="27"/>
        <v>0</v>
      </c>
    </row>
    <row r="184" spans="1:35" s="316" customFormat="1" ht="99" customHeight="1" x14ac:dyDescent="0.25">
      <c r="A184" s="189" t="s">
        <v>454</v>
      </c>
      <c r="B184" s="190" t="s">
        <v>34</v>
      </c>
      <c r="C184" s="176" t="s">
        <v>391</v>
      </c>
      <c r="D184" s="176">
        <v>90</v>
      </c>
      <c r="E184" s="176" t="s">
        <v>98</v>
      </c>
      <c r="F184" s="178">
        <v>36</v>
      </c>
      <c r="G184" s="176"/>
      <c r="H184" s="176" t="s">
        <v>159</v>
      </c>
      <c r="I184" s="176"/>
      <c r="J184" s="180" t="s">
        <v>455</v>
      </c>
      <c r="K184" s="180" t="s">
        <v>456</v>
      </c>
      <c r="L184" s="191" t="s">
        <v>75</v>
      </c>
      <c r="M184" s="178"/>
      <c r="N184" s="241">
        <v>50</v>
      </c>
      <c r="O184" s="182">
        <v>2020</v>
      </c>
      <c r="P184" s="183">
        <v>12000</v>
      </c>
      <c r="Q184" s="130"/>
      <c r="R184" s="184">
        <f>IF(Table358[[#This Row],[Price of item]]="","",MROUND((SUM(Table358[[#This Row],[Price of item]]*(1.03^($O$2-(IF(Table358[[#This Row],[Year of price quote]] ="",$O$2,Table358[[#This Row],[Year of price quote]])))))),10))</f>
        <v>12000</v>
      </c>
      <c r="S184" s="595">
        <f t="array" ref="S184">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12000</v>
      </c>
      <c r="T184" s="595" t="str">
        <f t="array" ref="T184">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84" s="595" t="str">
        <f t="array" ref="U184">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184" s="595" t="str">
        <f t="array" ref="V184">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84" s="595" t="str">
        <f t="array" ref="W184">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184" s="595" t="str">
        <f t="array" ref="X184">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84" s="595" t="str">
        <f t="array" ref="Y184">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84" s="595" t="str">
        <f t="array" ref="Z184">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184" s="595" t="str">
        <f t="array" ref="AA184">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84" s="595" t="str">
        <f t="array" ref="AB184">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184" s="595" t="str">
        <f t="array" ref="AC184">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184" s="185" t="str">
        <f t="array" ref="AD184">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84" s="185" t="str">
        <f t="array" ref="AE184">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184" s="185" t="str">
        <f t="array" ref="AF184">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84" s="185" t="str">
        <f t="array" ref="AG184">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184" s="185" t="str">
        <f t="array" ref="AH184">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184" s="186">
        <f t="shared" si="27"/>
        <v>0</v>
      </c>
    </row>
    <row r="185" spans="1:35" ht="28.5" x14ac:dyDescent="0.25">
      <c r="A185" s="176" t="s">
        <v>457</v>
      </c>
      <c r="B185" s="177"/>
      <c r="C185" s="176"/>
      <c r="D185" s="176">
        <v>1</v>
      </c>
      <c r="E185" s="176" t="s">
        <v>98</v>
      </c>
      <c r="F185" s="178">
        <v>130</v>
      </c>
      <c r="G185" s="176"/>
      <c r="H185" s="176" t="s">
        <v>159</v>
      </c>
      <c r="I185" s="176"/>
      <c r="J185" s="314"/>
      <c r="K185" s="180" t="s">
        <v>458</v>
      </c>
      <c r="L185" s="191" t="s">
        <v>74</v>
      </c>
      <c r="M185" s="178"/>
      <c r="N185" s="241">
        <v>5</v>
      </c>
      <c r="O185" s="182">
        <v>2022</v>
      </c>
      <c r="P185" s="183">
        <v>800</v>
      </c>
      <c r="Q185" s="131"/>
      <c r="R185" s="184">
        <f>IF(Table358[[#This Row],[Price of item]]="","",MROUND((SUM(Table358[[#This Row],[Price of item]]*(1.03^($O$2-(IF(Table358[[#This Row],[Year of price quote]] ="",$O$2,Table358[[#This Row],[Year of price quote]])))))),10))</f>
        <v>800</v>
      </c>
      <c r="S185" s="604" t="str">
        <f t="array" ref="S185">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185" s="604" t="str">
        <f t="array" ref="T185">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85" s="604">
        <f t="array" ref="U185">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850</v>
      </c>
      <c r="V185" s="604" t="str">
        <f t="array" ref="V185">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85" s="604" t="str">
        <f t="array" ref="W185">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185" s="604" t="str">
        <f t="array" ref="X185">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85" s="604" t="str">
        <f t="array" ref="Y185">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85" s="604">
        <f t="array" ref="Z185">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980</v>
      </c>
      <c r="AA185" s="604" t="str">
        <f t="array" ref="AA185">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85" s="604" t="str">
        <f t="array" ref="AB185">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185" s="604" t="str">
        <f t="array" ref="AC185">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185" s="185" t="str">
        <f t="array" ref="AD185">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85" s="185">
        <f t="array" ref="AE185">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1140</v>
      </c>
      <c r="AF185" s="185" t="str">
        <f t="array" ref="AF185">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85" s="185" t="str">
        <f t="array" ref="AG185">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185" s="185" t="str">
        <f t="array" ref="AH185">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185" s="186">
        <f t="shared" si="27"/>
        <v>1140</v>
      </c>
    </row>
    <row r="186" spans="1:35" ht="54.75" customHeight="1" x14ac:dyDescent="0.25">
      <c r="A186" s="176" t="s">
        <v>457</v>
      </c>
      <c r="B186" s="177"/>
      <c r="C186" s="176" t="s">
        <v>266</v>
      </c>
      <c r="D186" s="176">
        <v>5</v>
      </c>
      <c r="E186" s="176" t="s">
        <v>98</v>
      </c>
      <c r="F186" s="178">
        <v>130</v>
      </c>
      <c r="G186" s="176"/>
      <c r="H186" s="176" t="s">
        <v>159</v>
      </c>
      <c r="I186" s="176"/>
      <c r="J186" s="180" t="s">
        <v>460</v>
      </c>
      <c r="K186" s="180" t="s">
        <v>1036</v>
      </c>
      <c r="L186" s="191" t="s">
        <v>74</v>
      </c>
      <c r="M186" s="178"/>
      <c r="N186" s="241">
        <v>5</v>
      </c>
      <c r="O186" s="182">
        <v>2022</v>
      </c>
      <c r="P186" s="183">
        <v>500</v>
      </c>
      <c r="Q186" s="131"/>
      <c r="R186" s="184">
        <f>IF(Table358[[#This Row],[Price of item]]="","",MROUND((SUM(Table358[[#This Row],[Price of item]]*(1.03^($O$2-(IF(Table358[[#This Row],[Year of price quote]] ="",$O$2,Table358[[#This Row],[Year of price quote]])))))),10))</f>
        <v>500</v>
      </c>
      <c r="S186" s="596" t="str">
        <f t="array" ref="S186">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186" s="596" t="str">
        <f t="array" ref="T186">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86" s="596">
        <f t="array" ref="U186">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530</v>
      </c>
      <c r="V186" s="596" t="str">
        <f t="array" ref="V186">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86" s="596" t="str">
        <f t="array" ref="W186">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186" s="596" t="str">
        <f t="array" ref="X186">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86" s="596" t="str">
        <f t="array" ref="Y186">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86" s="596">
        <f t="array" ref="Z186">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610</v>
      </c>
      <c r="AA186" s="596" t="str">
        <f t="array" ref="AA186">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86" s="596" t="str">
        <f t="array" ref="AB186">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186" s="596" t="str">
        <f t="array" ref="AC186">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186" s="185" t="str">
        <f t="array" ref="AD186">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86" s="185">
        <f t="array" ref="AE186">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710</v>
      </c>
      <c r="AF186" s="185" t="str">
        <f t="array" ref="AF186">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86" s="185" t="str">
        <f t="array" ref="AG186">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186" s="185" t="str">
        <f t="array" ref="AH186">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186" s="186">
        <f t="shared" si="27"/>
        <v>710</v>
      </c>
    </row>
    <row r="187" spans="1:35" ht="28.5" x14ac:dyDescent="0.25">
      <c r="A187" s="176" t="s">
        <v>462</v>
      </c>
      <c r="B187" s="177"/>
      <c r="C187" s="176" t="s">
        <v>463</v>
      </c>
      <c r="D187" s="176"/>
      <c r="E187" s="176"/>
      <c r="F187" s="178"/>
      <c r="G187" s="176"/>
      <c r="H187" s="176" t="s">
        <v>267</v>
      </c>
      <c r="I187" s="176"/>
      <c r="J187" s="180" t="s">
        <v>464</v>
      </c>
      <c r="K187" s="359" t="s">
        <v>465</v>
      </c>
      <c r="L187" s="181" t="s">
        <v>74</v>
      </c>
      <c r="M187" s="124"/>
      <c r="N187" s="241">
        <v>1</v>
      </c>
      <c r="O187" s="128">
        <v>2020</v>
      </c>
      <c r="P187" s="183">
        <v>300</v>
      </c>
      <c r="Q187" s="193"/>
      <c r="R187" s="184">
        <f>IF(Table358[[#This Row],[Price of item]]="","",MROUND((SUM(Table358[[#This Row],[Price of item]]*(1.03^($O$2-(IF(Table358[[#This Row],[Year of price quote]] ="",$O$2,Table358[[#This Row],[Year of price quote]])))))),10))</f>
        <v>300</v>
      </c>
      <c r="S187" s="596">
        <f t="array" ref="S187">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300</v>
      </c>
      <c r="T187" s="596">
        <f t="array" ref="T187">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310</v>
      </c>
      <c r="U187" s="596">
        <f t="array" ref="U187">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320</v>
      </c>
      <c r="V187" s="596">
        <f t="array" ref="V187">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330</v>
      </c>
      <c r="W187" s="596">
        <f t="array" ref="W187">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340</v>
      </c>
      <c r="X187" s="596">
        <f t="array" ref="X187">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350</v>
      </c>
      <c r="Y187" s="596">
        <f t="array" ref="Y187">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360</v>
      </c>
      <c r="Z187" s="596">
        <f t="array" ref="Z187">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370</v>
      </c>
      <c r="AA187" s="596">
        <f t="array" ref="AA187">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380</v>
      </c>
      <c r="AB187" s="596">
        <f t="array" ref="AB187">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390</v>
      </c>
      <c r="AC187" s="596">
        <f t="array" ref="AC187">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400</v>
      </c>
      <c r="AD187" s="185">
        <f t="array" ref="AD187">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420</v>
      </c>
      <c r="AE187" s="185">
        <f t="array" ref="AE187">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430</v>
      </c>
      <c r="AF187" s="185">
        <f t="array" ref="AF187">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440</v>
      </c>
      <c r="AG187" s="185">
        <f t="array" ref="AG187">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450</v>
      </c>
      <c r="AH187" s="185">
        <f t="array" ref="AH187">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470</v>
      </c>
      <c r="AI187" s="186">
        <f t="shared" si="27"/>
        <v>2210</v>
      </c>
    </row>
    <row r="188" spans="1:35" ht="28.5" x14ac:dyDescent="0.25">
      <c r="A188" s="409" t="s">
        <v>466</v>
      </c>
      <c r="B188" s="410"/>
      <c r="C188" s="176"/>
      <c r="D188" s="176"/>
      <c r="E188" s="176"/>
      <c r="F188" s="178"/>
      <c r="G188" s="176"/>
      <c r="H188" s="176" t="s">
        <v>267</v>
      </c>
      <c r="I188" s="176"/>
      <c r="J188" s="314"/>
      <c r="K188" s="180" t="s">
        <v>467</v>
      </c>
      <c r="L188" s="181" t="s">
        <v>74</v>
      </c>
      <c r="M188" s="178"/>
      <c r="N188" s="241">
        <v>10</v>
      </c>
      <c r="O188" s="182">
        <v>2030</v>
      </c>
      <c r="P188" s="183">
        <v>7500</v>
      </c>
      <c r="Q188" s="193"/>
      <c r="R188" s="184">
        <f>IF(Table358[[#This Row],[Price of item]]="","",MROUND((SUM(Table358[[#This Row],[Price of item]]*(1.03^($O$2-(IF(Table358[[#This Row],[Year of price quote]] ="",$O$2,Table358[[#This Row],[Year of price quote]])))))),10))</f>
        <v>7500</v>
      </c>
      <c r="S188" s="595">
        <f t="array" ref="S188">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7500</v>
      </c>
      <c r="T188" s="595" t="str">
        <f t="array" ref="T188">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88" s="595" t="str">
        <f t="array" ref="U188">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188" s="595" t="str">
        <f t="array" ref="V188">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88" s="595" t="str">
        <f t="array" ref="W188">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188" s="595" t="str">
        <f t="array" ref="X188">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88" s="595" t="str">
        <f t="array" ref="Y188">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88" s="595" t="str">
        <f t="array" ref="Z188">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188" s="595" t="str">
        <f t="array" ref="AA188">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88" s="595" t="str">
        <f t="array" ref="AB188">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188" s="595">
        <f t="array" ref="AC188">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10080</v>
      </c>
      <c r="AD188" s="185" t="str">
        <f t="array" ref="AD188">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88" s="185" t="str">
        <f t="array" ref="AE188">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188" s="185" t="str">
        <f t="array" ref="AF188">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88" s="185" t="str">
        <f t="array" ref="AG188">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188" s="185" t="str">
        <f t="array" ref="AH188">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188" s="186">
        <f t="shared" si="27"/>
        <v>0</v>
      </c>
    </row>
    <row r="189" spans="1:35" ht="31.5" customHeight="1" x14ac:dyDescent="0.25">
      <c r="A189" s="176" t="s">
        <v>466</v>
      </c>
      <c r="B189" s="177" t="s">
        <v>76</v>
      </c>
      <c r="C189" s="176" t="s">
        <v>288</v>
      </c>
      <c r="D189" s="176">
        <v>55</v>
      </c>
      <c r="E189" s="176" t="s">
        <v>98</v>
      </c>
      <c r="F189" s="178">
        <v>36</v>
      </c>
      <c r="G189" s="176"/>
      <c r="H189" s="176" t="s">
        <v>159</v>
      </c>
      <c r="I189" s="176"/>
      <c r="J189" s="180" t="s">
        <v>427</v>
      </c>
      <c r="K189" s="180" t="s">
        <v>285</v>
      </c>
      <c r="L189" s="191" t="s">
        <v>74</v>
      </c>
      <c r="M189" s="178"/>
      <c r="N189" s="182">
        <v>15</v>
      </c>
      <c r="O189" s="182">
        <v>2029</v>
      </c>
      <c r="P189" s="183">
        <f>IF($D189="","",(IF($F189="","",SUM($D189*$F189))))</f>
        <v>1980</v>
      </c>
      <c r="Q189" s="131"/>
      <c r="R189" s="184">
        <f>IF(Table358[[#This Row],[Price of item]]="","",MROUND((SUM(Table358[[#This Row],[Price of item]]*(1.03^($O$2-(IF(Table358[[#This Row],[Year of price quote]] ="",$O$2,Table358[[#This Row],[Year of price quote]])))))),10))</f>
        <v>1980</v>
      </c>
      <c r="S189" s="604" t="str">
        <f t="array" ref="S189">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189" s="604" t="str">
        <f t="array" ref="T189">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89" s="604" t="str">
        <f t="array" ref="U189">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189" s="604" t="str">
        <f t="array" ref="V189">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89" s="604" t="str">
        <f t="array" ref="W189">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189" s="604" t="str">
        <f t="array" ref="X189">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89" s="604" t="str">
        <f t="array" ref="Y189">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89" s="604" t="str">
        <f t="array" ref="Z189">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189" s="604" t="str">
        <f t="array" ref="AA189">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89" s="604">
        <f t="array" ref="AB189">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2580</v>
      </c>
      <c r="AC189" s="604" t="str">
        <f t="array" ref="AC189">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189" s="185" t="str">
        <f t="array" ref="AD189">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89" s="185" t="str">
        <f t="array" ref="AE189">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189" s="185" t="str">
        <f t="array" ref="AF189">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89" s="185" t="str">
        <f t="array" ref="AG189">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189" s="185" t="str">
        <f t="array" ref="AH189">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189" s="186">
        <f t="shared" si="27"/>
        <v>0</v>
      </c>
    </row>
    <row r="190" spans="1:35" ht="42.75" x14ac:dyDescent="0.25">
      <c r="A190" s="176" t="s">
        <v>468</v>
      </c>
      <c r="B190" s="177" t="s">
        <v>469</v>
      </c>
      <c r="C190" s="176" t="s">
        <v>282</v>
      </c>
      <c r="D190" s="176"/>
      <c r="E190" s="176"/>
      <c r="F190" s="178"/>
      <c r="G190" s="176"/>
      <c r="H190" s="176"/>
      <c r="I190" s="176"/>
      <c r="J190" s="180" t="s">
        <v>470</v>
      </c>
      <c r="K190" s="180" t="s">
        <v>168</v>
      </c>
      <c r="L190" s="191" t="s">
        <v>191</v>
      </c>
      <c r="M190" s="178"/>
      <c r="N190" s="182"/>
      <c r="O190" s="182"/>
      <c r="P190" s="183" t="str">
        <f>IF($D190="","",(IF($F190="","",SUM($D190*$F190))))</f>
        <v/>
      </c>
      <c r="Q190" s="193"/>
      <c r="R190" s="184" t="str">
        <f>IF(Table358[[#This Row],[Price of item]]="","",MROUND((SUM(Table358[[#This Row],[Price of item]]*(1.03^($O$2-(IF(Table358[[#This Row],[Year of price quote]] ="",$O$2,Table358[[#This Row],[Year of price quote]])))))),10))</f>
        <v/>
      </c>
      <c r="S190" s="185" t="str">
        <f t="array" ref="S190">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190" s="185" t="str">
        <f t="array" ref="T190">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90" s="185" t="str">
        <f t="array" ref="U190">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190" s="185" t="str">
        <f t="array" ref="V190">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90" s="185" t="str">
        <f t="array" ref="W190">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190" s="185" t="str">
        <f t="array" ref="X190">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90" s="185" t="str">
        <f t="array" ref="Y190">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90" s="185" t="str">
        <f t="array" ref="Z190">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190" s="185" t="str">
        <f t="array" ref="AA190">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90" s="185" t="str">
        <f t="array" ref="AB190">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190" s="185" t="str">
        <f t="array" ref="AC190">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190" s="185" t="str">
        <f t="array" ref="AD190">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90" s="185" t="str">
        <f t="array" ref="AE190">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190" s="185" t="str">
        <f t="array" ref="AF190">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90" s="185" t="str">
        <f t="array" ref="AG190">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190" s="185" t="str">
        <f t="array" ref="AH190">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190" s="186">
        <f t="shared" si="27"/>
        <v>0</v>
      </c>
    </row>
    <row r="191" spans="1:35" ht="42.75" x14ac:dyDescent="0.25">
      <c r="A191" s="176" t="s">
        <v>471</v>
      </c>
      <c r="B191" s="177" t="s">
        <v>46</v>
      </c>
      <c r="C191" s="176" t="s">
        <v>472</v>
      </c>
      <c r="D191" s="176">
        <v>19</v>
      </c>
      <c r="E191" s="176" t="s">
        <v>99</v>
      </c>
      <c r="F191" s="178">
        <v>75</v>
      </c>
      <c r="G191" s="176"/>
      <c r="H191" s="176" t="s">
        <v>159</v>
      </c>
      <c r="I191" s="176"/>
      <c r="J191" s="180" t="s">
        <v>473</v>
      </c>
      <c r="K191" s="180" t="s">
        <v>474</v>
      </c>
      <c r="L191" s="191" t="s">
        <v>74</v>
      </c>
      <c r="M191" s="178"/>
      <c r="N191" s="241">
        <v>5</v>
      </c>
      <c r="O191" s="182">
        <v>2022</v>
      </c>
      <c r="P191" s="183">
        <f>IF($D191="","",(IF($F191="","",SUM($D191*$F191))))</f>
        <v>1425</v>
      </c>
      <c r="Q191" s="193"/>
      <c r="R191" s="184">
        <f>IF(Table358[[#This Row],[Price of item]]="","",MROUND((SUM(Table358[[#This Row],[Price of item]]*(1.03^($O$2-(IF(Table358[[#This Row],[Year of price quote]] ="",$O$2,Table358[[#This Row],[Year of price quote]])))))),10))</f>
        <v>1430</v>
      </c>
      <c r="S191" s="604" t="str">
        <f t="array" ref="S191">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191" s="604" t="str">
        <f t="array" ref="T191">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91" s="604">
        <f t="array" ref="U191">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1520</v>
      </c>
      <c r="V191" s="604" t="str">
        <f t="array" ref="V191">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91" s="604" t="str">
        <f t="array" ref="W191">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191" s="604" t="str">
        <f t="array" ref="X191">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91" s="604" t="str">
        <f t="array" ref="Y191">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91" s="604">
        <f t="array" ref="Z191">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1760</v>
      </c>
      <c r="AA191" s="604" t="str">
        <f t="array" ref="AA191">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91" s="604" t="str">
        <f t="array" ref="AB191">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191" s="604" t="str">
        <f t="array" ref="AC191">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191" s="185" t="str">
        <f t="array" ref="AD191">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91" s="185">
        <f t="array" ref="AE191">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2040</v>
      </c>
      <c r="AF191" s="185" t="str">
        <f t="array" ref="AF191">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91" s="185" t="str">
        <f t="array" ref="AG191">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191" s="185" t="str">
        <f t="array" ref="AH191">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191" s="186">
        <f t="shared" si="27"/>
        <v>2040</v>
      </c>
    </row>
    <row r="192" spans="1:35" ht="28.5" x14ac:dyDescent="0.25">
      <c r="A192" s="176" t="s">
        <v>475</v>
      </c>
      <c r="B192" s="177"/>
      <c r="C192" s="176" t="s">
        <v>476</v>
      </c>
      <c r="D192" s="176"/>
      <c r="E192" s="176"/>
      <c r="F192" s="178"/>
      <c r="G192" s="176"/>
      <c r="H192" s="176" t="s">
        <v>267</v>
      </c>
      <c r="I192" s="176"/>
      <c r="J192" s="180" t="s">
        <v>477</v>
      </c>
      <c r="K192" s="180" t="s">
        <v>478</v>
      </c>
      <c r="L192" s="191" t="s">
        <v>74</v>
      </c>
      <c r="M192" s="178"/>
      <c r="N192" s="241">
        <v>1</v>
      </c>
      <c r="O192" s="182">
        <v>2020</v>
      </c>
      <c r="P192" s="183">
        <v>50</v>
      </c>
      <c r="Q192" s="131"/>
      <c r="R192" s="184">
        <f>IF(Table358[[#This Row],[Price of item]]="","",MROUND((SUM(Table358[[#This Row],[Price of item]]*(1.03^($O$2-(IF(Table358[[#This Row],[Year of price quote]] ="",$O$2,Table358[[#This Row],[Year of price quote]])))))),10))</f>
        <v>50</v>
      </c>
      <c r="S192" s="596">
        <f t="array" ref="S192">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50</v>
      </c>
      <c r="T192" s="596">
        <f t="array" ref="T192">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50</v>
      </c>
      <c r="U192" s="596">
        <f t="array" ref="U192">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50</v>
      </c>
      <c r="V192" s="596">
        <f t="array" ref="V192">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50</v>
      </c>
      <c r="W192" s="596">
        <f t="array" ref="W192">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60</v>
      </c>
      <c r="X192" s="596">
        <f t="array" ref="X192">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60</v>
      </c>
      <c r="Y192" s="596">
        <f t="array" ref="Y192">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60</v>
      </c>
      <c r="Z192" s="596">
        <f t="array" ref="Z192">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60</v>
      </c>
      <c r="AA192" s="596">
        <f t="array" ref="AA192">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60</v>
      </c>
      <c r="AB192" s="596">
        <f t="array" ref="AB192">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70</v>
      </c>
      <c r="AC192" s="596">
        <f t="array" ref="AC192">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70</v>
      </c>
      <c r="AD192" s="185">
        <f t="array" ref="AD192">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70</v>
      </c>
      <c r="AE192" s="185">
        <f t="array" ref="AE192">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70</v>
      </c>
      <c r="AF192" s="185">
        <f t="array" ref="AF192">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70</v>
      </c>
      <c r="AG192" s="185">
        <f t="array" ref="AG192">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80</v>
      </c>
      <c r="AH192" s="185">
        <f t="array" ref="AH192">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80</v>
      </c>
      <c r="AI192" s="186">
        <f t="shared" si="27"/>
        <v>370</v>
      </c>
    </row>
    <row r="193" spans="1:35" ht="28.5" x14ac:dyDescent="0.25">
      <c r="A193" s="176" t="s">
        <v>479</v>
      </c>
      <c r="B193" s="177"/>
      <c r="C193" s="176"/>
      <c r="D193" s="176"/>
      <c r="E193" s="176"/>
      <c r="F193" s="178"/>
      <c r="G193" s="176"/>
      <c r="H193" s="176" t="s">
        <v>267</v>
      </c>
      <c r="I193" s="176"/>
      <c r="J193" s="314"/>
      <c r="K193" s="180" t="s">
        <v>1030</v>
      </c>
      <c r="L193" s="191" t="s">
        <v>74</v>
      </c>
      <c r="M193" s="178"/>
      <c r="N193" s="182">
        <v>10</v>
      </c>
      <c r="O193" s="182">
        <v>2025</v>
      </c>
      <c r="P193" s="183">
        <v>500</v>
      </c>
      <c r="Q193" s="193"/>
      <c r="R193" s="184">
        <f>IF(Table358[[#This Row],[Price of item]]="","",MROUND((SUM(Table358[[#This Row],[Price of item]]*(1.03^($O$2-(IF(Table358[[#This Row],[Year of price quote]] ="",$O$2,Table358[[#This Row],[Year of price quote]])))))),10))</f>
        <v>500</v>
      </c>
      <c r="S193" s="185" t="str">
        <f t="array" ref="S193">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193" s="185" t="str">
        <f t="array" ref="T193">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93" s="185" t="str">
        <f t="array" ref="U193">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193" s="185" t="str">
        <f t="array" ref="V193">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93" s="185" t="str">
        <f t="array" ref="W193">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193" s="594">
        <f t="array" ref="X193">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580</v>
      </c>
      <c r="Y193" s="185" t="str">
        <f t="array" ref="Y193">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93" s="185" t="str">
        <f t="array" ref="Z193">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193" s="185" t="str">
        <f t="array" ref="AA193">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93" s="185" t="str">
        <f t="array" ref="AB193">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193" s="185" t="str">
        <f t="array" ref="AC193">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193" s="185" t="str">
        <f t="array" ref="AD193">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93" s="185" t="str">
        <f t="array" ref="AE193">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193" s="185" t="str">
        <f t="array" ref="AF193">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93" s="185" t="str">
        <f t="array" ref="AG193">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193" s="185">
        <f t="array" ref="AH193">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780</v>
      </c>
      <c r="AI193" s="186">
        <f t="shared" si="27"/>
        <v>780</v>
      </c>
    </row>
    <row r="194" spans="1:35" x14ac:dyDescent="0.25">
      <c r="A194" s="176" t="s">
        <v>481</v>
      </c>
      <c r="B194" s="177"/>
      <c r="C194" s="176" t="s">
        <v>482</v>
      </c>
      <c r="D194" s="176"/>
      <c r="E194" s="176"/>
      <c r="F194" s="178"/>
      <c r="G194" s="176"/>
      <c r="H194" s="176" t="s">
        <v>267</v>
      </c>
      <c r="I194" s="176"/>
      <c r="J194" s="180" t="s">
        <v>483</v>
      </c>
      <c r="K194" s="180" t="s">
        <v>161</v>
      </c>
      <c r="L194" s="191" t="s">
        <v>74</v>
      </c>
      <c r="M194" s="178"/>
      <c r="N194" s="241">
        <v>10</v>
      </c>
      <c r="O194" s="182">
        <v>2030</v>
      </c>
      <c r="P194" s="183">
        <v>5000</v>
      </c>
      <c r="Q194" s="131"/>
      <c r="R194" s="184">
        <f>IF(Table358[[#This Row],[Price of item]]="","",MROUND((SUM(Table358[[#This Row],[Price of item]]*(1.03^($O$2-(IF(Table358[[#This Row],[Year of price quote]] ="",$O$2,Table358[[#This Row],[Year of price quote]])))))),10))</f>
        <v>5000</v>
      </c>
      <c r="S194" s="595"/>
      <c r="T194" s="595" t="str">
        <f t="array" ref="T194">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94" s="595" t="str">
        <f t="array" ref="U194">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194" s="595" t="str">
        <f t="array" ref="V194">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94" s="595" t="str">
        <f t="array" ref="W194">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194" s="595" t="str">
        <f t="array" ref="X194">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94" s="595" t="str">
        <f t="array" ref="Y194">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194" s="595" t="str">
        <f t="array" ref="Z194">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194" s="595" t="str">
        <f t="array" ref="AA194">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194" s="595" t="str">
        <f t="array" ref="AB194">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194" s="595">
        <f t="array" ref="AC194">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6720</v>
      </c>
      <c r="AD194" s="185" t="str">
        <f t="array" ref="AD194">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94" s="185" t="str">
        <f t="array" ref="AE194">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194" s="185" t="str">
        <f t="array" ref="AF194">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94" s="185" t="str">
        <f t="array" ref="AG194">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194" s="185" t="str">
        <f t="array" ref="AH194">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194" s="186">
        <f t="shared" si="27"/>
        <v>0</v>
      </c>
    </row>
    <row r="195" spans="1:35" ht="57.75" thickBot="1" x14ac:dyDescent="0.3">
      <c r="A195" s="176" t="s">
        <v>484</v>
      </c>
      <c r="B195" s="177" t="s">
        <v>77</v>
      </c>
      <c r="C195" s="176" t="s">
        <v>485</v>
      </c>
      <c r="D195" s="176"/>
      <c r="E195" s="176"/>
      <c r="F195" s="178"/>
      <c r="G195" s="176"/>
      <c r="H195" s="176" t="s">
        <v>267</v>
      </c>
      <c r="I195" s="176"/>
      <c r="J195" s="180" t="s">
        <v>301</v>
      </c>
      <c r="K195" s="180" t="s">
        <v>486</v>
      </c>
      <c r="L195" s="191" t="s">
        <v>74</v>
      </c>
      <c r="M195" s="178"/>
      <c r="N195" s="241">
        <v>2</v>
      </c>
      <c r="O195" s="182">
        <v>2020</v>
      </c>
      <c r="P195" s="183">
        <v>2000</v>
      </c>
      <c r="Q195" s="131"/>
      <c r="R195" s="184">
        <f>IF(Table358[[#This Row],[Price of item]]="","",MROUND((SUM(Table358[[#This Row],[Price of item]]*(1.03^($O$2-(IF(Table358[[#This Row],[Year of price quote]] ="",$O$2,Table358[[#This Row],[Year of price quote]])))))),10))</f>
        <v>2000</v>
      </c>
      <c r="S195" s="596">
        <f t="array" ref="S195">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2000</v>
      </c>
      <c r="T195" s="596" t="str">
        <f t="array" ref="T195">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95" s="596">
        <f t="array" ref="U195">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2120</v>
      </c>
      <c r="V195" s="596" t="str">
        <f t="array" ref="V195">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95" s="596">
        <f t="array" ref="W195">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2250</v>
      </c>
      <c r="X195" s="596" t="str">
        <f t="array" ref="X195">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95" s="596">
        <f t="array" ref="Y195">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2390</v>
      </c>
      <c r="Z195" s="596" t="str">
        <f t="array" ref="Z195">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195" s="596">
        <f t="array" ref="AA195">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2530</v>
      </c>
      <c r="AB195" s="596" t="str">
        <f t="array" ref="AB195">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195" s="596">
        <f t="array" ref="AC195">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2690</v>
      </c>
      <c r="AD195" s="185" t="str">
        <f t="array" ref="AD195">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95" s="185">
        <f t="array" ref="AE195">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2850</v>
      </c>
      <c r="AF195" s="185" t="str">
        <f t="array" ref="AF195">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95" s="185">
        <f t="array" ref="AG195">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3030</v>
      </c>
      <c r="AH195" s="185" t="str">
        <f t="array" ref="AH195">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195" s="186">
        <f t="shared" si="27"/>
        <v>5880</v>
      </c>
    </row>
    <row r="196" spans="1:35" ht="15.75" thickBot="1" x14ac:dyDescent="0.3">
      <c r="A196" s="207"/>
      <c r="B196" s="288"/>
      <c r="C196" s="207"/>
      <c r="D196" s="207"/>
      <c r="E196" s="207"/>
      <c r="F196" s="211"/>
      <c r="G196" s="207"/>
      <c r="H196" s="207"/>
      <c r="I196" s="207"/>
      <c r="J196" s="289"/>
      <c r="K196" s="289"/>
      <c r="L196" s="290"/>
      <c r="M196" s="211"/>
      <c r="N196" s="212"/>
      <c r="O196" s="212"/>
      <c r="P196" s="330"/>
      <c r="Q196" s="331"/>
      <c r="R196" s="330"/>
      <c r="S196" s="398">
        <f t="shared" ref="S196:AI196" si="28">SUBTOTAL(109,S182:S195)</f>
        <v>22350</v>
      </c>
      <c r="T196" s="398">
        <f t="shared" si="28"/>
        <v>880</v>
      </c>
      <c r="U196" s="398">
        <f t="shared" si="28"/>
        <v>5920</v>
      </c>
      <c r="V196" s="398">
        <f t="shared" si="28"/>
        <v>930</v>
      </c>
      <c r="W196" s="398">
        <f t="shared" si="28"/>
        <v>3210</v>
      </c>
      <c r="X196" s="398">
        <f t="shared" si="28"/>
        <v>1570</v>
      </c>
      <c r="Y196" s="398">
        <f t="shared" si="28"/>
        <v>3410</v>
      </c>
      <c r="Z196" s="398">
        <f t="shared" si="28"/>
        <v>13180</v>
      </c>
      <c r="AA196" s="398">
        <f t="shared" si="28"/>
        <v>3600</v>
      </c>
      <c r="AB196" s="398">
        <f t="shared" si="28"/>
        <v>3690</v>
      </c>
      <c r="AC196" s="398">
        <f t="shared" si="28"/>
        <v>20630</v>
      </c>
      <c r="AD196" s="398">
        <f t="shared" si="28"/>
        <v>1180</v>
      </c>
      <c r="AE196" s="398">
        <f t="shared" si="28"/>
        <v>7950</v>
      </c>
      <c r="AF196" s="398">
        <f t="shared" si="28"/>
        <v>1240</v>
      </c>
      <c r="AG196" s="398">
        <f t="shared" si="28"/>
        <v>4320</v>
      </c>
      <c r="AH196" s="398">
        <f t="shared" si="28"/>
        <v>2110</v>
      </c>
      <c r="AI196" s="398">
        <f t="shared" si="28"/>
        <v>16800</v>
      </c>
    </row>
    <row r="197" spans="1:35" ht="15.75" thickBot="1" x14ac:dyDescent="0.3">
      <c r="A197" s="293"/>
      <c r="B197" s="294"/>
      <c r="C197" s="295"/>
      <c r="D197" s="295"/>
      <c r="E197" s="207"/>
      <c r="F197" s="295"/>
      <c r="G197" s="295"/>
      <c r="H197" s="295"/>
      <c r="I197" s="295"/>
      <c r="J197" s="296"/>
      <c r="K197" s="297"/>
      <c r="L197" s="298"/>
      <c r="M197" s="299"/>
      <c r="N197" s="300"/>
      <c r="O197" s="300"/>
      <c r="P197" s="337"/>
      <c r="Q197" s="338"/>
      <c r="R197" s="271"/>
      <c r="S197" s="400"/>
      <c r="T197" s="408"/>
      <c r="U197" s="408"/>
      <c r="V197" s="408"/>
      <c r="W197" s="400"/>
      <c r="X197" s="408"/>
      <c r="Y197" s="408"/>
      <c r="Z197" s="408"/>
      <c r="AA197" s="408"/>
      <c r="AB197" s="271"/>
      <c r="AC197" s="408"/>
      <c r="AD197" s="408"/>
      <c r="AE197" s="408"/>
      <c r="AF197" s="408"/>
      <c r="AG197" s="304"/>
      <c r="AH197" s="408"/>
      <c r="AI197" s="408"/>
    </row>
    <row r="198" spans="1:35" ht="32.25" thickBot="1" x14ac:dyDescent="0.3">
      <c r="A198" s="273" t="s">
        <v>488</v>
      </c>
      <c r="B198" s="274" t="s">
        <v>489</v>
      </c>
      <c r="C198" s="306"/>
      <c r="D198" s="306"/>
      <c r="E198" s="306"/>
      <c r="F198" s="307"/>
      <c r="G198" s="306"/>
      <c r="H198" s="306"/>
      <c r="I198" s="162"/>
      <c r="J198" s="308"/>
      <c r="K198" s="341"/>
      <c r="L198" s="420"/>
      <c r="M198" s="164"/>
      <c r="N198" s="357"/>
      <c r="O198" s="166"/>
      <c r="P198" s="166"/>
      <c r="Q198" s="166"/>
      <c r="R198" s="344"/>
      <c r="S198" s="225"/>
      <c r="T198" s="225"/>
      <c r="U198" s="225"/>
      <c r="V198" s="225"/>
      <c r="W198" s="225"/>
      <c r="X198" s="225"/>
      <c r="Y198" s="225"/>
      <c r="Z198" s="225"/>
      <c r="AA198" s="225"/>
      <c r="AB198" s="225"/>
      <c r="AC198" s="225"/>
      <c r="AD198" s="225"/>
      <c r="AE198" s="225"/>
      <c r="AF198" s="225"/>
      <c r="AG198" s="225"/>
      <c r="AH198" s="226"/>
      <c r="AI198" s="227"/>
    </row>
    <row r="199" spans="1:35" ht="42.75" x14ac:dyDescent="0.25">
      <c r="A199" s="230" t="s">
        <v>490</v>
      </c>
      <c r="B199" s="229" t="s">
        <v>73</v>
      </c>
      <c r="C199" s="230" t="s">
        <v>491</v>
      </c>
      <c r="D199" s="230"/>
      <c r="E199" s="230"/>
      <c r="F199" s="231"/>
      <c r="G199" s="230"/>
      <c r="H199" s="176" t="s">
        <v>267</v>
      </c>
      <c r="I199" s="230" t="s">
        <v>492</v>
      </c>
      <c r="J199" s="232" t="s">
        <v>493</v>
      </c>
      <c r="K199" s="232" t="s">
        <v>494</v>
      </c>
      <c r="L199" s="233" t="s">
        <v>74</v>
      </c>
      <c r="M199" s="231"/>
      <c r="N199" s="234">
        <v>2</v>
      </c>
      <c r="O199" s="234">
        <v>2020</v>
      </c>
      <c r="P199" s="313">
        <v>500</v>
      </c>
      <c r="Q199" s="235"/>
      <c r="R199" s="236">
        <f>IF(Table358[[#This Row],[Price of item]]="","",MROUND((SUM(Table358[[#This Row],[Price of item]]*(1.03^($O$2-(IF(Table358[[#This Row],[Year of price quote]] ="",$O$2,Table358[[#This Row],[Year of price quote]])))))),10))</f>
        <v>500</v>
      </c>
      <c r="S199" s="598">
        <f t="array" ref="S199">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500</v>
      </c>
      <c r="T199" s="598" t="str">
        <f t="array" ref="T199">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199" s="598">
        <f t="array" ref="U199">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530</v>
      </c>
      <c r="V199" s="598" t="str">
        <f t="array" ref="V199">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199" s="598">
        <f t="array" ref="W199">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560</v>
      </c>
      <c r="X199" s="598" t="str">
        <f t="array" ref="X199">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199" s="598">
        <f t="array" ref="Y199">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600</v>
      </c>
      <c r="Z199" s="598" t="str">
        <f t="array" ref="Z199">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199" s="598">
        <f t="array" ref="AA199">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630</v>
      </c>
      <c r="AB199" s="598" t="str">
        <f t="array" ref="AB199">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199" s="598">
        <f t="array" ref="AC199">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670</v>
      </c>
      <c r="AD199" s="237" t="str">
        <f t="array" ref="AD199">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199" s="237">
        <f t="array" ref="AE199">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710</v>
      </c>
      <c r="AF199" s="237" t="str">
        <f t="array" ref="AF199">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199" s="237">
        <f t="array" ref="AG199">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760</v>
      </c>
      <c r="AH199" s="237" t="str">
        <f t="array" ref="AH199">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199" s="287">
        <f t="shared" ref="AI199:AI204" si="29">SUM(AD199:AH199)</f>
        <v>1470</v>
      </c>
    </row>
    <row r="200" spans="1:35" ht="28.5" x14ac:dyDescent="0.25">
      <c r="A200" s="176"/>
      <c r="B200" s="177"/>
      <c r="C200" s="176"/>
      <c r="D200" s="176"/>
      <c r="E200" s="176"/>
      <c r="F200" s="178"/>
      <c r="G200" s="176"/>
      <c r="H200" s="176" t="s">
        <v>267</v>
      </c>
      <c r="I200" s="176"/>
      <c r="J200" s="314"/>
      <c r="K200" s="180" t="s">
        <v>495</v>
      </c>
      <c r="L200" s="181" t="s">
        <v>74</v>
      </c>
      <c r="M200" s="178"/>
      <c r="N200" s="241">
        <v>3</v>
      </c>
      <c r="O200" s="182">
        <v>2020</v>
      </c>
      <c r="P200" s="183">
        <v>1000</v>
      </c>
      <c r="Q200" s="131"/>
      <c r="R200" s="184">
        <f>IF(Table358[[#This Row],[Price of item]]="","",MROUND((SUM(Table358[[#This Row],[Price of item]]*(1.03^($O$2-(IF(Table358[[#This Row],[Year of price quote]] ="",$O$2,Table358[[#This Row],[Year of price quote]])))))),10))</f>
        <v>1000</v>
      </c>
      <c r="S200" s="596">
        <f t="array" ref="S200">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1000</v>
      </c>
      <c r="T200" s="596" t="str">
        <f t="array" ref="T200">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00" s="596" t="str">
        <f t="array" ref="U200">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200" s="596">
        <f t="array" ref="V200">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1090</v>
      </c>
      <c r="W200" s="596" t="str">
        <f t="array" ref="W200">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00" s="596" t="str">
        <f t="array" ref="X200">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200" s="596">
        <f t="array" ref="Y200">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1190</v>
      </c>
      <c r="Z200" s="596" t="str">
        <f t="array" ref="Z200">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00" s="596" t="str">
        <f t="array" ref="AA200">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00" s="596">
        <f t="array" ref="AB200">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1300</v>
      </c>
      <c r="AC200" s="596" t="str">
        <f t="array" ref="AC200">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200" s="185" t="str">
        <f t="array" ref="AD200">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00" s="185">
        <f t="array" ref="AE200">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1430</v>
      </c>
      <c r="AF200" s="185" t="str">
        <f t="array" ref="AF200">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00" s="185" t="str">
        <f t="array" ref="AG200">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00" s="185">
        <f t="array" ref="AH200">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1560</v>
      </c>
      <c r="AI200" s="186">
        <f t="shared" si="29"/>
        <v>2990</v>
      </c>
    </row>
    <row r="201" spans="1:35" ht="42.75" x14ac:dyDescent="0.25">
      <c r="A201" s="176" t="s">
        <v>496</v>
      </c>
      <c r="B201" s="177"/>
      <c r="C201" s="176" t="s">
        <v>497</v>
      </c>
      <c r="D201" s="176"/>
      <c r="E201" s="176"/>
      <c r="F201" s="178"/>
      <c r="G201" s="176"/>
      <c r="H201" s="176" t="s">
        <v>267</v>
      </c>
      <c r="I201" s="176"/>
      <c r="J201" s="180" t="s">
        <v>498</v>
      </c>
      <c r="K201" s="180" t="s">
        <v>499</v>
      </c>
      <c r="L201" s="191" t="s">
        <v>74</v>
      </c>
      <c r="M201" s="178"/>
      <c r="N201" s="182">
        <v>7</v>
      </c>
      <c r="O201" s="182">
        <v>2022</v>
      </c>
      <c r="P201" s="421">
        <v>7000</v>
      </c>
      <c r="Q201" s="193"/>
      <c r="R201" s="184">
        <f>IF(Table358[[#This Row],[Price of item]]="","",MROUND((SUM(Table358[[#This Row],[Price of item]]*(1.03^($O$2-(IF(Table358[[#This Row],[Year of price quote]] ="",$O$2,Table358[[#This Row],[Year of price quote]])))))),10))</f>
        <v>7000</v>
      </c>
      <c r="S201" s="595" t="str">
        <f t="array" ref="S201">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201" s="595" t="str">
        <f t="array" ref="T201">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01" s="595">
        <f t="array" ref="U201">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7430</v>
      </c>
      <c r="V201" s="595" t="str">
        <f t="array" ref="V201">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01" s="595" t="str">
        <f t="array" ref="W201">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01" s="595" t="str">
        <f t="array" ref="X201">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201" s="595" t="str">
        <f t="array" ref="Y201">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201" s="595" t="str">
        <f t="array" ref="Z201">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01" s="595" t="str">
        <f t="array" ref="AA201">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01" s="595">
        <f t="array" ref="AB201">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9130</v>
      </c>
      <c r="AC201" s="595" t="str">
        <f t="array" ref="AC201">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201" s="185" t="str">
        <f t="array" ref="AD201">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01" s="185" t="str">
        <f t="array" ref="AE201">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201" s="185" t="str">
        <f t="array" ref="AF201">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01" s="185" t="str">
        <f t="array" ref="AG201">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01" s="185" t="str">
        <f t="array" ref="AH201">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201" s="186">
        <f t="shared" si="29"/>
        <v>0</v>
      </c>
    </row>
    <row r="202" spans="1:35" ht="42.75" x14ac:dyDescent="0.25">
      <c r="A202" s="176" t="s">
        <v>500</v>
      </c>
      <c r="B202" s="177"/>
      <c r="C202" s="176" t="s">
        <v>501</v>
      </c>
      <c r="D202" s="176">
        <v>40</v>
      </c>
      <c r="E202" s="176" t="s">
        <v>170</v>
      </c>
      <c r="F202" s="178"/>
      <c r="G202" s="176"/>
      <c r="H202" s="176" t="s">
        <v>267</v>
      </c>
      <c r="I202" s="176" t="s">
        <v>502</v>
      </c>
      <c r="J202" s="180" t="s">
        <v>503</v>
      </c>
      <c r="K202" s="180" t="s">
        <v>504</v>
      </c>
      <c r="L202" s="191" t="s">
        <v>74</v>
      </c>
      <c r="M202" s="178"/>
      <c r="N202" s="241">
        <v>2</v>
      </c>
      <c r="O202" s="182">
        <v>2022</v>
      </c>
      <c r="P202" s="183">
        <v>500</v>
      </c>
      <c r="Q202" s="131"/>
      <c r="R202" s="184">
        <f>IF(Table358[[#This Row],[Price of item]]="","",MROUND((SUM(Table358[[#This Row],[Price of item]]*(1.03^($O$2-(IF(Table358[[#This Row],[Year of price quote]] ="",$O$2,Table358[[#This Row],[Year of price quote]])))))),10))</f>
        <v>500</v>
      </c>
      <c r="S202" s="596"/>
      <c r="T202" s="596" t="str">
        <f t="array" ref="T202">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02" s="596">
        <f t="array" ref="U202">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530</v>
      </c>
      <c r="V202" s="596" t="str">
        <f t="array" ref="V202">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02" s="596">
        <f t="array" ref="W202">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560</v>
      </c>
      <c r="X202" s="596" t="str">
        <f t="array" ref="X202">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202" s="596">
        <f t="array" ref="Y202">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600</v>
      </c>
      <c r="Z202" s="596" t="str">
        <f t="array" ref="Z202">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02" s="596">
        <f t="array" ref="AA202">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630</v>
      </c>
      <c r="AB202" s="596" t="str">
        <f t="array" ref="AB202">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02" s="596">
        <f t="array" ref="AC202">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670</v>
      </c>
      <c r="AD202" s="185" t="str">
        <f t="array" ref="AD202">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02" s="185">
        <f t="array" ref="AE202">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710</v>
      </c>
      <c r="AF202" s="185" t="str">
        <f t="array" ref="AF202">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02" s="185">
        <f t="array" ref="AG202">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760</v>
      </c>
      <c r="AH202" s="185" t="str">
        <f t="array" ref="AH202">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202" s="186">
        <f t="shared" si="29"/>
        <v>1470</v>
      </c>
    </row>
    <row r="203" spans="1:35" ht="32.1" customHeight="1" x14ac:dyDescent="0.25">
      <c r="A203" s="176" t="s">
        <v>505</v>
      </c>
      <c r="B203" s="177"/>
      <c r="C203" s="176" t="s">
        <v>506</v>
      </c>
      <c r="D203" s="176"/>
      <c r="E203" s="176"/>
      <c r="F203" s="178"/>
      <c r="G203" s="176"/>
      <c r="H203" s="176" t="s">
        <v>267</v>
      </c>
      <c r="I203" s="176"/>
      <c r="J203" s="180" t="s">
        <v>507</v>
      </c>
      <c r="K203" s="180" t="s">
        <v>1031</v>
      </c>
      <c r="L203" s="181" t="s">
        <v>74</v>
      </c>
      <c r="M203" s="178"/>
      <c r="N203" s="182">
        <v>5</v>
      </c>
      <c r="O203" s="182">
        <v>2021</v>
      </c>
      <c r="P203" s="183">
        <v>1000</v>
      </c>
      <c r="Q203" s="131"/>
      <c r="R203" s="184">
        <f>IF(Table358[[#This Row],[Price of item]]="","",MROUND((SUM(Table358[[#This Row],[Price of item]]*(1.03^($O$2-(IF(Table358[[#This Row],[Year of price quote]] ="",$O$2,Table358[[#This Row],[Year of price quote]])))))),10))</f>
        <v>1000</v>
      </c>
      <c r="S203" s="596" t="str">
        <f t="array" ref="S203">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203" s="596">
        <f t="array" ref="T203">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1030</v>
      </c>
      <c r="U203" s="596" t="str">
        <f t="array" ref="U203">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203" s="596" t="str">
        <f t="array" ref="V203">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03" s="596" t="str">
        <f t="array" ref="W203">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03" s="596"/>
      <c r="Y203" s="596">
        <f t="array" ref="Y203">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1190</v>
      </c>
      <c r="Z203" s="596" t="str">
        <f t="array" ref="Z203">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03" s="596" t="str">
        <f t="array" ref="AA203">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03" s="596" t="str">
        <f t="array" ref="AB203">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03" s="596" t="str">
        <f t="array" ref="AC203">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203" s="185">
        <f t="array" ref="AD203">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1380</v>
      </c>
      <c r="AE203" s="185" t="str">
        <f t="array" ref="AE203">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203" s="185" t="str">
        <f t="array" ref="AF203">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03" s="185" t="str">
        <f t="array" ref="AG203">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03" s="185" t="str">
        <f t="array" ref="AH203">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203" s="186">
        <f t="shared" si="29"/>
        <v>1380</v>
      </c>
    </row>
    <row r="204" spans="1:35" ht="15.75" thickBot="1" x14ac:dyDescent="0.3">
      <c r="A204" s="176"/>
      <c r="B204" s="177"/>
      <c r="C204" s="176"/>
      <c r="D204" s="176"/>
      <c r="E204" s="176"/>
      <c r="F204" s="178"/>
      <c r="G204" s="176"/>
      <c r="H204" s="176"/>
      <c r="I204" s="176"/>
      <c r="J204" s="314"/>
      <c r="K204" s="180" t="s">
        <v>508</v>
      </c>
      <c r="L204" s="191" t="s">
        <v>74</v>
      </c>
      <c r="M204" s="178"/>
      <c r="N204" s="182">
        <v>10</v>
      </c>
      <c r="O204" s="182">
        <v>2025</v>
      </c>
      <c r="P204" s="421">
        <v>5000</v>
      </c>
      <c r="Q204" s="193"/>
      <c r="R204" s="184">
        <f>IF(Table358[[#This Row],[Price of item]]="","",MROUND((SUM(Table358[[#This Row],[Price of item]]*(1.03^($O$2-(IF(Table358[[#This Row],[Year of price quote]] ="",$O$2,Table358[[#This Row],[Year of price quote]])))))),10))</f>
        <v>5000</v>
      </c>
      <c r="S204" s="595" t="str">
        <f t="array" ref="S204">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204" s="595" t="str">
        <f t="array" ref="T204">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04" s="595" t="str">
        <f t="array" ref="U204">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204" s="595" t="str">
        <f t="array" ref="V204">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04" s="595" t="str">
        <f t="array" ref="W204">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04" s="595">
        <f t="array" ref="X204">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5800</v>
      </c>
      <c r="Y204" s="595" t="str">
        <f t="array" ref="Y204">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204" s="595" t="str">
        <f t="array" ref="Z204">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04" s="595" t="str">
        <f t="array" ref="AA204">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04" s="595" t="str">
        <f t="array" ref="AB204">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04" s="595" t="str">
        <f t="array" ref="AC204">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204" s="185" t="str">
        <f t="array" ref="AD204">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04" s="185" t="str">
        <f t="array" ref="AE204">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204" s="185" t="str">
        <f t="array" ref="AF204">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04" s="185" t="str">
        <f t="array" ref="AG204">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04" s="185">
        <f t="array" ref="AH204">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7790</v>
      </c>
      <c r="AI204" s="186">
        <f t="shared" si="29"/>
        <v>7790</v>
      </c>
    </row>
    <row r="205" spans="1:35" ht="15.75" thickBot="1" x14ac:dyDescent="0.3">
      <c r="A205" s="207"/>
      <c r="B205" s="288"/>
      <c r="C205" s="207"/>
      <c r="D205" s="207"/>
      <c r="E205" s="207"/>
      <c r="F205" s="211"/>
      <c r="G205" s="207"/>
      <c r="H205" s="207"/>
      <c r="I205" s="207"/>
      <c r="J205" s="289"/>
      <c r="K205" s="289"/>
      <c r="L205" s="290"/>
      <c r="M205" s="211"/>
      <c r="N205" s="212"/>
      <c r="O205" s="212"/>
      <c r="P205" s="330"/>
      <c r="Q205" s="331"/>
      <c r="R205" s="330"/>
      <c r="S205" s="292">
        <f t="shared" ref="S205:AI205" si="30">SUBTOTAL(109,S199:S204)</f>
        <v>1500</v>
      </c>
      <c r="T205" s="292">
        <f t="shared" si="30"/>
        <v>1030</v>
      </c>
      <c r="U205" s="292">
        <f t="shared" si="30"/>
        <v>8490</v>
      </c>
      <c r="V205" s="292">
        <f t="shared" si="30"/>
        <v>1090</v>
      </c>
      <c r="W205" s="292">
        <f t="shared" si="30"/>
        <v>1120</v>
      </c>
      <c r="X205" s="292">
        <f t="shared" si="30"/>
        <v>5800</v>
      </c>
      <c r="Y205" s="292">
        <f t="shared" si="30"/>
        <v>3580</v>
      </c>
      <c r="Z205" s="292">
        <f t="shared" si="30"/>
        <v>0</v>
      </c>
      <c r="AA205" s="292">
        <f t="shared" si="30"/>
        <v>1260</v>
      </c>
      <c r="AB205" s="292">
        <f t="shared" si="30"/>
        <v>10430</v>
      </c>
      <c r="AC205" s="292">
        <f t="shared" si="30"/>
        <v>1340</v>
      </c>
      <c r="AD205" s="292">
        <f t="shared" si="30"/>
        <v>1380</v>
      </c>
      <c r="AE205" s="292">
        <f t="shared" si="30"/>
        <v>2850</v>
      </c>
      <c r="AF205" s="292">
        <f t="shared" si="30"/>
        <v>0</v>
      </c>
      <c r="AG205" s="292">
        <f t="shared" si="30"/>
        <v>1520</v>
      </c>
      <c r="AH205" s="292">
        <f t="shared" si="30"/>
        <v>9350</v>
      </c>
      <c r="AI205" s="292">
        <f t="shared" si="30"/>
        <v>15100</v>
      </c>
    </row>
    <row r="206" spans="1:35" ht="15.75" thickBot="1" x14ac:dyDescent="0.3">
      <c r="A206" s="293"/>
      <c r="B206" s="294"/>
      <c r="C206" s="295"/>
      <c r="D206" s="295"/>
      <c r="E206" s="207"/>
      <c r="F206" s="295"/>
      <c r="G206" s="295"/>
      <c r="H206" s="295"/>
      <c r="I206" s="295"/>
      <c r="J206" s="296"/>
      <c r="K206" s="297"/>
      <c r="L206" s="298"/>
      <c r="M206" s="299"/>
      <c r="N206" s="300"/>
      <c r="O206" s="300"/>
      <c r="P206" s="337"/>
      <c r="Q206" s="338"/>
      <c r="R206" s="271"/>
      <c r="S206" s="304"/>
      <c r="T206" s="304"/>
      <c r="U206" s="304"/>
      <c r="V206" s="304"/>
      <c r="W206" s="304"/>
      <c r="X206" s="304"/>
      <c r="Y206" s="304"/>
      <c r="Z206" s="304"/>
      <c r="AA206" s="304"/>
      <c r="AB206" s="303"/>
      <c r="AC206" s="304"/>
      <c r="AD206" s="304"/>
      <c r="AE206" s="304"/>
      <c r="AF206" s="304"/>
      <c r="AG206" s="304"/>
      <c r="AH206" s="305"/>
      <c r="AI206" s="305"/>
    </row>
    <row r="207" spans="1:35" ht="32.25" thickBot="1" x14ac:dyDescent="0.3">
      <c r="A207" s="273" t="s">
        <v>509</v>
      </c>
      <c r="B207" s="274" t="s">
        <v>510</v>
      </c>
      <c r="C207" s="306"/>
      <c r="D207" s="306"/>
      <c r="E207" s="306"/>
      <c r="F207" s="307"/>
      <c r="G207" s="306"/>
      <c r="H207" s="306"/>
      <c r="I207" s="162"/>
      <c r="J207" s="308"/>
      <c r="K207" s="341"/>
      <c r="L207" s="134"/>
      <c r="M207" s="164"/>
      <c r="N207" s="166"/>
      <c r="O207" s="166"/>
      <c r="P207" s="166"/>
      <c r="Q207" s="166"/>
      <c r="R207" s="323"/>
      <c r="S207" s="309"/>
      <c r="T207" s="310"/>
      <c r="U207" s="310"/>
      <c r="V207" s="310"/>
      <c r="W207" s="309"/>
      <c r="X207" s="310"/>
      <c r="Y207" s="310"/>
      <c r="Z207" s="310"/>
      <c r="AA207" s="310"/>
      <c r="AB207" s="310"/>
      <c r="AC207" s="310"/>
      <c r="AD207" s="310"/>
      <c r="AE207" s="310"/>
      <c r="AF207" s="310"/>
      <c r="AG207" s="311"/>
      <c r="AH207" s="310"/>
      <c r="AI207" s="312"/>
    </row>
    <row r="208" spans="1:35" ht="42.75" x14ac:dyDescent="0.25">
      <c r="A208" s="230" t="s">
        <v>511</v>
      </c>
      <c r="B208" s="229" t="s">
        <v>73</v>
      </c>
      <c r="C208" s="230" t="s">
        <v>491</v>
      </c>
      <c r="D208" s="230"/>
      <c r="E208" s="230"/>
      <c r="F208" s="231"/>
      <c r="G208" s="230"/>
      <c r="H208" s="176" t="s">
        <v>267</v>
      </c>
      <c r="I208" s="230" t="s">
        <v>512</v>
      </c>
      <c r="J208" s="232" t="s">
        <v>493</v>
      </c>
      <c r="K208" s="232" t="s">
        <v>513</v>
      </c>
      <c r="L208" s="233" t="s">
        <v>74</v>
      </c>
      <c r="M208" s="231"/>
      <c r="N208" s="285">
        <v>3</v>
      </c>
      <c r="O208" s="234">
        <v>2022</v>
      </c>
      <c r="P208" s="183">
        <v>1000</v>
      </c>
      <c r="Q208" s="235"/>
      <c r="R208" s="236">
        <f>IF(Table358[[#This Row],[Price of item]]="","",MROUND((SUM(Table358[[#This Row],[Price of item]]*(1.03^($O$2-(IF(Table358[[#This Row],[Year of price quote]] ="",$O$2,Table358[[#This Row],[Year of price quote]])))))),10))</f>
        <v>1000</v>
      </c>
      <c r="S208" s="598" t="str">
        <f t="array" ref="S208">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208" s="598" t="str">
        <f t="array" ref="T208">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08" s="598">
        <f t="array" ref="U208">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1060</v>
      </c>
      <c r="V208" s="598" t="str">
        <f t="array" ref="V208">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08" s="598" t="str">
        <f t="array" ref="W208">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08" s="598">
        <f t="array" ref="X208">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1160</v>
      </c>
      <c r="Y208" s="598" t="str">
        <f t="array" ref="Y208">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208" s="598" t="str">
        <f t="array" ref="Z208">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08" s="598">
        <f t="array" ref="AA208">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1270</v>
      </c>
      <c r="AB208" s="598" t="str">
        <f t="array" ref="AB208">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08" s="598" t="str">
        <f t="array" ref="AC208">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208" s="237">
        <f t="array" ref="AD208">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1380</v>
      </c>
      <c r="AE208" s="237" t="str">
        <f t="array" ref="AE208">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208" s="237" t="str">
        <f t="array" ref="AF208">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08" s="237">
        <f t="array" ref="AG208">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1510</v>
      </c>
      <c r="AH208" s="237" t="str">
        <f t="array" ref="AH208">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208" s="287">
        <f t="shared" ref="AI208:AI213" si="31">SUM(AD208:AH208)</f>
        <v>2890</v>
      </c>
    </row>
    <row r="209" spans="1:35" ht="42.75" x14ac:dyDescent="0.25">
      <c r="A209" s="176" t="s">
        <v>514</v>
      </c>
      <c r="B209" s="177"/>
      <c r="C209" s="176" t="s">
        <v>497</v>
      </c>
      <c r="D209" s="176"/>
      <c r="E209" s="176"/>
      <c r="F209" s="178"/>
      <c r="G209" s="176"/>
      <c r="H209" s="176" t="s">
        <v>267</v>
      </c>
      <c r="I209" s="176"/>
      <c r="J209" s="180" t="s">
        <v>515</v>
      </c>
      <c r="K209" s="180" t="s">
        <v>1017</v>
      </c>
      <c r="L209" s="315" t="s">
        <v>74</v>
      </c>
      <c r="M209" s="178"/>
      <c r="N209" s="241">
        <v>7</v>
      </c>
      <c r="O209" s="182">
        <v>2022</v>
      </c>
      <c r="P209" s="183">
        <v>7000</v>
      </c>
      <c r="Q209" s="193"/>
      <c r="R209" s="184">
        <f>IF(Table358[[#This Row],[Price of item]]="","",MROUND((SUM(Table358[[#This Row],[Price of item]]*(1.03^($O$2-(IF(Table358[[#This Row],[Year of price quote]] ="",$O$2,Table358[[#This Row],[Year of price quote]])))))),10))</f>
        <v>7000</v>
      </c>
      <c r="S209" s="595" t="str">
        <f t="array" ref="S209">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209" s="595" t="str">
        <f t="array" ref="T209">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09" s="595">
        <f t="array" ref="U209">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7430</v>
      </c>
      <c r="V209" s="595" t="str">
        <f t="array" ref="V209">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09" s="595" t="str">
        <f t="array" ref="W209">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09" s="595" t="str">
        <f t="array" ref="X209">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209" s="595" t="str">
        <f t="array" ref="Y209">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209" s="595" t="str">
        <f t="array" ref="Z209">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09" s="595" t="str">
        <f t="array" ref="AA209">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09" s="595">
        <f t="array" ref="AB209">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9130</v>
      </c>
      <c r="AC209" s="595" t="str">
        <f t="array" ref="AC209">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209" s="185" t="str">
        <f t="array" ref="AD209">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09" s="185" t="str">
        <f t="array" ref="AE209">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209" s="185" t="str">
        <f t="array" ref="AF209">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09" s="185" t="str">
        <f t="array" ref="AG209">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09" s="185" t="str">
        <f t="array" ref="AH209">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209" s="186">
        <f t="shared" si="31"/>
        <v>0</v>
      </c>
    </row>
    <row r="210" spans="1:35" ht="42.75" x14ac:dyDescent="0.25">
      <c r="A210" s="176" t="s">
        <v>516</v>
      </c>
      <c r="B210" s="177"/>
      <c r="C210" s="176" t="s">
        <v>501</v>
      </c>
      <c r="D210" s="176">
        <v>55</v>
      </c>
      <c r="E210" s="176" t="s">
        <v>170</v>
      </c>
      <c r="F210" s="178"/>
      <c r="G210" s="176"/>
      <c r="H210" s="176" t="s">
        <v>267</v>
      </c>
      <c r="I210" s="176" t="s">
        <v>512</v>
      </c>
      <c r="J210" s="180" t="s">
        <v>503</v>
      </c>
      <c r="K210" s="180" t="s">
        <v>517</v>
      </c>
      <c r="L210" s="181" t="s">
        <v>74</v>
      </c>
      <c r="M210" s="178"/>
      <c r="N210" s="182">
        <v>2</v>
      </c>
      <c r="O210" s="182">
        <v>2022</v>
      </c>
      <c r="P210" s="183">
        <v>400</v>
      </c>
      <c r="Q210" s="193"/>
      <c r="R210" s="184">
        <f>IF(Table358[[#This Row],[Price of item]]="","",MROUND((SUM(Table358[[#This Row],[Price of item]]*(1.03^($O$2-(IF(Table358[[#This Row],[Year of price quote]] ="",$O$2,Table358[[#This Row],[Year of price quote]])))))),10))</f>
        <v>400</v>
      </c>
      <c r="S210" s="596"/>
      <c r="T210" s="596" t="str">
        <f t="array" ref="T210">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10" s="596">
        <f t="array" ref="U210">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420</v>
      </c>
      <c r="V210" s="596" t="str">
        <f t="array" ref="V210">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10" s="596">
        <f t="array" ref="W210">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450</v>
      </c>
      <c r="X210" s="596" t="str">
        <f t="array" ref="X210">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210" s="596">
        <f t="array" ref="Y210">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480</v>
      </c>
      <c r="Z210" s="596" t="str">
        <f t="array" ref="Z210">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10" s="596">
        <f t="array" ref="AA210">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510</v>
      </c>
      <c r="AB210" s="596" t="str">
        <f t="array" ref="AB210">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10" s="596">
        <f t="array" ref="AC210">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540</v>
      </c>
      <c r="AD210" s="185" t="str">
        <f t="array" ref="AD210">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10" s="185">
        <f t="array" ref="AE210">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570</v>
      </c>
      <c r="AF210" s="185" t="str">
        <f t="array" ref="AF210">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10" s="185">
        <f t="array" ref="AG210">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610</v>
      </c>
      <c r="AH210" s="185" t="str">
        <f t="array" ref="AH210">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210" s="186">
        <f t="shared" si="31"/>
        <v>1180</v>
      </c>
    </row>
    <row r="211" spans="1:35" ht="47.25" customHeight="1" x14ac:dyDescent="0.25">
      <c r="A211" s="176" t="s">
        <v>518</v>
      </c>
      <c r="B211" s="177" t="s">
        <v>34</v>
      </c>
      <c r="C211" s="176" t="s">
        <v>519</v>
      </c>
      <c r="D211" s="176">
        <v>50</v>
      </c>
      <c r="E211" s="176" t="s">
        <v>520</v>
      </c>
      <c r="F211" s="178"/>
      <c r="G211" s="176"/>
      <c r="H211" s="176" t="s">
        <v>267</v>
      </c>
      <c r="I211" s="176" t="s">
        <v>521</v>
      </c>
      <c r="J211" s="180" t="s">
        <v>522</v>
      </c>
      <c r="K211" s="180" t="s">
        <v>523</v>
      </c>
      <c r="L211" s="181" t="s">
        <v>74</v>
      </c>
      <c r="M211" s="178"/>
      <c r="N211" s="241">
        <v>7</v>
      </c>
      <c r="O211" s="182">
        <v>2025</v>
      </c>
      <c r="P211" s="183">
        <v>7500</v>
      </c>
      <c r="Q211" s="131"/>
      <c r="R211" s="184">
        <f>IF(Table358[[#This Row],[Price of item]]="","",MROUND((SUM(Table358[[#This Row],[Price of item]]*(1.03^($O$2-(IF(Table358[[#This Row],[Year of price quote]] ="",$O$2,Table358[[#This Row],[Year of price quote]])))))),10))</f>
        <v>7500</v>
      </c>
      <c r="S211" s="595" t="str">
        <f t="array" ref="S211">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211" s="595" t="str">
        <f t="array" ref="T211">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11" s="595" t="str">
        <f t="array" ref="U211">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211" s="595" t="str">
        <f t="array" ref="V211">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11" s="595" t="str">
        <f t="array" ref="W211">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11" s="595">
        <f t="array" ref="X211">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8690</v>
      </c>
      <c r="Y211" s="595" t="str">
        <f t="array" ref="Y211">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211" s="595" t="str">
        <f t="array" ref="Z211">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11" s="595" t="str">
        <f t="array" ref="AA211">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11" s="595" t="str">
        <f t="array" ref="AB211">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11" s="595" t="str">
        <f t="array" ref="AC211">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211" s="185" t="str">
        <f t="array" ref="AD211">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11" s="185">
        <f t="array" ref="AE211">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10690</v>
      </c>
      <c r="AF211" s="185" t="str">
        <f t="array" ref="AF211">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11" s="185" t="str">
        <f t="array" ref="AG211">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11" s="185" t="str">
        <f t="array" ref="AH211">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211" s="186">
        <f t="shared" si="31"/>
        <v>10690</v>
      </c>
    </row>
    <row r="212" spans="1:35" ht="47.25" customHeight="1" x14ac:dyDescent="0.25">
      <c r="A212" s="176" t="s">
        <v>518</v>
      </c>
      <c r="B212" s="177" t="s">
        <v>34</v>
      </c>
      <c r="C212" s="245"/>
      <c r="D212" s="245">
        <v>50</v>
      </c>
      <c r="E212" s="245" t="s">
        <v>520</v>
      </c>
      <c r="F212" s="246"/>
      <c r="G212" s="245"/>
      <c r="H212" s="245"/>
      <c r="I212" s="245" t="s">
        <v>521</v>
      </c>
      <c r="J212" s="180"/>
      <c r="K212" s="180" t="s">
        <v>524</v>
      </c>
      <c r="L212" s="181" t="s">
        <v>74</v>
      </c>
      <c r="M212" s="178"/>
      <c r="N212" s="241">
        <v>5</v>
      </c>
      <c r="O212" s="182">
        <v>2022</v>
      </c>
      <c r="P212" s="183">
        <v>500</v>
      </c>
      <c r="Q212" s="131"/>
      <c r="R212" s="184">
        <f>IF(Table358[[#This Row],[Price of item]]="","",MROUND((SUM(Table358[[#This Row],[Price of item]]*(1.03^($O$2-(IF(Table358[[#This Row],[Year of price quote]] ="",$O$2,Table358[[#This Row],[Year of price quote]])))))),10))</f>
        <v>500</v>
      </c>
      <c r="S212" s="596" t="str">
        <f t="array" ref="S212">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212" s="596" t="str">
        <f t="array" ref="T212">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12" s="596">
        <f t="array" ref="U212">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530</v>
      </c>
      <c r="V212" s="596" t="str">
        <f t="array" ref="V212">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12" s="596" t="str">
        <f t="array" ref="W212">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12" s="596" t="str">
        <f t="array" ref="X212">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212" s="596" t="str">
        <f t="array" ref="Y212">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212" s="596">
        <f t="array" ref="Z212">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610</v>
      </c>
      <c r="AA212" s="596" t="str">
        <f t="array" ref="AA212">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12" s="596" t="str">
        <f t="array" ref="AB212">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12" s="596" t="str">
        <f t="array" ref="AC212">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212" s="185" t="str">
        <f t="array" ref="AD212">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12" s="185">
        <f t="array" ref="AE212">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710</v>
      </c>
      <c r="AF212" s="185" t="str">
        <f t="array" ref="AF212">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12" s="185" t="str">
        <f t="array" ref="AG212">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12" s="185" t="str">
        <f t="array" ref="AH212">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212" s="186">
        <f t="shared" si="31"/>
        <v>710</v>
      </c>
    </row>
    <row r="213" spans="1:35" ht="29.25" thickBot="1" x14ac:dyDescent="0.3">
      <c r="A213" s="176" t="s">
        <v>525</v>
      </c>
      <c r="B213" s="177"/>
      <c r="C213" s="176" t="s">
        <v>526</v>
      </c>
      <c r="D213" s="176"/>
      <c r="E213" s="176"/>
      <c r="F213" s="178"/>
      <c r="G213" s="176"/>
      <c r="H213" s="176" t="s">
        <v>267</v>
      </c>
      <c r="I213" s="176"/>
      <c r="J213" s="180" t="s">
        <v>527</v>
      </c>
      <c r="K213" s="180" t="s">
        <v>528</v>
      </c>
      <c r="L213" s="191" t="s">
        <v>74</v>
      </c>
      <c r="M213" s="178"/>
      <c r="N213" s="182">
        <v>10</v>
      </c>
      <c r="O213" s="182">
        <v>2021</v>
      </c>
      <c r="P213" s="183">
        <v>20000</v>
      </c>
      <c r="Q213" s="193"/>
      <c r="R213" s="184">
        <f>IF(Table358[[#This Row],[Price of item]]="","",MROUND((SUM(Table358[[#This Row],[Price of item]]*(1.03^($O$2-(IF(Table358[[#This Row],[Year of price quote]] ="",$O$2,Table358[[#This Row],[Year of price quote]])))))),10))</f>
        <v>20000</v>
      </c>
      <c r="S213" s="595" t="str">
        <f t="array" ref="S213">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213" s="595">
        <f t="array" ref="T213">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20600</v>
      </c>
      <c r="U213" s="595" t="str">
        <f t="array" ref="U213">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213" s="595" t="str">
        <f t="array" ref="V213">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13" s="595" t="str">
        <f t="array" ref="W213">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13" s="595" t="str">
        <f t="array" ref="X213">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213" s="595" t="str">
        <f t="array" ref="Y213">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213" s="595" t="str">
        <f t="array" ref="Z213">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13" s="595" t="str">
        <f t="array" ref="AA213">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13" s="595" t="str">
        <f t="array" ref="AB213">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13" s="595" t="str">
        <f t="array" ref="AC213">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213" s="185">
        <f t="array" ref="AD213">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27680</v>
      </c>
      <c r="AE213" s="185" t="str">
        <f t="array" ref="AE213">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213" s="185" t="str">
        <f t="array" ref="AF213">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13" s="185" t="str">
        <f t="array" ref="AG213">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13" s="185" t="str">
        <f t="array" ref="AH213">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213" s="186">
        <f t="shared" si="31"/>
        <v>27680</v>
      </c>
    </row>
    <row r="214" spans="1:35" ht="15.75" thickBot="1" x14ac:dyDescent="0.3">
      <c r="A214" s="207"/>
      <c r="B214" s="288"/>
      <c r="C214" s="207"/>
      <c r="D214" s="207"/>
      <c r="E214" s="207"/>
      <c r="F214" s="211"/>
      <c r="G214" s="207"/>
      <c r="H214" s="207"/>
      <c r="I214" s="207"/>
      <c r="J214" s="289"/>
      <c r="K214" s="289"/>
      <c r="L214" s="208"/>
      <c r="M214" s="211"/>
      <c r="N214" s="397"/>
      <c r="O214" s="212"/>
      <c r="P214" s="291"/>
      <c r="Q214" s="118"/>
      <c r="R214" s="291"/>
      <c r="S214" s="398">
        <f t="shared" ref="S214:AI214" si="32">SUBTOTAL(109,S208:S213)</f>
        <v>0</v>
      </c>
      <c r="T214" s="398">
        <f t="shared" si="32"/>
        <v>20600</v>
      </c>
      <c r="U214" s="398">
        <f t="shared" si="32"/>
        <v>9440</v>
      </c>
      <c r="V214" s="398">
        <f t="shared" si="32"/>
        <v>0</v>
      </c>
      <c r="W214" s="398">
        <f t="shared" si="32"/>
        <v>450</v>
      </c>
      <c r="X214" s="398">
        <f t="shared" si="32"/>
        <v>9850</v>
      </c>
      <c r="Y214" s="398">
        <f t="shared" si="32"/>
        <v>480</v>
      </c>
      <c r="Z214" s="398">
        <f t="shared" si="32"/>
        <v>610</v>
      </c>
      <c r="AA214" s="398">
        <f t="shared" si="32"/>
        <v>1780</v>
      </c>
      <c r="AB214" s="398">
        <f t="shared" si="32"/>
        <v>9130</v>
      </c>
      <c r="AC214" s="398">
        <f t="shared" si="32"/>
        <v>540</v>
      </c>
      <c r="AD214" s="398">
        <f t="shared" si="32"/>
        <v>29060</v>
      </c>
      <c r="AE214" s="398">
        <f t="shared" si="32"/>
        <v>11970</v>
      </c>
      <c r="AF214" s="398">
        <f t="shared" si="32"/>
        <v>0</v>
      </c>
      <c r="AG214" s="398">
        <f t="shared" si="32"/>
        <v>2120</v>
      </c>
      <c r="AH214" s="398">
        <f t="shared" si="32"/>
        <v>0</v>
      </c>
      <c r="AI214" s="398">
        <f t="shared" si="32"/>
        <v>43150</v>
      </c>
    </row>
    <row r="215" spans="1:35" ht="15.75" thickBot="1" x14ac:dyDescent="0.3">
      <c r="A215" s="293"/>
      <c r="B215" s="294"/>
      <c r="C215" s="295"/>
      <c r="D215" s="295"/>
      <c r="E215" s="207"/>
      <c r="F215" s="295"/>
      <c r="G215" s="295"/>
      <c r="H215" s="295"/>
      <c r="I215" s="295"/>
      <c r="J215" s="296"/>
      <c r="K215" s="297"/>
      <c r="L215" s="298"/>
      <c r="M215" s="299"/>
      <c r="N215" s="399"/>
      <c r="O215" s="300"/>
      <c r="P215" s="301"/>
      <c r="Q215" s="302"/>
      <c r="R215" s="303"/>
      <c r="S215" s="400"/>
      <c r="T215" s="408"/>
      <c r="U215" s="408"/>
      <c r="V215" s="408"/>
      <c r="W215" s="400"/>
      <c r="X215" s="408"/>
      <c r="Y215" s="408"/>
      <c r="Z215" s="408"/>
      <c r="AA215" s="408"/>
      <c r="AB215" s="271"/>
      <c r="AC215" s="408"/>
      <c r="AD215" s="408"/>
      <c r="AE215" s="408"/>
      <c r="AF215" s="408"/>
      <c r="AG215" s="400"/>
      <c r="AH215" s="408"/>
      <c r="AI215" s="408"/>
    </row>
    <row r="216" spans="1:35" ht="32.25" thickBot="1" x14ac:dyDescent="0.3">
      <c r="A216" s="273" t="s">
        <v>529</v>
      </c>
      <c r="B216" s="274" t="s">
        <v>530</v>
      </c>
      <c r="C216" s="306"/>
      <c r="D216" s="306"/>
      <c r="E216" s="306"/>
      <c r="F216" s="307"/>
      <c r="G216" s="306"/>
      <c r="H216" s="306"/>
      <c r="I216" s="162"/>
      <c r="J216" s="308"/>
      <c r="K216" s="341"/>
      <c r="L216" s="134"/>
      <c r="M216" s="164"/>
      <c r="N216" s="166"/>
      <c r="O216" s="166"/>
      <c r="P216" s="166"/>
      <c r="Q216" s="166"/>
      <c r="R216" s="323"/>
      <c r="S216" s="309"/>
      <c r="T216" s="310"/>
      <c r="U216" s="310"/>
      <c r="V216" s="310"/>
      <c r="W216" s="309"/>
      <c r="X216" s="310"/>
      <c r="Y216" s="310"/>
      <c r="Z216" s="310"/>
      <c r="AA216" s="310"/>
      <c r="AB216" s="310"/>
      <c r="AC216" s="310"/>
      <c r="AD216" s="310"/>
      <c r="AE216" s="310"/>
      <c r="AF216" s="310"/>
      <c r="AG216" s="311"/>
      <c r="AH216" s="310"/>
      <c r="AI216" s="312"/>
    </row>
    <row r="217" spans="1:35" ht="42.75" x14ac:dyDescent="0.25">
      <c r="A217" s="230" t="s">
        <v>531</v>
      </c>
      <c r="B217" s="229" t="s">
        <v>73</v>
      </c>
      <c r="C217" s="230" t="s">
        <v>491</v>
      </c>
      <c r="D217" s="230"/>
      <c r="E217" s="230"/>
      <c r="F217" s="231"/>
      <c r="G217" s="230"/>
      <c r="H217" s="230"/>
      <c r="I217" s="230"/>
      <c r="J217" s="232" t="s">
        <v>532</v>
      </c>
      <c r="K217" s="232" t="s">
        <v>533</v>
      </c>
      <c r="L217" s="233" t="s">
        <v>74</v>
      </c>
      <c r="M217" s="231"/>
      <c r="N217" s="285">
        <v>1</v>
      </c>
      <c r="O217" s="234">
        <v>2021</v>
      </c>
      <c r="P217" s="183">
        <v>500</v>
      </c>
      <c r="Q217" s="286"/>
      <c r="R217" s="236">
        <f>IF(Table358[[#This Row],[Price of item]]="","",MROUND((SUM(Table358[[#This Row],[Price of item]]*(1.03^($O$2-(IF(Table358[[#This Row],[Year of price quote]] ="",$O$2,Table358[[#This Row],[Year of price quote]])))))),10))</f>
        <v>500</v>
      </c>
      <c r="S217" s="598">
        <f t="array" ref="S217">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500</v>
      </c>
      <c r="T217" s="598">
        <f t="array" ref="T217">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520</v>
      </c>
      <c r="U217" s="598">
        <f t="array" ref="U217">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530</v>
      </c>
      <c r="V217" s="598">
        <f t="array" ref="V217">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550</v>
      </c>
      <c r="W217" s="598">
        <f t="array" ref="W217">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560</v>
      </c>
      <c r="X217" s="598"/>
      <c r="Y217" s="598">
        <f t="array" ref="Y217">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600</v>
      </c>
      <c r="Z217" s="598">
        <f t="array" ref="Z217">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610</v>
      </c>
      <c r="AA217" s="598">
        <f t="array" ref="AA217">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630</v>
      </c>
      <c r="AB217" s="598">
        <f t="array" ref="AB217">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650</v>
      </c>
      <c r="AC217" s="598">
        <f t="array" ref="AC217">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670</v>
      </c>
      <c r="AD217" s="237">
        <f t="array" ref="AD217">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690</v>
      </c>
      <c r="AE217" s="237">
        <f t="array" ref="AE217">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710</v>
      </c>
      <c r="AF217" s="237">
        <f t="array" ref="AF217">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730</v>
      </c>
      <c r="AG217" s="237">
        <f t="array" ref="AG217">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760</v>
      </c>
      <c r="AH217" s="237">
        <f t="array" ref="AH217">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780</v>
      </c>
      <c r="AI217" s="287">
        <f t="shared" ref="AI217:AI222" si="33">SUM(AD217:AH217)</f>
        <v>3670</v>
      </c>
    </row>
    <row r="218" spans="1:35" x14ac:dyDescent="0.25">
      <c r="A218" s="230" t="s">
        <v>531</v>
      </c>
      <c r="B218" s="229"/>
      <c r="C218" s="230"/>
      <c r="D218" s="230"/>
      <c r="E218" s="230"/>
      <c r="F218" s="231"/>
      <c r="G218" s="230"/>
      <c r="H218" s="230"/>
      <c r="I218" s="230"/>
      <c r="J218" s="232"/>
      <c r="K218" s="232" t="s">
        <v>534</v>
      </c>
      <c r="L218" s="233" t="s">
        <v>74</v>
      </c>
      <c r="M218" s="231"/>
      <c r="N218" s="285">
        <v>10</v>
      </c>
      <c r="O218" s="234">
        <v>2025</v>
      </c>
      <c r="P218" s="183">
        <v>8000</v>
      </c>
      <c r="Q218" s="286"/>
      <c r="R218" s="236">
        <f>IF(Table358[[#This Row],[Price of item]]="","",MROUND((SUM(Table358[[#This Row],[Price of item]]*(1.03^($O$2-(IF(Table358[[#This Row],[Year of price quote]] ="",$O$2,Table358[[#This Row],[Year of price quote]])))))),10))</f>
        <v>8000</v>
      </c>
      <c r="S218" s="237" t="str">
        <f t="array" ref="S218">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218" s="237" t="str">
        <f t="array" ref="T218">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18" s="237" t="str">
        <f t="array" ref="U218">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218" s="237" t="str">
        <f t="array" ref="V218">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18" s="237" t="str">
        <f t="array" ref="W218">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18" s="237">
        <f t="array" ref="X218">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9270</v>
      </c>
      <c r="Y218" s="237" t="str">
        <f t="array" ref="Y218">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218" s="237" t="str">
        <f t="array" ref="Z218">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18" s="237" t="str">
        <f t="array" ref="AA218">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18" s="237" t="str">
        <f t="array" ref="AB218">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18" s="237" t="str">
        <f t="array" ref="AC218">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218" s="237" t="str">
        <f t="array" ref="AD218">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18" s="237" t="str">
        <f t="array" ref="AE218">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218" s="237" t="str">
        <f t="array" ref="AF218">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18" s="237" t="str">
        <f t="array" ref="AG218">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18" s="237">
        <f t="array" ref="AH218">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12460</v>
      </c>
      <c r="AI218" s="287">
        <f t="shared" si="33"/>
        <v>12460</v>
      </c>
    </row>
    <row r="219" spans="1:35" ht="28.5" x14ac:dyDescent="0.25">
      <c r="A219" s="176" t="s">
        <v>535</v>
      </c>
      <c r="B219" s="177"/>
      <c r="C219" s="176" t="s">
        <v>497</v>
      </c>
      <c r="D219" s="176">
        <v>625</v>
      </c>
      <c r="E219" s="176" t="s">
        <v>419</v>
      </c>
      <c r="F219" s="178"/>
      <c r="G219" s="176"/>
      <c r="H219" s="176" t="s">
        <v>267</v>
      </c>
      <c r="I219" s="176"/>
      <c r="J219" s="180" t="s">
        <v>536</v>
      </c>
      <c r="K219" s="180" t="s">
        <v>537</v>
      </c>
      <c r="L219" s="315" t="s">
        <v>74</v>
      </c>
      <c r="M219" s="178"/>
      <c r="N219" s="241">
        <v>10</v>
      </c>
      <c r="O219" s="182">
        <v>2024</v>
      </c>
      <c r="P219" s="183">
        <v>30000</v>
      </c>
      <c r="Q219" s="131"/>
      <c r="R219" s="184">
        <f>IF(Table358[[#This Row],[Price of item]]="","",MROUND((SUM(Table358[[#This Row],[Price of item]]*(1.03^($O$2-(IF(Table358[[#This Row],[Year of price quote]] ="",$O$2,Table358[[#This Row],[Year of price quote]])))))),10))</f>
        <v>30000</v>
      </c>
      <c r="S219" s="595" t="str">
        <f t="array" ref="S219">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219" s="595" t="str">
        <f t="array" ref="T219">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19" s="595" t="str">
        <f t="array" ref="U219">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219" s="595" t="str">
        <f t="array" ref="V219">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19" s="595">
        <f t="array" ref="W219">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33770</v>
      </c>
      <c r="X219" s="595" t="str">
        <f t="array" ref="X219">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219" s="595" t="str">
        <f t="array" ref="Y219">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219" s="595" t="str">
        <f t="array" ref="Z219">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19" s="595" t="str">
        <f t="array" ref="AA219">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19" s="595" t="str">
        <f t="array" ref="AB219">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19" s="595" t="str">
        <f t="array" ref="AC219">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219" s="185" t="str">
        <f t="array" ref="AD219">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19" s="185" t="str">
        <f t="array" ref="AE219">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219" s="185" t="str">
        <f t="array" ref="AF219">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19" s="185">
        <f t="array" ref="AG219">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45380</v>
      </c>
      <c r="AH219" s="185" t="str">
        <f t="array" ref="AH219">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219" s="186">
        <f t="shared" si="33"/>
        <v>45380</v>
      </c>
    </row>
    <row r="220" spans="1:35" s="106" customFormat="1" ht="42.75" x14ac:dyDescent="0.25">
      <c r="A220" s="176" t="s">
        <v>538</v>
      </c>
      <c r="B220" s="177"/>
      <c r="C220" s="176" t="s">
        <v>501</v>
      </c>
      <c r="D220" s="176">
        <v>165</v>
      </c>
      <c r="E220" s="176" t="s">
        <v>170</v>
      </c>
      <c r="F220" s="178"/>
      <c r="G220" s="176"/>
      <c r="H220" s="176" t="s">
        <v>267</v>
      </c>
      <c r="I220" s="176"/>
      <c r="J220" s="180" t="s">
        <v>503</v>
      </c>
      <c r="K220" s="180" t="s">
        <v>539</v>
      </c>
      <c r="L220" s="181" t="s">
        <v>74</v>
      </c>
      <c r="M220" s="178"/>
      <c r="N220" s="241">
        <v>3</v>
      </c>
      <c r="O220" s="182">
        <v>2020</v>
      </c>
      <c r="P220" s="183">
        <v>1500</v>
      </c>
      <c r="Q220" s="131"/>
      <c r="R220" s="184">
        <f>IF(Table358[[#This Row],[Price of item]]="","",MROUND((SUM(Table358[[#This Row],[Price of item]]*(1.03^($O$2-(IF(Table358[[#This Row],[Year of price quote]] ="",$O$2,Table358[[#This Row],[Year of price quote]])))))),10))</f>
        <v>1500</v>
      </c>
      <c r="S220" s="596">
        <f t="array" ref="S220">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1500</v>
      </c>
      <c r="T220" s="596" t="str">
        <f t="array" ref="T220">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20" s="596" t="str">
        <f t="array" ref="U220">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220" s="596">
        <f t="array" ref="V220">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1640</v>
      </c>
      <c r="W220" s="596" t="str">
        <f t="array" ref="W220">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20" s="596" t="str">
        <f t="array" ref="X220">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220" s="596">
        <f t="array" ref="Y220">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1790</v>
      </c>
      <c r="Z220" s="596" t="str">
        <f t="array" ref="Z220">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20" s="596" t="str">
        <f t="array" ref="AA220">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20" s="596">
        <f t="array" ref="AB220">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1960</v>
      </c>
      <c r="AC220" s="596" t="str">
        <f t="array" ref="AC220">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220" s="185" t="str">
        <f t="array" ref="AD220">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20" s="185">
        <f t="array" ref="AE220">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2140</v>
      </c>
      <c r="AF220" s="185" t="str">
        <f t="array" ref="AF220">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20" s="185" t="str">
        <f t="array" ref="AG220">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20" s="185">
        <f t="array" ref="AH220">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2340</v>
      </c>
      <c r="AI220" s="186">
        <f t="shared" si="33"/>
        <v>4480</v>
      </c>
    </row>
    <row r="221" spans="1:35" s="106" customFormat="1" x14ac:dyDescent="0.25">
      <c r="A221" s="176" t="s">
        <v>540</v>
      </c>
      <c r="B221" s="177" t="s">
        <v>34</v>
      </c>
      <c r="C221" s="176" t="s">
        <v>519</v>
      </c>
      <c r="D221" s="176">
        <v>240</v>
      </c>
      <c r="E221" s="176" t="s">
        <v>520</v>
      </c>
      <c r="F221" s="178"/>
      <c r="G221" s="176"/>
      <c r="H221" s="176"/>
      <c r="I221" s="176"/>
      <c r="J221" s="180" t="s">
        <v>522</v>
      </c>
      <c r="K221" s="180" t="s">
        <v>190</v>
      </c>
      <c r="L221" s="315" t="s">
        <v>74</v>
      </c>
      <c r="M221" s="178"/>
      <c r="N221" s="241">
        <v>3</v>
      </c>
      <c r="O221" s="182">
        <v>2017</v>
      </c>
      <c r="P221" s="183" t="str">
        <f>IF($D221="","",(IF($F221="","",SUM($D221*$F221))))</f>
        <v/>
      </c>
      <c r="Q221" s="131"/>
      <c r="R221" s="184" t="str">
        <f>IF(Table358[[#This Row],[Price of item]]="","",MROUND((SUM(Table358[[#This Row],[Price of item]]*(1.03^($O$2-(IF(Table358[[#This Row],[Year of price quote]] ="",$O$2,Table358[[#This Row],[Year of price quote]])))))),10))</f>
        <v/>
      </c>
      <c r="S221" s="185" t="str">
        <f t="array" ref="S221">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221" s="185" t="str">
        <f t="array" ref="T221">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21" s="185" t="str">
        <f t="array" ref="U221">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221" s="185" t="str">
        <f t="array" ref="V221">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21" s="185" t="str">
        <f t="array" ref="W221">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21" s="185" t="str">
        <f t="array" ref="X221">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221" s="185" t="str">
        <f t="array" ref="Y221">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221" s="185" t="str">
        <f t="array" ref="Z221">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21" s="185" t="str">
        <f t="array" ref="AA221">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21" s="185" t="str">
        <f t="array" ref="AB221">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21" s="185" t="str">
        <f t="array" ref="AC221">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221" s="185" t="str">
        <f t="array" ref="AD221">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21" s="185" t="str">
        <f t="array" ref="AE221">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221" s="185" t="str">
        <f t="array" ref="AF221">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21" s="185" t="str">
        <f t="array" ref="AG221">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21" s="185" t="str">
        <f t="array" ref="AH221">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221" s="186">
        <f t="shared" si="33"/>
        <v>0</v>
      </c>
    </row>
    <row r="222" spans="1:35" s="106" customFormat="1" ht="103.5" x14ac:dyDescent="0.25">
      <c r="A222" s="176" t="s">
        <v>541</v>
      </c>
      <c r="B222" s="177" t="s">
        <v>77</v>
      </c>
      <c r="C222" s="176" t="s">
        <v>542</v>
      </c>
      <c r="D222" s="176"/>
      <c r="E222" s="176"/>
      <c r="F222" s="178"/>
      <c r="G222" s="176"/>
      <c r="H222" s="176" t="s">
        <v>267</v>
      </c>
      <c r="I222" s="176"/>
      <c r="J222" s="180" t="s">
        <v>263</v>
      </c>
      <c r="K222" s="180" t="s">
        <v>543</v>
      </c>
      <c r="L222" s="181" t="s">
        <v>75</v>
      </c>
      <c r="M222" s="178">
        <v>2020</v>
      </c>
      <c r="N222" s="241">
        <v>1</v>
      </c>
      <c r="O222" s="182">
        <v>2020</v>
      </c>
      <c r="P222" s="183">
        <v>9000</v>
      </c>
      <c r="Q222" s="131"/>
      <c r="R222" s="184">
        <f>IF(Table358[[#This Row],[Price of item]]="","",MROUND((SUM(Table358[[#This Row],[Price of item]]*(1.03^($O$2-(IF(Table358[[#This Row],[Year of price quote]] ="",$O$2,Table358[[#This Row],[Year of price quote]])))))),10))</f>
        <v>9000</v>
      </c>
      <c r="S222" s="596">
        <f t="array" ref="S222">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9000</v>
      </c>
      <c r="T222" s="596">
        <f t="array" ref="T222">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9270</v>
      </c>
      <c r="U222" s="596">
        <f t="array" ref="U222">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9550</v>
      </c>
      <c r="V222" s="596">
        <f t="array" ref="V222">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9830</v>
      </c>
      <c r="W222" s="596">
        <f t="array" ref="W222">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10130</v>
      </c>
      <c r="X222" s="596">
        <f t="array" ref="X222">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10430</v>
      </c>
      <c r="Y222" s="596">
        <f t="array" ref="Y222">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10750</v>
      </c>
      <c r="Z222" s="596">
        <f t="array" ref="Z222">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11070</v>
      </c>
      <c r="AA222" s="596">
        <f t="array" ref="AA222">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11400</v>
      </c>
      <c r="AB222" s="596">
        <f t="array" ref="AB222">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11740</v>
      </c>
      <c r="AC222" s="596">
        <f t="array" ref="AC222">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12100</v>
      </c>
      <c r="AD222" s="185">
        <f t="array" ref="AD222">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12460</v>
      </c>
      <c r="AE222" s="185">
        <f t="array" ref="AE222">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12830</v>
      </c>
      <c r="AF222" s="185">
        <f t="array" ref="AF222">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13220</v>
      </c>
      <c r="AG222" s="185">
        <f t="array" ref="AG222">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13610</v>
      </c>
      <c r="AH222" s="185">
        <f t="array" ref="AH222">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14020</v>
      </c>
      <c r="AI222" s="186">
        <f t="shared" si="33"/>
        <v>66140</v>
      </c>
    </row>
    <row r="223" spans="1:35" s="106" customFormat="1" ht="30" x14ac:dyDescent="0.25">
      <c r="A223" s="17"/>
      <c r="B223" s="119"/>
      <c r="C223" s="120"/>
      <c r="D223" s="607"/>
      <c r="E223" s="608"/>
      <c r="F223" s="607"/>
      <c r="G223" s="120"/>
      <c r="H223" s="176" t="s">
        <v>267</v>
      </c>
      <c r="I223" s="146"/>
      <c r="J223" s="123"/>
      <c r="K223" s="147" t="s">
        <v>1015</v>
      </c>
      <c r="L223" s="181" t="s">
        <v>75</v>
      </c>
      <c r="M223" s="124">
        <v>2019</v>
      </c>
      <c r="N223" s="609">
        <v>6</v>
      </c>
      <c r="O223" s="128">
        <v>2019</v>
      </c>
      <c r="P223" s="183">
        <v>24000</v>
      </c>
      <c r="Q223" s="610"/>
      <c r="R223" s="612">
        <v>24000</v>
      </c>
      <c r="S223" s="595" t="str">
        <f t="array" ref="S223">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223" s="595" t="str">
        <f t="array" ref="T223">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23" s="595" t="str">
        <f t="array" ref="U223">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223" s="595" t="str">
        <f t="array" ref="V223">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23" s="595" t="str">
        <f t="array" ref="W223">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23" s="595">
        <f t="array" ref="X223">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27820</v>
      </c>
      <c r="Y223" s="595" t="str">
        <f t="array" ref="Y223">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223" s="595" t="str">
        <f t="array" ref="Z223">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23" s="595" t="str">
        <f t="array" ref="AA223">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23" s="595" t="str">
        <f t="array" ref="AB223">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23" s="595" t="str">
        <f t="array" ref="AC223">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223" s="603"/>
      <c r="AE223" s="603"/>
      <c r="AF223" s="603"/>
      <c r="AG223" s="603"/>
      <c r="AH223" s="603"/>
      <c r="AI223" s="611"/>
    </row>
    <row r="224" spans="1:35" s="106" customFormat="1" ht="30" x14ac:dyDescent="0.25">
      <c r="A224" s="17"/>
      <c r="B224" s="119"/>
      <c r="C224" s="120"/>
      <c r="D224" s="607"/>
      <c r="E224" s="608"/>
      <c r="F224" s="607"/>
      <c r="G224" s="120"/>
      <c r="H224" s="176" t="s">
        <v>267</v>
      </c>
      <c r="I224" s="146"/>
      <c r="J224" s="123"/>
      <c r="K224" s="147" t="s">
        <v>1016</v>
      </c>
      <c r="L224" s="181" t="s">
        <v>75</v>
      </c>
      <c r="M224" s="124">
        <v>2020</v>
      </c>
      <c r="N224" s="609">
        <v>8</v>
      </c>
      <c r="O224" s="128">
        <v>2020</v>
      </c>
      <c r="P224" s="183">
        <v>50000</v>
      </c>
      <c r="Q224" s="610"/>
      <c r="R224" s="612">
        <v>50000</v>
      </c>
      <c r="S224" s="595">
        <f t="array" ref="S224">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50000</v>
      </c>
      <c r="T224" s="595" t="str">
        <f t="array" ref="T224">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24" s="595" t="str">
        <f t="array" ref="U224">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224" s="595" t="str">
        <f t="array" ref="V224">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24" s="595" t="str">
        <f t="array" ref="W224">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24" s="595" t="str">
        <f t="array" ref="X224">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224" s="595" t="str">
        <f t="array" ref="Y224">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224" s="595" t="str">
        <f t="array" ref="Z224">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24" s="595">
        <f t="array" ref="AA224">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63340</v>
      </c>
      <c r="AB224" s="595" t="str">
        <f t="array" ref="AB224">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24" s="595" t="str">
        <f t="array" ref="AC224">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224" s="603"/>
      <c r="AE224" s="603"/>
      <c r="AF224" s="603"/>
      <c r="AG224" s="603"/>
      <c r="AH224" s="603"/>
      <c r="AI224" s="611"/>
    </row>
    <row r="225" spans="1:35" s="106" customFormat="1" ht="28.5" x14ac:dyDescent="0.25">
      <c r="A225" s="176" t="s">
        <v>544</v>
      </c>
      <c r="B225" s="177"/>
      <c r="C225" s="176" t="s">
        <v>545</v>
      </c>
      <c r="D225" s="176"/>
      <c r="E225" s="176"/>
      <c r="F225" s="178"/>
      <c r="G225" s="176"/>
      <c r="H225" s="176" t="s">
        <v>267</v>
      </c>
      <c r="I225" s="176"/>
      <c r="J225" s="180" t="s">
        <v>263</v>
      </c>
      <c r="K225" s="180" t="s">
        <v>546</v>
      </c>
      <c r="L225" s="191" t="s">
        <v>74</v>
      </c>
      <c r="M225" s="178"/>
      <c r="N225" s="241">
        <v>5</v>
      </c>
      <c r="O225" s="182">
        <v>2022</v>
      </c>
      <c r="P225" s="183">
        <v>4000</v>
      </c>
      <c r="Q225" s="131"/>
      <c r="R225" s="184">
        <f>IF(Table358[[#This Row],[Price of item]]="","",MROUND((SUM(Table358[[#This Row],[Price of item]]*(1.03^($O$2-(IF(Table358[[#This Row],[Year of price quote]] ="",$O$2,Table358[[#This Row],[Year of price quote]])))))),10))</f>
        <v>4000</v>
      </c>
      <c r="S225" s="595" t="str">
        <f t="array" ref="S225">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225" s="595" t="str">
        <f t="array" ref="T225">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25" s="595">
        <f t="array" ref="U225">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4240</v>
      </c>
      <c r="V225" s="595" t="str">
        <f t="array" ref="V225">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25" s="595" t="str">
        <f t="array" ref="W225">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25" s="595" t="str">
        <f t="array" ref="X225">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225" s="595" t="str">
        <f t="array" ref="Y225">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225" s="595">
        <f t="array" ref="Z225">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4920</v>
      </c>
      <c r="AA225" s="595" t="str">
        <f t="array" ref="AA225">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25" s="595" t="str">
        <f t="array" ref="AB225">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25" s="595" t="str">
        <f t="array" ref="AC225">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225" s="185" t="str">
        <f t="array" ref="AD225">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25" s="185">
        <f t="array" ref="AE225">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5700</v>
      </c>
      <c r="AF225" s="185" t="str">
        <f t="array" ref="AF225">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25" s="185" t="str">
        <f t="array" ref="AG225">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25" s="185" t="str">
        <f t="array" ref="AH225">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225" s="186">
        <f>SUM(AD225:AH225)</f>
        <v>5700</v>
      </c>
    </row>
    <row r="226" spans="1:35" s="106" customFormat="1" ht="28.5" x14ac:dyDescent="0.25">
      <c r="A226" s="409" t="s">
        <v>547</v>
      </c>
      <c r="B226" s="410"/>
      <c r="C226" s="409"/>
      <c r="D226" s="411"/>
      <c r="E226" s="411"/>
      <c r="F226" s="387"/>
      <c r="G226" s="412"/>
      <c r="H226" s="176" t="s">
        <v>267</v>
      </c>
      <c r="I226" s="412"/>
      <c r="J226" s="413"/>
      <c r="K226" s="180" t="s">
        <v>548</v>
      </c>
      <c r="L226" s="328" t="s">
        <v>74</v>
      </c>
      <c r="M226" s="329"/>
      <c r="N226" s="182">
        <v>5</v>
      </c>
      <c r="O226" s="182">
        <v>2021</v>
      </c>
      <c r="P226" s="183">
        <v>1000</v>
      </c>
      <c r="Q226" s="131"/>
      <c r="R226" s="184">
        <f>IF(Table358[[#This Row],[Price of item]]="","",MROUND((SUM(Table358[[#This Row],[Price of item]]*(1.03^($O$2-(IF(Table358[[#This Row],[Year of price quote]] ="",$O$2,Table358[[#This Row],[Year of price quote]])))))),10))</f>
        <v>1000</v>
      </c>
      <c r="S226" s="596" t="str">
        <f t="array" ref="S226">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226" s="596">
        <f t="array" ref="T226">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1030</v>
      </c>
      <c r="U226" s="596" t="str">
        <f t="array" ref="U226">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226" s="596" t="str">
        <f t="array" ref="V226">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26" s="596" t="str">
        <f t="array" ref="W226">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26" s="596" t="str">
        <f t="array" ref="X226">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226" s="596">
        <f t="array" ref="Y226">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1190</v>
      </c>
      <c r="Z226" s="596" t="str">
        <f t="array" ref="Z226">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26" s="596" t="str">
        <f t="array" ref="AA226">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26" s="596" t="str">
        <f t="array" ref="AB226">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26" s="596" t="str">
        <f t="array" ref="AC226">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226" s="185">
        <f t="array" ref="AD226">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1380</v>
      </c>
      <c r="AE226" s="185" t="str">
        <f t="array" ref="AE226">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226" s="185" t="str">
        <f t="array" ref="AF226">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26" s="185" t="str">
        <f t="array" ref="AG226">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26" s="185" t="str">
        <f t="array" ref="AH226">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226" s="186">
        <f>SUM(AD226:AH226)</f>
        <v>1380</v>
      </c>
    </row>
    <row r="227" spans="1:35" ht="28.5" x14ac:dyDescent="0.25">
      <c r="A227" s="176" t="s">
        <v>549</v>
      </c>
      <c r="B227" s="177"/>
      <c r="C227" s="176" t="s">
        <v>550</v>
      </c>
      <c r="D227" s="176"/>
      <c r="E227" s="176"/>
      <c r="F227" s="178"/>
      <c r="G227" s="176"/>
      <c r="H227" s="176" t="s">
        <v>267</v>
      </c>
      <c r="I227" s="176"/>
      <c r="J227" s="314"/>
      <c r="K227" s="180" t="s">
        <v>551</v>
      </c>
      <c r="L227" s="191" t="s">
        <v>74</v>
      </c>
      <c r="M227" s="178"/>
      <c r="N227" s="182">
        <v>5</v>
      </c>
      <c r="O227" s="182">
        <v>2022</v>
      </c>
      <c r="P227" s="183">
        <v>500</v>
      </c>
      <c r="Q227" s="131"/>
      <c r="R227" s="184">
        <f>IF(Table358[[#This Row],[Price of item]]="","",MROUND((SUM(Table358[[#This Row],[Price of item]]*(1.03^($O$2-(IF(Table358[[#This Row],[Year of price quote]] ="",$O$2,Table358[[#This Row],[Year of price quote]])))))),10))</f>
        <v>500</v>
      </c>
      <c r="S227" s="596" t="str">
        <f t="array" ref="S227">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227" s="596" t="str">
        <f t="array" ref="T227">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27" s="596">
        <f t="array" ref="U227">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530</v>
      </c>
      <c r="V227" s="596" t="str">
        <f t="array" ref="V227">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27" s="596" t="str">
        <f t="array" ref="W227">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27" s="596" t="str">
        <f t="array" ref="X227">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227" s="596" t="str">
        <f t="array" ref="Y227">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227" s="596">
        <f t="array" ref="Z227">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610</v>
      </c>
      <c r="AA227" s="596" t="str">
        <f t="array" ref="AA227">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27" s="596" t="str">
        <f t="array" ref="AB227">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27" s="596" t="str">
        <f t="array" ref="AC227">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227" s="185" t="str">
        <f t="array" ref="AD227">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27" s="185">
        <f t="array" ref="AE227">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710</v>
      </c>
      <c r="AF227" s="185" t="str">
        <f t="array" ref="AF227">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27" s="185" t="str">
        <f t="array" ref="AG227">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27" s="185" t="str">
        <f t="array" ref="AH227">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227" s="186">
        <f>SUM(AD227:AH227)</f>
        <v>710</v>
      </c>
    </row>
    <row r="228" spans="1:35" s="106" customFormat="1" ht="29.25" thickBot="1" x14ac:dyDescent="0.3">
      <c r="A228" s="176" t="s">
        <v>552</v>
      </c>
      <c r="B228" s="177"/>
      <c r="C228" s="176" t="s">
        <v>526</v>
      </c>
      <c r="D228" s="176"/>
      <c r="E228" s="176"/>
      <c r="F228" s="178"/>
      <c r="G228" s="176"/>
      <c r="H228" s="176" t="s">
        <v>267</v>
      </c>
      <c r="I228" s="176" t="s">
        <v>553</v>
      </c>
      <c r="J228" s="180" t="s">
        <v>554</v>
      </c>
      <c r="K228" s="180" t="s">
        <v>555</v>
      </c>
      <c r="L228" s="191" t="s">
        <v>74</v>
      </c>
      <c r="M228" s="178"/>
      <c r="N228" s="182">
        <v>10</v>
      </c>
      <c r="O228" s="182">
        <v>2022</v>
      </c>
      <c r="P228" s="183">
        <v>50000</v>
      </c>
      <c r="Q228" s="193"/>
      <c r="R228" s="184">
        <f>IF(Table358[[#This Row],[Price of item]]="","",MROUND((SUM(Table358[[#This Row],[Price of item]]*(1.03^($O$2-(IF(Table358[[#This Row],[Year of price quote]] ="",$O$2,Table358[[#This Row],[Year of price quote]])))))),10))</f>
        <v>50000</v>
      </c>
      <c r="S228" s="595" t="str">
        <f t="array" ref="S228">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228" s="595" t="str">
        <f t="array" ref="T228">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28" s="595">
        <f t="array" ref="U228">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53050</v>
      </c>
      <c r="V228" s="595" t="str">
        <f t="array" ref="V228">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28" s="595" t="str">
        <f t="array" ref="W228">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28" s="595" t="str">
        <f t="array" ref="X228">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228" s="595" t="str">
        <f t="array" ref="Y228">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228" s="595" t="str">
        <f t="array" ref="Z228">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28" s="595" t="str">
        <f t="array" ref="AA228">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28" s="595" t="str">
        <f t="array" ref="AB228">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28" s="595" t="str">
        <f t="array" ref="AC228">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228" s="185" t="str">
        <f t="array" ref="AD228">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28" s="185">
        <f t="array" ref="AE228">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71290</v>
      </c>
      <c r="AF228" s="185" t="str">
        <f t="array" ref="AF228">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28" s="185" t="str">
        <f t="array" ref="AG228">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28" s="185" t="str">
        <f t="array" ref="AH228">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228" s="186">
        <f>SUM(AD228:AH228)</f>
        <v>71290</v>
      </c>
    </row>
    <row r="229" spans="1:35" s="106" customFormat="1" ht="15.75" thickBot="1" x14ac:dyDescent="0.3">
      <c r="A229" s="207"/>
      <c r="B229" s="288"/>
      <c r="C229" s="207"/>
      <c r="D229" s="207"/>
      <c r="E229" s="207"/>
      <c r="F229" s="211"/>
      <c r="G229" s="207"/>
      <c r="H229" s="207"/>
      <c r="I229" s="207"/>
      <c r="J229" s="289"/>
      <c r="K229" s="289"/>
      <c r="L229" s="208"/>
      <c r="M229" s="211"/>
      <c r="N229" s="212"/>
      <c r="O229" s="212"/>
      <c r="P229" s="291"/>
      <c r="Q229" s="118"/>
      <c r="R229" s="291"/>
      <c r="S229" s="292">
        <f t="shared" ref="S229:AI229" si="34">SUBTOTAL(109,S217:S228)</f>
        <v>61000</v>
      </c>
      <c r="T229" s="292">
        <f t="shared" si="34"/>
        <v>10820</v>
      </c>
      <c r="U229" s="292">
        <f t="shared" si="34"/>
        <v>67900</v>
      </c>
      <c r="V229" s="292">
        <f t="shared" si="34"/>
        <v>12020</v>
      </c>
      <c r="W229" s="292">
        <f t="shared" si="34"/>
        <v>44460</v>
      </c>
      <c r="X229" s="292">
        <f t="shared" si="34"/>
        <v>47520</v>
      </c>
      <c r="Y229" s="292">
        <f t="shared" si="34"/>
        <v>14330</v>
      </c>
      <c r="Z229" s="292">
        <f t="shared" si="34"/>
        <v>17210</v>
      </c>
      <c r="AA229" s="292">
        <f t="shared" si="34"/>
        <v>75370</v>
      </c>
      <c r="AB229" s="292">
        <f t="shared" si="34"/>
        <v>14350</v>
      </c>
      <c r="AC229" s="292">
        <f t="shared" si="34"/>
        <v>12770</v>
      </c>
      <c r="AD229" s="292">
        <f t="shared" si="34"/>
        <v>14530</v>
      </c>
      <c r="AE229" s="292">
        <f t="shared" si="34"/>
        <v>93380</v>
      </c>
      <c r="AF229" s="292">
        <f t="shared" si="34"/>
        <v>13950</v>
      </c>
      <c r="AG229" s="292">
        <f t="shared" si="34"/>
        <v>59750</v>
      </c>
      <c r="AH229" s="292">
        <f t="shared" si="34"/>
        <v>29600</v>
      </c>
      <c r="AI229" s="292">
        <f t="shared" si="34"/>
        <v>211210</v>
      </c>
    </row>
    <row r="230" spans="1:35" s="106" customFormat="1" ht="15.75" thickBot="1" x14ac:dyDescent="0.3">
      <c r="A230" s="293"/>
      <c r="B230" s="294"/>
      <c r="C230" s="295"/>
      <c r="D230" s="295"/>
      <c r="E230" s="207"/>
      <c r="F230" s="295"/>
      <c r="G230" s="295"/>
      <c r="H230" s="295"/>
      <c r="I230" s="295"/>
      <c r="J230" s="296"/>
      <c r="K230" s="297"/>
      <c r="L230" s="298"/>
      <c r="M230" s="299"/>
      <c r="N230" s="300"/>
      <c r="O230" s="300"/>
      <c r="P230" s="301"/>
      <c r="Q230" s="302"/>
      <c r="R230" s="303"/>
      <c r="S230" s="304"/>
      <c r="T230" s="305"/>
      <c r="U230" s="305"/>
      <c r="V230" s="305"/>
      <c r="W230" s="304"/>
      <c r="X230" s="305"/>
      <c r="Y230" s="305"/>
      <c r="Z230" s="305"/>
      <c r="AA230" s="305"/>
      <c r="AB230" s="303"/>
      <c r="AC230" s="305"/>
      <c r="AD230" s="305"/>
      <c r="AE230" s="305"/>
      <c r="AF230" s="305"/>
      <c r="AG230" s="304"/>
      <c r="AH230" s="305"/>
      <c r="AI230" s="305"/>
    </row>
    <row r="231" spans="1:35" s="106" customFormat="1" ht="48" thickBot="1" x14ac:dyDescent="0.3">
      <c r="A231" s="340" t="s">
        <v>556</v>
      </c>
      <c r="B231" s="221" t="s">
        <v>557</v>
      </c>
      <c r="C231" s="222"/>
      <c r="D231" s="222"/>
      <c r="E231" s="222"/>
      <c r="F231" s="164"/>
      <c r="G231" s="222"/>
      <c r="H231" s="222"/>
      <c r="I231" s="162"/>
      <c r="J231" s="341"/>
      <c r="K231" s="341"/>
      <c r="L231" s="342"/>
      <c r="M231" s="164"/>
      <c r="N231" s="166"/>
      <c r="O231" s="166"/>
      <c r="P231" s="166"/>
      <c r="Q231" s="166"/>
      <c r="R231" s="344"/>
      <c r="S231" s="225"/>
      <c r="T231" s="225"/>
      <c r="U231" s="225"/>
      <c r="V231" s="225"/>
      <c r="W231" s="225"/>
      <c r="X231" s="225"/>
      <c r="Y231" s="225"/>
      <c r="Z231" s="225"/>
      <c r="AA231" s="225"/>
      <c r="AB231" s="225"/>
      <c r="AC231" s="225"/>
      <c r="AD231" s="225"/>
      <c r="AE231" s="225"/>
      <c r="AF231" s="225"/>
      <c r="AG231" s="225"/>
      <c r="AH231" s="226"/>
      <c r="AI231" s="227"/>
    </row>
    <row r="232" spans="1:35" s="106" customFormat="1" ht="85.5" x14ac:dyDescent="0.25">
      <c r="A232" s="230" t="s">
        <v>558</v>
      </c>
      <c r="B232" s="229" t="s">
        <v>73</v>
      </c>
      <c r="C232" s="614" t="s">
        <v>1019</v>
      </c>
      <c r="D232" s="230">
        <v>72</v>
      </c>
      <c r="E232" s="230" t="s">
        <v>98</v>
      </c>
      <c r="F232" s="231">
        <v>150</v>
      </c>
      <c r="G232" s="230"/>
      <c r="H232" s="230" t="s">
        <v>159</v>
      </c>
      <c r="I232" s="230" t="s">
        <v>559</v>
      </c>
      <c r="J232" s="232" t="s">
        <v>560</v>
      </c>
      <c r="K232" s="232" t="s">
        <v>1025</v>
      </c>
      <c r="L232" s="233" t="s">
        <v>74</v>
      </c>
      <c r="M232" s="231"/>
      <c r="N232" s="234">
        <v>5</v>
      </c>
      <c r="O232" s="234">
        <v>2020</v>
      </c>
      <c r="P232" s="313">
        <f>IF($D232="","",(IF($F232="","",SUM($D232*$F232))))</f>
        <v>10800</v>
      </c>
      <c r="Q232" s="235"/>
      <c r="R232" s="236">
        <f>IF(Table358[[#This Row],[Price of item]]="","",MROUND((SUM(Table358[[#This Row],[Price of item]]*(1.03^($O$2-(IF(Table358[[#This Row],[Year of price quote]] ="",$O$2,Table358[[#This Row],[Year of price quote]])))))),10))</f>
        <v>10800</v>
      </c>
      <c r="S232" s="597">
        <f t="array" ref="S232">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10800</v>
      </c>
      <c r="T232" s="597" t="str">
        <f t="array" ref="T232">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32" s="597" t="str">
        <f t="array" ref="U232">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232" s="597" t="str">
        <f t="array" ref="V232">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32" s="597" t="str">
        <f t="array" ref="W232">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32" s="597">
        <f t="array" ref="X232">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12520</v>
      </c>
      <c r="Y232" s="597" t="str">
        <f t="array" ref="Y232">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232" s="597" t="str">
        <f t="array" ref="Z232">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32" s="597" t="str">
        <f t="array" ref="AA232">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32" s="597" t="str">
        <f t="array" ref="AB232">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32" s="597">
        <f t="array" ref="AC232">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14510</v>
      </c>
      <c r="AD232" s="237" t="str">
        <f t="array" ref="AD232">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32" s="237" t="str">
        <f t="array" ref="AE232">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232" s="237" t="str">
        <f t="array" ref="AF232">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32" s="237" t="str">
        <f t="array" ref="AG232">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32" s="237">
        <f t="array" ref="AH232">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16830</v>
      </c>
      <c r="AI232" s="287">
        <f t="shared" ref="AI232:AI248" si="35">SUM(AD232:AH232)</f>
        <v>16830</v>
      </c>
    </row>
    <row r="233" spans="1:35" s="106" customFormat="1" ht="28.5" x14ac:dyDescent="0.25">
      <c r="A233" s="176" t="s">
        <v>561</v>
      </c>
      <c r="B233" s="177"/>
      <c r="C233" s="614"/>
      <c r="D233" s="176"/>
      <c r="E233" s="176"/>
      <c r="F233" s="178"/>
      <c r="G233" s="176"/>
      <c r="H233" s="176" t="s">
        <v>267</v>
      </c>
      <c r="I233" s="176"/>
      <c r="J233" s="314"/>
      <c r="K233" s="180" t="s">
        <v>562</v>
      </c>
      <c r="L233" s="181" t="s">
        <v>74</v>
      </c>
      <c r="M233" s="178"/>
      <c r="N233" s="182">
        <v>5</v>
      </c>
      <c r="O233" s="182">
        <v>2020</v>
      </c>
      <c r="P233" s="183">
        <v>15000</v>
      </c>
      <c r="Q233" s="131"/>
      <c r="R233" s="184">
        <f>IF(Table358[[#This Row],[Price of item]]="","",MROUND((SUM(Table358[[#This Row],[Price of item]]*(1.03^($O$2-(IF(Table358[[#This Row],[Year of price quote]] ="",$O$2,Table358[[#This Row],[Year of price quote]])))))),10))</f>
        <v>15000</v>
      </c>
      <c r="S233" s="595">
        <f t="array" ref="S233">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15000</v>
      </c>
      <c r="T233" s="595" t="str">
        <f t="array" ref="T233">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33" s="595" t="str">
        <f t="array" ref="U233">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233" s="595" t="str">
        <f t="array" ref="V233">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33" s="595" t="str">
        <f t="array" ref="W233">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33" s="595">
        <f t="array" ref="X233">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17390</v>
      </c>
      <c r="Y233" s="595" t="str">
        <f t="array" ref="Y233">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233" s="595" t="str">
        <f t="array" ref="Z233">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33" s="595" t="str">
        <f t="array" ref="AA233">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33" s="595" t="str">
        <f t="array" ref="AB233">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33" s="595">
        <f t="array" ref="AC233">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20160</v>
      </c>
      <c r="AD233" s="185" t="str">
        <f t="array" ref="AD233">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33" s="185" t="str">
        <f t="array" ref="AE233">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233" s="185" t="str">
        <f t="array" ref="AF233">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33" s="185" t="str">
        <f t="array" ref="AG233">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33" s="185">
        <f t="array" ref="AH233">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23370</v>
      </c>
      <c r="AI233" s="186">
        <f t="shared" si="35"/>
        <v>23370</v>
      </c>
    </row>
    <row r="234" spans="1:35" s="106" customFormat="1" ht="28.5" x14ac:dyDescent="0.25">
      <c r="A234" s="176" t="s">
        <v>563</v>
      </c>
      <c r="B234" s="177"/>
      <c r="C234" s="614"/>
      <c r="D234" s="176">
        <v>720</v>
      </c>
      <c r="E234" s="176" t="s">
        <v>98</v>
      </c>
      <c r="F234" s="178">
        <v>130</v>
      </c>
      <c r="G234" s="176"/>
      <c r="H234" s="176" t="s">
        <v>159</v>
      </c>
      <c r="I234" s="176"/>
      <c r="J234" s="314"/>
      <c r="K234" s="180" t="s">
        <v>564</v>
      </c>
      <c r="L234" s="191" t="s">
        <v>74</v>
      </c>
      <c r="M234" s="178"/>
      <c r="N234" s="182">
        <v>10</v>
      </c>
      <c r="O234" s="182">
        <v>2024</v>
      </c>
      <c r="P234" s="313">
        <f>IF($D234="","",(IF($F234="","",SUM($D234*$F234))))</f>
        <v>93600</v>
      </c>
      <c r="Q234" s="193"/>
      <c r="R234" s="184">
        <f>IF(Table358[[#This Row],[Price of item]]="","",MROUND((SUM(Table358[[#This Row],[Price of item]]*(1.03^($O$2-(IF(Table358[[#This Row],[Year of price quote]] ="",$O$2,Table358[[#This Row],[Year of price quote]])))))),10))</f>
        <v>93600</v>
      </c>
      <c r="S234" s="595" t="str">
        <f t="array" ref="S234">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234" s="595" t="str">
        <f t="array" ref="T234">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34" s="595" t="str">
        <f t="array" ref="U234">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234" s="595" t="str">
        <f t="array" ref="V234">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34" s="595">
        <f t="array" ref="W234">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105350</v>
      </c>
      <c r="X234" s="595" t="str">
        <f t="array" ref="X234">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234" s="595" t="str">
        <f t="array" ref="Y234">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234" s="595" t="str">
        <f t="array" ref="Z234">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34" s="595" t="str">
        <f t="array" ref="AA234">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34" s="595" t="str">
        <f t="array" ref="AB234">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34" s="595" t="str">
        <f t="array" ref="AC234">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234" s="185" t="str">
        <f t="array" ref="AD234">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34" s="185" t="str">
        <f t="array" ref="AE234">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234" s="185" t="str">
        <f t="array" ref="AF234">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34" s="185">
        <f t="array" ref="AG234">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141580</v>
      </c>
      <c r="AH234" s="185" t="str">
        <f t="array" ref="AH234">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234" s="186">
        <f t="shared" si="35"/>
        <v>141580</v>
      </c>
    </row>
    <row r="235" spans="1:35" s="106" customFormat="1" ht="28.5" x14ac:dyDescent="0.25">
      <c r="A235" s="176" t="s">
        <v>565</v>
      </c>
      <c r="B235" s="177"/>
      <c r="C235" s="176" t="s">
        <v>566</v>
      </c>
      <c r="D235" s="176"/>
      <c r="E235" s="176"/>
      <c r="F235" s="178"/>
      <c r="G235" s="176"/>
      <c r="H235" s="176" t="s">
        <v>267</v>
      </c>
      <c r="I235" s="176" t="s">
        <v>567</v>
      </c>
      <c r="J235" s="180" t="s">
        <v>568</v>
      </c>
      <c r="K235" s="180" t="s">
        <v>569</v>
      </c>
      <c r="L235" s="191" t="s">
        <v>75</v>
      </c>
      <c r="M235" s="178"/>
      <c r="N235" s="182">
        <v>3</v>
      </c>
      <c r="O235" s="182">
        <v>2020</v>
      </c>
      <c r="P235" s="183">
        <v>2000</v>
      </c>
      <c r="Q235" s="193"/>
      <c r="R235" s="184">
        <f>IF(Table358[[#This Row],[Price of item]]="","",MROUND((SUM(Table358[[#This Row],[Price of item]]*(1.03^($O$2-(IF(Table358[[#This Row],[Year of price quote]] ="",$O$2,Table358[[#This Row],[Year of price quote]])))))),10))</f>
        <v>2000</v>
      </c>
      <c r="S235" s="595">
        <f t="array" ref="S235">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2000</v>
      </c>
      <c r="T235" s="595" t="str">
        <f t="array" ref="T235">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35" s="595" t="str">
        <f t="array" ref="U235">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235" s="595">
        <f t="array" ref="V235">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2190</v>
      </c>
      <c r="W235" s="595" t="str">
        <f t="array" ref="W235">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35" s="595" t="str">
        <f t="array" ref="X235">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235" s="595">
        <f t="array" ref="Y235">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2390</v>
      </c>
      <c r="Z235" s="595" t="str">
        <f t="array" ref="Z235">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35" s="595" t="str">
        <f t="array" ref="AA235">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35" s="595">
        <f t="array" ref="AB235">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2610</v>
      </c>
      <c r="AC235" s="595" t="str">
        <f t="array" ref="AC235">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235" s="185" t="str">
        <f t="array" ref="AD235">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35" s="185">
        <f t="array" ref="AE235">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2850</v>
      </c>
      <c r="AF235" s="185" t="str">
        <f t="array" ref="AF235">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35" s="185" t="str">
        <f t="array" ref="AG235">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35" s="185">
        <f t="array" ref="AH235">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3120</v>
      </c>
      <c r="AI235" s="186">
        <f t="shared" si="35"/>
        <v>5970</v>
      </c>
    </row>
    <row r="236" spans="1:35" s="106" customFormat="1" ht="42.75" x14ac:dyDescent="0.25">
      <c r="A236" s="176" t="s">
        <v>570</v>
      </c>
      <c r="B236" s="177" t="s">
        <v>34</v>
      </c>
      <c r="C236" s="176" t="s">
        <v>571</v>
      </c>
      <c r="D236" s="176"/>
      <c r="E236" s="176"/>
      <c r="F236" s="178"/>
      <c r="G236" s="176"/>
      <c r="H236" s="176"/>
      <c r="I236" s="176" t="s">
        <v>572</v>
      </c>
      <c r="J236" s="180" t="s">
        <v>263</v>
      </c>
      <c r="K236" s="180" t="s">
        <v>573</v>
      </c>
      <c r="L236" s="181"/>
      <c r="M236" s="178"/>
      <c r="N236" s="182"/>
      <c r="O236" s="182"/>
      <c r="P236" s="183" t="str">
        <f>IF($D236="","",(IF($F236="","",SUM($D236*$F236))))</f>
        <v/>
      </c>
      <c r="Q236" s="131"/>
      <c r="R236" s="184" t="str">
        <f>IF(Table358[[#This Row],[Price of item]]="","",MROUND((SUM(Table358[[#This Row],[Price of item]]*(1.03^($O$2-(IF(Table358[[#This Row],[Year of price quote]] ="",$O$2,Table358[[#This Row],[Year of price quote]])))))),10))</f>
        <v/>
      </c>
      <c r="S236" s="185" t="str">
        <f t="array" ref="S236">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236" s="185" t="str">
        <f t="array" ref="T236">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36" s="185" t="str">
        <f t="array" ref="U236">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236" s="185" t="str">
        <f t="array" ref="V236">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36" s="185" t="str">
        <f t="array" ref="W236">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36" s="185" t="str">
        <f t="array" ref="X236">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236" s="185" t="str">
        <f t="array" ref="Y236">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236" s="185" t="str">
        <f t="array" ref="Z236">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36" s="185" t="str">
        <f t="array" ref="AA236">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36" s="185" t="str">
        <f t="array" ref="AB236">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36" s="185" t="str">
        <f t="array" ref="AC236">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236" s="185" t="str">
        <f t="array" ref="AD236">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36" s="185" t="str">
        <f t="array" ref="AE236">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236" s="185" t="str">
        <f t="array" ref="AF236">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36" s="185" t="str">
        <f t="array" ref="AG236">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36" s="185" t="str">
        <f t="array" ref="AH236">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236" s="186">
        <f t="shared" si="35"/>
        <v>0</v>
      </c>
    </row>
    <row r="237" spans="1:35" s="106" customFormat="1" ht="32.1" customHeight="1" x14ac:dyDescent="0.25">
      <c r="A237" s="189"/>
      <c r="B237" s="190"/>
      <c r="C237" s="176" t="s">
        <v>338</v>
      </c>
      <c r="D237" s="176"/>
      <c r="E237" s="176"/>
      <c r="F237" s="178"/>
      <c r="G237" s="176"/>
      <c r="H237" s="176"/>
      <c r="I237" s="176" t="s">
        <v>574</v>
      </c>
      <c r="J237" s="180" t="s">
        <v>263</v>
      </c>
      <c r="K237" s="180" t="s">
        <v>573</v>
      </c>
      <c r="L237" s="181"/>
      <c r="M237" s="178"/>
      <c r="N237" s="182"/>
      <c r="O237" s="182"/>
      <c r="P237" s="183" t="str">
        <f>IF($D237="","",(IF($F237="","",SUM($D237*$F237))))</f>
        <v/>
      </c>
      <c r="Q237" s="130"/>
      <c r="R237" s="184" t="str">
        <f>IF(Table358[[#This Row],[Price of item]]="","",MROUND((SUM(Table358[[#This Row],[Price of item]]*(1.03^($O$2-(IF(Table358[[#This Row],[Year of price quote]] ="",$O$2,Table358[[#This Row],[Year of price quote]])))))),10))</f>
        <v/>
      </c>
      <c r="S237" s="185" t="str">
        <f t="array" ref="S237">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237" s="185" t="str">
        <f t="array" ref="T237">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37" s="185" t="str">
        <f t="array" ref="U237">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237" s="185" t="str">
        <f t="array" ref="V237">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37" s="185" t="str">
        <f t="array" ref="W237">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37" s="185" t="str">
        <f t="array" ref="X237">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237" s="185" t="str">
        <f t="array" ref="Y237">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237" s="185" t="str">
        <f t="array" ref="Z237">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37" s="185" t="str">
        <f t="array" ref="AA237">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37" s="185" t="str">
        <f t="array" ref="AB237">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37" s="185" t="str">
        <f t="array" ref="AC237">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237" s="185" t="str">
        <f t="array" ref="AD237">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37" s="185" t="str">
        <f t="array" ref="AE237">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237" s="185" t="str">
        <f t="array" ref="AF237">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37" s="185" t="str">
        <f t="array" ref="AG237">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37" s="185" t="str">
        <f t="array" ref="AH237">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237" s="186">
        <f t="shared" si="35"/>
        <v>0</v>
      </c>
    </row>
    <row r="238" spans="1:35" s="106" customFormat="1" ht="42.75" x14ac:dyDescent="0.25">
      <c r="A238" s="176" t="s">
        <v>575</v>
      </c>
      <c r="B238" s="177"/>
      <c r="C238" s="176" t="s">
        <v>576</v>
      </c>
      <c r="D238" s="176"/>
      <c r="E238" s="176"/>
      <c r="F238" s="178"/>
      <c r="G238" s="176"/>
      <c r="H238" s="176" t="s">
        <v>267</v>
      </c>
      <c r="I238" s="176" t="s">
        <v>577</v>
      </c>
      <c r="J238" s="180" t="s">
        <v>578</v>
      </c>
      <c r="K238" s="180" t="s">
        <v>579</v>
      </c>
      <c r="L238" s="181" t="s">
        <v>74</v>
      </c>
      <c r="M238" s="178"/>
      <c r="N238" s="241">
        <v>5</v>
      </c>
      <c r="O238" s="182">
        <v>2022</v>
      </c>
      <c r="P238" s="183">
        <v>5000</v>
      </c>
      <c r="Q238" s="131"/>
      <c r="R238" s="184">
        <f>IF(Table358[[#This Row],[Price of item]]="","",MROUND((SUM(Table358[[#This Row],[Price of item]]*(1.03^($O$2-(IF(Table358[[#This Row],[Year of price quote]] ="",$O$2,Table358[[#This Row],[Year of price quote]])))))),10))</f>
        <v>5000</v>
      </c>
      <c r="S238" s="595" t="str">
        <f t="array" ref="S238">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238" s="595" t="str">
        <f t="array" ref="T238">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38" s="595">
        <f t="array" ref="U238">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5300</v>
      </c>
      <c r="V238" s="595" t="str">
        <f t="array" ref="V238">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38" s="595" t="str">
        <f t="array" ref="W238">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38" s="595" t="str">
        <f t="array" ref="X238">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238" s="595" t="str">
        <f t="array" ref="Y238">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238" s="595">
        <f t="array" ref="Z238">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6150</v>
      </c>
      <c r="AA238" s="595" t="str">
        <f t="array" ref="AA238">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38" s="595" t="str">
        <f t="array" ref="AB238">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38" s="595" t="str">
        <f t="array" ref="AC238">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238" s="185" t="str">
        <f t="array" ref="AD238">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38" s="185">
        <f t="array" ref="AE238">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7130</v>
      </c>
      <c r="AF238" s="185" t="str">
        <f t="array" ref="AF238">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38" s="185" t="str">
        <f t="array" ref="AG238">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38" s="185" t="str">
        <f t="array" ref="AH238">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238" s="186">
        <f t="shared" si="35"/>
        <v>7130</v>
      </c>
    </row>
    <row r="239" spans="1:35" s="106" customFormat="1" ht="85.5" x14ac:dyDescent="0.25">
      <c r="A239" s="176" t="s">
        <v>580</v>
      </c>
      <c r="B239" s="177" t="s">
        <v>76</v>
      </c>
      <c r="C239" s="176" t="s">
        <v>581</v>
      </c>
      <c r="D239" s="176"/>
      <c r="E239" s="176"/>
      <c r="F239" s="178"/>
      <c r="G239" s="176"/>
      <c r="H239" s="176"/>
      <c r="I239" s="176" t="s">
        <v>582</v>
      </c>
      <c r="J239" s="180" t="s">
        <v>583</v>
      </c>
      <c r="K239" s="314"/>
      <c r="L239" s="191"/>
      <c r="M239" s="178"/>
      <c r="N239" s="241"/>
      <c r="O239" s="182"/>
      <c r="P239" s="183" t="str">
        <f>IF($D239="","",(IF($F239="","",SUM($D239*$F239))))</f>
        <v/>
      </c>
      <c r="Q239" s="131"/>
      <c r="R239" s="184" t="str">
        <f>IF(Table358[[#This Row],[Price of item]]="","",MROUND((SUM(Table358[[#This Row],[Price of item]]*(1.03^($O$2-(IF(Table358[[#This Row],[Year of price quote]] ="",$O$2,Table358[[#This Row],[Year of price quote]])))))),10))</f>
        <v/>
      </c>
      <c r="S239" s="185" t="str">
        <f t="array" ref="S239">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239" s="185" t="str">
        <f t="array" ref="T239">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39" s="185" t="str">
        <f t="array" ref="U239">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239" s="185" t="str">
        <f t="array" ref="V239">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39" s="185" t="str">
        <f t="array" ref="W239">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39" s="185" t="str">
        <f t="array" ref="X239">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239" s="185" t="str">
        <f t="array" ref="Y239">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239" s="185" t="str">
        <f t="array" ref="Z239">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39" s="185" t="str">
        <f t="array" ref="AA239">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39" s="185" t="str">
        <f t="array" ref="AB239">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39" s="185" t="str">
        <f t="array" ref="AC239">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239" s="185" t="str">
        <f t="array" ref="AD239">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39" s="185" t="str">
        <f t="array" ref="AE239">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239" s="185" t="str">
        <f t="array" ref="AF239">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39" s="185" t="str">
        <f t="array" ref="AG239">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39" s="185" t="str">
        <f t="array" ref="AH239">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239" s="186">
        <f t="shared" si="35"/>
        <v>0</v>
      </c>
    </row>
    <row r="240" spans="1:35" s="106" customFormat="1" ht="42.75" x14ac:dyDescent="0.25">
      <c r="A240" s="176" t="s">
        <v>584</v>
      </c>
      <c r="B240" s="177" t="s">
        <v>281</v>
      </c>
      <c r="C240" s="176"/>
      <c r="D240" s="176"/>
      <c r="E240" s="176"/>
      <c r="F240" s="178"/>
      <c r="G240" s="176"/>
      <c r="H240" s="176"/>
      <c r="I240" s="176"/>
      <c r="J240" s="180" t="s">
        <v>585</v>
      </c>
      <c r="K240" s="314"/>
      <c r="L240" s="181"/>
      <c r="M240" s="178"/>
      <c r="N240" s="182"/>
      <c r="O240" s="182"/>
      <c r="P240" s="183" t="str">
        <f>IF($D240="","",(IF($F240="","",SUM($D240*$F240))))</f>
        <v/>
      </c>
      <c r="Q240" s="131"/>
      <c r="R240" s="184" t="str">
        <f>IF(Table358[[#This Row],[Price of item]]="","",MROUND((SUM(Table358[[#This Row],[Price of item]]*(1.03^($O$2-(IF(Table358[[#This Row],[Year of price quote]] ="",$O$2,Table358[[#This Row],[Year of price quote]])))))),10))</f>
        <v/>
      </c>
      <c r="S240" s="185" t="str">
        <f t="array" ref="S240">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240" s="185" t="str">
        <f t="array" ref="T240">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40" s="185" t="str">
        <f t="array" ref="U240">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240" s="185" t="str">
        <f t="array" ref="V240">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40" s="185" t="str">
        <f t="array" ref="W240">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40" s="185" t="str">
        <f t="array" ref="X240">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240" s="185" t="str">
        <f t="array" ref="Y240">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240" s="185" t="str">
        <f t="array" ref="Z240">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40" s="185" t="str">
        <f t="array" ref="AA240">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40" s="185" t="str">
        <f t="array" ref="AB240">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40" s="185" t="str">
        <f t="array" ref="AC240">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240" s="185" t="str">
        <f t="array" ref="AD240">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40" s="185" t="str">
        <f t="array" ref="AE240">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240" s="185" t="str">
        <f t="array" ref="AF240">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40" s="185" t="str">
        <f t="array" ref="AG240">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40" s="185" t="str">
        <f t="array" ref="AH240">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240" s="186">
        <f t="shared" si="35"/>
        <v>0</v>
      </c>
    </row>
    <row r="241" spans="1:35" s="106" customFormat="1" ht="71.25" x14ac:dyDescent="0.25">
      <c r="A241" s="187" t="s">
        <v>586</v>
      </c>
      <c r="B241" s="177" t="s">
        <v>46</v>
      </c>
      <c r="C241" s="176" t="s">
        <v>587</v>
      </c>
      <c r="D241" s="176"/>
      <c r="E241" s="176"/>
      <c r="F241" s="178"/>
      <c r="G241" s="176"/>
      <c r="H241" s="176" t="s">
        <v>267</v>
      </c>
      <c r="I241" s="176" t="s">
        <v>588</v>
      </c>
      <c r="J241" s="180" t="s">
        <v>589</v>
      </c>
      <c r="K241" s="602" t="s">
        <v>590</v>
      </c>
      <c r="L241" s="181" t="s">
        <v>74</v>
      </c>
      <c r="M241" s="246"/>
      <c r="N241" s="248">
        <v>3</v>
      </c>
      <c r="O241" s="248">
        <v>2020</v>
      </c>
      <c r="P241" s="183">
        <v>1000</v>
      </c>
      <c r="Q241" s="131"/>
      <c r="R241" s="184">
        <f>IF(Table358[[#This Row],[Price of item]]="","",MROUND((SUM(Table358[[#This Row],[Price of item]]*(1.03^($O$2-(IF(Table358[[#This Row],[Year of price quote]] ="",$O$2,Table358[[#This Row],[Year of price quote]])))))),10))</f>
        <v>1000</v>
      </c>
      <c r="S241" s="596">
        <f t="array" ref="S241">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1000</v>
      </c>
      <c r="T241" s="596" t="str">
        <f t="array" ref="T241">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41" s="596" t="str">
        <f t="array" ref="U241">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241" s="596">
        <f t="array" ref="V241">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1090</v>
      </c>
      <c r="W241" s="596" t="str">
        <f t="array" ref="W241">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41" s="596" t="str">
        <f t="array" ref="X241">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241" s="596">
        <f t="array" ref="Y241">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1190</v>
      </c>
      <c r="Z241" s="596" t="str">
        <f t="array" ref="Z241">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41" s="596" t="str">
        <f t="array" ref="AA241">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41" s="596">
        <f t="array" ref="AB241">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1300</v>
      </c>
      <c r="AC241" s="596" t="str">
        <f t="array" ref="AC241">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241" s="185" t="str">
        <f t="array" ref="AD241">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41" s="185">
        <f t="array" ref="AE241">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1430</v>
      </c>
      <c r="AF241" s="185" t="str">
        <f t="array" ref="AF241">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41" s="185" t="str">
        <f t="array" ref="AG241">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41" s="185">
        <f t="array" ref="AH241">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1560</v>
      </c>
      <c r="AI241" s="186">
        <f t="shared" si="35"/>
        <v>2990</v>
      </c>
    </row>
    <row r="242" spans="1:35" s="106" customFormat="1" x14ac:dyDescent="0.25">
      <c r="A242" s="187" t="s">
        <v>591</v>
      </c>
      <c r="B242" s="177"/>
      <c r="C242" s="176"/>
      <c r="D242" s="176"/>
      <c r="E242" s="176"/>
      <c r="F242" s="178"/>
      <c r="G242" s="176"/>
      <c r="H242" s="176"/>
      <c r="I242" s="176"/>
      <c r="J242" s="314"/>
      <c r="K242" s="180" t="s">
        <v>592</v>
      </c>
      <c r="L242" s="181" t="s">
        <v>75</v>
      </c>
      <c r="M242" s="178"/>
      <c r="N242" s="182">
        <v>5</v>
      </c>
      <c r="O242" s="182">
        <v>2020</v>
      </c>
      <c r="P242" s="183">
        <v>1200</v>
      </c>
      <c r="Q242" s="131"/>
      <c r="R242" s="184">
        <f>IF(Table358[[#This Row],[Price of item]]="","",MROUND((SUM(Table358[[#This Row],[Price of item]]*(1.03^($O$2-(IF(Table358[[#This Row],[Year of price quote]] ="",$O$2,Table358[[#This Row],[Year of price quote]])))))),10))</f>
        <v>1200</v>
      </c>
      <c r="S242" s="596">
        <f t="array" ref="S242">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1200</v>
      </c>
      <c r="T242" s="596" t="str">
        <f t="array" ref="T242">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42" s="596" t="str">
        <f t="array" ref="U242">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242" s="596" t="str">
        <f t="array" ref="V242">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42" s="596" t="str">
        <f t="array" ref="W242">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42" s="596">
        <f t="array" ref="X242">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1390</v>
      </c>
      <c r="Y242" s="596" t="str">
        <f t="array" ref="Y242">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242" s="596" t="str">
        <f t="array" ref="Z242">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42" s="596" t="str">
        <f t="array" ref="AA242">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42" s="596" t="str">
        <f t="array" ref="AB242">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42" s="596">
        <f t="array" ref="AC242">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1610</v>
      </c>
      <c r="AD242" s="185" t="str">
        <f t="array" ref="AD242">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42" s="185" t="str">
        <f t="array" ref="AE242">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242" s="185" t="str">
        <f t="array" ref="AF242">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42" s="185" t="str">
        <f t="array" ref="AG242">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42" s="185">
        <f t="array" ref="AH242">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1870</v>
      </c>
      <c r="AI242" s="186">
        <f t="shared" si="35"/>
        <v>1870</v>
      </c>
    </row>
    <row r="243" spans="1:35" s="106" customFormat="1" ht="42.75" x14ac:dyDescent="0.25">
      <c r="A243" s="176" t="s">
        <v>593</v>
      </c>
      <c r="B243" s="177"/>
      <c r="C243" s="176" t="s">
        <v>318</v>
      </c>
      <c r="D243" s="176"/>
      <c r="E243" s="176"/>
      <c r="F243" s="178"/>
      <c r="G243" s="176"/>
      <c r="H243" s="176" t="s">
        <v>267</v>
      </c>
      <c r="I243" s="176" t="s">
        <v>594</v>
      </c>
      <c r="J243" s="180" t="s">
        <v>595</v>
      </c>
      <c r="K243" s="180" t="s">
        <v>596</v>
      </c>
      <c r="L243" s="191" t="s">
        <v>74</v>
      </c>
      <c r="M243" s="178"/>
      <c r="N243" s="182">
        <v>5</v>
      </c>
      <c r="O243" s="182">
        <v>2020</v>
      </c>
      <c r="P243" s="183">
        <v>2000</v>
      </c>
      <c r="Q243" s="131"/>
      <c r="R243" s="184">
        <f>IF(Table358[[#This Row],[Price of item]]="","",MROUND((SUM(Table358[[#This Row],[Price of item]]*(1.03^($O$2-(IF(Table358[[#This Row],[Year of price quote]] ="",$O$2,Table358[[#This Row],[Year of price quote]])))))),10))</f>
        <v>2000</v>
      </c>
      <c r="S243" s="604">
        <f t="array" ref="S243">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2000</v>
      </c>
      <c r="T243" s="604" t="str">
        <f t="array" ref="T243">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43" s="604" t="str">
        <f t="array" ref="U243">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243" s="604" t="str">
        <f t="array" ref="V243">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43" s="604" t="str">
        <f t="array" ref="W243">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43" s="604">
        <f t="array" ref="X243">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2320</v>
      </c>
      <c r="Y243" s="604" t="str">
        <f t="array" ref="Y243">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243" s="604" t="str">
        <f t="array" ref="Z243">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43" s="604" t="str">
        <f t="array" ref="AA243">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43" s="604" t="str">
        <f t="array" ref="AB243">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43" s="604">
        <f t="array" ref="AC243">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2690</v>
      </c>
      <c r="AD243" s="185" t="str">
        <f t="array" ref="AD243">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43" s="185" t="str">
        <f t="array" ref="AE243">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243" s="185" t="str">
        <f t="array" ref="AF243">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43" s="185" t="str">
        <f t="array" ref="AG243">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43" s="185">
        <f t="array" ref="AH243">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3120</v>
      </c>
      <c r="AI243" s="186">
        <f t="shared" si="35"/>
        <v>3120</v>
      </c>
    </row>
    <row r="244" spans="1:35" s="106" customFormat="1" ht="42.75" x14ac:dyDescent="0.25">
      <c r="A244" s="176" t="s">
        <v>597</v>
      </c>
      <c r="B244" s="177" t="s">
        <v>77</v>
      </c>
      <c r="C244" s="176" t="s">
        <v>598</v>
      </c>
      <c r="D244" s="176">
        <v>2</v>
      </c>
      <c r="E244" s="176" t="s">
        <v>100</v>
      </c>
      <c r="F244" s="178"/>
      <c r="G244" s="176"/>
      <c r="H244" s="176" t="s">
        <v>267</v>
      </c>
      <c r="I244" s="176" t="s">
        <v>599</v>
      </c>
      <c r="J244" s="180" t="s">
        <v>600</v>
      </c>
      <c r="K244" s="359" t="s">
        <v>601</v>
      </c>
      <c r="L244" s="181" t="s">
        <v>74</v>
      </c>
      <c r="M244" s="178"/>
      <c r="N244" s="128">
        <v>2</v>
      </c>
      <c r="O244" s="182">
        <v>2020</v>
      </c>
      <c r="P244" s="183">
        <v>200</v>
      </c>
      <c r="Q244" s="131"/>
      <c r="R244" s="184">
        <f>IF(Table358[[#This Row],[Price of item]]="","",MROUND((SUM(Table358[[#This Row],[Price of item]]*(1.03^($O$2-(IF(Table358[[#This Row],[Year of price quote]] ="",$O$2,Table358[[#This Row],[Year of price quote]])))))),10))</f>
        <v>200</v>
      </c>
      <c r="S244" s="596">
        <f t="array" ref="S244">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200</v>
      </c>
      <c r="T244" s="596" t="str">
        <f t="array" ref="T244">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44" s="596">
        <f t="array" ref="U244">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210</v>
      </c>
      <c r="V244" s="596" t="str">
        <f t="array" ref="V244">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44" s="596">
        <f t="array" ref="W244">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230</v>
      </c>
      <c r="X244" s="596" t="str">
        <f t="array" ref="X244">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244" s="596">
        <f t="array" ref="Y244">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240</v>
      </c>
      <c r="Z244" s="596" t="str">
        <f t="array" ref="Z244">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44" s="596">
        <f t="array" ref="AA244">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250</v>
      </c>
      <c r="AB244" s="596" t="str">
        <f t="array" ref="AB244">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44" s="596">
        <f t="array" ref="AC244">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270</v>
      </c>
      <c r="AD244" s="185" t="str">
        <f t="array" ref="AD244">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44" s="185">
        <f t="array" ref="AE244">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290</v>
      </c>
      <c r="AF244" s="185" t="str">
        <f t="array" ref="AF244">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44" s="185">
        <f t="array" ref="AG244">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300</v>
      </c>
      <c r="AH244" s="185" t="str">
        <f t="array" ref="AH244">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244" s="186">
        <f t="shared" si="35"/>
        <v>590</v>
      </c>
    </row>
    <row r="245" spans="1:35" s="106" customFormat="1" ht="34.5" customHeight="1" x14ac:dyDescent="0.25">
      <c r="A245" s="176" t="s">
        <v>602</v>
      </c>
      <c r="B245" s="177"/>
      <c r="C245" s="176"/>
      <c r="D245" s="176"/>
      <c r="E245" s="176"/>
      <c r="F245" s="178"/>
      <c r="G245" s="176"/>
      <c r="H245" s="176" t="s">
        <v>267</v>
      </c>
      <c r="I245" s="176"/>
      <c r="J245" s="314"/>
      <c r="K245" s="180" t="s">
        <v>603</v>
      </c>
      <c r="L245" s="181" t="s">
        <v>74</v>
      </c>
      <c r="M245" s="246"/>
      <c r="N245" s="248">
        <v>5</v>
      </c>
      <c r="O245" s="248">
        <v>2020</v>
      </c>
      <c r="P245" s="421">
        <v>500</v>
      </c>
      <c r="Q245" s="193"/>
      <c r="R245" s="184">
        <f>IF(Table358[[#This Row],[Price of item]]="","",MROUND((SUM(Table358[[#This Row],[Price of item]]*(1.03^($O$2-(IF(Table358[[#This Row],[Year of price quote]] ="",$O$2,Table358[[#This Row],[Year of price quote]])))))),10))</f>
        <v>500</v>
      </c>
      <c r="S245" s="596">
        <f t="array" ref="S245">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500</v>
      </c>
      <c r="T245" s="596" t="str">
        <f t="array" ref="T245">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45" s="596" t="str">
        <f t="array" ref="U245">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245" s="596" t="str">
        <f t="array" ref="V245">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45" s="596" t="str">
        <f t="array" ref="W245">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45" s="596">
        <f t="array" ref="X245">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580</v>
      </c>
      <c r="Y245" s="596" t="str">
        <f t="array" ref="Y245">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245" s="596" t="str">
        <f t="array" ref="Z245">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45" s="596" t="str">
        <f t="array" ref="AA245">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45" s="596" t="str">
        <f t="array" ref="AB245">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45" s="596">
        <f t="array" ref="AC245">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670</v>
      </c>
      <c r="AD245" s="185" t="str">
        <f t="array" ref="AD245">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45" s="185" t="str">
        <f t="array" ref="AE245">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245" s="185" t="str">
        <f t="array" ref="AF245">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45" s="185" t="str">
        <f t="array" ref="AG245">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45" s="185">
        <f t="array" ref="AH245">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780</v>
      </c>
      <c r="AI245" s="186">
        <f t="shared" si="35"/>
        <v>780</v>
      </c>
    </row>
    <row r="246" spans="1:35" s="106" customFormat="1" ht="33" customHeight="1" x14ac:dyDescent="0.25">
      <c r="A246" s="176" t="s">
        <v>604</v>
      </c>
      <c r="B246" s="177"/>
      <c r="C246" s="176"/>
      <c r="D246" s="176"/>
      <c r="E246" s="176"/>
      <c r="F246" s="178"/>
      <c r="G246" s="176"/>
      <c r="H246" s="176" t="s">
        <v>267</v>
      </c>
      <c r="I246" s="176"/>
      <c r="J246" s="314"/>
      <c r="K246" s="180" t="s">
        <v>1008</v>
      </c>
      <c r="L246" s="181" t="s">
        <v>78</v>
      </c>
      <c r="M246" s="178"/>
      <c r="N246" s="182">
        <v>5</v>
      </c>
      <c r="O246" s="182">
        <v>2025</v>
      </c>
      <c r="P246" s="183">
        <v>2000</v>
      </c>
      <c r="Q246" s="131"/>
      <c r="R246" s="184">
        <f>IF(Table358[[#This Row],[Price of item]]="","",MROUND((SUM(Table358[[#This Row],[Price of item]]*(1.03^($O$2-(IF(Table358[[#This Row],[Year of price quote]] ="",$O$2,Table358[[#This Row],[Year of price quote]])))))),10))</f>
        <v>2000</v>
      </c>
      <c r="S246" s="596">
        <f t="array" ref="S246">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2000</v>
      </c>
      <c r="T246" s="596" t="str">
        <f t="array" ref="T246">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46" s="596" t="str">
        <f t="array" ref="U246">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246" s="596" t="str">
        <f t="array" ref="V246">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46" s="596" t="str">
        <f t="array" ref="W246">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46" s="596">
        <f t="array" ref="X246">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2320</v>
      </c>
      <c r="Y246" s="596" t="str">
        <f t="array" ref="Y246">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246" s="596" t="str">
        <f t="array" ref="Z246">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46" s="596" t="str">
        <f t="array" ref="AA246">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46" s="596" t="str">
        <f t="array" ref="AB246">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46" s="596">
        <f t="array" ref="AC246">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2690</v>
      </c>
      <c r="AD246" s="185" t="str">
        <f t="array" ref="AD246">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46" s="185" t="str">
        <f t="array" ref="AE246">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246" s="185" t="str">
        <f t="array" ref="AF246">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46" s="185" t="str">
        <f t="array" ref="AG246">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46" s="185">
        <f t="array" ref="AH246">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3120</v>
      </c>
      <c r="AI246" s="186">
        <f t="shared" si="35"/>
        <v>3120</v>
      </c>
    </row>
    <row r="247" spans="1:35" ht="71.25" x14ac:dyDescent="0.25">
      <c r="A247" s="176" t="s">
        <v>605</v>
      </c>
      <c r="B247" s="177"/>
      <c r="C247" s="176" t="s">
        <v>606</v>
      </c>
      <c r="D247" s="176">
        <v>60</v>
      </c>
      <c r="E247" s="176" t="s">
        <v>99</v>
      </c>
      <c r="F247" s="178">
        <v>75</v>
      </c>
      <c r="G247" s="176"/>
      <c r="H247" s="176" t="s">
        <v>159</v>
      </c>
      <c r="I247" s="176" t="s">
        <v>607</v>
      </c>
      <c r="J247" s="180" t="s">
        <v>608</v>
      </c>
      <c r="K247" s="180" t="s">
        <v>1009</v>
      </c>
      <c r="L247" s="191" t="s">
        <v>74</v>
      </c>
      <c r="M247" s="178"/>
      <c r="N247" s="182">
        <v>5</v>
      </c>
      <c r="O247" s="182">
        <v>2020</v>
      </c>
      <c r="P247" s="313">
        <f>IF($D247="","",(IF($F247="","",SUM($D247*$F247))))</f>
        <v>4500</v>
      </c>
      <c r="Q247" s="193"/>
      <c r="R247" s="184">
        <f>IF(Table358[[#This Row],[Price of item]]="","",MROUND((SUM(Table358[[#This Row],[Price of item]]*(1.03^($O$2-(IF(Table358[[#This Row],[Year of price quote]] ="",$O$2,Table358[[#This Row],[Year of price quote]])))))),10))</f>
        <v>4500</v>
      </c>
      <c r="S247" s="604">
        <f t="array" ref="S247">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4500</v>
      </c>
      <c r="T247" s="604" t="str">
        <f t="array" ref="T247">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47" s="604" t="str">
        <f t="array" ref="U247">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247" s="604" t="str">
        <f t="array" ref="V247">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47" s="604" t="str">
        <f t="array" ref="W247">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47" s="604">
        <f t="array" ref="X247">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5220</v>
      </c>
      <c r="Y247" s="604" t="str">
        <f t="array" ref="Y247">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247" s="604" t="str">
        <f t="array" ref="Z247">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47" s="604" t="str">
        <f t="array" ref="AA247">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47" s="604" t="str">
        <f t="array" ref="AB247">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47" s="604">
        <f t="array" ref="AC247">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6050</v>
      </c>
      <c r="AD247" s="185" t="str">
        <f t="array" ref="AD247">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47" s="185" t="str">
        <f t="array" ref="AE247">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247" s="185" t="str">
        <f t="array" ref="AF247">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47" s="185" t="str">
        <f t="array" ref="AG247">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47" s="185">
        <f t="array" ref="AH247">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7010</v>
      </c>
      <c r="AI247" s="186">
        <f t="shared" si="35"/>
        <v>7010</v>
      </c>
    </row>
    <row r="248" spans="1:35" s="106" customFormat="1" ht="243" thickBot="1" x14ac:dyDescent="0.3">
      <c r="A248" s="176" t="s">
        <v>609</v>
      </c>
      <c r="B248" s="177" t="s">
        <v>81</v>
      </c>
      <c r="C248" s="176" t="s">
        <v>610</v>
      </c>
      <c r="D248" s="176"/>
      <c r="E248" s="176"/>
      <c r="F248" s="178"/>
      <c r="G248" s="176"/>
      <c r="H248" s="176" t="s">
        <v>267</v>
      </c>
      <c r="I248" s="176" t="s">
        <v>611</v>
      </c>
      <c r="J248" s="180" t="s">
        <v>612</v>
      </c>
      <c r="K248" s="180" t="s">
        <v>613</v>
      </c>
      <c r="L248" s="191" t="s">
        <v>78</v>
      </c>
      <c r="M248" s="178"/>
      <c r="N248" s="241"/>
      <c r="O248" s="182">
        <v>2025</v>
      </c>
      <c r="P248" s="183">
        <v>200000</v>
      </c>
      <c r="Q248" s="131"/>
      <c r="R248" s="184">
        <f>IF(Table358[[#This Row],[Price of item]]="","",MROUND((SUM(Table358[[#This Row],[Price of item]]*(1.03^($O$2-(IF(Table358[[#This Row],[Year of price quote]] ="",$O$2,Table358[[#This Row],[Year of price quote]])))))),10))</f>
        <v>200000</v>
      </c>
      <c r="S248" s="595" t="str">
        <f t="array" ref="S248">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248" s="595" t="str">
        <f t="array" ref="T248">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48" s="595" t="str">
        <f t="array" ref="U248">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248" s="595" t="str">
        <f t="array" ref="V248">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48" s="595" t="str">
        <f t="array" ref="W248">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48" s="595">
        <f t="array" ref="X248">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231850</v>
      </c>
      <c r="Y248" s="595" t="str">
        <f t="array" ref="Y248">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248" s="595" t="str">
        <f t="array" ref="Z248">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48" s="595" t="str">
        <f t="array" ref="AA248">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48" s="595" t="str">
        <f t="array" ref="AB248">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48" s="595" t="str">
        <f t="array" ref="AC248">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248" s="185" t="str">
        <f t="array" ref="AD248">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48" s="185" t="str">
        <f t="array" ref="AE248">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248" s="185" t="str">
        <f t="array" ref="AF248">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48" s="185" t="str">
        <f t="array" ref="AG248">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48" s="185" t="str">
        <f t="array" ref="AH248">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248" s="186">
        <f t="shared" si="35"/>
        <v>0</v>
      </c>
    </row>
    <row r="249" spans="1:35" s="106" customFormat="1" ht="16.5" thickBot="1" x14ac:dyDescent="0.3">
      <c r="A249" s="363"/>
      <c r="B249" s="364"/>
      <c r="C249" s="365"/>
      <c r="D249" s="366"/>
      <c r="E249" s="366"/>
      <c r="F249" s="367"/>
      <c r="G249" s="368"/>
      <c r="H249" s="368"/>
      <c r="I249" s="368"/>
      <c r="J249" s="369"/>
      <c r="K249" s="370"/>
      <c r="L249" s="371"/>
      <c r="M249" s="366"/>
      <c r="N249" s="212"/>
      <c r="O249" s="372"/>
      <c r="P249" s="291"/>
      <c r="Q249" s="118"/>
      <c r="R249" s="291"/>
      <c r="S249" s="373">
        <f t="shared" ref="S249:AI249" si="36">SUBTOTAL(109,S232:S248)</f>
        <v>39200</v>
      </c>
      <c r="T249" s="373">
        <f t="shared" si="36"/>
        <v>0</v>
      </c>
      <c r="U249" s="373">
        <f t="shared" si="36"/>
        <v>5510</v>
      </c>
      <c r="V249" s="373">
        <f t="shared" si="36"/>
        <v>3280</v>
      </c>
      <c r="W249" s="373">
        <f t="shared" si="36"/>
        <v>105580</v>
      </c>
      <c r="X249" s="373">
        <f t="shared" si="36"/>
        <v>273590</v>
      </c>
      <c r="Y249" s="373">
        <f t="shared" si="36"/>
        <v>3820</v>
      </c>
      <c r="Z249" s="373">
        <f t="shared" si="36"/>
        <v>6150</v>
      </c>
      <c r="AA249" s="373">
        <f t="shared" si="36"/>
        <v>250</v>
      </c>
      <c r="AB249" s="373">
        <f t="shared" si="36"/>
        <v>3910</v>
      </c>
      <c r="AC249" s="373">
        <f t="shared" si="36"/>
        <v>48650</v>
      </c>
      <c r="AD249" s="373">
        <f t="shared" si="36"/>
        <v>0</v>
      </c>
      <c r="AE249" s="373">
        <f t="shared" si="36"/>
        <v>11700</v>
      </c>
      <c r="AF249" s="373">
        <f t="shared" si="36"/>
        <v>0</v>
      </c>
      <c r="AG249" s="373">
        <f t="shared" si="36"/>
        <v>141880</v>
      </c>
      <c r="AH249" s="373">
        <f t="shared" si="36"/>
        <v>60780</v>
      </c>
      <c r="AI249" s="373">
        <f t="shared" si="36"/>
        <v>214360</v>
      </c>
    </row>
    <row r="250" spans="1:35" s="106" customFormat="1" ht="15.75" thickBot="1" x14ac:dyDescent="0.3">
      <c r="A250" s="293"/>
      <c r="B250" s="294"/>
      <c r="C250" s="295"/>
      <c r="D250" s="295"/>
      <c r="E250" s="207"/>
      <c r="F250" s="374"/>
      <c r="G250" s="295"/>
      <c r="H250" s="295"/>
      <c r="I250" s="295"/>
      <c r="J250" s="296"/>
      <c r="K250" s="297"/>
      <c r="L250" s="298"/>
      <c r="M250" s="299"/>
      <c r="N250" s="300"/>
      <c r="O250" s="300"/>
      <c r="P250" s="301"/>
      <c r="Q250" s="302"/>
      <c r="R250" s="303"/>
      <c r="S250" s="305"/>
      <c r="T250" s="305"/>
      <c r="U250" s="305"/>
      <c r="V250" s="305"/>
      <c r="W250" s="305"/>
      <c r="X250" s="305"/>
      <c r="Y250" s="305"/>
      <c r="Z250" s="305"/>
      <c r="AA250" s="305"/>
      <c r="AB250" s="303"/>
      <c r="AC250" s="305"/>
      <c r="AD250" s="305"/>
      <c r="AE250" s="305"/>
      <c r="AF250" s="305"/>
      <c r="AG250" s="305"/>
      <c r="AH250" s="305"/>
      <c r="AI250" s="305"/>
    </row>
    <row r="251" spans="1:35" s="106" customFormat="1" ht="16.5" thickBot="1" x14ac:dyDescent="0.3">
      <c r="A251" s="422" t="s">
        <v>614</v>
      </c>
      <c r="B251" s="423" t="s">
        <v>615</v>
      </c>
      <c r="C251" s="424"/>
      <c r="D251" s="425"/>
      <c r="E251" s="425"/>
      <c r="F251" s="426"/>
      <c r="G251" s="162"/>
      <c r="H251" s="162"/>
      <c r="I251" s="162"/>
      <c r="J251" s="404"/>
      <c r="K251" s="405"/>
      <c r="L251" s="427"/>
      <c r="M251" s="425"/>
      <c r="N251" s="428"/>
      <c r="O251" s="429"/>
      <c r="P251" s="429"/>
      <c r="Q251" s="429"/>
      <c r="R251" s="430"/>
      <c r="S251" s="226"/>
      <c r="T251" s="226"/>
      <c r="U251" s="226"/>
      <c r="V251" s="226"/>
      <c r="W251" s="226"/>
      <c r="X251" s="226"/>
      <c r="Y251" s="226"/>
      <c r="Z251" s="406"/>
      <c r="AA251" s="406"/>
      <c r="AB251" s="406"/>
      <c r="AC251" s="406"/>
      <c r="AD251" s="406"/>
      <c r="AE251" s="406"/>
      <c r="AF251" s="406"/>
      <c r="AG251" s="406"/>
      <c r="AH251" s="406"/>
      <c r="AI251" s="407"/>
    </row>
    <row r="252" spans="1:35" s="106" customFormat="1" ht="42.75" x14ac:dyDescent="0.25">
      <c r="A252" s="382" t="s">
        <v>616</v>
      </c>
      <c r="B252" s="431" t="s">
        <v>73</v>
      </c>
      <c r="C252" s="382" t="s">
        <v>332</v>
      </c>
      <c r="D252" s="382"/>
      <c r="E252" s="382"/>
      <c r="F252" s="432"/>
      <c r="G252" s="382"/>
      <c r="H252" s="382"/>
      <c r="I252" s="382" t="s">
        <v>617</v>
      </c>
      <c r="J252" s="232" t="s">
        <v>618</v>
      </c>
      <c r="K252" s="232" t="s">
        <v>169</v>
      </c>
      <c r="L252" s="232"/>
      <c r="M252" s="432"/>
      <c r="N252" s="433"/>
      <c r="O252" s="433"/>
      <c r="P252" s="183" t="str">
        <f>IF($D252="","",(IF($F252="","",SUM($D252*$F252))))</f>
        <v/>
      </c>
      <c r="Q252" s="434"/>
      <c r="R252" s="236" t="str">
        <f>IF(Table358[[#This Row],[Price of item]]="","",MROUND((SUM(Table358[[#This Row],[Price of item]]*(1.03^($O$2-(IF(Table358[[#This Row],[Year of price quote]] ="",$O$2,Table358[[#This Row],[Year of price quote]])))))),10))</f>
        <v/>
      </c>
      <c r="S252" s="237" t="str">
        <f t="array" ref="S252">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252" s="237" t="str">
        <f t="array" ref="T252">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52" s="237" t="str">
        <f t="array" ref="U252">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252" s="237" t="str">
        <f t="array" ref="V252">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52" s="237" t="str">
        <f t="array" ref="W252">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52" s="237" t="str">
        <f t="array" ref="X252">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252" s="237" t="str">
        <f t="array" ref="Y252">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252" s="237" t="str">
        <f t="array" ref="Z252">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52" s="237" t="str">
        <f t="array" ref="AA252">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52" s="237" t="str">
        <f t="array" ref="AB252">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52" s="237" t="str">
        <f t="array" ref="AC252">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252" s="237" t="str">
        <f t="array" ref="AD252">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52" s="237" t="str">
        <f t="array" ref="AE252">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252" s="237" t="str">
        <f t="array" ref="AF252">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52" s="237" t="str">
        <f t="array" ref="AG252">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52" s="237" t="str">
        <f t="array" ref="AH252">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252" s="287">
        <f t="shared" ref="AI252:AI259" si="37">SUM(AD252:AH252)</f>
        <v>0</v>
      </c>
    </row>
    <row r="253" spans="1:35" s="106" customFormat="1" ht="42.75" x14ac:dyDescent="0.25">
      <c r="A253" s="245" t="s">
        <v>619</v>
      </c>
      <c r="B253" s="244" t="s">
        <v>34</v>
      </c>
      <c r="C253" s="245" t="s">
        <v>425</v>
      </c>
      <c r="D253" s="245"/>
      <c r="E253" s="245"/>
      <c r="F253" s="246"/>
      <c r="G253" s="245"/>
      <c r="H253" s="245"/>
      <c r="I253" s="245" t="s">
        <v>620</v>
      </c>
      <c r="J253" s="180" t="s">
        <v>621</v>
      </c>
      <c r="K253" s="180" t="s">
        <v>169</v>
      </c>
      <c r="L253" s="180"/>
      <c r="M253" s="246"/>
      <c r="N253" s="248"/>
      <c r="O253" s="248"/>
      <c r="P253" s="183" t="str">
        <f>IF($D253="","",(IF($F253="","",SUM($D253*$F253))))</f>
        <v/>
      </c>
      <c r="Q253" s="435"/>
      <c r="R253" s="184" t="str">
        <f>IF(Table358[[#This Row],[Price of item]]="","",MROUND((SUM(Table358[[#This Row],[Price of item]]*(1.03^($O$2-(IF(Table358[[#This Row],[Year of price quote]] ="",$O$2,Table358[[#This Row],[Year of price quote]])))))),10))</f>
        <v/>
      </c>
      <c r="S253" s="185" t="str">
        <f t="array" ref="S253">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253" s="185" t="str">
        <f t="array" ref="T253">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53" s="185" t="str">
        <f t="array" ref="U253">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253" s="185" t="str">
        <f t="array" ref="V253">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53" s="185" t="str">
        <f t="array" ref="W253">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53" s="185" t="str">
        <f t="array" ref="X253">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253" s="185" t="str">
        <f t="array" ref="Y253">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253" s="185" t="str">
        <f t="array" ref="Z253">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53" s="185" t="str">
        <f t="array" ref="AA253">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53" s="185" t="str">
        <f t="array" ref="AB253">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53" s="185" t="str">
        <f t="array" ref="AC253">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253" s="185" t="str">
        <f t="array" ref="AD253">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53" s="185" t="str">
        <f t="array" ref="AE253">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253" s="185" t="str">
        <f t="array" ref="AF253">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53" s="185" t="str">
        <f t="array" ref="AG253">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53" s="185" t="str">
        <f t="array" ref="AH253">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253" s="186">
        <f t="shared" si="37"/>
        <v>0</v>
      </c>
    </row>
    <row r="254" spans="1:35" s="106" customFormat="1" ht="68.25" customHeight="1" x14ac:dyDescent="0.25">
      <c r="A254" s="245" t="s">
        <v>622</v>
      </c>
      <c r="B254" s="244"/>
      <c r="C254" s="245" t="s">
        <v>276</v>
      </c>
      <c r="D254" s="245"/>
      <c r="E254" s="245"/>
      <c r="F254" s="246"/>
      <c r="G254" s="245"/>
      <c r="H254" s="245"/>
      <c r="I254" s="245" t="s">
        <v>623</v>
      </c>
      <c r="J254" s="180" t="s">
        <v>624</v>
      </c>
      <c r="K254" s="180" t="s">
        <v>169</v>
      </c>
      <c r="L254" s="180"/>
      <c r="M254" s="246"/>
      <c r="N254" s="247"/>
      <c r="O254" s="248"/>
      <c r="P254" s="183" t="str">
        <f>IF($D254="","",(IF($F254="","",SUM($D254*$F254))))</f>
        <v/>
      </c>
      <c r="Q254" s="435"/>
      <c r="R254" s="184" t="str">
        <f>IF(Table358[[#This Row],[Price of item]]="","",MROUND((SUM(Table358[[#This Row],[Price of item]]*(1.03^($O$2-(IF(Table358[[#This Row],[Year of price quote]] ="",$O$2,Table358[[#This Row],[Year of price quote]])))))),10))</f>
        <v/>
      </c>
      <c r="S254" s="185" t="str">
        <f t="array" ref="S254">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254" s="185" t="str">
        <f t="array" ref="T254">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54" s="185" t="str">
        <f t="array" ref="U254">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254" s="185" t="str">
        <f t="array" ref="V254">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54" s="185" t="str">
        <f t="array" ref="W254">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54" s="185" t="str">
        <f t="array" ref="X254">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254" s="185" t="str">
        <f t="array" ref="Y254">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254" s="185" t="str">
        <f t="array" ref="Z254">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54" s="185" t="str">
        <f t="array" ref="AA254">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54" s="185" t="str">
        <f t="array" ref="AB254">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54" s="185" t="str">
        <f t="array" ref="AC254">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254" s="185" t="str">
        <f t="array" ref="AD254">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54" s="185" t="str">
        <f t="array" ref="AE254">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254" s="185" t="str">
        <f t="array" ref="AF254">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54" s="185" t="str">
        <f t="array" ref="AG254">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54" s="185" t="str">
        <f t="array" ref="AH254">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254" s="186">
        <f t="shared" si="37"/>
        <v>0</v>
      </c>
    </row>
    <row r="255" spans="1:35" s="106" customFormat="1" ht="42.75" x14ac:dyDescent="0.25">
      <c r="A255" s="245" t="s">
        <v>625</v>
      </c>
      <c r="B255" s="244" t="s">
        <v>76</v>
      </c>
      <c r="C255" s="245" t="s">
        <v>626</v>
      </c>
      <c r="D255" s="245"/>
      <c r="E255" s="245"/>
      <c r="F255" s="246"/>
      <c r="G255" s="245"/>
      <c r="H255" s="245"/>
      <c r="I255" s="245" t="s">
        <v>627</v>
      </c>
      <c r="J255" s="180" t="s">
        <v>263</v>
      </c>
      <c r="K255" s="180" t="s">
        <v>169</v>
      </c>
      <c r="L255" s="180"/>
      <c r="M255" s="246"/>
      <c r="N255" s="247"/>
      <c r="O255" s="248"/>
      <c r="P255" s="183" t="str">
        <f>IF($D255="","",(IF($F255="","",SUM($D255*$F255))))</f>
        <v/>
      </c>
      <c r="Q255" s="436"/>
      <c r="R255" s="184" t="str">
        <f>IF(Table358[[#This Row],[Price of item]]="","",MROUND((SUM(Table358[[#This Row],[Price of item]]*(1.03^($O$2-(IF(Table358[[#This Row],[Year of price quote]] ="",$O$2,Table358[[#This Row],[Year of price quote]])))))),10))</f>
        <v/>
      </c>
      <c r="S255" s="185" t="str">
        <f t="array" ref="S255">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255" s="185" t="str">
        <f t="array" ref="T255">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55" s="185" t="str">
        <f t="array" ref="U255">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255" s="185" t="str">
        <f t="array" ref="V255">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55" s="185" t="str">
        <f t="array" ref="W255">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55" s="185" t="str">
        <f t="array" ref="X255">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255" s="185" t="str">
        <f t="array" ref="Y255">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255" s="185" t="str">
        <f t="array" ref="Z255">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55" s="185" t="str">
        <f t="array" ref="AA255">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55" s="185" t="str">
        <f t="array" ref="AB255">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55" s="185" t="str">
        <f t="array" ref="AC255">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255" s="185" t="str">
        <f t="array" ref="AD255">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55" s="185" t="str">
        <f t="array" ref="AE255">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255" s="185" t="str">
        <f t="array" ref="AF255">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55" s="185" t="str">
        <f t="array" ref="AG255">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55" s="185" t="str">
        <f t="array" ref="AH255">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255" s="186">
        <f t="shared" si="37"/>
        <v>0</v>
      </c>
    </row>
    <row r="256" spans="1:35" s="106" customFormat="1" ht="32.1" customHeight="1" x14ac:dyDescent="0.25">
      <c r="A256" s="245" t="s">
        <v>625</v>
      </c>
      <c r="B256" s="244"/>
      <c r="C256" s="245" t="s">
        <v>425</v>
      </c>
      <c r="D256" s="245"/>
      <c r="E256" s="245"/>
      <c r="F256" s="246"/>
      <c r="G256" s="245"/>
      <c r="H256" s="245"/>
      <c r="I256" s="245" t="s">
        <v>623</v>
      </c>
      <c r="J256" s="180" t="s">
        <v>263</v>
      </c>
      <c r="K256" s="180" t="s">
        <v>169</v>
      </c>
      <c r="L256" s="180"/>
      <c r="M256" s="246"/>
      <c r="N256" s="247"/>
      <c r="O256" s="248"/>
      <c r="P256" s="183" t="str">
        <f>IF($D256="","",(IF($F256="","",SUM($D256*$F256))))</f>
        <v/>
      </c>
      <c r="Q256" s="436"/>
      <c r="R256" s="184" t="str">
        <f>IF(Table358[[#This Row],[Price of item]]="","",MROUND((SUM(Table358[[#This Row],[Price of item]]*(1.03^($O$2-(IF(Table358[[#This Row],[Year of price quote]] ="",$O$2,Table358[[#This Row],[Year of price quote]])))))),10))</f>
        <v/>
      </c>
      <c r="S256" s="185" t="str">
        <f t="array" ref="S256">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256" s="185" t="str">
        <f t="array" ref="T256">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56" s="185" t="str">
        <f t="array" ref="U256">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256" s="185" t="str">
        <f t="array" ref="V256">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56" s="185" t="str">
        <f t="array" ref="W256">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56" s="185" t="str">
        <f t="array" ref="X256">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256" s="185" t="str">
        <f t="array" ref="Y256">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256" s="185" t="str">
        <f t="array" ref="Z256">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56" s="185" t="str">
        <f t="array" ref="AA256">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56" s="185" t="str">
        <f t="array" ref="AB256">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56" s="185" t="str">
        <f t="array" ref="AC256">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256" s="185" t="str">
        <f t="array" ref="AD256">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56" s="185" t="str">
        <f t="array" ref="AE256">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256" s="185" t="str">
        <f t="array" ref="AF256">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56" s="185" t="str">
        <f t="array" ref="AG256">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56" s="185" t="str">
        <f t="array" ref="AH256">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256" s="186">
        <f t="shared" si="37"/>
        <v>0</v>
      </c>
    </row>
    <row r="257" spans="1:35" s="106" customFormat="1" ht="30" x14ac:dyDescent="0.25">
      <c r="A257" s="245" t="s">
        <v>628</v>
      </c>
      <c r="B257" s="244" t="s">
        <v>281</v>
      </c>
      <c r="C257" s="245" t="s">
        <v>629</v>
      </c>
      <c r="D257" s="245"/>
      <c r="E257" s="245"/>
      <c r="F257" s="246"/>
      <c r="G257" s="245"/>
      <c r="H257" s="245" t="s">
        <v>267</v>
      </c>
      <c r="I257" s="245" t="s">
        <v>630</v>
      </c>
      <c r="J257" s="180" t="s">
        <v>263</v>
      </c>
      <c r="K257" s="180" t="s">
        <v>631</v>
      </c>
      <c r="L257" s="180" t="s">
        <v>74</v>
      </c>
      <c r="M257" s="246"/>
      <c r="N257" s="247">
        <v>3</v>
      </c>
      <c r="O257" s="248">
        <v>2020</v>
      </c>
      <c r="P257" s="183">
        <v>500</v>
      </c>
      <c r="Q257" s="436"/>
      <c r="R257" s="184">
        <f>IF(Table358[[#This Row],[Price of item]]="","",MROUND((SUM(Table358[[#This Row],[Price of item]]*(1.03^($O$2-(IF(Table358[[#This Row],[Year of price quote]] ="",$O$2,Table358[[#This Row],[Year of price quote]])))))),10))</f>
        <v>500</v>
      </c>
      <c r="S257" s="596">
        <f t="array" ref="S257">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500</v>
      </c>
      <c r="T257" s="596" t="str">
        <f t="array" ref="T257">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57" s="596" t="str">
        <f t="array" ref="U257">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257" s="596">
        <f t="array" ref="V257">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550</v>
      </c>
      <c r="W257" s="596" t="str">
        <f t="array" ref="W257">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57" s="596" t="str">
        <f t="array" ref="X257">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257" s="596">
        <f t="array" ref="Y257">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600</v>
      </c>
      <c r="Z257" s="596" t="str">
        <f t="array" ref="Z257">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57" s="596" t="str">
        <f t="array" ref="AA257">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57" s="596">
        <f t="array" ref="AB257">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650</v>
      </c>
      <c r="AC257" s="596" t="str">
        <f t="array" ref="AC257">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257" s="185" t="str">
        <f t="array" ref="AD257">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57" s="185">
        <f t="array" ref="AE257">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710</v>
      </c>
      <c r="AF257" s="185" t="str">
        <f t="array" ref="AF257">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57" s="185" t="str">
        <f t="array" ref="AG257">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57" s="185">
        <f t="array" ref="AH257">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780</v>
      </c>
      <c r="AI257" s="186">
        <f t="shared" si="37"/>
        <v>1490</v>
      </c>
    </row>
    <row r="258" spans="1:35" ht="42.75" x14ac:dyDescent="0.25">
      <c r="A258" s="245" t="s">
        <v>632</v>
      </c>
      <c r="B258" s="244"/>
      <c r="C258" s="245" t="s">
        <v>633</v>
      </c>
      <c r="D258" s="245"/>
      <c r="E258" s="245"/>
      <c r="F258" s="246"/>
      <c r="G258" s="245"/>
      <c r="H258" s="245" t="s">
        <v>267</v>
      </c>
      <c r="I258" s="245" t="s">
        <v>634</v>
      </c>
      <c r="J258" s="180" t="s">
        <v>263</v>
      </c>
      <c r="K258" s="180" t="s">
        <v>635</v>
      </c>
      <c r="L258" s="180" t="s">
        <v>74</v>
      </c>
      <c r="M258" s="246"/>
      <c r="N258" s="248">
        <v>5</v>
      </c>
      <c r="O258" s="248">
        <v>2022</v>
      </c>
      <c r="P258" s="421">
        <v>500</v>
      </c>
      <c r="Q258" s="435"/>
      <c r="R258" s="184">
        <f>IF(Table358[[#This Row],[Price of item]]="","",MROUND((SUM(Table358[[#This Row],[Price of item]]*(1.03^($O$2-(IF(Table358[[#This Row],[Year of price quote]] ="",$O$2,Table358[[#This Row],[Year of price quote]])))))),10))</f>
        <v>500</v>
      </c>
      <c r="S258" s="596" t="str">
        <f t="array" ref="S258">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258" s="596" t="str">
        <f t="array" ref="T258">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58" s="596">
        <f t="array" ref="U258">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530</v>
      </c>
      <c r="V258" s="596" t="str">
        <f t="array" ref="V258">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58" s="596" t="str">
        <f t="array" ref="W258">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58" s="596" t="str">
        <f t="array" ref="X258">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258" s="596" t="str">
        <f t="array" ref="Y258">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258" s="596">
        <f t="array" ref="Z258">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610</v>
      </c>
      <c r="AA258" s="596" t="str">
        <f t="array" ref="AA258">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58" s="596" t="str">
        <f t="array" ref="AB258">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58" s="596" t="str">
        <f t="array" ref="AC258">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258" s="185" t="str">
        <f t="array" ref="AD258">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58" s="185">
        <f t="array" ref="AE258">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710</v>
      </c>
      <c r="AF258" s="185" t="str">
        <f t="array" ref="AF258">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58" s="185" t="str">
        <f t="array" ref="AG258">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58" s="185" t="str">
        <f t="array" ref="AH258">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258" s="186">
        <f t="shared" si="37"/>
        <v>710</v>
      </c>
    </row>
    <row r="259" spans="1:35" s="106" customFormat="1" ht="43.5" thickBot="1" x14ac:dyDescent="0.3">
      <c r="A259" s="245" t="s">
        <v>636</v>
      </c>
      <c r="B259" s="244"/>
      <c r="C259" s="245" t="s">
        <v>637</v>
      </c>
      <c r="D259" s="245"/>
      <c r="E259" s="245"/>
      <c r="F259" s="246"/>
      <c r="G259" s="245"/>
      <c r="H259" s="245" t="s">
        <v>267</v>
      </c>
      <c r="I259" s="245" t="s">
        <v>638</v>
      </c>
      <c r="J259" s="180" t="s">
        <v>639</v>
      </c>
      <c r="K259" s="180" t="s">
        <v>635</v>
      </c>
      <c r="L259" s="180" t="s">
        <v>74</v>
      </c>
      <c r="M259" s="246"/>
      <c r="N259" s="248">
        <v>5</v>
      </c>
      <c r="O259" s="248">
        <v>2020</v>
      </c>
      <c r="P259" s="421">
        <v>200</v>
      </c>
      <c r="Q259" s="435"/>
      <c r="R259" s="184">
        <f>IF(Table358[[#This Row],[Price of item]]="","",MROUND((SUM(Table358[[#This Row],[Price of item]]*(1.03^($O$2-(IF(Table358[[#This Row],[Year of price quote]] ="",$O$2,Table358[[#This Row],[Year of price quote]])))))),10))</f>
        <v>200</v>
      </c>
      <c r="S259" s="596">
        <f t="array" ref="S259">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200</v>
      </c>
      <c r="T259" s="596" t="str">
        <f t="array" ref="T259">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59" s="596" t="str">
        <f t="array" ref="U259">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259" s="596" t="str">
        <f t="array" ref="V259">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59" s="596" t="str">
        <f t="array" ref="W259">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59" s="596">
        <f t="array" ref="X259">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230</v>
      </c>
      <c r="Y259" s="596" t="str">
        <f t="array" ref="Y259">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259" s="596" t="str">
        <f t="array" ref="Z259">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59" s="596" t="str">
        <f t="array" ref="AA259">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59" s="596" t="str">
        <f t="array" ref="AB259">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59" s="596">
        <f t="array" ref="AC259">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270</v>
      </c>
      <c r="AD259" s="185" t="str">
        <f t="array" ref="AD259">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59" s="185" t="str">
        <f t="array" ref="AE259">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259" s="185" t="str">
        <f t="array" ref="AF259">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59" s="185" t="str">
        <f t="array" ref="AG259">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59" s="185">
        <f t="array" ref="AH259">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310</v>
      </c>
      <c r="AI259" s="186">
        <f t="shared" si="37"/>
        <v>310</v>
      </c>
    </row>
    <row r="260" spans="1:35" s="106" customFormat="1" ht="15.75" thickBot="1" x14ac:dyDescent="0.3">
      <c r="A260" s="437"/>
      <c r="B260" s="438"/>
      <c r="C260" s="437"/>
      <c r="D260" s="437"/>
      <c r="E260" s="437"/>
      <c r="F260" s="439"/>
      <c r="G260" s="437"/>
      <c r="H260" s="437"/>
      <c r="I260" s="437"/>
      <c r="J260" s="289"/>
      <c r="K260" s="289"/>
      <c r="L260" s="440"/>
      <c r="M260" s="439"/>
      <c r="N260" s="441"/>
      <c r="O260" s="442"/>
      <c r="P260" s="443"/>
      <c r="Q260" s="444"/>
      <c r="R260" s="443"/>
      <c r="S260" s="398">
        <f t="shared" ref="S260:AI260" si="38">SUBTOTAL(109,S252:S259)</f>
        <v>700</v>
      </c>
      <c r="T260" s="398">
        <f t="shared" si="38"/>
        <v>0</v>
      </c>
      <c r="U260" s="398">
        <f t="shared" si="38"/>
        <v>530</v>
      </c>
      <c r="V260" s="398">
        <f t="shared" si="38"/>
        <v>550</v>
      </c>
      <c r="W260" s="398">
        <f t="shared" si="38"/>
        <v>0</v>
      </c>
      <c r="X260" s="398">
        <f t="shared" si="38"/>
        <v>230</v>
      </c>
      <c r="Y260" s="398">
        <f t="shared" si="38"/>
        <v>600</v>
      </c>
      <c r="Z260" s="398">
        <f t="shared" si="38"/>
        <v>610</v>
      </c>
      <c r="AA260" s="398">
        <f t="shared" si="38"/>
        <v>0</v>
      </c>
      <c r="AB260" s="398">
        <f t="shared" si="38"/>
        <v>650</v>
      </c>
      <c r="AC260" s="398">
        <f t="shared" si="38"/>
        <v>270</v>
      </c>
      <c r="AD260" s="398">
        <f t="shared" si="38"/>
        <v>0</v>
      </c>
      <c r="AE260" s="398">
        <f t="shared" si="38"/>
        <v>1420</v>
      </c>
      <c r="AF260" s="398">
        <f t="shared" si="38"/>
        <v>0</v>
      </c>
      <c r="AG260" s="398">
        <f t="shared" si="38"/>
        <v>0</v>
      </c>
      <c r="AH260" s="398">
        <f t="shared" si="38"/>
        <v>1090</v>
      </c>
      <c r="AI260" s="398">
        <f t="shared" si="38"/>
        <v>2510</v>
      </c>
    </row>
    <row r="261" spans="1:35" s="106" customFormat="1" ht="15.75" thickBot="1" x14ac:dyDescent="0.3">
      <c r="A261" s="293"/>
      <c r="B261" s="294"/>
      <c r="C261" s="295"/>
      <c r="D261" s="295"/>
      <c r="E261" s="207"/>
      <c r="F261" s="295"/>
      <c r="G261" s="295"/>
      <c r="H261" s="295"/>
      <c r="I261" s="295"/>
      <c r="J261" s="296"/>
      <c r="K261" s="297"/>
      <c r="L261" s="298"/>
      <c r="M261" s="299"/>
      <c r="N261" s="399"/>
      <c r="O261" s="300"/>
      <c r="P261" s="445"/>
      <c r="Q261" s="302"/>
      <c r="R261" s="303"/>
      <c r="S261" s="400"/>
      <c r="T261" s="400"/>
      <c r="U261" s="400"/>
      <c r="V261" s="400"/>
      <c r="W261" s="400"/>
      <c r="X261" s="400"/>
      <c r="Y261" s="400"/>
      <c r="Z261" s="400"/>
      <c r="AA261" s="400"/>
      <c r="AB261" s="271"/>
      <c r="AC261" s="400"/>
      <c r="AD261" s="400"/>
      <c r="AE261" s="400"/>
      <c r="AF261" s="400"/>
      <c r="AG261" s="400"/>
      <c r="AH261" s="400"/>
      <c r="AI261" s="400"/>
    </row>
    <row r="262" spans="1:35" s="106" customFormat="1" ht="16.5" thickBot="1" x14ac:dyDescent="0.3">
      <c r="A262" s="422" t="s">
        <v>640</v>
      </c>
      <c r="B262" s="423" t="s">
        <v>641</v>
      </c>
      <c r="C262" s="424"/>
      <c r="D262" s="425"/>
      <c r="E262" s="425"/>
      <c r="F262" s="426"/>
      <c r="G262" s="162"/>
      <c r="H262" s="162"/>
      <c r="I262" s="162"/>
      <c r="J262" s="404"/>
      <c r="K262" s="405"/>
      <c r="L262" s="427"/>
      <c r="M262" s="425"/>
      <c r="N262" s="428"/>
      <c r="O262" s="429"/>
      <c r="P262" s="429"/>
      <c r="Q262" s="429"/>
      <c r="R262" s="446"/>
      <c r="S262" s="226"/>
      <c r="T262" s="226"/>
      <c r="U262" s="226"/>
      <c r="V262" s="226"/>
      <c r="W262" s="226"/>
      <c r="X262" s="226"/>
      <c r="Y262" s="226"/>
      <c r="Z262" s="406"/>
      <c r="AA262" s="406"/>
      <c r="AB262" s="406"/>
      <c r="AC262" s="406"/>
      <c r="AD262" s="406"/>
      <c r="AE262" s="406"/>
      <c r="AF262" s="406"/>
      <c r="AG262" s="406"/>
      <c r="AH262" s="406"/>
      <c r="AI262" s="407"/>
    </row>
    <row r="263" spans="1:35" s="106" customFormat="1" ht="42.75" x14ac:dyDescent="0.25">
      <c r="A263" s="382" t="s">
        <v>642</v>
      </c>
      <c r="B263" s="431" t="s">
        <v>73</v>
      </c>
      <c r="C263" s="382" t="s">
        <v>332</v>
      </c>
      <c r="D263" s="382"/>
      <c r="E263" s="382"/>
      <c r="F263" s="432"/>
      <c r="G263" s="382"/>
      <c r="H263" s="382"/>
      <c r="I263" s="382" t="s">
        <v>643</v>
      </c>
      <c r="J263" s="232" t="s">
        <v>618</v>
      </c>
      <c r="K263" s="232" t="s">
        <v>169</v>
      </c>
      <c r="L263" s="232"/>
      <c r="M263" s="432"/>
      <c r="N263" s="433"/>
      <c r="O263" s="433"/>
      <c r="P263" s="421" t="str">
        <f>IF($D263="","",(IF($F263="","",SUM($D263*$F263))))</f>
        <v/>
      </c>
      <c r="Q263" s="434"/>
      <c r="R263" s="236" t="str">
        <f>IF(Table358[[#This Row],[Price of item]]="","",MROUND((SUM(Table358[[#This Row],[Price of item]]*(1.03^($O$2-(IF(Table358[[#This Row],[Year of price quote]] ="",$O$2,Table358[[#This Row],[Year of price quote]])))))),10))</f>
        <v/>
      </c>
      <c r="S263" s="237" t="str">
        <f t="array" ref="S263">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263" s="237" t="str">
        <f t="array" ref="T263">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63" s="237" t="str">
        <f t="array" ref="U263">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263" s="237" t="str">
        <f t="array" ref="V263">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63" s="237" t="str">
        <f t="array" ref="W263">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63" s="237" t="str">
        <f t="array" ref="X263">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263" s="237" t="str">
        <f t="array" ref="Y263">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263" s="237" t="str">
        <f t="array" ref="Z263">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63" s="237" t="str">
        <f t="array" ref="AA263">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63" s="237" t="str">
        <f t="array" ref="AB263">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63" s="237" t="str">
        <f t="array" ref="AC263">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263" s="237" t="str">
        <f t="array" ref="AD263">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63" s="237" t="str">
        <f t="array" ref="AE263">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263" s="237" t="str">
        <f t="array" ref="AF263">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63" s="237" t="str">
        <f t="array" ref="AG263">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63" s="237" t="str">
        <f t="array" ref="AH263">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263" s="287">
        <f t="shared" ref="AI263:AI268" si="39">SUM(AD263:AH263)</f>
        <v>0</v>
      </c>
    </row>
    <row r="264" spans="1:35" s="106" customFormat="1" ht="42.75" x14ac:dyDescent="0.25">
      <c r="A264" s="245" t="s">
        <v>644</v>
      </c>
      <c r="B264" s="244" t="s">
        <v>34</v>
      </c>
      <c r="C264" s="245" t="s">
        <v>425</v>
      </c>
      <c r="D264" s="245"/>
      <c r="E264" s="245"/>
      <c r="F264" s="246"/>
      <c r="G264" s="245"/>
      <c r="H264" s="245"/>
      <c r="I264" s="245" t="s">
        <v>645</v>
      </c>
      <c r="J264" s="180" t="s">
        <v>621</v>
      </c>
      <c r="K264" s="180" t="s">
        <v>169</v>
      </c>
      <c r="L264" s="180"/>
      <c r="M264" s="246"/>
      <c r="N264" s="248"/>
      <c r="O264" s="248"/>
      <c r="P264" s="421" t="str">
        <f>IF($D264="","",(IF($F264="","",SUM($D264*$F264))))</f>
        <v/>
      </c>
      <c r="Q264" s="435"/>
      <c r="R264" s="184" t="str">
        <f>IF(Table358[[#This Row],[Price of item]]="","",MROUND((SUM(Table358[[#This Row],[Price of item]]*(1.03^($O$2-(IF(Table358[[#This Row],[Year of price quote]] ="",$O$2,Table358[[#This Row],[Year of price quote]])))))),10))</f>
        <v/>
      </c>
      <c r="S264" s="185" t="str">
        <f t="array" ref="S264">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264" s="185" t="str">
        <f t="array" ref="T264">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64" s="185" t="str">
        <f t="array" ref="U264">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264" s="185" t="str">
        <f t="array" ref="V264">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64" s="185" t="str">
        <f t="array" ref="W264">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64" s="185" t="str">
        <f t="array" ref="X264">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264" s="185" t="str">
        <f t="array" ref="Y264">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264" s="185" t="str">
        <f t="array" ref="Z264">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64" s="185" t="str">
        <f t="array" ref="AA264">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64" s="185" t="str">
        <f t="array" ref="AB264">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64" s="185" t="str">
        <f t="array" ref="AC264">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264" s="185" t="str">
        <f t="array" ref="AD264">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64" s="185" t="str">
        <f t="array" ref="AE264">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264" s="185" t="str">
        <f t="array" ref="AF264">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64" s="185" t="str">
        <f t="array" ref="AG264">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64" s="185" t="str">
        <f t="array" ref="AH264">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264" s="186">
        <f t="shared" si="39"/>
        <v>0</v>
      </c>
    </row>
    <row r="265" spans="1:35" s="106" customFormat="1" ht="42.75" x14ac:dyDescent="0.25">
      <c r="A265" s="245" t="s">
        <v>646</v>
      </c>
      <c r="B265" s="244"/>
      <c r="C265" s="245" t="s">
        <v>276</v>
      </c>
      <c r="D265" s="245"/>
      <c r="E265" s="245"/>
      <c r="F265" s="246"/>
      <c r="G265" s="245"/>
      <c r="H265" s="245"/>
      <c r="I265" s="245" t="s">
        <v>647</v>
      </c>
      <c r="J265" s="180" t="s">
        <v>624</v>
      </c>
      <c r="K265" s="180" t="s">
        <v>169</v>
      </c>
      <c r="L265" s="180"/>
      <c r="M265" s="246"/>
      <c r="N265" s="247"/>
      <c r="O265" s="248"/>
      <c r="P265" s="421" t="str">
        <f>IF($D265="","",(IF($F265="","",SUM($D265*$F265))))</f>
        <v/>
      </c>
      <c r="Q265" s="435"/>
      <c r="R265" s="184" t="str">
        <f>IF(Table358[[#This Row],[Price of item]]="","",MROUND((SUM(Table358[[#This Row],[Price of item]]*(1.03^($O$2-(IF(Table358[[#This Row],[Year of price quote]] ="",$O$2,Table358[[#This Row],[Year of price quote]])))))),10))</f>
        <v/>
      </c>
      <c r="S265" s="185" t="str">
        <f t="array" ref="S265">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265" s="185" t="str">
        <f t="array" ref="T265">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65" s="185" t="str">
        <f t="array" ref="U265">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265" s="185" t="str">
        <f t="array" ref="V265">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65" s="185" t="str">
        <f t="array" ref="W265">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65" s="185" t="str">
        <f t="array" ref="X265">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265" s="185" t="str">
        <f t="array" ref="Y265">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265" s="185" t="str">
        <f t="array" ref="Z265">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65" s="185" t="str">
        <f t="array" ref="AA265">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65" s="185" t="str">
        <f t="array" ref="AB265">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65" s="185" t="str">
        <f t="array" ref="AC265">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265" s="185" t="str">
        <f t="array" ref="AD265">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65" s="185" t="str">
        <f t="array" ref="AE265">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265" s="185" t="str">
        <f t="array" ref="AF265">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65" s="185" t="str">
        <f t="array" ref="AG265">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65" s="185" t="str">
        <f t="array" ref="AH265">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265" s="186">
        <f t="shared" si="39"/>
        <v>0</v>
      </c>
    </row>
    <row r="266" spans="1:35" s="106" customFormat="1" ht="42.75" x14ac:dyDescent="0.25">
      <c r="A266" s="245" t="s">
        <v>648</v>
      </c>
      <c r="B266" s="244" t="s">
        <v>76</v>
      </c>
      <c r="C266" s="245" t="s">
        <v>626</v>
      </c>
      <c r="D266" s="245"/>
      <c r="E266" s="245"/>
      <c r="F266" s="246"/>
      <c r="G266" s="245"/>
      <c r="H266" s="245"/>
      <c r="I266" s="245" t="s">
        <v>649</v>
      </c>
      <c r="J266" s="180" t="s">
        <v>263</v>
      </c>
      <c r="K266" s="180" t="s">
        <v>169</v>
      </c>
      <c r="L266" s="180"/>
      <c r="M266" s="246"/>
      <c r="N266" s="247"/>
      <c r="O266" s="248"/>
      <c r="P266" s="421" t="str">
        <f>IF($D266="","",(IF($F266="","",SUM($D266*$F266))))</f>
        <v/>
      </c>
      <c r="Q266" s="436"/>
      <c r="R266" s="184" t="str">
        <f>IF(Table358[[#This Row],[Price of item]]="","",MROUND((SUM(Table358[[#This Row],[Price of item]]*(1.03^($O$2-(IF(Table358[[#This Row],[Year of price quote]] ="",$O$2,Table358[[#This Row],[Year of price quote]])))))),10))</f>
        <v/>
      </c>
      <c r="S266" s="185" t="str">
        <f t="array" ref="S266">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266" s="185" t="str">
        <f t="array" ref="T266">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66" s="185" t="str">
        <f t="array" ref="U266">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266" s="185" t="str">
        <f t="array" ref="V266">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66" s="185" t="str">
        <f t="array" ref="W266">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66" s="185" t="str">
        <f t="array" ref="X266">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266" s="185" t="str">
        <f t="array" ref="Y266">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266" s="185" t="str">
        <f t="array" ref="Z266">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66" s="185" t="str">
        <f t="array" ref="AA266">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66" s="185" t="str">
        <f t="array" ref="AB266">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66" s="185" t="str">
        <f t="array" ref="AC266">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266" s="185" t="str">
        <f t="array" ref="AD266">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66" s="185" t="str">
        <f t="array" ref="AE266">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266" s="185" t="str">
        <f t="array" ref="AF266">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66" s="185" t="str">
        <f t="array" ref="AG266">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66" s="185" t="str">
        <f t="array" ref="AH266">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266" s="186">
        <f t="shared" si="39"/>
        <v>0</v>
      </c>
    </row>
    <row r="267" spans="1:35" s="106" customFormat="1" ht="42.75" x14ac:dyDescent="0.25">
      <c r="A267" s="245" t="s">
        <v>650</v>
      </c>
      <c r="B267" s="244"/>
      <c r="C267" s="245" t="s">
        <v>425</v>
      </c>
      <c r="D267" s="245"/>
      <c r="E267" s="245"/>
      <c r="F267" s="246"/>
      <c r="G267" s="245"/>
      <c r="H267" s="245"/>
      <c r="I267" s="245" t="s">
        <v>651</v>
      </c>
      <c r="J267" s="180" t="s">
        <v>263</v>
      </c>
      <c r="K267" s="180" t="s">
        <v>169</v>
      </c>
      <c r="L267" s="180"/>
      <c r="M267" s="246"/>
      <c r="N267" s="247"/>
      <c r="O267" s="248"/>
      <c r="P267" s="421" t="str">
        <f>IF($D267="","",(IF($F267="","",SUM($D267*$F267))))</f>
        <v/>
      </c>
      <c r="Q267" s="436"/>
      <c r="R267" s="184" t="str">
        <f>IF(Table358[[#This Row],[Price of item]]="","",MROUND((SUM(Table358[[#This Row],[Price of item]]*(1.03^($O$2-(IF(Table358[[#This Row],[Year of price quote]] ="",$O$2,Table358[[#This Row],[Year of price quote]])))))),10))</f>
        <v/>
      </c>
      <c r="S267" s="185" t="str">
        <f t="array" ref="S267">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267" s="185" t="str">
        <f t="array" ref="T267">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67" s="185" t="str">
        <f t="array" ref="U267">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267" s="185" t="str">
        <f t="array" ref="V267">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67" s="185" t="str">
        <f t="array" ref="W267">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67" s="185" t="str">
        <f t="array" ref="X267">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267" s="185" t="str">
        <f t="array" ref="Y267">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267" s="185" t="str">
        <f t="array" ref="Z267">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67" s="185" t="str">
        <f t="array" ref="AA267">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67" s="185" t="str">
        <f t="array" ref="AB267">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67" s="185" t="str">
        <f t="array" ref="AC267">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267" s="185" t="str">
        <f t="array" ref="AD267">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67" s="185" t="str">
        <f t="array" ref="AE267">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267" s="185" t="str">
        <f t="array" ref="AF267">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67" s="185" t="str">
        <f t="array" ref="AG267">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67" s="185" t="str">
        <f t="array" ref="AH267">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267" s="186">
        <f t="shared" si="39"/>
        <v>0</v>
      </c>
    </row>
    <row r="268" spans="1:35" ht="30.75" thickBot="1" x14ac:dyDescent="0.3">
      <c r="A268" s="245" t="s">
        <v>652</v>
      </c>
      <c r="B268" s="244" t="s">
        <v>281</v>
      </c>
      <c r="C268" s="245" t="s">
        <v>653</v>
      </c>
      <c r="D268" s="245"/>
      <c r="E268" s="245"/>
      <c r="F268" s="246"/>
      <c r="G268" s="245"/>
      <c r="H268" s="245" t="s">
        <v>267</v>
      </c>
      <c r="I268" s="245" t="s">
        <v>654</v>
      </c>
      <c r="J268" s="180" t="s">
        <v>263</v>
      </c>
      <c r="K268" s="180" t="s">
        <v>635</v>
      </c>
      <c r="L268" s="180" t="s">
        <v>74</v>
      </c>
      <c r="M268" s="246"/>
      <c r="N268" s="248">
        <v>5</v>
      </c>
      <c r="O268" s="248">
        <v>2020</v>
      </c>
      <c r="P268" s="421">
        <v>200</v>
      </c>
      <c r="Q268" s="435"/>
      <c r="R268" s="184">
        <f>IF(Table358[[#This Row],[Price of item]]="","",MROUND((SUM(Table358[[#This Row],[Price of item]]*(1.03^($O$2-(IF(Table358[[#This Row],[Year of price quote]] ="",$O$2,Table358[[#This Row],[Year of price quote]])))))),10))</f>
        <v>200</v>
      </c>
      <c r="S268" s="596">
        <f t="array" ref="S268">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200</v>
      </c>
      <c r="T268" s="596" t="str">
        <f t="array" ref="T268">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68" s="596" t="str">
        <f t="array" ref="U268">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268" s="596" t="str">
        <f t="array" ref="V268">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68" s="596" t="str">
        <f t="array" ref="W268">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68" s="596">
        <f t="array" ref="X268">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230</v>
      </c>
      <c r="Y268" s="596" t="str">
        <f t="array" ref="Y268">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268" s="596" t="str">
        <f t="array" ref="Z268">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68" s="596" t="str">
        <f t="array" ref="AA268">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68" s="596" t="str">
        <f t="array" ref="AB268">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68" s="596">
        <f t="array" ref="AC268">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270</v>
      </c>
      <c r="AD268" s="185" t="str">
        <f t="array" ref="AD268">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68" s="185" t="str">
        <f t="array" ref="AE268">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268" s="185" t="str">
        <f t="array" ref="AF268">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68" s="185" t="str">
        <f t="array" ref="AG268">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68" s="185">
        <f t="array" ref="AH268">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310</v>
      </c>
      <c r="AI268" s="186">
        <f t="shared" si="39"/>
        <v>310</v>
      </c>
    </row>
    <row r="269" spans="1:35" ht="15.75" thickBot="1" x14ac:dyDescent="0.3">
      <c r="A269" s="437"/>
      <c r="B269" s="438"/>
      <c r="C269" s="437"/>
      <c r="D269" s="437"/>
      <c r="E269" s="437"/>
      <c r="F269" s="439"/>
      <c r="G269" s="437"/>
      <c r="H269" s="437"/>
      <c r="I269" s="437"/>
      <c r="J269" s="289"/>
      <c r="K269" s="289"/>
      <c r="L269" s="440"/>
      <c r="M269" s="439"/>
      <c r="N269" s="441"/>
      <c r="O269" s="442"/>
      <c r="P269" s="443"/>
      <c r="Q269" s="444"/>
      <c r="R269" s="443"/>
      <c r="S269" s="398">
        <f t="shared" ref="S269:AI269" si="40">SUBTOTAL(109,S263:S268)</f>
        <v>200</v>
      </c>
      <c r="T269" s="398">
        <f t="shared" si="40"/>
        <v>0</v>
      </c>
      <c r="U269" s="398">
        <f t="shared" si="40"/>
        <v>0</v>
      </c>
      <c r="V269" s="398">
        <f t="shared" si="40"/>
        <v>0</v>
      </c>
      <c r="W269" s="398">
        <f t="shared" si="40"/>
        <v>0</v>
      </c>
      <c r="X269" s="398">
        <f t="shared" si="40"/>
        <v>230</v>
      </c>
      <c r="Y269" s="398">
        <f t="shared" si="40"/>
        <v>0</v>
      </c>
      <c r="Z269" s="398">
        <f t="shared" si="40"/>
        <v>0</v>
      </c>
      <c r="AA269" s="398">
        <f t="shared" si="40"/>
        <v>0</v>
      </c>
      <c r="AB269" s="398">
        <f t="shared" si="40"/>
        <v>0</v>
      </c>
      <c r="AC269" s="398">
        <f t="shared" si="40"/>
        <v>270</v>
      </c>
      <c r="AD269" s="398">
        <f t="shared" si="40"/>
        <v>0</v>
      </c>
      <c r="AE269" s="398">
        <f t="shared" si="40"/>
        <v>0</v>
      </c>
      <c r="AF269" s="398">
        <f t="shared" si="40"/>
        <v>0</v>
      </c>
      <c r="AG269" s="398">
        <f t="shared" si="40"/>
        <v>0</v>
      </c>
      <c r="AH269" s="398">
        <f t="shared" si="40"/>
        <v>310</v>
      </c>
      <c r="AI269" s="398">
        <f t="shared" si="40"/>
        <v>310</v>
      </c>
    </row>
    <row r="270" spans="1:35" ht="15.75" thickBot="1" x14ac:dyDescent="0.3">
      <c r="A270" s="293"/>
      <c r="B270" s="294"/>
      <c r="C270" s="295"/>
      <c r="D270" s="295"/>
      <c r="E270" s="207"/>
      <c r="F270" s="295"/>
      <c r="G270" s="295"/>
      <c r="H270" s="295"/>
      <c r="I270" s="295"/>
      <c r="J270" s="296"/>
      <c r="K270" s="297"/>
      <c r="L270" s="298"/>
      <c r="M270" s="299"/>
      <c r="N270" s="399"/>
      <c r="O270" s="300"/>
      <c r="P270" s="445"/>
      <c r="Q270" s="302"/>
      <c r="R270" s="303"/>
      <c r="S270" s="400"/>
      <c r="T270" s="400"/>
      <c r="U270" s="400"/>
      <c r="V270" s="400"/>
      <c r="W270" s="400"/>
      <c r="X270" s="400"/>
      <c r="Y270" s="400"/>
      <c r="Z270" s="400"/>
      <c r="AA270" s="400"/>
      <c r="AB270" s="271"/>
      <c r="AC270" s="400"/>
      <c r="AD270" s="400"/>
      <c r="AE270" s="400"/>
      <c r="AF270" s="400"/>
      <c r="AG270" s="400"/>
      <c r="AH270" s="400"/>
      <c r="AI270" s="400"/>
    </row>
    <row r="271" spans="1:35" ht="16.5" thickBot="1" x14ac:dyDescent="0.3">
      <c r="A271" s="422" t="s">
        <v>655</v>
      </c>
      <c r="B271" s="423" t="s">
        <v>656</v>
      </c>
      <c r="C271" s="424"/>
      <c r="D271" s="425"/>
      <c r="E271" s="425"/>
      <c r="F271" s="426"/>
      <c r="G271" s="162"/>
      <c r="H271" s="162"/>
      <c r="I271" s="162"/>
      <c r="J271" s="404"/>
      <c r="K271" s="405"/>
      <c r="L271" s="427"/>
      <c r="M271" s="425"/>
      <c r="N271" s="428"/>
      <c r="O271" s="429"/>
      <c r="P271" s="429"/>
      <c r="Q271" s="429"/>
      <c r="R271" s="446"/>
      <c r="S271" s="226"/>
      <c r="T271" s="226"/>
      <c r="U271" s="226"/>
      <c r="V271" s="226"/>
      <c r="W271" s="226"/>
      <c r="X271" s="226"/>
      <c r="Y271" s="226"/>
      <c r="Z271" s="406"/>
      <c r="AA271" s="406"/>
      <c r="AB271" s="406"/>
      <c r="AC271" s="406"/>
      <c r="AD271" s="406"/>
      <c r="AE271" s="406"/>
      <c r="AF271" s="406"/>
      <c r="AG271" s="406"/>
      <c r="AH271" s="406"/>
      <c r="AI271" s="407"/>
    </row>
    <row r="272" spans="1:35" ht="42.75" x14ac:dyDescent="0.25">
      <c r="A272" s="382" t="s">
        <v>657</v>
      </c>
      <c r="B272" s="431" t="s">
        <v>73</v>
      </c>
      <c r="C272" s="382" t="s">
        <v>332</v>
      </c>
      <c r="D272" s="382"/>
      <c r="E272" s="382"/>
      <c r="F272" s="432"/>
      <c r="G272" s="382"/>
      <c r="H272" s="382"/>
      <c r="I272" s="382" t="s">
        <v>658</v>
      </c>
      <c r="J272" s="232" t="s">
        <v>618</v>
      </c>
      <c r="K272" s="232" t="s">
        <v>169</v>
      </c>
      <c r="L272" s="232"/>
      <c r="M272" s="432"/>
      <c r="N272" s="433"/>
      <c r="O272" s="433"/>
      <c r="P272" s="421" t="str">
        <f>IF($D272="","",(IF($F272="","",SUM($D272*$F272))))</f>
        <v/>
      </c>
      <c r="Q272" s="434"/>
      <c r="R272" s="236" t="str">
        <f>IF(Table358[[#This Row],[Price of item]]="","",MROUND((SUM(Table358[[#This Row],[Price of item]]*(1.03^($O$2-(IF(Table358[[#This Row],[Year of price quote]] ="",$O$2,Table358[[#This Row],[Year of price quote]])))))),10))</f>
        <v/>
      </c>
      <c r="S272" s="237" t="str">
        <f t="array" ref="S272">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272" s="237" t="str">
        <f t="array" ref="T272">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72" s="237" t="str">
        <f t="array" ref="U272">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272" s="237" t="str">
        <f t="array" ref="V272">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72" s="237" t="str">
        <f t="array" ref="W272">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72" s="237" t="str">
        <f t="array" ref="X272">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272" s="237" t="str">
        <f t="array" ref="Y272">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272" s="237" t="str">
        <f t="array" ref="Z272">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72" s="237" t="str">
        <f t="array" ref="AA272">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72" s="237" t="str">
        <f t="array" ref="AB272">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72" s="237" t="str">
        <f t="array" ref="AC272">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272" s="237" t="str">
        <f t="array" ref="AD272">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72" s="237" t="str">
        <f t="array" ref="AE272">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272" s="237" t="str">
        <f t="array" ref="AF272">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72" s="237" t="str">
        <f t="array" ref="AG272">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72" s="237" t="str">
        <f t="array" ref="AH272">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272" s="287">
        <f>SUM(AD272:AH272)</f>
        <v>0</v>
      </c>
    </row>
    <row r="273" spans="1:35" ht="42.75" x14ac:dyDescent="0.25">
      <c r="A273" s="245" t="s">
        <v>659</v>
      </c>
      <c r="B273" s="244" t="s">
        <v>34</v>
      </c>
      <c r="C273" s="245" t="s">
        <v>425</v>
      </c>
      <c r="D273" s="245"/>
      <c r="E273" s="245"/>
      <c r="F273" s="246"/>
      <c r="G273" s="245"/>
      <c r="H273" s="245"/>
      <c r="I273" s="245" t="s">
        <v>660</v>
      </c>
      <c r="J273" s="180" t="s">
        <v>621</v>
      </c>
      <c r="K273" s="180" t="s">
        <v>169</v>
      </c>
      <c r="L273" s="180"/>
      <c r="M273" s="246"/>
      <c r="N273" s="248"/>
      <c r="O273" s="248"/>
      <c r="P273" s="421" t="str">
        <f>IF($D273="","",(IF($F273="","",SUM($D273*$F273))))</f>
        <v/>
      </c>
      <c r="Q273" s="435"/>
      <c r="R273" s="184" t="str">
        <f>IF(Table358[[#This Row],[Price of item]]="","",MROUND((SUM(Table358[[#This Row],[Price of item]]*(1.03^($O$2-(IF(Table358[[#This Row],[Year of price quote]] ="",$O$2,Table358[[#This Row],[Year of price quote]])))))),10))</f>
        <v/>
      </c>
      <c r="S273" s="185" t="str">
        <f t="array" ref="S273">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273" s="185" t="str">
        <f t="array" ref="T273">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73" s="185" t="str">
        <f t="array" ref="U273">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273" s="185" t="str">
        <f t="array" ref="V273">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73" s="185" t="str">
        <f t="array" ref="W273">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73" s="185" t="str">
        <f t="array" ref="X273">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273" s="185" t="str">
        <f t="array" ref="Y273">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273" s="185" t="str">
        <f t="array" ref="Z273">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73" s="185" t="str">
        <f t="array" ref="AA273">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73" s="185" t="str">
        <f t="array" ref="AB273">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73" s="185" t="str">
        <f t="array" ref="AC273">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273" s="185" t="str">
        <f t="array" ref="AD273">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73" s="185" t="str">
        <f t="array" ref="AE273">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273" s="185" t="str">
        <f t="array" ref="AF273">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73" s="185" t="str">
        <f t="array" ref="AG273">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73" s="185" t="str">
        <f t="array" ref="AH273">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273" s="186">
        <f>SUM(AD273:AH273)</f>
        <v>0</v>
      </c>
    </row>
    <row r="274" spans="1:35" ht="42.75" x14ac:dyDescent="0.25">
      <c r="A274" s="245" t="s">
        <v>661</v>
      </c>
      <c r="B274" s="244" t="s">
        <v>76</v>
      </c>
      <c r="C274" s="245" t="s">
        <v>626</v>
      </c>
      <c r="D274" s="245"/>
      <c r="E274" s="245"/>
      <c r="F274" s="246"/>
      <c r="G274" s="245"/>
      <c r="H274" s="245"/>
      <c r="I274" s="245" t="s">
        <v>662</v>
      </c>
      <c r="J274" s="180" t="s">
        <v>263</v>
      </c>
      <c r="K274" s="180" t="s">
        <v>169</v>
      </c>
      <c r="L274" s="180"/>
      <c r="M274" s="246"/>
      <c r="N274" s="247"/>
      <c r="O274" s="248"/>
      <c r="P274" s="421" t="str">
        <f>IF($D274="","",(IF($F274="","",SUM($D274*$F274))))</f>
        <v/>
      </c>
      <c r="Q274" s="436"/>
      <c r="R274" s="184" t="str">
        <f>IF(Table358[[#This Row],[Price of item]]="","",MROUND((SUM(Table358[[#This Row],[Price of item]]*(1.03^($O$2-(IF(Table358[[#This Row],[Year of price quote]] ="",$O$2,Table358[[#This Row],[Year of price quote]])))))),10))</f>
        <v/>
      </c>
      <c r="S274" s="185" t="str">
        <f t="array" ref="S274">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274" s="185" t="str">
        <f t="array" ref="T274">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74" s="185" t="str">
        <f t="array" ref="U274">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274" s="185" t="str">
        <f t="array" ref="V274">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74" s="185" t="str">
        <f t="array" ref="W274">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74" s="185" t="str">
        <f t="array" ref="X274">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274" s="185" t="str">
        <f t="array" ref="Y274">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274" s="185" t="str">
        <f t="array" ref="Z274">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74" s="185" t="str">
        <f t="array" ref="AA274">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74" s="185" t="str">
        <f t="array" ref="AB274">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74" s="185" t="str">
        <f t="array" ref="AC274">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274" s="185" t="str">
        <f t="array" ref="AD274">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74" s="185" t="str">
        <f t="array" ref="AE274">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274" s="185" t="str">
        <f t="array" ref="AF274">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74" s="185" t="str">
        <f t="array" ref="AG274">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74" s="185" t="str">
        <f t="array" ref="AH274">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274" s="186">
        <f>SUM(AD274:AH274)</f>
        <v>0</v>
      </c>
    </row>
    <row r="275" spans="1:35" ht="72" thickBot="1" x14ac:dyDescent="0.3">
      <c r="A275" s="245" t="s">
        <v>663</v>
      </c>
      <c r="B275" s="244" t="s">
        <v>281</v>
      </c>
      <c r="C275" s="245" t="s">
        <v>664</v>
      </c>
      <c r="D275" s="245"/>
      <c r="E275" s="245"/>
      <c r="F275" s="246"/>
      <c r="G275" s="245"/>
      <c r="H275" s="245" t="s">
        <v>267</v>
      </c>
      <c r="I275" s="245" t="s">
        <v>665</v>
      </c>
      <c r="J275" s="180" t="s">
        <v>263</v>
      </c>
      <c r="K275" s="180" t="s">
        <v>635</v>
      </c>
      <c r="L275" s="180" t="s">
        <v>74</v>
      </c>
      <c r="M275" s="246"/>
      <c r="N275" s="248">
        <v>5</v>
      </c>
      <c r="O275" s="248">
        <v>2020</v>
      </c>
      <c r="P275" s="421">
        <v>400</v>
      </c>
      <c r="Q275" s="435"/>
      <c r="R275" s="184">
        <f>IF(Table358[[#This Row],[Price of item]]="","",MROUND((SUM(Table358[[#This Row],[Price of item]]*(1.03^($O$2-(IF(Table358[[#This Row],[Year of price quote]] ="",$O$2,Table358[[#This Row],[Year of price quote]])))))),10))</f>
        <v>400</v>
      </c>
      <c r="S275" s="596">
        <f t="array" ref="S275">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400</v>
      </c>
      <c r="T275" s="596" t="str">
        <f t="array" ref="T275">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75" s="596" t="str">
        <f t="array" ref="U275">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275" s="596" t="str">
        <f t="array" ref="V275">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75" s="596" t="str">
        <f t="array" ref="W275">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75" s="596">
        <f t="array" ref="X275">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460</v>
      </c>
      <c r="Y275" s="596" t="str">
        <f t="array" ref="Y275">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275" s="596" t="str">
        <f t="array" ref="Z275">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75" s="596" t="str">
        <f t="array" ref="AA275">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75" s="596" t="str">
        <f t="array" ref="AB275">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75" s="596">
        <f t="array" ref="AC275">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540</v>
      </c>
      <c r="AD275" s="185" t="str">
        <f t="array" ref="AD275">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75" s="185" t="str">
        <f t="array" ref="AE275">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275" s="185" t="str">
        <f t="array" ref="AF275">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75" s="185" t="str">
        <f t="array" ref="AG275">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75" s="185">
        <f t="array" ref="AH275">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620</v>
      </c>
      <c r="AI275" s="186">
        <f>SUM(AD275:AH275)</f>
        <v>620</v>
      </c>
    </row>
    <row r="276" spans="1:35" s="106" customFormat="1" ht="15.75" thickBot="1" x14ac:dyDescent="0.3">
      <c r="A276" s="437"/>
      <c r="B276" s="438"/>
      <c r="C276" s="437"/>
      <c r="D276" s="437"/>
      <c r="E276" s="437"/>
      <c r="F276" s="439"/>
      <c r="G276" s="437"/>
      <c r="H276" s="437"/>
      <c r="I276" s="437"/>
      <c r="J276" s="289"/>
      <c r="K276" s="289"/>
      <c r="L276" s="440"/>
      <c r="M276" s="439"/>
      <c r="N276" s="441"/>
      <c r="O276" s="442"/>
      <c r="P276" s="443"/>
      <c r="Q276" s="444"/>
      <c r="R276" s="443"/>
      <c r="S276" s="398">
        <f t="shared" ref="S276:AI276" si="41">SUBTOTAL(109,S272:S275)</f>
        <v>400</v>
      </c>
      <c r="T276" s="398">
        <f t="shared" si="41"/>
        <v>0</v>
      </c>
      <c r="U276" s="398">
        <f t="shared" si="41"/>
        <v>0</v>
      </c>
      <c r="V276" s="398">
        <f t="shared" si="41"/>
        <v>0</v>
      </c>
      <c r="W276" s="398">
        <f t="shared" si="41"/>
        <v>0</v>
      </c>
      <c r="X276" s="398">
        <f t="shared" si="41"/>
        <v>460</v>
      </c>
      <c r="Y276" s="398">
        <f t="shared" si="41"/>
        <v>0</v>
      </c>
      <c r="Z276" s="398">
        <f t="shared" si="41"/>
        <v>0</v>
      </c>
      <c r="AA276" s="398">
        <f t="shared" si="41"/>
        <v>0</v>
      </c>
      <c r="AB276" s="398">
        <f t="shared" si="41"/>
        <v>0</v>
      </c>
      <c r="AC276" s="398">
        <f t="shared" si="41"/>
        <v>540</v>
      </c>
      <c r="AD276" s="398">
        <f t="shared" si="41"/>
        <v>0</v>
      </c>
      <c r="AE276" s="398">
        <f t="shared" si="41"/>
        <v>0</v>
      </c>
      <c r="AF276" s="398">
        <f t="shared" si="41"/>
        <v>0</v>
      </c>
      <c r="AG276" s="398">
        <f t="shared" si="41"/>
        <v>0</v>
      </c>
      <c r="AH276" s="398">
        <f t="shared" si="41"/>
        <v>620</v>
      </c>
      <c r="AI276" s="398">
        <f t="shared" si="41"/>
        <v>620</v>
      </c>
    </row>
    <row r="277" spans="1:35" s="106" customFormat="1" ht="15.75" thickBot="1" x14ac:dyDescent="0.3">
      <c r="A277" s="293"/>
      <c r="B277" s="294"/>
      <c r="C277" s="295"/>
      <c r="D277" s="295"/>
      <c r="E277" s="207"/>
      <c r="F277" s="295"/>
      <c r="G277" s="295"/>
      <c r="H277" s="295"/>
      <c r="I277" s="295"/>
      <c r="J277" s="296"/>
      <c r="K277" s="297"/>
      <c r="L277" s="298"/>
      <c r="M277" s="299"/>
      <c r="N277" s="399"/>
      <c r="O277" s="300"/>
      <c r="P277" s="445"/>
      <c r="Q277" s="302"/>
      <c r="R277" s="303"/>
      <c r="S277" s="400"/>
      <c r="T277" s="400"/>
      <c r="U277" s="400"/>
      <c r="V277" s="400"/>
      <c r="W277" s="400"/>
      <c r="X277" s="400"/>
      <c r="Y277" s="400"/>
      <c r="Z277" s="400"/>
      <c r="AA277" s="400"/>
      <c r="AB277" s="271"/>
      <c r="AC277" s="400"/>
      <c r="AD277" s="400"/>
      <c r="AE277" s="400"/>
      <c r="AF277" s="400"/>
      <c r="AG277" s="400"/>
      <c r="AH277" s="400"/>
      <c r="AI277" s="400"/>
    </row>
    <row r="278" spans="1:35" s="106" customFormat="1" ht="16.5" thickBot="1" x14ac:dyDescent="0.3">
      <c r="A278" s="422" t="s">
        <v>666</v>
      </c>
      <c r="B278" s="423" t="s">
        <v>667</v>
      </c>
      <c r="C278" s="424"/>
      <c r="D278" s="425"/>
      <c r="E278" s="425"/>
      <c r="F278" s="426"/>
      <c r="G278" s="162"/>
      <c r="H278" s="162"/>
      <c r="I278" s="162"/>
      <c r="J278" s="404"/>
      <c r="K278" s="405"/>
      <c r="L278" s="427"/>
      <c r="M278" s="425"/>
      <c r="N278" s="428"/>
      <c r="O278" s="429"/>
      <c r="P278" s="429"/>
      <c r="Q278" s="429"/>
      <c r="R278" s="446"/>
      <c r="S278" s="226"/>
      <c r="T278" s="226"/>
      <c r="U278" s="226"/>
      <c r="V278" s="226"/>
      <c r="W278" s="226"/>
      <c r="X278" s="226"/>
      <c r="Y278" s="226"/>
      <c r="Z278" s="406"/>
      <c r="AA278" s="406"/>
      <c r="AB278" s="406"/>
      <c r="AC278" s="406"/>
      <c r="AD278" s="406"/>
      <c r="AE278" s="406"/>
      <c r="AF278" s="406"/>
      <c r="AG278" s="406"/>
      <c r="AH278" s="406"/>
      <c r="AI278" s="407"/>
    </row>
    <row r="279" spans="1:35" s="106" customFormat="1" ht="42.75" x14ac:dyDescent="0.25">
      <c r="A279" s="382" t="s">
        <v>668</v>
      </c>
      <c r="B279" s="431" t="s">
        <v>73</v>
      </c>
      <c r="C279" s="382" t="s">
        <v>332</v>
      </c>
      <c r="D279" s="382"/>
      <c r="E279" s="382"/>
      <c r="F279" s="432"/>
      <c r="G279" s="382"/>
      <c r="H279" s="382"/>
      <c r="I279" s="382" t="s">
        <v>669</v>
      </c>
      <c r="J279" s="232" t="s">
        <v>618</v>
      </c>
      <c r="K279" s="232" t="s">
        <v>169</v>
      </c>
      <c r="L279" s="232"/>
      <c r="M279" s="432"/>
      <c r="N279" s="433"/>
      <c r="O279" s="433"/>
      <c r="P279" s="421" t="str">
        <f>IF($D279="","",(IF($F279="","",SUM($D279*$F279))))</f>
        <v/>
      </c>
      <c r="Q279" s="434"/>
      <c r="R279" s="236" t="str">
        <f>IF(Table358[[#This Row],[Price of item]]="","",MROUND((SUM(Table358[[#This Row],[Price of item]]*(1.03^($O$2-(IF(Table358[[#This Row],[Year of price quote]] ="",$O$2,Table358[[#This Row],[Year of price quote]])))))),10))</f>
        <v/>
      </c>
      <c r="S279" s="237" t="str">
        <f t="array" ref="S279">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279" s="237" t="str">
        <f t="array" ref="T279">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79" s="237" t="str">
        <f t="array" ref="U279">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279" s="237" t="str">
        <f t="array" ref="V279">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79" s="237" t="str">
        <f t="array" ref="W279">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79" s="237" t="str">
        <f t="array" ref="X279">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279" s="237" t="str">
        <f t="array" ref="Y279">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279" s="237" t="str">
        <f t="array" ref="Z279">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79" s="237" t="str">
        <f t="array" ref="AA279">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79" s="237" t="str">
        <f t="array" ref="AB279">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79" s="237" t="str">
        <f t="array" ref="AC279">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279" s="237" t="str">
        <f t="array" ref="AD279">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79" s="237" t="str">
        <f t="array" ref="AE279">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279" s="237" t="str">
        <f t="array" ref="AF279">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79" s="237" t="str">
        <f t="array" ref="AG279">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79" s="237" t="str">
        <f t="array" ref="AH279">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279" s="287">
        <f t="shared" ref="AI279:AI285" si="42">SUM(AD279:AH279)</f>
        <v>0</v>
      </c>
    </row>
    <row r="280" spans="1:35" s="106" customFormat="1" ht="42.75" x14ac:dyDescent="0.25">
      <c r="A280" s="245" t="s">
        <v>670</v>
      </c>
      <c r="B280" s="244" t="s">
        <v>34</v>
      </c>
      <c r="C280" s="245" t="s">
        <v>425</v>
      </c>
      <c r="D280" s="245"/>
      <c r="E280" s="245"/>
      <c r="F280" s="246"/>
      <c r="G280" s="245"/>
      <c r="H280" s="245"/>
      <c r="I280" s="245" t="s">
        <v>671</v>
      </c>
      <c r="J280" s="180" t="s">
        <v>621</v>
      </c>
      <c r="K280" s="180" t="s">
        <v>169</v>
      </c>
      <c r="L280" s="180"/>
      <c r="M280" s="246"/>
      <c r="N280" s="248"/>
      <c r="O280" s="248"/>
      <c r="P280" s="421" t="str">
        <f>IF($D280="","",(IF($F280="","",SUM($D280*$F280))))</f>
        <v/>
      </c>
      <c r="Q280" s="435"/>
      <c r="R280" s="184" t="str">
        <f>IF(Table358[[#This Row],[Price of item]]="","",MROUND((SUM(Table358[[#This Row],[Price of item]]*(1.03^($O$2-(IF(Table358[[#This Row],[Year of price quote]] ="",$O$2,Table358[[#This Row],[Year of price quote]])))))),10))</f>
        <v/>
      </c>
      <c r="S280" s="185" t="str">
        <f t="array" ref="S280">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280" s="185" t="str">
        <f t="array" ref="T280">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80" s="185" t="str">
        <f t="array" ref="U280">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280" s="185" t="str">
        <f t="array" ref="V280">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80" s="185" t="str">
        <f t="array" ref="W280">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80" s="185" t="str">
        <f t="array" ref="X280">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280" s="185" t="str">
        <f t="array" ref="Y280">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280" s="185" t="str">
        <f t="array" ref="Z280">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80" s="185" t="str">
        <f t="array" ref="AA280">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80" s="185" t="str">
        <f t="array" ref="AB280">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80" s="185" t="str">
        <f t="array" ref="AC280">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280" s="185" t="str">
        <f t="array" ref="AD280">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80" s="185" t="str">
        <f t="array" ref="AE280">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280" s="185" t="str">
        <f t="array" ref="AF280">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80" s="185" t="str">
        <f t="array" ref="AG280">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80" s="185" t="str">
        <f t="array" ref="AH280">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280" s="186">
        <f t="shared" si="42"/>
        <v>0</v>
      </c>
    </row>
    <row r="281" spans="1:35" s="106" customFormat="1" ht="42.75" x14ac:dyDescent="0.25">
      <c r="A281" s="245" t="s">
        <v>672</v>
      </c>
      <c r="B281" s="244"/>
      <c r="C281" s="245" t="s">
        <v>276</v>
      </c>
      <c r="D281" s="245"/>
      <c r="E281" s="245"/>
      <c r="F281" s="246"/>
      <c r="G281" s="245"/>
      <c r="H281" s="245"/>
      <c r="I281" s="245" t="s">
        <v>673</v>
      </c>
      <c r="J281" s="180" t="s">
        <v>624</v>
      </c>
      <c r="K281" s="180" t="s">
        <v>169</v>
      </c>
      <c r="L281" s="180"/>
      <c r="M281" s="246"/>
      <c r="N281" s="247"/>
      <c r="O281" s="248"/>
      <c r="P281" s="421" t="str">
        <f>IF($D281="","",(IF($F281="","",SUM($D281*$F281))))</f>
        <v/>
      </c>
      <c r="Q281" s="435"/>
      <c r="R281" s="184" t="str">
        <f>IF(Table358[[#This Row],[Price of item]]="","",MROUND((SUM(Table358[[#This Row],[Price of item]]*(1.03^($O$2-(IF(Table358[[#This Row],[Year of price quote]] ="",$O$2,Table358[[#This Row],[Year of price quote]])))))),10))</f>
        <v/>
      </c>
      <c r="S281" s="185" t="str">
        <f t="array" ref="S281">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281" s="185" t="str">
        <f t="array" ref="T281">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81" s="185" t="str">
        <f t="array" ref="U281">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281" s="185" t="str">
        <f t="array" ref="V281">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81" s="185" t="str">
        <f t="array" ref="W281">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81" s="185" t="str">
        <f t="array" ref="X281">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281" s="185" t="str">
        <f t="array" ref="Y281">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281" s="185" t="str">
        <f t="array" ref="Z281">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81" s="185" t="str">
        <f t="array" ref="AA281">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81" s="185" t="str">
        <f t="array" ref="AB281">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81" s="185" t="str">
        <f t="array" ref="AC281">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281" s="185" t="str">
        <f t="array" ref="AD281">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81" s="185" t="str">
        <f t="array" ref="AE281">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281" s="185" t="str">
        <f t="array" ref="AF281">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81" s="185" t="str">
        <f t="array" ref="AG281">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81" s="185" t="str">
        <f t="array" ref="AH281">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281" s="186">
        <f t="shared" si="42"/>
        <v>0</v>
      </c>
    </row>
    <row r="282" spans="1:35" s="106" customFormat="1" ht="42.75" x14ac:dyDescent="0.25">
      <c r="A282" s="245" t="s">
        <v>674</v>
      </c>
      <c r="B282" s="244" t="s">
        <v>76</v>
      </c>
      <c r="C282" s="245" t="s">
        <v>626</v>
      </c>
      <c r="D282" s="245"/>
      <c r="E282" s="245"/>
      <c r="F282" s="246"/>
      <c r="G282" s="245"/>
      <c r="H282" s="245"/>
      <c r="I282" s="245" t="s">
        <v>675</v>
      </c>
      <c r="J282" s="180" t="s">
        <v>213</v>
      </c>
      <c r="K282" s="180" t="s">
        <v>169</v>
      </c>
      <c r="L282" s="180"/>
      <c r="M282" s="246"/>
      <c r="N282" s="247"/>
      <c r="O282" s="248"/>
      <c r="P282" s="421" t="str">
        <f>IF($D282="","",(IF($F282="","",SUM($D282*$F282))))</f>
        <v/>
      </c>
      <c r="Q282" s="436"/>
      <c r="R282" s="184" t="str">
        <f>IF(Table358[[#This Row],[Price of item]]="","",MROUND((SUM(Table358[[#This Row],[Price of item]]*(1.03^($O$2-(IF(Table358[[#This Row],[Year of price quote]] ="",$O$2,Table358[[#This Row],[Year of price quote]])))))),10))</f>
        <v/>
      </c>
      <c r="S282" s="185" t="str">
        <f t="array" ref="S282">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282" s="185" t="str">
        <f t="array" ref="T282">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82" s="185" t="str">
        <f t="array" ref="U282">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282" s="185" t="str">
        <f t="array" ref="V282">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82" s="185" t="str">
        <f t="array" ref="W282">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82" s="185" t="str">
        <f t="array" ref="X282">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282" s="185" t="str">
        <f t="array" ref="Y282">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282" s="185" t="str">
        <f t="array" ref="Z282">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82" s="185" t="str">
        <f t="array" ref="AA282">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82" s="185" t="str">
        <f t="array" ref="AB282">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82" s="185" t="str">
        <f t="array" ref="AC282">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282" s="185" t="str">
        <f t="array" ref="AD282">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82" s="185" t="str">
        <f t="array" ref="AE282">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282" s="185" t="str">
        <f t="array" ref="AF282">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82" s="185" t="str">
        <f t="array" ref="AG282">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82" s="185" t="str">
        <f t="array" ref="AH282">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282" s="186">
        <f t="shared" si="42"/>
        <v>0</v>
      </c>
    </row>
    <row r="283" spans="1:35" s="106" customFormat="1" ht="42.75" x14ac:dyDescent="0.25">
      <c r="A283" s="245" t="s">
        <v>676</v>
      </c>
      <c r="B283" s="244"/>
      <c r="C283" s="245" t="s">
        <v>425</v>
      </c>
      <c r="D283" s="245"/>
      <c r="E283" s="245"/>
      <c r="F283" s="246"/>
      <c r="G283" s="245"/>
      <c r="H283" s="245"/>
      <c r="I283" s="245" t="s">
        <v>677</v>
      </c>
      <c r="J283" s="180" t="s">
        <v>213</v>
      </c>
      <c r="K283" s="180" t="s">
        <v>169</v>
      </c>
      <c r="L283" s="180"/>
      <c r="M283" s="246"/>
      <c r="N283" s="247"/>
      <c r="O283" s="248"/>
      <c r="P283" s="421" t="str">
        <f>IF($D283="","",(IF($F283="","",SUM($D283*$F283))))</f>
        <v/>
      </c>
      <c r="Q283" s="436"/>
      <c r="R283" s="184" t="str">
        <f>IF(Table358[[#This Row],[Price of item]]="","",MROUND((SUM(Table358[[#This Row],[Price of item]]*(1.03^($O$2-(IF(Table358[[#This Row],[Year of price quote]] ="",$O$2,Table358[[#This Row],[Year of price quote]])))))),10))</f>
        <v/>
      </c>
      <c r="S283" s="185" t="str">
        <f t="array" ref="S283">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283" s="185" t="str">
        <f t="array" ref="T283">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83" s="185" t="str">
        <f t="array" ref="U283">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283" s="185" t="str">
        <f t="array" ref="V283">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83" s="185" t="str">
        <f t="array" ref="W283">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83" s="185" t="str">
        <f t="array" ref="X283">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283" s="185" t="str">
        <f t="array" ref="Y283">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283" s="185" t="str">
        <f t="array" ref="Z283">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83" s="185" t="str">
        <f t="array" ref="AA283">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83" s="185" t="str">
        <f t="array" ref="AB283">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83" s="185" t="str">
        <f t="array" ref="AC283">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283" s="185" t="str">
        <f t="array" ref="AD283">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83" s="185" t="str">
        <f t="array" ref="AE283">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283" s="185" t="str">
        <f t="array" ref="AF283">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83" s="185" t="str">
        <f t="array" ref="AG283">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83" s="185" t="str">
        <f t="array" ref="AH283">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283" s="186">
        <f t="shared" si="42"/>
        <v>0</v>
      </c>
    </row>
    <row r="284" spans="1:35" ht="42.75" x14ac:dyDescent="0.25">
      <c r="A284" s="245" t="s">
        <v>678</v>
      </c>
      <c r="B284" s="244" t="s">
        <v>281</v>
      </c>
      <c r="C284" s="245" t="s">
        <v>679</v>
      </c>
      <c r="D284" s="245"/>
      <c r="E284" s="245"/>
      <c r="F284" s="246"/>
      <c r="G284" s="245"/>
      <c r="H284" s="245" t="s">
        <v>267</v>
      </c>
      <c r="I284" s="245" t="s">
        <v>680</v>
      </c>
      <c r="J284" s="180" t="s">
        <v>263</v>
      </c>
      <c r="K284" s="180" t="s">
        <v>635</v>
      </c>
      <c r="L284" s="180" t="s">
        <v>74</v>
      </c>
      <c r="M284" s="246"/>
      <c r="N284" s="248">
        <v>5</v>
      </c>
      <c r="O284" s="248">
        <v>2020</v>
      </c>
      <c r="P284" s="421">
        <v>500</v>
      </c>
      <c r="Q284" s="435"/>
      <c r="R284" s="184">
        <f>IF(Table358[[#This Row],[Price of item]]="","",MROUND((SUM(Table358[[#This Row],[Price of item]]*(1.03^($O$2-(IF(Table358[[#This Row],[Year of price quote]] ="",$O$2,Table358[[#This Row],[Year of price quote]])))))),10))</f>
        <v>500</v>
      </c>
      <c r="S284" s="596">
        <f t="array" ref="S284">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500</v>
      </c>
      <c r="T284" s="596" t="str">
        <f t="array" ref="T284">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84" s="596" t="str">
        <f t="array" ref="U284">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284" s="596" t="str">
        <f t="array" ref="V284">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84" s="596" t="str">
        <f t="array" ref="W284">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84" s="596">
        <f t="array" ref="X284">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580</v>
      </c>
      <c r="Y284" s="596" t="str">
        <f t="array" ref="Y284">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284" s="596" t="str">
        <f t="array" ref="Z284">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84" s="596" t="str">
        <f t="array" ref="AA284">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84" s="596" t="str">
        <f t="array" ref="AB284">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84" s="596">
        <f t="array" ref="AC284">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670</v>
      </c>
      <c r="AD284" s="185" t="str">
        <f t="array" ref="AD284">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84" s="185" t="str">
        <f t="array" ref="AE284">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284" s="185" t="str">
        <f t="array" ref="AF284">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84" s="185" t="str">
        <f t="array" ref="AG284">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84" s="185">
        <f t="array" ref="AH284">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780</v>
      </c>
      <c r="AI284" s="186">
        <f t="shared" si="42"/>
        <v>780</v>
      </c>
    </row>
    <row r="285" spans="1:35" s="106" customFormat="1" ht="29.25" thickBot="1" x14ac:dyDescent="0.3">
      <c r="A285" s="447" t="s">
        <v>681</v>
      </c>
      <c r="B285" s="448"/>
      <c r="C285" s="245" t="s">
        <v>682</v>
      </c>
      <c r="D285" s="245"/>
      <c r="E285" s="245"/>
      <c r="F285" s="246"/>
      <c r="G285" s="245"/>
      <c r="H285" s="245" t="s">
        <v>267</v>
      </c>
      <c r="I285" s="245" t="s">
        <v>683</v>
      </c>
      <c r="J285" s="180" t="s">
        <v>263</v>
      </c>
      <c r="K285" s="180" t="s">
        <v>635</v>
      </c>
      <c r="L285" s="180" t="s">
        <v>74</v>
      </c>
      <c r="M285" s="246"/>
      <c r="N285" s="248">
        <v>5</v>
      </c>
      <c r="O285" s="248">
        <v>2020</v>
      </c>
      <c r="P285" s="421">
        <v>250</v>
      </c>
      <c r="Q285" s="435"/>
      <c r="R285" s="184">
        <f>IF(Table358[[#This Row],[Price of item]]="","",MROUND((SUM(Table358[[#This Row],[Price of item]]*(1.03^($O$2-(IF(Table358[[#This Row],[Year of price quote]] ="",$O$2,Table358[[#This Row],[Year of price quote]])))))),10))</f>
        <v>250</v>
      </c>
      <c r="S285" s="596">
        <f t="array" ref="S285">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250</v>
      </c>
      <c r="T285" s="596" t="str">
        <f t="array" ref="T285">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85" s="596" t="str">
        <f t="array" ref="U285">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285" s="596" t="str">
        <f t="array" ref="V285">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85" s="596" t="str">
        <f t="array" ref="W285">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85" s="596">
        <f t="array" ref="X285">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290</v>
      </c>
      <c r="Y285" s="596" t="str">
        <f t="array" ref="Y285">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285" s="596" t="str">
        <f t="array" ref="Z285">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85" s="596" t="str">
        <f t="array" ref="AA285">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85" s="596" t="str">
        <f t="array" ref="AB285">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85" s="596">
        <f t="array" ref="AC285">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340</v>
      </c>
      <c r="AD285" s="185" t="str">
        <f t="array" ref="AD285">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85" s="185" t="str">
        <f t="array" ref="AE285">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285" s="185" t="str">
        <f t="array" ref="AF285">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85" s="185" t="str">
        <f t="array" ref="AG285">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85" s="185">
        <f t="array" ref="AH285">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390</v>
      </c>
      <c r="AI285" s="186">
        <f t="shared" si="42"/>
        <v>390</v>
      </c>
    </row>
    <row r="286" spans="1:35" s="106" customFormat="1" ht="32.1" customHeight="1" thickBot="1" x14ac:dyDescent="0.3">
      <c r="A286" s="437"/>
      <c r="B286" s="438"/>
      <c r="C286" s="437"/>
      <c r="D286" s="437"/>
      <c r="E286" s="437"/>
      <c r="F286" s="439"/>
      <c r="G286" s="437"/>
      <c r="H286" s="437"/>
      <c r="I286" s="437"/>
      <c r="J286" s="289"/>
      <c r="K286" s="289"/>
      <c r="L286" s="440"/>
      <c r="M286" s="439"/>
      <c r="N286" s="441"/>
      <c r="O286" s="442"/>
      <c r="P286" s="443"/>
      <c r="Q286" s="444"/>
      <c r="R286" s="443"/>
      <c r="S286" s="398">
        <f t="shared" ref="S286:AI286" si="43">SUBTOTAL(109,S279:S285)</f>
        <v>750</v>
      </c>
      <c r="T286" s="398">
        <f t="shared" si="43"/>
        <v>0</v>
      </c>
      <c r="U286" s="398">
        <f t="shared" si="43"/>
        <v>0</v>
      </c>
      <c r="V286" s="398">
        <f t="shared" si="43"/>
        <v>0</v>
      </c>
      <c r="W286" s="398">
        <f t="shared" si="43"/>
        <v>0</v>
      </c>
      <c r="X286" s="398">
        <f t="shared" si="43"/>
        <v>870</v>
      </c>
      <c r="Y286" s="398">
        <f t="shared" si="43"/>
        <v>0</v>
      </c>
      <c r="Z286" s="398">
        <f t="shared" si="43"/>
        <v>0</v>
      </c>
      <c r="AA286" s="398">
        <f t="shared" si="43"/>
        <v>0</v>
      </c>
      <c r="AB286" s="398">
        <f t="shared" si="43"/>
        <v>0</v>
      </c>
      <c r="AC286" s="398">
        <f t="shared" si="43"/>
        <v>1010</v>
      </c>
      <c r="AD286" s="398">
        <f t="shared" si="43"/>
        <v>0</v>
      </c>
      <c r="AE286" s="398">
        <f t="shared" si="43"/>
        <v>0</v>
      </c>
      <c r="AF286" s="398">
        <f t="shared" si="43"/>
        <v>0</v>
      </c>
      <c r="AG286" s="398">
        <f t="shared" si="43"/>
        <v>0</v>
      </c>
      <c r="AH286" s="398">
        <f t="shared" si="43"/>
        <v>1170</v>
      </c>
      <c r="AI286" s="398">
        <f t="shared" si="43"/>
        <v>1170</v>
      </c>
    </row>
    <row r="287" spans="1:35" s="106" customFormat="1" ht="32.1" customHeight="1" thickBot="1" x14ac:dyDescent="0.3">
      <c r="A287" s="293"/>
      <c r="B287" s="294"/>
      <c r="C287" s="295"/>
      <c r="D287" s="295"/>
      <c r="E287" s="207"/>
      <c r="F287" s="295"/>
      <c r="G287" s="295"/>
      <c r="H287" s="295"/>
      <c r="I287" s="295"/>
      <c r="J287" s="296"/>
      <c r="K287" s="297"/>
      <c r="L287" s="298"/>
      <c r="M287" s="299"/>
      <c r="N287" s="399"/>
      <c r="O287" s="300"/>
      <c r="P287" s="445"/>
      <c r="Q287" s="302"/>
      <c r="R287" s="303"/>
      <c r="S287" s="400"/>
      <c r="T287" s="400"/>
      <c r="U287" s="400"/>
      <c r="V287" s="400"/>
      <c r="W287" s="400"/>
      <c r="X287" s="400"/>
      <c r="Y287" s="400"/>
      <c r="Z287" s="400"/>
      <c r="AA287" s="400"/>
      <c r="AB287" s="271"/>
      <c r="AC287" s="400"/>
      <c r="AD287" s="400"/>
      <c r="AE287" s="400"/>
      <c r="AF287" s="400"/>
      <c r="AG287" s="400"/>
      <c r="AH287" s="400"/>
      <c r="AI287" s="400"/>
    </row>
    <row r="288" spans="1:35" s="106" customFormat="1" ht="16.5" thickBot="1" x14ac:dyDescent="0.3">
      <c r="A288" s="422" t="s">
        <v>684</v>
      </c>
      <c r="B288" s="423" t="s">
        <v>685</v>
      </c>
      <c r="C288" s="424"/>
      <c r="D288" s="425"/>
      <c r="E288" s="425"/>
      <c r="F288" s="426"/>
      <c r="G288" s="162"/>
      <c r="H288" s="162"/>
      <c r="I288" s="162"/>
      <c r="J288" s="404"/>
      <c r="K288" s="405"/>
      <c r="L288" s="427"/>
      <c r="M288" s="425"/>
      <c r="N288" s="428"/>
      <c r="O288" s="429"/>
      <c r="P288" s="429"/>
      <c r="Q288" s="429"/>
      <c r="R288" s="446"/>
      <c r="S288" s="226"/>
      <c r="T288" s="226"/>
      <c r="U288" s="226"/>
      <c r="V288" s="226"/>
      <c r="W288" s="226"/>
      <c r="X288" s="226"/>
      <c r="Y288" s="226"/>
      <c r="Z288" s="406"/>
      <c r="AA288" s="406"/>
      <c r="AB288" s="406"/>
      <c r="AC288" s="406"/>
      <c r="AD288" s="406"/>
      <c r="AE288" s="406"/>
      <c r="AF288" s="406"/>
      <c r="AG288" s="406"/>
      <c r="AH288" s="406"/>
      <c r="AI288" s="407"/>
    </row>
    <row r="289" spans="1:35" s="106" customFormat="1" ht="42.75" x14ac:dyDescent="0.25">
      <c r="A289" s="382" t="s">
        <v>686</v>
      </c>
      <c r="B289" s="431" t="s">
        <v>73</v>
      </c>
      <c r="C289" s="382" t="s">
        <v>332</v>
      </c>
      <c r="D289" s="382"/>
      <c r="E289" s="382"/>
      <c r="F289" s="432"/>
      <c r="G289" s="382"/>
      <c r="H289" s="382"/>
      <c r="I289" s="382" t="s">
        <v>687</v>
      </c>
      <c r="J289" s="232" t="s">
        <v>618</v>
      </c>
      <c r="K289" s="232" t="s">
        <v>169</v>
      </c>
      <c r="L289" s="232"/>
      <c r="M289" s="432"/>
      <c r="N289" s="433"/>
      <c r="O289" s="433"/>
      <c r="P289" s="421" t="str">
        <f>IF($D289="","",(IF($F289="","",SUM($D289*$F289))))</f>
        <v/>
      </c>
      <c r="Q289" s="434"/>
      <c r="R289" s="236" t="str">
        <f>IF(Table358[[#This Row],[Price of item]]="","",MROUND((SUM(Table358[[#This Row],[Price of item]]*(1.03^($O$2-(IF(Table358[[#This Row],[Year of price quote]] ="",$O$2,Table358[[#This Row],[Year of price quote]])))))),10))</f>
        <v/>
      </c>
      <c r="S289" s="237" t="str">
        <f t="array" ref="S289">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289" s="237" t="str">
        <f t="array" ref="T289">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89" s="237" t="str">
        <f t="array" ref="U289">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289" s="237" t="str">
        <f t="array" ref="V289">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89" s="237" t="str">
        <f t="array" ref="W289">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89" s="237" t="str">
        <f t="array" ref="X289">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289" s="237" t="str">
        <f t="array" ref="Y289">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289" s="237" t="str">
        <f t="array" ref="Z289">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89" s="237" t="str">
        <f t="array" ref="AA289">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89" s="237" t="str">
        <f t="array" ref="AB289">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89" s="237" t="str">
        <f t="array" ref="AC289">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289" s="237" t="str">
        <f t="array" ref="AD289">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89" s="237" t="str">
        <f t="array" ref="AE289">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289" s="237" t="str">
        <f t="array" ref="AF289">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89" s="237" t="str">
        <f t="array" ref="AG289">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89" s="237" t="str">
        <f t="array" ref="AH289">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289" s="287">
        <f>SUM(AD289:AH289)</f>
        <v>0</v>
      </c>
    </row>
    <row r="290" spans="1:35" s="106" customFormat="1" ht="42.75" x14ac:dyDescent="0.25">
      <c r="A290" s="245" t="s">
        <v>688</v>
      </c>
      <c r="B290" s="244" t="s">
        <v>34</v>
      </c>
      <c r="C290" s="245" t="s">
        <v>689</v>
      </c>
      <c r="D290" s="245"/>
      <c r="E290" s="245"/>
      <c r="F290" s="246"/>
      <c r="G290" s="245"/>
      <c r="H290" s="245"/>
      <c r="I290" s="245" t="s">
        <v>690</v>
      </c>
      <c r="J290" s="180" t="s">
        <v>621</v>
      </c>
      <c r="K290" s="180" t="s">
        <v>169</v>
      </c>
      <c r="L290" s="180"/>
      <c r="M290" s="246"/>
      <c r="N290" s="248"/>
      <c r="O290" s="248"/>
      <c r="P290" s="421" t="str">
        <f>IF($D290="","",(IF($F290="","",SUM($D290*$F290))))</f>
        <v/>
      </c>
      <c r="Q290" s="435"/>
      <c r="R290" s="184" t="str">
        <f>IF(Table358[[#This Row],[Price of item]]="","",MROUND((SUM(Table358[[#This Row],[Price of item]]*(1.03^($O$2-(IF(Table358[[#This Row],[Year of price quote]] ="",$O$2,Table358[[#This Row],[Year of price quote]])))))),10))</f>
        <v/>
      </c>
      <c r="S290" s="185" t="str">
        <f t="array" ref="S290">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290" s="185" t="str">
        <f t="array" ref="T290">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90" s="185" t="str">
        <f t="array" ref="U290">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290" s="185" t="str">
        <f t="array" ref="V290">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90" s="185" t="str">
        <f t="array" ref="W290">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90" s="185" t="str">
        <f t="array" ref="X290">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290" s="185" t="str">
        <f t="array" ref="Y290">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290" s="185" t="str">
        <f t="array" ref="Z290">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90" s="185" t="str">
        <f t="array" ref="AA290">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90" s="185" t="str">
        <f t="array" ref="AB290">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90" s="185" t="str">
        <f t="array" ref="AC290">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290" s="185" t="str">
        <f t="array" ref="AD290">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90" s="185" t="str">
        <f t="array" ref="AE290">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290" s="185" t="str">
        <f t="array" ref="AF290">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90" s="185" t="str">
        <f t="array" ref="AG290">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90" s="185" t="str">
        <f t="array" ref="AH290">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290" s="186">
        <f>SUM(AD290:AH290)</f>
        <v>0</v>
      </c>
    </row>
    <row r="291" spans="1:35" ht="42.75" x14ac:dyDescent="0.25">
      <c r="A291" s="245" t="s">
        <v>691</v>
      </c>
      <c r="B291" s="244" t="s">
        <v>76</v>
      </c>
      <c r="C291" s="245" t="s">
        <v>689</v>
      </c>
      <c r="D291" s="245"/>
      <c r="E291" s="245"/>
      <c r="F291" s="246"/>
      <c r="G291" s="245"/>
      <c r="H291" s="245"/>
      <c r="I291" s="245" t="s">
        <v>692</v>
      </c>
      <c r="J291" s="180" t="s">
        <v>213</v>
      </c>
      <c r="K291" s="180" t="s">
        <v>169</v>
      </c>
      <c r="L291" s="180"/>
      <c r="M291" s="246"/>
      <c r="N291" s="248"/>
      <c r="O291" s="248"/>
      <c r="P291" s="421" t="str">
        <f>IF($D291="","",(IF($F291="","",SUM($D291*$F291))))</f>
        <v/>
      </c>
      <c r="Q291" s="436"/>
      <c r="R291" s="184" t="str">
        <f>IF(Table358[[#This Row],[Price of item]]="","",MROUND((SUM(Table358[[#This Row],[Price of item]]*(1.03^($O$2-(IF(Table358[[#This Row],[Year of price quote]] ="",$O$2,Table358[[#This Row],[Year of price quote]])))))),10))</f>
        <v/>
      </c>
      <c r="S291" s="185" t="str">
        <f t="array" ref="S291">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291" s="185" t="str">
        <f t="array" ref="T291">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91" s="185" t="str">
        <f t="array" ref="U291">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291" s="185" t="str">
        <f t="array" ref="V291">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91" s="185" t="str">
        <f t="array" ref="W291">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91" s="185" t="str">
        <f t="array" ref="X291">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291" s="185" t="str">
        <f t="array" ref="Y291">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291" s="185" t="str">
        <f t="array" ref="Z291">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91" s="185" t="str">
        <f t="array" ref="AA291">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91" s="185" t="str">
        <f t="array" ref="AB291">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91" s="185" t="str">
        <f t="array" ref="AC291">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291" s="185" t="str">
        <f t="array" ref="AD291">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91" s="185" t="str">
        <f t="array" ref="AE291">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291" s="185" t="str">
        <f t="array" ref="AF291">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91" s="185" t="str">
        <f t="array" ref="AG291">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91" s="185" t="str">
        <f t="array" ref="AH291">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291" s="186">
        <f>SUM(AD291:AH291)</f>
        <v>0</v>
      </c>
    </row>
    <row r="292" spans="1:35" s="106" customFormat="1" ht="57.75" thickBot="1" x14ac:dyDescent="0.3">
      <c r="A292" s="245" t="s">
        <v>693</v>
      </c>
      <c r="B292" s="244" t="s">
        <v>281</v>
      </c>
      <c r="C292" s="245" t="s">
        <v>694</v>
      </c>
      <c r="D292" s="245"/>
      <c r="E292" s="245"/>
      <c r="F292" s="246"/>
      <c r="G292" s="245"/>
      <c r="H292" s="245" t="s">
        <v>267</v>
      </c>
      <c r="I292" s="245"/>
      <c r="J292" s="180" t="s">
        <v>263</v>
      </c>
      <c r="K292" s="180" t="s">
        <v>635</v>
      </c>
      <c r="L292" s="180" t="s">
        <v>74</v>
      </c>
      <c r="M292" s="246"/>
      <c r="N292" s="248">
        <v>5</v>
      </c>
      <c r="O292" s="248">
        <v>2020</v>
      </c>
      <c r="P292" s="421">
        <v>500</v>
      </c>
      <c r="Q292" s="436"/>
      <c r="R292" s="184">
        <f>IF(Table358[[#This Row],[Price of item]]="","",MROUND((SUM(Table358[[#This Row],[Price of item]]*(1.03^($O$2-(IF(Table358[[#This Row],[Year of price quote]] ="",$O$2,Table358[[#This Row],[Year of price quote]])))))),10))</f>
        <v>500</v>
      </c>
      <c r="S292" s="596">
        <f t="array" ref="S292">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500</v>
      </c>
      <c r="T292" s="596" t="str">
        <f t="array" ref="T292">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92" s="596" t="str">
        <f t="array" ref="U292">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292" s="596" t="str">
        <f t="array" ref="V292">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92" s="596" t="str">
        <f t="array" ref="W292">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92" s="596">
        <f t="array" ref="X292">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580</v>
      </c>
      <c r="Y292" s="596" t="str">
        <f t="array" ref="Y292">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292" s="596" t="str">
        <f t="array" ref="Z292">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92" s="596" t="str">
        <f t="array" ref="AA292">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92" s="596" t="str">
        <f t="array" ref="AB292">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92" s="596">
        <f t="array" ref="AC292">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670</v>
      </c>
      <c r="AD292" s="185" t="str">
        <f t="array" ref="AD292">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92" s="185" t="str">
        <f t="array" ref="AE292">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292" s="185" t="str">
        <f t="array" ref="AF292">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92" s="185" t="str">
        <f t="array" ref="AG292">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92" s="185">
        <f t="array" ref="AH292">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780</v>
      </c>
      <c r="AI292" s="186">
        <f>SUM(AD292:AH292)</f>
        <v>780</v>
      </c>
    </row>
    <row r="293" spans="1:35" s="106" customFormat="1" ht="15.75" thickBot="1" x14ac:dyDescent="0.3">
      <c r="A293" s="437"/>
      <c r="B293" s="438"/>
      <c r="C293" s="437"/>
      <c r="D293" s="437"/>
      <c r="E293" s="437"/>
      <c r="F293" s="439"/>
      <c r="G293" s="437"/>
      <c r="H293" s="437"/>
      <c r="I293" s="437"/>
      <c r="J293" s="289"/>
      <c r="K293" s="289"/>
      <c r="L293" s="440"/>
      <c r="M293" s="439"/>
      <c r="N293" s="441"/>
      <c r="O293" s="442"/>
      <c r="P293" s="443"/>
      <c r="Q293" s="444"/>
      <c r="R293" s="443"/>
      <c r="S293" s="398">
        <f t="shared" ref="S293:AI293" si="44">SUBTOTAL(109,S289:S292)</f>
        <v>500</v>
      </c>
      <c r="T293" s="398">
        <f t="shared" si="44"/>
        <v>0</v>
      </c>
      <c r="U293" s="398">
        <f t="shared" si="44"/>
        <v>0</v>
      </c>
      <c r="V293" s="398">
        <f t="shared" si="44"/>
        <v>0</v>
      </c>
      <c r="W293" s="398">
        <f t="shared" si="44"/>
        <v>0</v>
      </c>
      <c r="X293" s="398">
        <f t="shared" si="44"/>
        <v>580</v>
      </c>
      <c r="Y293" s="398">
        <f t="shared" si="44"/>
        <v>0</v>
      </c>
      <c r="Z293" s="398">
        <f t="shared" si="44"/>
        <v>0</v>
      </c>
      <c r="AA293" s="398">
        <f t="shared" si="44"/>
        <v>0</v>
      </c>
      <c r="AB293" s="398">
        <f t="shared" si="44"/>
        <v>0</v>
      </c>
      <c r="AC293" s="398">
        <f t="shared" si="44"/>
        <v>670</v>
      </c>
      <c r="AD293" s="398">
        <f t="shared" si="44"/>
        <v>0</v>
      </c>
      <c r="AE293" s="398">
        <f t="shared" si="44"/>
        <v>0</v>
      </c>
      <c r="AF293" s="398">
        <f t="shared" si="44"/>
        <v>0</v>
      </c>
      <c r="AG293" s="398">
        <f t="shared" si="44"/>
        <v>0</v>
      </c>
      <c r="AH293" s="398">
        <f t="shared" si="44"/>
        <v>780</v>
      </c>
      <c r="AI293" s="398">
        <f t="shared" si="44"/>
        <v>780</v>
      </c>
    </row>
    <row r="294" spans="1:35" s="106" customFormat="1" ht="15.75" thickBot="1" x14ac:dyDescent="0.3">
      <c r="A294" s="293"/>
      <c r="B294" s="294"/>
      <c r="C294" s="295"/>
      <c r="D294" s="295"/>
      <c r="E294" s="207"/>
      <c r="F294" s="295"/>
      <c r="G294" s="295"/>
      <c r="H294" s="295"/>
      <c r="I294" s="295"/>
      <c r="J294" s="296"/>
      <c r="K294" s="297"/>
      <c r="L294" s="298"/>
      <c r="M294" s="299"/>
      <c r="N294" s="399"/>
      <c r="O294" s="300"/>
      <c r="P294" s="445"/>
      <c r="Q294" s="302"/>
      <c r="R294" s="303"/>
      <c r="S294" s="400"/>
      <c r="T294" s="400"/>
      <c r="U294" s="400"/>
      <c r="V294" s="400"/>
      <c r="W294" s="400"/>
      <c r="X294" s="400"/>
      <c r="Y294" s="400"/>
      <c r="Z294" s="400"/>
      <c r="AA294" s="400"/>
      <c r="AB294" s="271"/>
      <c r="AC294" s="400"/>
      <c r="AD294" s="400"/>
      <c r="AE294" s="400"/>
      <c r="AF294" s="400"/>
      <c r="AG294" s="400"/>
      <c r="AH294" s="400"/>
      <c r="AI294" s="400"/>
    </row>
    <row r="295" spans="1:35" s="106" customFormat="1" ht="16.5" thickBot="1" x14ac:dyDescent="0.3">
      <c r="A295" s="449" t="s">
        <v>695</v>
      </c>
      <c r="B295" s="93" t="s">
        <v>696</v>
      </c>
      <c r="C295" s="450"/>
      <c r="D295" s="451"/>
      <c r="E295" s="451"/>
      <c r="F295" s="452"/>
      <c r="G295" s="453"/>
      <c r="H295" s="453"/>
      <c r="I295" s="162"/>
      <c r="J295" s="404"/>
      <c r="K295" s="405"/>
      <c r="L295" s="454"/>
      <c r="M295" s="451"/>
      <c r="N295" s="455"/>
      <c r="O295" s="456"/>
      <c r="P295" s="456"/>
      <c r="Q295" s="456"/>
      <c r="R295" s="226"/>
      <c r="S295" s="226"/>
      <c r="T295" s="226"/>
      <c r="U295" s="226"/>
      <c r="V295" s="226"/>
      <c r="W295" s="226"/>
      <c r="X295" s="226"/>
      <c r="Y295" s="226"/>
      <c r="Z295" s="406"/>
      <c r="AA295" s="406"/>
      <c r="AB295" s="406"/>
      <c r="AC295" s="406"/>
      <c r="AD295" s="406"/>
      <c r="AE295" s="406"/>
      <c r="AF295" s="406"/>
      <c r="AG295" s="406"/>
      <c r="AH295" s="406"/>
      <c r="AI295" s="407"/>
    </row>
    <row r="296" spans="1:35" s="106" customFormat="1" ht="42.75" x14ac:dyDescent="0.25">
      <c r="A296" s="457" t="s">
        <v>697</v>
      </c>
      <c r="B296" s="458" t="s">
        <v>73</v>
      </c>
      <c r="C296" s="459" t="s">
        <v>332</v>
      </c>
      <c r="D296" s="459"/>
      <c r="E296" s="459"/>
      <c r="F296" s="460"/>
      <c r="G296" s="459"/>
      <c r="H296" s="459"/>
      <c r="I296" s="459" t="s">
        <v>698</v>
      </c>
      <c r="J296" s="232" t="s">
        <v>618</v>
      </c>
      <c r="K296" s="232" t="s">
        <v>169</v>
      </c>
      <c r="L296" s="461"/>
      <c r="M296" s="460"/>
      <c r="N296" s="462"/>
      <c r="O296" s="462"/>
      <c r="P296" s="421" t="str">
        <f>IF($D296="","",(IF($F296="","",SUM($D296*$F296))))</f>
        <v/>
      </c>
      <c r="Q296" s="463"/>
      <c r="R296" s="236" t="str">
        <f>IF(Table358[[#This Row],[Price of item]]="","",MROUND((SUM(Table358[[#This Row],[Price of item]]*(1.03^($O$2-(IF(Table358[[#This Row],[Year of price quote]] ="",$O$2,Table358[[#This Row],[Year of price quote]])))))),10))</f>
        <v/>
      </c>
      <c r="S296" s="237" t="str">
        <f t="array" ref="S296">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296" s="237" t="str">
        <f t="array" ref="T296">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96" s="237" t="str">
        <f t="array" ref="U296">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296" s="237" t="str">
        <f t="array" ref="V296">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96" s="237" t="str">
        <f t="array" ref="W296">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296" s="237" t="str">
        <f t="array" ref="X296">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296" s="237" t="str">
        <f t="array" ref="Y296">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296" s="237" t="str">
        <f t="array" ref="Z296">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96" s="237" t="str">
        <f t="array" ref="AA296">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96" s="237" t="str">
        <f t="array" ref="AB296">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296" s="237" t="str">
        <f t="array" ref="AC296">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296" s="237" t="str">
        <f t="array" ref="AD296">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96" s="237" t="str">
        <f t="array" ref="AE296">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296" s="237" t="str">
        <f t="array" ref="AF296">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96" s="237" t="str">
        <f t="array" ref="AG296">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296" s="237" t="str">
        <f t="array" ref="AH296">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296" s="287">
        <f>SUM(AD296:AH296)</f>
        <v>0</v>
      </c>
    </row>
    <row r="297" spans="1:35" s="106" customFormat="1" ht="28.5" x14ac:dyDescent="0.25">
      <c r="A297" s="464" t="s">
        <v>699</v>
      </c>
      <c r="B297" s="465" t="s">
        <v>34</v>
      </c>
      <c r="C297" s="466" t="s">
        <v>700</v>
      </c>
      <c r="D297" s="466"/>
      <c r="E297" s="466"/>
      <c r="F297" s="466"/>
      <c r="G297" s="466"/>
      <c r="H297" s="466" t="s">
        <v>267</v>
      </c>
      <c r="I297" s="466" t="s">
        <v>701</v>
      </c>
      <c r="J297" s="180" t="s">
        <v>702</v>
      </c>
      <c r="K297" s="180" t="s">
        <v>703</v>
      </c>
      <c r="L297" s="321" t="s">
        <v>74</v>
      </c>
      <c r="M297" s="467"/>
      <c r="N297" s="468">
        <v>1</v>
      </c>
      <c r="O297" s="469">
        <v>2020</v>
      </c>
      <c r="P297" s="421">
        <v>200</v>
      </c>
      <c r="Q297" s="470"/>
      <c r="R297" s="184">
        <f>IF(Table358[[#This Row],[Price of item]]="","",MROUND((SUM(Table358[[#This Row],[Price of item]]*(1.03^($O$2-(IF(Table358[[#This Row],[Year of price quote]] ="",$O$2,Table358[[#This Row],[Year of price quote]])))))),10))</f>
        <v>200</v>
      </c>
      <c r="S297" s="596">
        <f t="array" ref="S297">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200</v>
      </c>
      <c r="T297" s="596">
        <f t="array" ref="T297">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210</v>
      </c>
      <c r="U297" s="596">
        <f t="array" ref="U297">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210</v>
      </c>
      <c r="V297" s="596">
        <f t="array" ref="V297">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220</v>
      </c>
      <c r="W297" s="596">
        <f t="array" ref="W297">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230</v>
      </c>
      <c r="X297" s="596">
        <f t="array" ref="X297">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230</v>
      </c>
      <c r="Y297" s="596">
        <f t="array" ref="Y297">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240</v>
      </c>
      <c r="Z297" s="596">
        <f t="array" ref="Z297">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250</v>
      </c>
      <c r="AA297" s="596">
        <f t="array" ref="AA297">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250</v>
      </c>
      <c r="AB297" s="596">
        <f t="array" ref="AB297">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260</v>
      </c>
      <c r="AC297" s="596">
        <f t="array" ref="AC297">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270</v>
      </c>
      <c r="AD297" s="185">
        <f t="array" ref="AD297">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280</v>
      </c>
      <c r="AE297" s="185">
        <f t="array" ref="AE297">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290</v>
      </c>
      <c r="AF297" s="185">
        <f t="array" ref="AF297">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290</v>
      </c>
      <c r="AG297" s="185">
        <f t="array" ref="AG297">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300</v>
      </c>
      <c r="AH297" s="185">
        <f t="array" ref="AH297">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310</v>
      </c>
      <c r="AI297" s="186">
        <f>SUM(AD297:AH297)</f>
        <v>1470</v>
      </c>
    </row>
    <row r="298" spans="1:35" s="106" customFormat="1" ht="28.5" x14ac:dyDescent="0.25">
      <c r="A298" s="464" t="s">
        <v>704</v>
      </c>
      <c r="B298" s="465" t="s">
        <v>76</v>
      </c>
      <c r="C298" s="466" t="s">
        <v>700</v>
      </c>
      <c r="D298" s="466"/>
      <c r="E298" s="466"/>
      <c r="F298" s="466"/>
      <c r="G298" s="466"/>
      <c r="H298" s="466" t="s">
        <v>267</v>
      </c>
      <c r="I298" s="466" t="s">
        <v>705</v>
      </c>
      <c r="J298" s="180" t="s">
        <v>702</v>
      </c>
      <c r="K298" s="180" t="s">
        <v>703</v>
      </c>
      <c r="L298" s="321" t="s">
        <v>74</v>
      </c>
      <c r="M298" s="467"/>
      <c r="N298" s="468">
        <v>1</v>
      </c>
      <c r="O298" s="469">
        <v>2020</v>
      </c>
      <c r="P298" s="421">
        <v>150</v>
      </c>
      <c r="Q298" s="470"/>
      <c r="R298" s="184">
        <f>IF(Table358[[#This Row],[Price of item]]="","",MROUND((SUM(Table358[[#This Row],[Price of item]]*(1.03^($O$2-(IF(Table358[[#This Row],[Year of price quote]] ="",$O$2,Table358[[#This Row],[Year of price quote]])))))),10))</f>
        <v>150</v>
      </c>
      <c r="S298" s="596">
        <f t="array" ref="S298">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150</v>
      </c>
      <c r="T298" s="596">
        <f t="array" ref="T298">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150</v>
      </c>
      <c r="U298" s="596">
        <f t="array" ref="U298">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160</v>
      </c>
      <c r="V298" s="596">
        <f t="array" ref="V298">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160</v>
      </c>
      <c r="W298" s="596">
        <f t="array" ref="W298">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170</v>
      </c>
      <c r="X298" s="596">
        <f t="array" ref="X298">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170</v>
      </c>
      <c r="Y298" s="596">
        <f t="array" ref="Y298">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180</v>
      </c>
      <c r="Z298" s="596">
        <f t="array" ref="Z298">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180</v>
      </c>
      <c r="AA298" s="596">
        <f t="array" ref="AA298">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190</v>
      </c>
      <c r="AB298" s="596">
        <f t="array" ref="AB298">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200</v>
      </c>
      <c r="AC298" s="596">
        <f t="array" ref="AC298">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200</v>
      </c>
      <c r="AD298" s="185">
        <f t="array" ref="AD298">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210</v>
      </c>
      <c r="AE298" s="185">
        <f t="array" ref="AE298">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210</v>
      </c>
      <c r="AF298" s="185">
        <f t="array" ref="AF298">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220</v>
      </c>
      <c r="AG298" s="185">
        <f t="array" ref="AG298">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230</v>
      </c>
      <c r="AH298" s="185">
        <f t="array" ref="AH298">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230</v>
      </c>
      <c r="AI298" s="186">
        <f>SUM(AD298:AH298)</f>
        <v>1100</v>
      </c>
    </row>
    <row r="299" spans="1:35" s="106" customFormat="1" ht="32.1" customHeight="1" x14ac:dyDescent="0.25">
      <c r="A299" s="464" t="s">
        <v>706</v>
      </c>
      <c r="B299" s="465" t="s">
        <v>281</v>
      </c>
      <c r="C299" s="466" t="s">
        <v>707</v>
      </c>
      <c r="D299" s="466"/>
      <c r="E299" s="466"/>
      <c r="F299" s="466"/>
      <c r="G299" s="466"/>
      <c r="H299" s="466" t="s">
        <v>267</v>
      </c>
      <c r="I299" s="466" t="s">
        <v>708</v>
      </c>
      <c r="J299" s="180" t="s">
        <v>263</v>
      </c>
      <c r="K299" s="180" t="s">
        <v>635</v>
      </c>
      <c r="L299" s="321" t="s">
        <v>74</v>
      </c>
      <c r="M299" s="467"/>
      <c r="N299" s="469">
        <v>5</v>
      </c>
      <c r="O299" s="469">
        <v>2019</v>
      </c>
      <c r="P299" s="421">
        <v>200</v>
      </c>
      <c r="Q299" s="471"/>
      <c r="R299" s="184">
        <f>IF(Table358[[#This Row],[Price of item]]="","",MROUND((SUM(Table358[[#This Row],[Price of item]]*(1.03^($O$2-(IF(Table358[[#This Row],[Year of price quote]] ="",$O$2,Table358[[#This Row],[Year of price quote]])))))),10))</f>
        <v>200</v>
      </c>
      <c r="S299" s="596" t="str">
        <f t="array" ref="S299">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299" s="596" t="str">
        <f t="array" ref="T299">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299" s="596" t="str">
        <f t="array" ref="U299">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299" s="596" t="str">
        <f t="array" ref="V299">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299" s="596">
        <f t="array" ref="W299">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230</v>
      </c>
      <c r="X299" s="596" t="str">
        <f t="array" ref="X299">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299" s="596" t="str">
        <f t="array" ref="Y299">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299" s="596" t="str">
        <f t="array" ref="Z299">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299" s="596" t="str">
        <f t="array" ref="AA299">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299" s="596">
        <f t="array" ref="AB299">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260</v>
      </c>
      <c r="AC299" s="596" t="str">
        <f t="array" ref="AC299">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299" s="185" t="str">
        <f t="array" ref="AD299">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299" s="185" t="str">
        <f t="array" ref="AE299">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299" s="185" t="str">
        <f t="array" ref="AF299">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299" s="185">
        <f t="array" ref="AG299">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300</v>
      </c>
      <c r="AH299" s="185" t="str">
        <f t="array" ref="AH299">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299" s="186">
        <f>SUM(AD299:AH299)</f>
        <v>300</v>
      </c>
    </row>
    <row r="300" spans="1:35" s="106" customFormat="1" ht="36.75" customHeight="1" thickBot="1" x14ac:dyDescent="0.3">
      <c r="A300" s="17"/>
      <c r="B300" s="119"/>
      <c r="C300" s="120"/>
      <c r="D300" s="120"/>
      <c r="E300" s="176"/>
      <c r="F300" s="120"/>
      <c r="G300" s="120"/>
      <c r="H300" s="120"/>
      <c r="I300" s="120"/>
      <c r="J300" s="389"/>
      <c r="K300" s="390"/>
      <c r="L300" s="391"/>
      <c r="M300" s="124"/>
      <c r="N300" s="392"/>
      <c r="O300" s="128"/>
      <c r="P300" s="421" t="str">
        <f>IF($D300="","",(IF($F300="","",SUM($D300*$F300))))</f>
        <v/>
      </c>
      <c r="Q300" s="394"/>
      <c r="R300" s="184" t="str">
        <f>IF(Table358[[#This Row],[Price of item]]="","",MROUND((SUM(Table358[[#This Row],[Price of item]]*(1.03^($O$2-(IF(Table358[[#This Row],[Year of price quote]] ="",$O$2,Table358[[#This Row],[Year of price quote]])))))),10))</f>
        <v/>
      </c>
      <c r="S300" s="395" t="str">
        <f t="array" ref="S300">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300" s="395" t="str">
        <f t="array" ref="T300">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00" s="395" t="str">
        <f t="array" ref="U300">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300" s="395" t="str">
        <f t="array" ref="V300">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00" s="395" t="str">
        <f t="array" ref="W300">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300" s="395" t="str">
        <f t="array" ref="X300">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300" s="395" t="str">
        <f t="array" ref="Y300">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300" s="395" t="str">
        <f t="array" ref="Z300">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00" s="395" t="str">
        <f t="array" ref="AA300">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300" s="395" t="str">
        <f t="array" ref="AB300">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00" s="395" t="str">
        <f t="array" ref="AC300">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300" s="395" t="str">
        <f t="array" ref="AD300">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00" s="395" t="str">
        <f t="array" ref="AE300">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300" s="395" t="str">
        <f t="array" ref="AF300">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00" s="395" t="str">
        <f t="array" ref="AG300">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300" s="395" t="str">
        <f t="array" ref="AH300">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300" s="396">
        <f>SUM(AD300:AH300)</f>
        <v>0</v>
      </c>
    </row>
    <row r="301" spans="1:35" s="106" customFormat="1" ht="15.75" thickBot="1" x14ac:dyDescent="0.3">
      <c r="A301" s="472"/>
      <c r="B301" s="473"/>
      <c r="C301" s="472"/>
      <c r="D301" s="472"/>
      <c r="E301" s="472"/>
      <c r="F301" s="474"/>
      <c r="G301" s="472"/>
      <c r="H301" s="472"/>
      <c r="I301" s="472"/>
      <c r="J301" s="289"/>
      <c r="K301" s="289"/>
      <c r="L301" s="475"/>
      <c r="M301" s="474"/>
      <c r="N301" s="476"/>
      <c r="O301" s="477"/>
      <c r="P301" s="478"/>
      <c r="Q301" s="479"/>
      <c r="R301" s="478"/>
      <c r="S301" s="398">
        <f t="shared" ref="S301:AI301" si="45">SUBTOTAL(109,S296:S300)</f>
        <v>350</v>
      </c>
      <c r="T301" s="398">
        <f t="shared" si="45"/>
        <v>360</v>
      </c>
      <c r="U301" s="398">
        <f t="shared" si="45"/>
        <v>370</v>
      </c>
      <c r="V301" s="398">
        <f t="shared" si="45"/>
        <v>380</v>
      </c>
      <c r="W301" s="398">
        <f t="shared" si="45"/>
        <v>630</v>
      </c>
      <c r="X301" s="398">
        <f t="shared" si="45"/>
        <v>400</v>
      </c>
      <c r="Y301" s="398">
        <f t="shared" si="45"/>
        <v>420</v>
      </c>
      <c r="Z301" s="398">
        <f t="shared" si="45"/>
        <v>430</v>
      </c>
      <c r="AA301" s="398">
        <f t="shared" si="45"/>
        <v>440</v>
      </c>
      <c r="AB301" s="398">
        <f t="shared" si="45"/>
        <v>720</v>
      </c>
      <c r="AC301" s="398">
        <f t="shared" si="45"/>
        <v>470</v>
      </c>
      <c r="AD301" s="398">
        <f t="shared" si="45"/>
        <v>490</v>
      </c>
      <c r="AE301" s="398">
        <f t="shared" si="45"/>
        <v>500</v>
      </c>
      <c r="AF301" s="398">
        <f t="shared" si="45"/>
        <v>510</v>
      </c>
      <c r="AG301" s="398">
        <f t="shared" si="45"/>
        <v>830</v>
      </c>
      <c r="AH301" s="398">
        <f t="shared" si="45"/>
        <v>540</v>
      </c>
      <c r="AI301" s="398">
        <f t="shared" si="45"/>
        <v>2870</v>
      </c>
    </row>
    <row r="302" spans="1:35" s="106" customFormat="1" ht="15.75" thickBot="1" x14ac:dyDescent="0.3">
      <c r="A302" s="293"/>
      <c r="B302" s="294"/>
      <c r="C302" s="295"/>
      <c r="D302" s="295"/>
      <c r="E302" s="207"/>
      <c r="F302" s="295"/>
      <c r="G302" s="295"/>
      <c r="H302" s="295"/>
      <c r="I302" s="295"/>
      <c r="J302" s="296"/>
      <c r="K302" s="297"/>
      <c r="L302" s="298"/>
      <c r="M302" s="299"/>
      <c r="N302" s="399"/>
      <c r="O302" s="300"/>
      <c r="P302" s="305"/>
      <c r="Q302" s="302"/>
      <c r="R302" s="303"/>
      <c r="S302" s="400"/>
      <c r="T302" s="400"/>
      <c r="U302" s="400"/>
      <c r="V302" s="400"/>
      <c r="W302" s="400"/>
      <c r="X302" s="400"/>
      <c r="Y302" s="400"/>
      <c r="Z302" s="400"/>
      <c r="AA302" s="400"/>
      <c r="AB302" s="271"/>
      <c r="AC302" s="400"/>
      <c r="AD302" s="400"/>
      <c r="AE302" s="400"/>
      <c r="AF302" s="400"/>
      <c r="AG302" s="400"/>
      <c r="AH302" s="400"/>
      <c r="AI302" s="400"/>
    </row>
    <row r="303" spans="1:35" s="106" customFormat="1" ht="16.5" thickBot="1" x14ac:dyDescent="0.3">
      <c r="A303" s="422" t="s">
        <v>709</v>
      </c>
      <c r="B303" s="423" t="s">
        <v>710</v>
      </c>
      <c r="C303" s="424"/>
      <c r="D303" s="425"/>
      <c r="E303" s="425"/>
      <c r="F303" s="426"/>
      <c r="G303" s="162"/>
      <c r="H303" s="162"/>
      <c r="I303" s="162"/>
      <c r="J303" s="404"/>
      <c r="K303" s="405"/>
      <c r="L303" s="427"/>
      <c r="M303" s="425"/>
      <c r="N303" s="428"/>
      <c r="O303" s="429"/>
      <c r="P303" s="429"/>
      <c r="Q303" s="429"/>
      <c r="R303" s="446"/>
      <c r="S303" s="226"/>
      <c r="T303" s="226"/>
      <c r="U303" s="226"/>
      <c r="V303" s="226"/>
      <c r="W303" s="226"/>
      <c r="X303" s="226"/>
      <c r="Y303" s="226"/>
      <c r="Z303" s="406"/>
      <c r="AA303" s="406"/>
      <c r="AB303" s="406"/>
      <c r="AC303" s="406"/>
      <c r="AD303" s="406"/>
      <c r="AE303" s="406"/>
      <c r="AF303" s="406"/>
      <c r="AG303" s="406"/>
      <c r="AH303" s="406"/>
      <c r="AI303" s="407"/>
    </row>
    <row r="304" spans="1:35" s="106" customFormat="1" ht="42.75" x14ac:dyDescent="0.25">
      <c r="A304" s="382" t="s">
        <v>711</v>
      </c>
      <c r="B304" s="431" t="s">
        <v>73</v>
      </c>
      <c r="C304" s="382" t="s">
        <v>332</v>
      </c>
      <c r="D304" s="382"/>
      <c r="E304" s="382"/>
      <c r="F304" s="432"/>
      <c r="G304" s="382"/>
      <c r="H304" s="382"/>
      <c r="I304" s="382" t="s">
        <v>712</v>
      </c>
      <c r="J304" s="232" t="s">
        <v>618</v>
      </c>
      <c r="K304" s="232" t="s">
        <v>169</v>
      </c>
      <c r="L304" s="232"/>
      <c r="M304" s="432"/>
      <c r="N304" s="433"/>
      <c r="O304" s="433"/>
      <c r="P304" s="421" t="str">
        <f t="shared" ref="P304:P309" si="46">IF($D304="","",(IF($F304="","",SUM($D304*$F304))))</f>
        <v/>
      </c>
      <c r="Q304" s="434"/>
      <c r="R304" s="236" t="str">
        <f>IF(Table358[[#This Row],[Price of item]]="","",MROUND((SUM(Table358[[#This Row],[Price of item]]*(1.03^($O$2-(IF(Table358[[#This Row],[Year of price quote]] ="",$O$2,Table358[[#This Row],[Year of price quote]])))))),10))</f>
        <v/>
      </c>
      <c r="S304" s="237" t="str">
        <f t="array" ref="S304">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304" s="237" t="str">
        <f t="array" ref="T304">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04" s="237" t="str">
        <f t="array" ref="U304">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304" s="237" t="str">
        <f t="array" ref="V304">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04" s="237" t="str">
        <f t="array" ref="W304">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304" s="237" t="str">
        <f t="array" ref="X304">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304" s="237" t="str">
        <f t="array" ref="Y304">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304" s="237" t="str">
        <f t="array" ref="Z304">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04" s="237" t="str">
        <f t="array" ref="AA304">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304" s="237" t="str">
        <f t="array" ref="AB304">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04" s="237" t="str">
        <f t="array" ref="AC304">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304" s="237" t="str">
        <f t="array" ref="AD304">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04" s="237" t="str">
        <f t="array" ref="AE304">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304" s="237" t="str">
        <f t="array" ref="AF304">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04" s="237" t="str">
        <f t="array" ref="AG304">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304" s="237" t="str">
        <f t="array" ref="AH304">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304" s="287">
        <f t="shared" ref="AI304:AI316" si="47">SUM(AD304:AH304)</f>
        <v>0</v>
      </c>
    </row>
    <row r="305" spans="1:35" s="106" customFormat="1" ht="42.75" x14ac:dyDescent="0.25">
      <c r="A305" s="245" t="s">
        <v>713</v>
      </c>
      <c r="B305" s="244" t="s">
        <v>34</v>
      </c>
      <c r="C305" s="245" t="s">
        <v>425</v>
      </c>
      <c r="D305" s="245"/>
      <c r="E305" s="245"/>
      <c r="F305" s="246"/>
      <c r="G305" s="245"/>
      <c r="H305" s="245"/>
      <c r="I305" s="245" t="s">
        <v>714</v>
      </c>
      <c r="J305" s="180" t="s">
        <v>621</v>
      </c>
      <c r="K305" s="180" t="s">
        <v>169</v>
      </c>
      <c r="L305" s="180"/>
      <c r="M305" s="246"/>
      <c r="N305" s="248"/>
      <c r="O305" s="248"/>
      <c r="P305" s="421" t="str">
        <f t="shared" si="46"/>
        <v/>
      </c>
      <c r="Q305" s="435"/>
      <c r="R305" s="184" t="str">
        <f>IF(Table358[[#This Row],[Price of item]]="","",MROUND((SUM(Table358[[#This Row],[Price of item]]*(1.03^($O$2-(IF(Table358[[#This Row],[Year of price quote]] ="",$O$2,Table358[[#This Row],[Year of price quote]])))))),10))</f>
        <v/>
      </c>
      <c r="S305" s="185" t="str">
        <f t="array" ref="S305">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305" s="185" t="str">
        <f t="array" ref="T305">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05" s="185" t="str">
        <f t="array" ref="U305">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305" s="185" t="str">
        <f t="array" ref="V305">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05" s="185" t="str">
        <f t="array" ref="W305">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305" s="185" t="str">
        <f t="array" ref="X305">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305" s="185" t="str">
        <f t="array" ref="Y305">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305" s="185" t="str">
        <f t="array" ref="Z305">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05" s="185" t="str">
        <f t="array" ref="AA305">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305" s="185" t="str">
        <f t="array" ref="AB305">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05" s="185" t="str">
        <f t="array" ref="AC305">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305" s="185" t="str">
        <f t="array" ref="AD305">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05" s="185" t="str">
        <f t="array" ref="AE305">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305" s="185" t="str">
        <f t="array" ref="AF305">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05" s="185" t="str">
        <f t="array" ref="AG305">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305" s="185" t="str">
        <f t="array" ref="AH305">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305" s="186">
        <f t="shared" si="47"/>
        <v>0</v>
      </c>
    </row>
    <row r="306" spans="1:35" s="106" customFormat="1" ht="42.75" x14ac:dyDescent="0.25">
      <c r="A306" s="245" t="s">
        <v>715</v>
      </c>
      <c r="B306" s="244"/>
      <c r="C306" s="245" t="s">
        <v>276</v>
      </c>
      <c r="D306" s="245"/>
      <c r="E306" s="245"/>
      <c r="F306" s="246"/>
      <c r="G306" s="245"/>
      <c r="H306" s="245"/>
      <c r="I306" s="245" t="s">
        <v>716</v>
      </c>
      <c r="J306" s="180" t="s">
        <v>624</v>
      </c>
      <c r="K306" s="180" t="s">
        <v>169</v>
      </c>
      <c r="L306" s="180"/>
      <c r="M306" s="246"/>
      <c r="N306" s="248"/>
      <c r="O306" s="248"/>
      <c r="P306" s="421" t="str">
        <f t="shared" si="46"/>
        <v/>
      </c>
      <c r="Q306" s="435"/>
      <c r="R306" s="184" t="str">
        <f>IF(Table358[[#This Row],[Price of item]]="","",MROUND((SUM(Table358[[#This Row],[Price of item]]*(1.03^($O$2-(IF(Table358[[#This Row],[Year of price quote]] ="",$O$2,Table358[[#This Row],[Year of price quote]])))))),10))</f>
        <v/>
      </c>
      <c r="S306" s="185" t="str">
        <f t="array" ref="S306">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306" s="185" t="str">
        <f t="array" ref="T306">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06" s="185" t="str">
        <f t="array" ref="U306">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306" s="185" t="str">
        <f t="array" ref="V306">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06" s="185" t="str">
        <f t="array" ref="W306">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306" s="185" t="str">
        <f t="array" ref="X306">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306" s="185" t="str">
        <f t="array" ref="Y306">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306" s="185" t="str">
        <f t="array" ref="Z306">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06" s="185" t="str">
        <f t="array" ref="AA306">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306" s="185" t="str">
        <f t="array" ref="AB306">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06" s="185" t="str">
        <f t="array" ref="AC306">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306" s="185" t="str">
        <f t="array" ref="AD306">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06" s="185" t="str">
        <f t="array" ref="AE306">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306" s="185" t="str">
        <f t="array" ref="AF306">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06" s="185" t="str">
        <f t="array" ref="AG306">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306" s="185" t="str">
        <f t="array" ref="AH306">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306" s="186">
        <f t="shared" si="47"/>
        <v>0</v>
      </c>
    </row>
    <row r="307" spans="1:35" s="106" customFormat="1" ht="42.75" x14ac:dyDescent="0.25">
      <c r="A307" s="245" t="s">
        <v>717</v>
      </c>
      <c r="B307" s="244"/>
      <c r="C307" s="245" t="s">
        <v>338</v>
      </c>
      <c r="D307" s="245"/>
      <c r="E307" s="245"/>
      <c r="F307" s="246"/>
      <c r="G307" s="245"/>
      <c r="H307" s="245"/>
      <c r="I307" s="245" t="s">
        <v>718</v>
      </c>
      <c r="J307" s="180" t="s">
        <v>263</v>
      </c>
      <c r="K307" s="180" t="s">
        <v>169</v>
      </c>
      <c r="L307" s="180"/>
      <c r="M307" s="246"/>
      <c r="N307" s="248"/>
      <c r="O307" s="248"/>
      <c r="P307" s="421" t="str">
        <f t="shared" si="46"/>
        <v/>
      </c>
      <c r="Q307" s="435"/>
      <c r="R307" s="184" t="str">
        <f>IF(Table358[[#This Row],[Price of item]]="","",MROUND((SUM(Table358[[#This Row],[Price of item]]*(1.03^($O$2-(IF(Table358[[#This Row],[Year of price quote]] ="",$O$2,Table358[[#This Row],[Year of price quote]])))))),10))</f>
        <v/>
      </c>
      <c r="S307" s="185" t="str">
        <f t="array" ref="S307">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307" s="185" t="str">
        <f t="array" ref="T307">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07" s="185" t="str">
        <f t="array" ref="U307">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307" s="185" t="str">
        <f t="array" ref="V307">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07" s="185" t="str">
        <f t="array" ref="W307">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307" s="185" t="str">
        <f t="array" ref="X307">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307" s="185" t="str">
        <f t="array" ref="Y307">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307" s="185" t="str">
        <f t="array" ref="Z307">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07" s="185" t="str">
        <f t="array" ref="AA307">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307" s="185" t="str">
        <f t="array" ref="AB307">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07" s="185" t="str">
        <f t="array" ref="AC307">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307" s="185" t="str">
        <f t="array" ref="AD307">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07" s="185" t="str">
        <f t="array" ref="AE307">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307" s="185" t="str">
        <f t="array" ref="AF307">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07" s="185" t="str">
        <f t="array" ref="AG307">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307" s="185" t="str">
        <f t="array" ref="AH307">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307" s="186">
        <f t="shared" si="47"/>
        <v>0</v>
      </c>
    </row>
    <row r="308" spans="1:35" s="106" customFormat="1" ht="42.75" x14ac:dyDescent="0.25">
      <c r="A308" s="245" t="s">
        <v>719</v>
      </c>
      <c r="B308" s="244" t="s">
        <v>76</v>
      </c>
      <c r="C308" s="245" t="s">
        <v>626</v>
      </c>
      <c r="D308" s="245"/>
      <c r="E308" s="245"/>
      <c r="F308" s="246"/>
      <c r="G308" s="245"/>
      <c r="H308" s="245"/>
      <c r="I308" s="245" t="s">
        <v>720</v>
      </c>
      <c r="J308" s="180" t="s">
        <v>263</v>
      </c>
      <c r="K308" s="180" t="s">
        <v>169</v>
      </c>
      <c r="L308" s="180"/>
      <c r="M308" s="246"/>
      <c r="N308" s="248"/>
      <c r="O308" s="248"/>
      <c r="P308" s="421" t="str">
        <f t="shared" si="46"/>
        <v/>
      </c>
      <c r="Q308" s="436"/>
      <c r="R308" s="184" t="str">
        <f>IF(Table358[[#This Row],[Price of item]]="","",MROUND((SUM(Table358[[#This Row],[Price of item]]*(1.03^($O$2-(IF(Table358[[#This Row],[Year of price quote]] ="",$O$2,Table358[[#This Row],[Year of price quote]])))))),10))</f>
        <v/>
      </c>
      <c r="S308" s="185" t="str">
        <f t="array" ref="S308">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308" s="185" t="str">
        <f t="array" ref="T308">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08" s="185" t="str">
        <f t="array" ref="U308">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308" s="185" t="str">
        <f t="array" ref="V308">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08" s="185" t="str">
        <f t="array" ref="W308">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308" s="185" t="str">
        <f t="array" ref="X308">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308" s="185" t="str">
        <f t="array" ref="Y308">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308" s="185" t="str">
        <f t="array" ref="Z308">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08" s="185" t="str">
        <f t="array" ref="AA308">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308" s="185" t="str">
        <f t="array" ref="AB308">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08" s="185" t="str">
        <f t="array" ref="AC308">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308" s="185" t="str">
        <f t="array" ref="AD308">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08" s="185" t="str">
        <f t="array" ref="AE308">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308" s="185" t="str">
        <f t="array" ref="AF308">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08" s="185" t="str">
        <f t="array" ref="AG308">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308" s="185" t="str">
        <f t="array" ref="AH308">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308" s="186">
        <f t="shared" si="47"/>
        <v>0</v>
      </c>
    </row>
    <row r="309" spans="1:35" s="106" customFormat="1" ht="42.75" x14ac:dyDescent="0.25">
      <c r="A309" s="245" t="s">
        <v>721</v>
      </c>
      <c r="B309" s="244"/>
      <c r="C309" s="245" t="s">
        <v>425</v>
      </c>
      <c r="D309" s="245"/>
      <c r="E309" s="245"/>
      <c r="F309" s="246"/>
      <c r="G309" s="245"/>
      <c r="H309" s="245"/>
      <c r="I309" s="245" t="s">
        <v>722</v>
      </c>
      <c r="J309" s="180" t="s">
        <v>263</v>
      </c>
      <c r="K309" s="180" t="s">
        <v>169</v>
      </c>
      <c r="L309" s="180"/>
      <c r="M309" s="246"/>
      <c r="N309" s="248"/>
      <c r="O309" s="248"/>
      <c r="P309" s="421" t="str">
        <f t="shared" si="46"/>
        <v/>
      </c>
      <c r="Q309" s="436"/>
      <c r="R309" s="184" t="str">
        <f>IF(Table358[[#This Row],[Price of item]]="","",MROUND((SUM(Table358[[#This Row],[Price of item]]*(1.03^($O$2-(IF(Table358[[#This Row],[Year of price quote]] ="",$O$2,Table358[[#This Row],[Year of price quote]])))))),10))</f>
        <v/>
      </c>
      <c r="S309" s="185" t="str">
        <f t="array" ref="S309">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309" s="185" t="str">
        <f t="array" ref="T309">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09" s="185" t="str">
        <f t="array" ref="U309">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309" s="185" t="str">
        <f t="array" ref="V309">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09" s="185" t="str">
        <f t="array" ref="W309">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309" s="185" t="str">
        <f t="array" ref="X309">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309" s="185" t="str">
        <f t="array" ref="Y309">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309" s="185" t="str">
        <f t="array" ref="Z309">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09" s="185" t="str">
        <f t="array" ref="AA309">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309" s="185" t="str">
        <f t="array" ref="AB309">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09" s="185" t="str">
        <f t="array" ref="AC309">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309" s="185" t="str">
        <f t="array" ref="AD309">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09" s="185" t="str">
        <f t="array" ref="AE309">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309" s="185" t="str">
        <f t="array" ref="AF309">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09" s="185" t="str">
        <f t="array" ref="AG309">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309" s="185" t="str">
        <f t="array" ref="AH309">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309" s="186">
        <f t="shared" si="47"/>
        <v>0</v>
      </c>
    </row>
    <row r="310" spans="1:35" s="106" customFormat="1" ht="42.75" x14ac:dyDescent="0.25">
      <c r="A310" s="245" t="s">
        <v>723</v>
      </c>
      <c r="B310" s="244" t="s">
        <v>281</v>
      </c>
      <c r="C310" s="245" t="s">
        <v>679</v>
      </c>
      <c r="D310" s="245"/>
      <c r="E310" s="245"/>
      <c r="F310" s="246"/>
      <c r="G310" s="245"/>
      <c r="H310" s="245" t="s">
        <v>267</v>
      </c>
      <c r="I310" s="245" t="s">
        <v>724</v>
      </c>
      <c r="J310" s="180" t="s">
        <v>263</v>
      </c>
      <c r="K310" s="180" t="s">
        <v>635</v>
      </c>
      <c r="L310" s="180" t="s">
        <v>74</v>
      </c>
      <c r="M310" s="246"/>
      <c r="N310" s="248">
        <v>5</v>
      </c>
      <c r="O310" s="248">
        <v>2020</v>
      </c>
      <c r="P310" s="421">
        <v>400</v>
      </c>
      <c r="Q310" s="436"/>
      <c r="R310" s="184">
        <f>IF(Table358[[#This Row],[Price of item]]="","",MROUND((SUM(Table358[[#This Row],[Price of item]]*(1.03^($O$2-(IF(Table358[[#This Row],[Year of price quote]] ="",$O$2,Table358[[#This Row],[Year of price quote]])))))),10))</f>
        <v>400</v>
      </c>
      <c r="S310" s="596">
        <f t="array" ref="S310">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400</v>
      </c>
      <c r="T310" s="596" t="str">
        <f t="array" ref="T310">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10" s="596" t="str">
        <f t="array" ref="U310">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310" s="596" t="str">
        <f t="array" ref="V310">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10" s="596" t="str">
        <f t="array" ref="W310">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310" s="596">
        <f t="array" ref="X310">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460</v>
      </c>
      <c r="Y310" s="596" t="str">
        <f t="array" ref="Y310">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310" s="596" t="str">
        <f t="array" ref="Z310">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10" s="596" t="str">
        <f t="array" ref="AA310">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310" s="596" t="str">
        <f t="array" ref="AB310">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10" s="596">
        <f t="array" ref="AC310">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540</v>
      </c>
      <c r="AD310" s="185" t="str">
        <f t="array" ref="AD310">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10" s="185" t="str">
        <f t="array" ref="AE310">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310" s="185" t="str">
        <f t="array" ref="AF310">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10" s="185" t="str">
        <f t="array" ref="AG310">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310" s="185">
        <f t="array" ref="AH310">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620</v>
      </c>
      <c r="AI310" s="186">
        <f t="shared" si="47"/>
        <v>620</v>
      </c>
    </row>
    <row r="311" spans="1:35" s="106" customFormat="1" ht="32.1" customHeight="1" x14ac:dyDescent="0.25">
      <c r="A311" s="245" t="s">
        <v>725</v>
      </c>
      <c r="B311" s="244"/>
      <c r="C311" s="245" t="s">
        <v>726</v>
      </c>
      <c r="D311" s="245"/>
      <c r="E311" s="245"/>
      <c r="F311" s="246"/>
      <c r="G311" s="245"/>
      <c r="H311" s="245"/>
      <c r="I311" s="245" t="s">
        <v>727</v>
      </c>
      <c r="J311" s="180" t="s">
        <v>263</v>
      </c>
      <c r="K311" s="180" t="s">
        <v>635</v>
      </c>
      <c r="L311" s="180" t="s">
        <v>74</v>
      </c>
      <c r="M311" s="246"/>
      <c r="N311" s="248">
        <v>5</v>
      </c>
      <c r="O311" s="248">
        <v>2020</v>
      </c>
      <c r="P311" s="421">
        <v>200</v>
      </c>
      <c r="Q311" s="436"/>
      <c r="R311" s="184">
        <f>IF(Table358[[#This Row],[Price of item]]="","",MROUND((SUM(Table358[[#This Row],[Price of item]]*(1.03^($O$2-(IF(Table358[[#This Row],[Year of price quote]] ="",$O$2,Table358[[#This Row],[Year of price quote]])))))),10))</f>
        <v>200</v>
      </c>
      <c r="S311" s="596">
        <f t="array" ref="S311">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200</v>
      </c>
      <c r="T311" s="596" t="str">
        <f t="array" ref="T311">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11" s="596" t="str">
        <f t="array" ref="U311">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311" s="596" t="str">
        <f t="array" ref="V311">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11" s="596" t="str">
        <f t="array" ref="W311">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311" s="596">
        <f t="array" ref="X311">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230</v>
      </c>
      <c r="Y311" s="596" t="str">
        <f t="array" ref="Y311">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311" s="596" t="str">
        <f t="array" ref="Z311">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11" s="596" t="str">
        <f t="array" ref="AA311">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311" s="596" t="str">
        <f t="array" ref="AB311">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11" s="596">
        <f t="array" ref="AC311">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270</v>
      </c>
      <c r="AD311" s="185" t="str">
        <f t="array" ref="AD311">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11" s="185" t="str">
        <f t="array" ref="AE311">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311" s="185" t="str">
        <f t="array" ref="AF311">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11" s="185" t="str">
        <f t="array" ref="AG311">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311" s="185">
        <f t="array" ref="AH311">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310</v>
      </c>
      <c r="AI311" s="186">
        <f t="shared" si="47"/>
        <v>310</v>
      </c>
    </row>
    <row r="312" spans="1:35" s="106" customFormat="1" ht="30" x14ac:dyDescent="0.25">
      <c r="A312" s="245" t="s">
        <v>728</v>
      </c>
      <c r="B312" s="244" t="s">
        <v>77</v>
      </c>
      <c r="C312" s="245" t="s">
        <v>729</v>
      </c>
      <c r="D312" s="245">
        <v>1</v>
      </c>
      <c r="E312" s="245" t="s">
        <v>100</v>
      </c>
      <c r="F312" s="246"/>
      <c r="G312" s="245"/>
      <c r="H312" s="245" t="s">
        <v>267</v>
      </c>
      <c r="I312" s="245" t="s">
        <v>730</v>
      </c>
      <c r="J312" s="180" t="s">
        <v>731</v>
      </c>
      <c r="K312" s="180" t="s">
        <v>732</v>
      </c>
      <c r="L312" s="180" t="s">
        <v>74</v>
      </c>
      <c r="M312" s="246"/>
      <c r="N312" s="248">
        <v>2</v>
      </c>
      <c r="O312" s="248">
        <v>2020</v>
      </c>
      <c r="P312" s="421">
        <v>300</v>
      </c>
      <c r="Q312" s="435"/>
      <c r="R312" s="184">
        <f>IF(Table358[[#This Row],[Price of item]]="","",MROUND((SUM(Table358[[#This Row],[Price of item]]*(1.03^($O$2-(IF(Table358[[#This Row],[Year of price quote]] ="",$O$2,Table358[[#This Row],[Year of price quote]])))))),10))</f>
        <v>300</v>
      </c>
      <c r="S312" s="596">
        <f t="array" ref="S312">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300</v>
      </c>
      <c r="T312" s="596" t="str">
        <f t="array" ref="T312">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12" s="596">
        <f t="array" ref="U312">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320</v>
      </c>
      <c r="V312" s="596" t="str">
        <f t="array" ref="V312">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12" s="596">
        <f t="array" ref="W312">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340</v>
      </c>
      <c r="X312" s="596" t="str">
        <f t="array" ref="X312">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312" s="596">
        <f t="array" ref="Y312">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360</v>
      </c>
      <c r="Z312" s="596" t="str">
        <f t="array" ref="Z312">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12" s="596">
        <f t="array" ref="AA312">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380</v>
      </c>
      <c r="AB312" s="596" t="str">
        <f t="array" ref="AB312">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12" s="596">
        <f t="array" ref="AC312">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400</v>
      </c>
      <c r="AD312" s="185" t="str">
        <f t="array" ref="AD312">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12" s="185">
        <f t="array" ref="AE312">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430</v>
      </c>
      <c r="AF312" s="185" t="str">
        <f t="array" ref="AF312">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12" s="185">
        <f t="array" ref="AG312">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450</v>
      </c>
      <c r="AH312" s="185" t="str">
        <f t="array" ref="AH312">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312" s="186">
        <f t="shared" si="47"/>
        <v>880</v>
      </c>
    </row>
    <row r="313" spans="1:35" s="106" customFormat="1" ht="28.5" x14ac:dyDescent="0.25">
      <c r="A313" s="245"/>
      <c r="B313" s="244"/>
      <c r="C313" s="245"/>
      <c r="D313" s="245"/>
      <c r="E313" s="245"/>
      <c r="F313" s="246"/>
      <c r="G313" s="245"/>
      <c r="H313" s="245"/>
      <c r="I313" s="245"/>
      <c r="J313" s="180"/>
      <c r="K313" s="180" t="s">
        <v>733</v>
      </c>
      <c r="L313" s="180" t="s">
        <v>74</v>
      </c>
      <c r="M313" s="246"/>
      <c r="N313" s="248">
        <v>10</v>
      </c>
      <c r="O313" s="248">
        <v>2025</v>
      </c>
      <c r="P313" s="421">
        <v>1500</v>
      </c>
      <c r="Q313" s="435"/>
      <c r="R313" s="184">
        <f>IF(Table358[[#This Row],[Price of item]]="","",MROUND((SUM(Table358[[#This Row],[Price of item]]*(1.03^($O$2-(IF(Table358[[#This Row],[Year of price quote]] ="",$O$2,Table358[[#This Row],[Year of price quote]])))))),10))</f>
        <v>1500</v>
      </c>
      <c r="S313" s="595" t="str">
        <f t="array" ref="S313">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313" s="595" t="str">
        <f t="array" ref="T313">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13" s="595" t="str">
        <f t="array" ref="U313">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313" s="595" t="str">
        <f t="array" ref="V313">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13" s="595" t="str">
        <f t="array" ref="W313">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313" s="595">
        <f t="array" ref="X313">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1740</v>
      </c>
      <c r="Y313" s="595" t="str">
        <f t="array" ref="Y313">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313" s="595" t="str">
        <f t="array" ref="Z313">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13" s="595" t="str">
        <f t="array" ref="AA313">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313" s="595" t="str">
        <f t="array" ref="AB313">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13" s="595" t="str">
        <f t="array" ref="AC313">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313" s="185" t="str">
        <f t="array" ref="AD313">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13" s="185" t="str">
        <f t="array" ref="AE313">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313" s="185" t="str">
        <f t="array" ref="AF313">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13" s="185" t="str">
        <f t="array" ref="AG313">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313" s="185">
        <f t="array" ref="AH313">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2340</v>
      </c>
      <c r="AI313" s="186">
        <f t="shared" si="47"/>
        <v>2340</v>
      </c>
    </row>
    <row r="314" spans="1:35" s="106" customFormat="1" ht="28.5" x14ac:dyDescent="0.25">
      <c r="A314" s="245" t="s">
        <v>734</v>
      </c>
      <c r="B314" s="244"/>
      <c r="C314" s="245" t="s">
        <v>735</v>
      </c>
      <c r="D314" s="245">
        <v>1</v>
      </c>
      <c r="E314" s="245" t="s">
        <v>100</v>
      </c>
      <c r="F314" s="246"/>
      <c r="G314" s="245"/>
      <c r="H314" s="245" t="s">
        <v>267</v>
      </c>
      <c r="I314" s="245" t="s">
        <v>730</v>
      </c>
      <c r="J314" s="180" t="s">
        <v>731</v>
      </c>
      <c r="K314" s="180" t="s">
        <v>732</v>
      </c>
      <c r="L314" s="180" t="s">
        <v>74</v>
      </c>
      <c r="M314" s="246"/>
      <c r="N314" s="248">
        <v>2</v>
      </c>
      <c r="O314" s="248">
        <v>2020</v>
      </c>
      <c r="P314" s="421">
        <v>300</v>
      </c>
      <c r="Q314" s="435"/>
      <c r="R314" s="184">
        <f>IF(Table358[[#This Row],[Price of item]]="","",MROUND((SUM(Table358[[#This Row],[Price of item]]*(1.03^($O$2-(IF(Table358[[#This Row],[Year of price quote]] ="",$O$2,Table358[[#This Row],[Year of price quote]])))))),10))</f>
        <v>300</v>
      </c>
      <c r="S314" s="596">
        <f t="array" ref="S314">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300</v>
      </c>
      <c r="T314" s="596" t="str">
        <f t="array" ref="T314">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14" s="596">
        <f t="array" ref="U314">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320</v>
      </c>
      <c r="V314" s="596" t="str">
        <f t="array" ref="V314">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14" s="596">
        <f t="array" ref="W314">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340</v>
      </c>
      <c r="X314" s="596" t="str">
        <f t="array" ref="X314">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314" s="596">
        <f t="array" ref="Y314">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360</v>
      </c>
      <c r="Z314" s="596" t="str">
        <f t="array" ref="Z314">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14" s="596">
        <f t="array" ref="AA314">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380</v>
      </c>
      <c r="AB314" s="596" t="str">
        <f t="array" ref="AB314">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14" s="596">
        <f t="array" ref="AC314">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400</v>
      </c>
      <c r="AD314" s="185" t="str">
        <f t="array" ref="AD314">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14" s="185">
        <f t="array" ref="AE314">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430</v>
      </c>
      <c r="AF314" s="185" t="str">
        <f t="array" ref="AF314">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14" s="185">
        <f t="array" ref="AG314">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450</v>
      </c>
      <c r="AH314" s="185" t="str">
        <f t="array" ref="AH314">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314" s="186">
        <f t="shared" si="47"/>
        <v>880</v>
      </c>
    </row>
    <row r="315" spans="1:35" s="106" customFormat="1" ht="28.5" x14ac:dyDescent="0.25">
      <c r="A315" s="245"/>
      <c r="B315" s="244"/>
      <c r="C315" s="245"/>
      <c r="D315" s="245"/>
      <c r="E315" s="245"/>
      <c r="F315" s="246"/>
      <c r="G315" s="245"/>
      <c r="H315" s="245"/>
      <c r="I315" s="245"/>
      <c r="J315" s="314"/>
      <c r="K315" s="180" t="s">
        <v>733</v>
      </c>
      <c r="L315" s="180" t="s">
        <v>74</v>
      </c>
      <c r="M315" s="246"/>
      <c r="N315" s="248">
        <v>10</v>
      </c>
      <c r="O315" s="248">
        <v>2025</v>
      </c>
      <c r="P315" s="421">
        <v>1500</v>
      </c>
      <c r="Q315" s="435"/>
      <c r="R315" s="184">
        <f>IF(Table358[[#This Row],[Price of item]]="","",MROUND((SUM(Table358[[#This Row],[Price of item]]*(1.03^($O$2-(IF(Table358[[#This Row],[Year of price quote]] ="",$O$2,Table358[[#This Row],[Year of price quote]])))))),10))</f>
        <v>1500</v>
      </c>
      <c r="S315" s="595" t="str">
        <f t="array" ref="S315">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315" s="595" t="str">
        <f t="array" ref="T315">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15" s="595" t="str">
        <f t="array" ref="U315">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315" s="595" t="str">
        <f t="array" ref="V315">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15" s="595" t="str">
        <f t="array" ref="W315">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315" s="595">
        <f t="array" ref="X315">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1740</v>
      </c>
      <c r="Y315" s="595" t="str">
        <f t="array" ref="Y315">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315" s="595" t="str">
        <f t="array" ref="Z315">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15" s="595" t="str">
        <f t="array" ref="AA315">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315" s="595" t="str">
        <f t="array" ref="AB315">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15" s="595" t="str">
        <f t="array" ref="AC315">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315" s="185" t="str">
        <f t="array" ref="AD315">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15" s="185" t="str">
        <f t="array" ref="AE315">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315" s="185" t="str">
        <f t="array" ref="AF315">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15" s="185" t="str">
        <f t="array" ref="AG315">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315" s="185">
        <f t="array" ref="AH315">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2340</v>
      </c>
      <c r="AI315" s="186">
        <f t="shared" si="47"/>
        <v>2340</v>
      </c>
    </row>
    <row r="316" spans="1:35" s="106" customFormat="1" ht="15.75" thickBot="1" x14ac:dyDescent="0.3">
      <c r="A316" s="17"/>
      <c r="B316" s="119"/>
      <c r="C316" s="120"/>
      <c r="D316" s="120"/>
      <c r="E316" s="176"/>
      <c r="F316" s="120"/>
      <c r="G316" s="120"/>
      <c r="H316" s="120"/>
      <c r="I316" s="120"/>
      <c r="J316" s="389"/>
      <c r="K316" s="390"/>
      <c r="L316" s="391"/>
      <c r="M316" s="124"/>
      <c r="N316" s="128"/>
      <c r="O316" s="128"/>
      <c r="P316" s="421" t="str">
        <f>IF($D316="","",(IF($F316="","",SUM($D316*$F316))))</f>
        <v/>
      </c>
      <c r="Q316" s="480"/>
      <c r="R316" s="184" t="str">
        <f>IF(Table358[[#This Row],[Price of item]]="","",MROUND((SUM(Table358[[#This Row],[Price of item]]*(1.03^($O$2-(IF(Table358[[#This Row],[Year of price quote]] ="",$O$2,Table358[[#This Row],[Year of price quote]])))))),10))</f>
        <v/>
      </c>
      <c r="S316" s="395" t="str">
        <f t="array" ref="S316">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316" s="395" t="str">
        <f t="array" ref="T316">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16" s="395" t="str">
        <f t="array" ref="U316">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316" s="395" t="str">
        <f t="array" ref="V316">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16" s="395" t="str">
        <f t="array" ref="W316">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316" s="395" t="str">
        <f t="array" ref="X316">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316" s="395" t="str">
        <f t="array" ref="Y316">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316" s="395" t="str">
        <f t="array" ref="Z316">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16" s="395" t="str">
        <f t="array" ref="AA316">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316" s="395" t="str">
        <f t="array" ref="AB316">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16" s="395" t="str">
        <f t="array" ref="AC316">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316" s="395" t="str">
        <f t="array" ref="AD316">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16" s="395" t="str">
        <f t="array" ref="AE316">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316" s="395" t="str">
        <f t="array" ref="AF316">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16" s="395" t="str">
        <f t="array" ref="AG316">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316" s="395" t="str">
        <f t="array" ref="AH316">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316" s="396">
        <f t="shared" si="47"/>
        <v>0</v>
      </c>
    </row>
    <row r="317" spans="1:35" s="106" customFormat="1" ht="15.75" thickBot="1" x14ac:dyDescent="0.3">
      <c r="A317" s="437"/>
      <c r="B317" s="438"/>
      <c r="C317" s="437"/>
      <c r="D317" s="437"/>
      <c r="E317" s="437"/>
      <c r="F317" s="439"/>
      <c r="G317" s="437"/>
      <c r="H317" s="437"/>
      <c r="I317" s="437"/>
      <c r="J317" s="289"/>
      <c r="K317" s="289"/>
      <c r="L317" s="440"/>
      <c r="M317" s="439"/>
      <c r="N317" s="441"/>
      <c r="O317" s="442"/>
      <c r="P317" s="443"/>
      <c r="Q317" s="444"/>
      <c r="R317" s="443"/>
      <c r="S317" s="398">
        <f t="shared" ref="S317:AI317" si="48">SUBTOTAL(109,S304:S316)</f>
        <v>1200</v>
      </c>
      <c r="T317" s="398">
        <f t="shared" si="48"/>
        <v>0</v>
      </c>
      <c r="U317" s="398">
        <f t="shared" si="48"/>
        <v>640</v>
      </c>
      <c r="V317" s="398">
        <f t="shared" si="48"/>
        <v>0</v>
      </c>
      <c r="W317" s="398">
        <f t="shared" si="48"/>
        <v>680</v>
      </c>
      <c r="X317" s="398">
        <f t="shared" si="48"/>
        <v>4170</v>
      </c>
      <c r="Y317" s="398">
        <f t="shared" si="48"/>
        <v>720</v>
      </c>
      <c r="Z317" s="398">
        <f t="shared" si="48"/>
        <v>0</v>
      </c>
      <c r="AA317" s="398">
        <f t="shared" si="48"/>
        <v>760</v>
      </c>
      <c r="AB317" s="398">
        <f t="shared" si="48"/>
        <v>0</v>
      </c>
      <c r="AC317" s="398">
        <f t="shared" si="48"/>
        <v>1610</v>
      </c>
      <c r="AD317" s="398">
        <f t="shared" si="48"/>
        <v>0</v>
      </c>
      <c r="AE317" s="398">
        <f t="shared" si="48"/>
        <v>860</v>
      </c>
      <c r="AF317" s="398">
        <f t="shared" si="48"/>
        <v>0</v>
      </c>
      <c r="AG317" s="398">
        <f t="shared" si="48"/>
        <v>900</v>
      </c>
      <c r="AH317" s="398">
        <f t="shared" si="48"/>
        <v>5610</v>
      </c>
      <c r="AI317" s="398">
        <f t="shared" si="48"/>
        <v>7370</v>
      </c>
    </row>
    <row r="318" spans="1:35" s="106" customFormat="1" ht="15.75" thickBot="1" x14ac:dyDescent="0.3">
      <c r="A318" s="293"/>
      <c r="B318" s="294"/>
      <c r="C318" s="295"/>
      <c r="D318" s="295"/>
      <c r="E318" s="207"/>
      <c r="F318" s="295"/>
      <c r="G318" s="295"/>
      <c r="H318" s="295"/>
      <c r="I318" s="295"/>
      <c r="J318" s="296"/>
      <c r="K318" s="297"/>
      <c r="L318" s="298"/>
      <c r="M318" s="299"/>
      <c r="N318" s="399"/>
      <c r="O318" s="300"/>
      <c r="P318" s="445"/>
      <c r="Q318" s="302"/>
      <c r="R318" s="303"/>
      <c r="S318" s="400"/>
      <c r="T318" s="400"/>
      <c r="U318" s="400"/>
      <c r="V318" s="400"/>
      <c r="W318" s="400"/>
      <c r="X318" s="400"/>
      <c r="Y318" s="400"/>
      <c r="Z318" s="400"/>
      <c r="AA318" s="400"/>
      <c r="AB318" s="271"/>
      <c r="AC318" s="400"/>
      <c r="AD318" s="400"/>
      <c r="AE318" s="400"/>
      <c r="AF318" s="400"/>
      <c r="AG318" s="400"/>
      <c r="AH318" s="400"/>
      <c r="AI318" s="400"/>
    </row>
    <row r="319" spans="1:35" s="106" customFormat="1" ht="16.5" thickBot="1" x14ac:dyDescent="0.3">
      <c r="A319" s="422" t="s">
        <v>736</v>
      </c>
      <c r="B319" s="423" t="s">
        <v>737</v>
      </c>
      <c r="C319" s="424"/>
      <c r="D319" s="425"/>
      <c r="E319" s="425"/>
      <c r="F319" s="426"/>
      <c r="G319" s="162"/>
      <c r="H319" s="162"/>
      <c r="I319" s="162"/>
      <c r="J319" s="404"/>
      <c r="K319" s="405"/>
      <c r="L319" s="427"/>
      <c r="M319" s="425"/>
      <c r="N319" s="428"/>
      <c r="O319" s="429"/>
      <c r="P319" s="429"/>
      <c r="Q319" s="429"/>
      <c r="R319" s="430"/>
      <c r="S319" s="226"/>
      <c r="T319" s="226"/>
      <c r="U319" s="226"/>
      <c r="V319" s="226"/>
      <c r="W319" s="226"/>
      <c r="X319" s="226"/>
      <c r="Y319" s="226"/>
      <c r="Z319" s="406"/>
      <c r="AA319" s="406"/>
      <c r="AB319" s="406"/>
      <c r="AC319" s="406"/>
      <c r="AD319" s="406"/>
      <c r="AE319" s="406"/>
      <c r="AF319" s="406"/>
      <c r="AG319" s="406"/>
      <c r="AH319" s="406"/>
      <c r="AI319" s="407"/>
    </row>
    <row r="320" spans="1:35" s="106" customFormat="1" ht="57" x14ac:dyDescent="0.25">
      <c r="A320" s="382" t="s">
        <v>738</v>
      </c>
      <c r="B320" s="431" t="s">
        <v>73</v>
      </c>
      <c r="C320" s="614" t="s">
        <v>1019</v>
      </c>
      <c r="D320" s="382">
        <v>5</v>
      </c>
      <c r="E320" s="382" t="s">
        <v>98</v>
      </c>
      <c r="F320" s="432">
        <v>150</v>
      </c>
      <c r="G320" s="382"/>
      <c r="H320" s="382" t="s">
        <v>267</v>
      </c>
      <c r="I320" s="382" t="s">
        <v>739</v>
      </c>
      <c r="J320" s="232" t="s">
        <v>740</v>
      </c>
      <c r="K320" s="232" t="s">
        <v>741</v>
      </c>
      <c r="L320" s="481" t="s">
        <v>74</v>
      </c>
      <c r="M320" s="432"/>
      <c r="N320" s="433">
        <v>2</v>
      </c>
      <c r="O320" s="433">
        <v>2020</v>
      </c>
      <c r="P320" s="421">
        <f>IF($D320="","",(IF($F320="","",SUM($D320*$F320))))</f>
        <v>750</v>
      </c>
      <c r="Q320" s="434"/>
      <c r="R320" s="236">
        <f>IF(Table358[[#This Row],[Price of item]]="","",MROUND((SUM(Table358[[#This Row],[Price of item]]*(1.03^($O$2-(IF(Table358[[#This Row],[Year of price quote]] ="",$O$2,Table358[[#This Row],[Year of price quote]])))))),10))</f>
        <v>750</v>
      </c>
      <c r="S320" s="598">
        <f t="array" ref="S320">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750</v>
      </c>
      <c r="T320" s="598" t="str">
        <f t="array" ref="T320">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20" s="598">
        <f t="array" ref="U320">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800</v>
      </c>
      <c r="V320" s="598" t="str">
        <f t="array" ref="V320">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20" s="598">
        <f t="array" ref="W320">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840</v>
      </c>
      <c r="X320" s="598" t="str">
        <f t="array" ref="X320">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320" s="598">
        <f t="array" ref="Y320">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900</v>
      </c>
      <c r="Z320" s="598" t="str">
        <f t="array" ref="Z320">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20" s="598">
        <f t="array" ref="AA320">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950</v>
      </c>
      <c r="AB320" s="598" t="str">
        <f t="array" ref="AB320">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20" s="598">
        <f t="array" ref="AC320">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1010</v>
      </c>
      <c r="AD320" s="237" t="str">
        <f t="array" ref="AD320">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20" s="237">
        <f t="array" ref="AE320">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1070</v>
      </c>
      <c r="AF320" s="237" t="str">
        <f t="array" ref="AF320">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20" s="237">
        <f t="array" ref="AG320">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1130</v>
      </c>
      <c r="AH320" s="237" t="str">
        <f t="array" ref="AH320">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320" s="287">
        <f t="shared" ref="AI320:AI333" si="49">SUM(AD320:AH320)</f>
        <v>2200</v>
      </c>
    </row>
    <row r="321" spans="1:35" s="106" customFormat="1" ht="28.5" x14ac:dyDescent="0.25">
      <c r="A321" s="483"/>
      <c r="B321" s="244"/>
      <c r="C321" s="245"/>
      <c r="D321" s="245"/>
      <c r="E321" s="245"/>
      <c r="F321" s="246"/>
      <c r="G321" s="245"/>
      <c r="H321" s="245" t="s">
        <v>267</v>
      </c>
      <c r="I321" s="245"/>
      <c r="J321" s="314"/>
      <c r="K321" s="180" t="s">
        <v>562</v>
      </c>
      <c r="L321" s="484" t="s">
        <v>74</v>
      </c>
      <c r="M321" s="246"/>
      <c r="N321" s="248">
        <v>5</v>
      </c>
      <c r="O321" s="248">
        <v>2020</v>
      </c>
      <c r="P321" s="183">
        <v>750</v>
      </c>
      <c r="Q321" s="436"/>
      <c r="R321" s="184">
        <f>IF(Table358[[#This Row],[Price of item]]="","",MROUND((SUM(Table358[[#This Row],[Price of item]]*(1.03^($O$2-(IF(Table358[[#This Row],[Year of price quote]] ="",$O$2,Table358[[#This Row],[Year of price quote]])))))),10))</f>
        <v>750</v>
      </c>
      <c r="S321" s="595">
        <f t="array" ref="S321">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750</v>
      </c>
      <c r="T321" s="595" t="str">
        <f t="array" ref="T321">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21" s="595" t="str">
        <f t="array" ref="U321">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321" s="595" t="str">
        <f t="array" ref="V321">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21" s="595" t="str">
        <f t="array" ref="W321">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321" s="595">
        <f t="array" ref="X321">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870</v>
      </c>
      <c r="Y321" s="595" t="str">
        <f t="array" ref="Y321">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321" s="595" t="str">
        <f t="array" ref="Z321">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21" s="595" t="str">
        <f t="array" ref="AA321">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321" s="595" t="str">
        <f t="array" ref="AB321">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21" s="595">
        <f t="array" ref="AC321">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1010</v>
      </c>
      <c r="AD321" s="185" t="str">
        <f t="array" ref="AD321">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21" s="185" t="str">
        <f t="array" ref="AE321">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321" s="185" t="str">
        <f t="array" ref="AF321">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21" s="185" t="str">
        <f t="array" ref="AG321">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321" s="185">
        <f t="array" ref="AH321">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1170</v>
      </c>
      <c r="AI321" s="186">
        <f t="shared" si="49"/>
        <v>1170</v>
      </c>
    </row>
    <row r="322" spans="1:35" s="106" customFormat="1" ht="28.5" x14ac:dyDescent="0.25">
      <c r="A322" s="447"/>
      <c r="B322" s="448"/>
      <c r="C322" s="245"/>
      <c r="D322" s="245">
        <v>25</v>
      </c>
      <c r="E322" s="245" t="s">
        <v>98</v>
      </c>
      <c r="F322" s="246">
        <v>150</v>
      </c>
      <c r="G322" s="245"/>
      <c r="H322" s="245" t="s">
        <v>159</v>
      </c>
      <c r="I322" s="245"/>
      <c r="J322" s="314"/>
      <c r="K322" s="180" t="s">
        <v>564</v>
      </c>
      <c r="L322" s="181" t="s">
        <v>74</v>
      </c>
      <c r="M322" s="246"/>
      <c r="N322" s="248">
        <v>10</v>
      </c>
      <c r="O322" s="248">
        <v>2024</v>
      </c>
      <c r="P322" s="421">
        <f>IF($D322="","",(IF($F322="","",SUM($D322*$F322))))</f>
        <v>3750</v>
      </c>
      <c r="Q322" s="435"/>
      <c r="R322" s="184">
        <f>IF(Table358[[#This Row],[Price of item]]="","",MROUND((SUM(Table358[[#This Row],[Price of item]]*(1.03^($O$2-(IF(Table358[[#This Row],[Year of price quote]] ="",$O$2,Table358[[#This Row],[Year of price quote]])))))),10))</f>
        <v>3750</v>
      </c>
      <c r="S322" s="595" t="str">
        <f t="array" ref="S322">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322" s="595" t="str">
        <f t="array" ref="T322">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22" s="595" t="str">
        <f t="array" ref="U322">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322" s="595" t="str">
        <f t="array" ref="V322">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22" s="595">
        <f t="array" ref="W322">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4220</v>
      </c>
      <c r="X322" s="595" t="str">
        <f t="array" ref="X322">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322" s="595" t="str">
        <f t="array" ref="Y322">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322" s="595" t="str">
        <f t="array" ref="Z322">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22" s="595" t="str">
        <f t="array" ref="AA322">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322" s="595" t="str">
        <f t="array" ref="AB322">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22" s="595" t="str">
        <f t="array" ref="AC322">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322" s="185" t="str">
        <f t="array" ref="AD322">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22" s="185" t="str">
        <f t="array" ref="AE322">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322" s="185" t="str">
        <f t="array" ref="AF322">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22" s="185">
        <f t="array" ref="AG322">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5670</v>
      </c>
      <c r="AH322" s="185" t="str">
        <f t="array" ref="AH322">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322" s="186">
        <f t="shared" si="49"/>
        <v>5670</v>
      </c>
    </row>
    <row r="323" spans="1:35" s="106" customFormat="1" ht="42.75" x14ac:dyDescent="0.25">
      <c r="A323" s="245" t="s">
        <v>742</v>
      </c>
      <c r="B323" s="244" t="s">
        <v>34</v>
      </c>
      <c r="C323" s="245" t="s">
        <v>425</v>
      </c>
      <c r="D323" s="245"/>
      <c r="E323" s="245"/>
      <c r="F323" s="246"/>
      <c r="G323" s="245"/>
      <c r="H323" s="245"/>
      <c r="I323" s="245" t="s">
        <v>743</v>
      </c>
      <c r="J323" s="180" t="s">
        <v>621</v>
      </c>
      <c r="K323" s="180" t="s">
        <v>169</v>
      </c>
      <c r="L323" s="180"/>
      <c r="M323" s="246"/>
      <c r="N323" s="248"/>
      <c r="O323" s="248"/>
      <c r="P323" s="482" t="str">
        <f t="shared" ref="P323:P330" si="50">IF($D323="","",(IF($F323="","",SUM($D323*$F323))))</f>
        <v/>
      </c>
      <c r="Q323" s="435"/>
      <c r="R323" s="184" t="str">
        <f>IF(Table358[[#This Row],[Price of item]]="","",MROUND((SUM(Table358[[#This Row],[Price of item]]*(1.03^($O$2-(IF(Table358[[#This Row],[Year of price quote]] ="",$O$2,Table358[[#This Row],[Year of price quote]])))))),10))</f>
        <v/>
      </c>
      <c r="S323" s="185" t="str">
        <f t="array" ref="S323">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323" s="185" t="str">
        <f t="array" ref="T323">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23" s="185" t="str">
        <f t="array" ref="U323">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323" s="185" t="str">
        <f t="array" ref="V323">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23" s="185" t="str">
        <f t="array" ref="W323">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323" s="185" t="str">
        <f t="array" ref="X323">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323" s="185" t="str">
        <f t="array" ref="Y323">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323" s="185" t="str">
        <f t="array" ref="Z323">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23" s="185" t="str">
        <f t="array" ref="AA323">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323" s="185" t="str">
        <f t="array" ref="AB323">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23" s="185" t="str">
        <f t="array" ref="AC323">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323" s="185" t="str">
        <f t="array" ref="AD323">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23" s="185" t="str">
        <f t="array" ref="AE323">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323" s="185" t="str">
        <f t="array" ref="AF323">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23" s="185" t="str">
        <f t="array" ref="AG323">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323" s="185" t="str">
        <f t="array" ref="AH323">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323" s="186">
        <f t="shared" si="49"/>
        <v>0</v>
      </c>
    </row>
    <row r="324" spans="1:35" s="106" customFormat="1" ht="42.75" x14ac:dyDescent="0.25">
      <c r="A324" s="245" t="s">
        <v>744</v>
      </c>
      <c r="B324" s="244"/>
      <c r="C324" s="245" t="s">
        <v>276</v>
      </c>
      <c r="D324" s="245"/>
      <c r="E324" s="245"/>
      <c r="F324" s="246"/>
      <c r="G324" s="245"/>
      <c r="H324" s="245"/>
      <c r="I324" s="245" t="s">
        <v>745</v>
      </c>
      <c r="J324" s="180" t="s">
        <v>624</v>
      </c>
      <c r="K324" s="180" t="s">
        <v>169</v>
      </c>
      <c r="L324" s="180"/>
      <c r="M324" s="246"/>
      <c r="N324" s="248"/>
      <c r="O324" s="248"/>
      <c r="P324" s="482" t="str">
        <f t="shared" si="50"/>
        <v/>
      </c>
      <c r="Q324" s="435"/>
      <c r="R324" s="184" t="str">
        <f>IF(Table358[[#This Row],[Price of item]]="","",MROUND((SUM(Table358[[#This Row],[Price of item]]*(1.03^($O$2-(IF(Table358[[#This Row],[Year of price quote]] ="",$O$2,Table358[[#This Row],[Year of price quote]])))))),10))</f>
        <v/>
      </c>
      <c r="S324" s="185" t="str">
        <f t="array" ref="S324">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324" s="185" t="str">
        <f t="array" ref="T324">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24" s="185" t="str">
        <f t="array" ref="U324">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324" s="185" t="str">
        <f t="array" ref="V324">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24" s="185" t="str">
        <f t="array" ref="W324">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324" s="185" t="str">
        <f t="array" ref="X324">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324" s="185" t="str">
        <f t="array" ref="Y324">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324" s="185" t="str">
        <f t="array" ref="Z324">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24" s="185" t="str">
        <f t="array" ref="AA324">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324" s="185" t="str">
        <f t="array" ref="AB324">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24" s="185" t="str">
        <f t="array" ref="AC324">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324" s="185" t="str">
        <f t="array" ref="AD324">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24" s="185" t="str">
        <f t="array" ref="AE324">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324" s="185" t="str">
        <f t="array" ref="AF324">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24" s="185" t="str">
        <f t="array" ref="AG324">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324" s="185" t="str">
        <f t="array" ref="AH324">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324" s="186">
        <f t="shared" si="49"/>
        <v>0</v>
      </c>
    </row>
    <row r="325" spans="1:35" s="106" customFormat="1" ht="42.75" x14ac:dyDescent="0.25">
      <c r="A325" s="447" t="s">
        <v>746</v>
      </c>
      <c r="B325" s="448"/>
      <c r="C325" s="245" t="s">
        <v>338</v>
      </c>
      <c r="D325" s="245"/>
      <c r="E325" s="245"/>
      <c r="F325" s="246"/>
      <c r="G325" s="245"/>
      <c r="H325" s="245"/>
      <c r="I325" s="245" t="s">
        <v>747</v>
      </c>
      <c r="J325" s="180" t="s">
        <v>263</v>
      </c>
      <c r="K325" s="180" t="s">
        <v>169</v>
      </c>
      <c r="L325" s="180"/>
      <c r="M325" s="246"/>
      <c r="N325" s="248"/>
      <c r="O325" s="248"/>
      <c r="P325" s="482" t="str">
        <f t="shared" si="50"/>
        <v/>
      </c>
      <c r="Q325" s="485"/>
      <c r="R325" s="184" t="str">
        <f>IF(Table358[[#This Row],[Price of item]]="","",MROUND((SUM(Table358[[#This Row],[Price of item]]*(1.03^($O$2-(IF(Table358[[#This Row],[Year of price quote]] ="",$O$2,Table358[[#This Row],[Year of price quote]])))))),10))</f>
        <v/>
      </c>
      <c r="S325" s="185" t="str">
        <f t="array" ref="S325">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325" s="185" t="str">
        <f t="array" ref="T325">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25" s="185" t="str">
        <f t="array" ref="U325">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325" s="185" t="str">
        <f t="array" ref="V325">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25" s="185" t="str">
        <f t="array" ref="W325">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325" s="185" t="str">
        <f t="array" ref="X325">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325" s="185" t="str">
        <f t="array" ref="Y325">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325" s="185" t="str">
        <f t="array" ref="Z325">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25" s="185" t="str">
        <f t="array" ref="AA325">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325" s="185" t="str">
        <f t="array" ref="AB325">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25" s="185" t="str">
        <f t="array" ref="AC325">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325" s="185" t="str">
        <f t="array" ref="AD325">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25" s="185" t="str">
        <f t="array" ref="AE325">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325" s="185" t="str">
        <f t="array" ref="AF325">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25" s="185" t="str">
        <f t="array" ref="AG325">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325" s="185" t="str">
        <f t="array" ref="AH325">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325" s="186">
        <f t="shared" si="49"/>
        <v>0</v>
      </c>
    </row>
    <row r="326" spans="1:35" s="106" customFormat="1" ht="42.75" x14ac:dyDescent="0.25">
      <c r="A326" s="245" t="s">
        <v>748</v>
      </c>
      <c r="B326" s="244" t="s">
        <v>76</v>
      </c>
      <c r="C326" s="245" t="s">
        <v>626</v>
      </c>
      <c r="D326" s="245"/>
      <c r="E326" s="245"/>
      <c r="F326" s="246"/>
      <c r="G326" s="245"/>
      <c r="H326" s="245"/>
      <c r="I326" s="245"/>
      <c r="J326" s="180" t="s">
        <v>263</v>
      </c>
      <c r="K326" s="180" t="s">
        <v>169</v>
      </c>
      <c r="L326" s="180"/>
      <c r="M326" s="246"/>
      <c r="N326" s="248"/>
      <c r="O326" s="248"/>
      <c r="P326" s="482" t="str">
        <f t="shared" si="50"/>
        <v/>
      </c>
      <c r="Q326" s="436"/>
      <c r="R326" s="184" t="str">
        <f>IF(Table358[[#This Row],[Price of item]]="","",MROUND((SUM(Table358[[#This Row],[Price of item]]*(1.03^($O$2-(IF(Table358[[#This Row],[Year of price quote]] ="",$O$2,Table358[[#This Row],[Year of price quote]])))))),10))</f>
        <v/>
      </c>
      <c r="S326" s="185" t="str">
        <f t="array" ref="S326">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326" s="185" t="str">
        <f t="array" ref="T326">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26" s="185" t="str">
        <f t="array" ref="U326">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326" s="185" t="str">
        <f t="array" ref="V326">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26" s="185" t="str">
        <f t="array" ref="W326">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326" s="185" t="str">
        <f t="array" ref="X326">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326" s="185" t="str">
        <f t="array" ref="Y326">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326" s="185" t="str">
        <f t="array" ref="Z326">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26" s="185" t="str">
        <f t="array" ref="AA326">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326" s="185" t="str">
        <f t="array" ref="AB326">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26" s="185" t="str">
        <f t="array" ref="AC326">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326" s="185" t="str">
        <f t="array" ref="AD326">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26" s="185" t="str">
        <f t="array" ref="AE326">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326" s="185" t="str">
        <f t="array" ref="AF326">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26" s="185" t="str">
        <f t="array" ref="AG326">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326" s="185" t="str">
        <f t="array" ref="AH326">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326" s="186">
        <f t="shared" si="49"/>
        <v>0</v>
      </c>
    </row>
    <row r="327" spans="1:35" s="106" customFormat="1" ht="42.75" x14ac:dyDescent="0.25">
      <c r="A327" s="245" t="s">
        <v>749</v>
      </c>
      <c r="B327" s="244"/>
      <c r="C327" s="245" t="s">
        <v>425</v>
      </c>
      <c r="D327" s="245"/>
      <c r="E327" s="245"/>
      <c r="F327" s="246"/>
      <c r="G327" s="245"/>
      <c r="H327" s="245"/>
      <c r="I327" s="245" t="s">
        <v>750</v>
      </c>
      <c r="J327" s="180" t="s">
        <v>263</v>
      </c>
      <c r="K327" s="180" t="s">
        <v>169</v>
      </c>
      <c r="L327" s="180"/>
      <c r="M327" s="246"/>
      <c r="N327" s="248"/>
      <c r="O327" s="248"/>
      <c r="P327" s="482" t="str">
        <f t="shared" si="50"/>
        <v/>
      </c>
      <c r="Q327" s="436"/>
      <c r="R327" s="184" t="str">
        <f>IF(Table358[[#This Row],[Price of item]]="","",MROUND((SUM(Table358[[#This Row],[Price of item]]*(1.03^($O$2-(IF(Table358[[#This Row],[Year of price quote]] ="",$O$2,Table358[[#This Row],[Year of price quote]])))))),10))</f>
        <v/>
      </c>
      <c r="S327" s="185" t="str">
        <f t="array" ref="S327">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327" s="185" t="str">
        <f t="array" ref="T327">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27" s="185" t="str">
        <f t="array" ref="U327">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327" s="185" t="str">
        <f t="array" ref="V327">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27" s="185" t="str">
        <f t="array" ref="W327">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327" s="185" t="str">
        <f t="array" ref="X327">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327" s="185" t="str">
        <f t="array" ref="Y327">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327" s="185" t="str">
        <f t="array" ref="Z327">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27" s="185" t="str">
        <f t="array" ref="AA327">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327" s="185" t="str">
        <f t="array" ref="AB327">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27" s="185" t="str">
        <f t="array" ref="AC327">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327" s="185" t="str">
        <f t="array" ref="AD327">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27" s="185" t="str">
        <f t="array" ref="AE327">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327" s="185" t="str">
        <f t="array" ref="AF327">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27" s="185" t="str">
        <f t="array" ref="AG327">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327" s="185" t="str">
        <f t="array" ref="AH327">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327" s="186">
        <f t="shared" si="49"/>
        <v>0</v>
      </c>
    </row>
    <row r="328" spans="1:35" s="106" customFormat="1" ht="45" x14ac:dyDescent="0.25">
      <c r="A328" s="245" t="s">
        <v>751</v>
      </c>
      <c r="B328" s="244" t="s">
        <v>280</v>
      </c>
      <c r="C328" s="245" t="s">
        <v>752</v>
      </c>
      <c r="D328" s="245"/>
      <c r="E328" s="245"/>
      <c r="F328" s="246"/>
      <c r="G328" s="245"/>
      <c r="H328" s="245"/>
      <c r="I328" s="245" t="s">
        <v>753</v>
      </c>
      <c r="J328" s="180" t="s">
        <v>263</v>
      </c>
      <c r="K328" s="180" t="s">
        <v>169</v>
      </c>
      <c r="L328" s="180"/>
      <c r="M328" s="246"/>
      <c r="N328" s="248"/>
      <c r="O328" s="248"/>
      <c r="P328" s="482" t="str">
        <f t="shared" si="50"/>
        <v/>
      </c>
      <c r="Q328" s="436"/>
      <c r="R328" s="184" t="str">
        <f>IF(Table358[[#This Row],[Price of item]]="","",MROUND((SUM(Table358[[#This Row],[Price of item]]*(1.03^($O$2-(IF(Table358[[#This Row],[Year of price quote]] ="",$O$2,Table358[[#This Row],[Year of price quote]])))))),10))</f>
        <v/>
      </c>
      <c r="S328" s="185" t="str">
        <f t="array" ref="S328">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328" s="185" t="str">
        <f t="array" ref="T328">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28" s="185" t="str">
        <f t="array" ref="U328">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328" s="185" t="str">
        <f t="array" ref="V328">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28" s="185" t="str">
        <f t="array" ref="W328">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328" s="185" t="str">
        <f t="array" ref="X328">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328" s="185" t="str">
        <f t="array" ref="Y328">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328" s="185" t="str">
        <f t="array" ref="Z328">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28" s="185" t="str">
        <f t="array" ref="AA328">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328" s="185" t="str">
        <f t="array" ref="AB328">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28" s="185" t="str">
        <f t="array" ref="AC328">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328" s="185" t="str">
        <f t="array" ref="AD328">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28" s="185" t="str">
        <f t="array" ref="AE328">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328" s="185" t="str">
        <f t="array" ref="AF328">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28" s="185" t="str">
        <f t="array" ref="AG328">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328" s="185" t="str">
        <f t="array" ref="AH328">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328" s="186">
        <f t="shared" si="49"/>
        <v>0</v>
      </c>
    </row>
    <row r="329" spans="1:35" x14ac:dyDescent="0.25">
      <c r="A329" s="245" t="s">
        <v>754</v>
      </c>
      <c r="B329" s="244" t="s">
        <v>95</v>
      </c>
      <c r="C329" s="245" t="s">
        <v>755</v>
      </c>
      <c r="D329" s="245"/>
      <c r="E329" s="245"/>
      <c r="F329" s="246"/>
      <c r="G329" s="245"/>
      <c r="H329" s="245"/>
      <c r="I329" s="245" t="s">
        <v>743</v>
      </c>
      <c r="J329" s="180" t="s">
        <v>756</v>
      </c>
      <c r="K329" s="314"/>
      <c r="L329" s="180"/>
      <c r="M329" s="246"/>
      <c r="N329" s="247"/>
      <c r="O329" s="248"/>
      <c r="P329" s="482" t="str">
        <f t="shared" si="50"/>
        <v/>
      </c>
      <c r="Q329" s="436"/>
      <c r="R329" s="184" t="str">
        <f>IF(Table358[[#This Row],[Price of item]]="","",MROUND((SUM(Table358[[#This Row],[Price of item]]*(1.03^($O$2-(IF(Table358[[#This Row],[Year of price quote]] ="",$O$2,Table358[[#This Row],[Year of price quote]])))))),10))</f>
        <v/>
      </c>
      <c r="S329" s="185" t="str">
        <f t="array" ref="S329">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329" s="185" t="str">
        <f t="array" ref="T329">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29" s="185" t="str">
        <f t="array" ref="U329">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329" s="185" t="str">
        <f t="array" ref="V329">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29" s="185" t="str">
        <f t="array" ref="W329">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329" s="185" t="str">
        <f t="array" ref="X329">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329" s="185" t="str">
        <f t="array" ref="Y329">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329" s="185" t="str">
        <f t="array" ref="Z329">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29" s="185" t="str">
        <f t="array" ref="AA329">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329" s="185" t="str">
        <f t="array" ref="AB329">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29" s="185" t="str">
        <f t="array" ref="AC329">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329" s="185" t="str">
        <f t="array" ref="AD329">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29" s="185" t="str">
        <f t="array" ref="AE329">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329" s="185" t="str">
        <f t="array" ref="AF329">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29" s="185" t="str">
        <f t="array" ref="AG329">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329" s="185" t="str">
        <f t="array" ref="AH329">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329" s="186">
        <f t="shared" si="49"/>
        <v>0</v>
      </c>
    </row>
    <row r="330" spans="1:35" s="106" customFormat="1" ht="42.75" x14ac:dyDescent="0.25">
      <c r="A330" s="245" t="s">
        <v>757</v>
      </c>
      <c r="B330" s="244" t="s">
        <v>81</v>
      </c>
      <c r="C330" s="245" t="s">
        <v>758</v>
      </c>
      <c r="D330" s="245"/>
      <c r="E330" s="245"/>
      <c r="F330" s="246"/>
      <c r="G330" s="245"/>
      <c r="H330" s="245"/>
      <c r="I330" s="245"/>
      <c r="J330" s="180" t="s">
        <v>263</v>
      </c>
      <c r="K330" s="180" t="s">
        <v>169</v>
      </c>
      <c r="L330" s="180"/>
      <c r="M330" s="246"/>
      <c r="N330" s="248"/>
      <c r="O330" s="248"/>
      <c r="P330" s="482" t="str">
        <f t="shared" si="50"/>
        <v/>
      </c>
      <c r="Q330" s="436"/>
      <c r="R330" s="184" t="str">
        <f>IF(Table358[[#This Row],[Price of item]]="","",MROUND((SUM(Table358[[#This Row],[Price of item]]*(1.03^($O$2-(IF(Table358[[#This Row],[Year of price quote]] ="",$O$2,Table358[[#This Row],[Year of price quote]])))))),10))</f>
        <v/>
      </c>
      <c r="S330" s="185" t="str">
        <f t="array" ref="S330">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330" s="185" t="str">
        <f t="array" ref="T330">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30" s="185" t="str">
        <f t="array" ref="U330">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330" s="185" t="str">
        <f t="array" ref="V330">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30" s="185" t="str">
        <f t="array" ref="W330">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330" s="185" t="str">
        <f t="array" ref="X330">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330" s="185" t="str">
        <f t="array" ref="Y330">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330" s="185" t="str">
        <f t="array" ref="Z330">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30" s="185" t="str">
        <f t="array" ref="AA330">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330" s="185" t="str">
        <f t="array" ref="AB330">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30" s="185" t="str">
        <f t="array" ref="AC330">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330" s="185" t="str">
        <f t="array" ref="AD330">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30" s="185" t="str">
        <f t="array" ref="AE330">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330" s="185" t="str">
        <f t="array" ref="AF330">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30" s="185" t="str">
        <f t="array" ref="AG330">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330" s="185" t="str">
        <f t="array" ref="AH330">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330" s="186">
        <f t="shared" si="49"/>
        <v>0</v>
      </c>
    </row>
    <row r="331" spans="1:35" s="106" customFormat="1" ht="28.5" x14ac:dyDescent="0.25">
      <c r="A331" s="245" t="s">
        <v>759</v>
      </c>
      <c r="B331" s="244"/>
      <c r="C331" s="245" t="s">
        <v>760</v>
      </c>
      <c r="D331" s="245"/>
      <c r="E331" s="245"/>
      <c r="F331" s="246"/>
      <c r="G331" s="245"/>
      <c r="H331" s="245"/>
      <c r="I331" s="245" t="s">
        <v>761</v>
      </c>
      <c r="J331" s="180" t="s">
        <v>762</v>
      </c>
      <c r="K331" s="180" t="s">
        <v>763</v>
      </c>
      <c r="L331" s="180" t="s">
        <v>74</v>
      </c>
      <c r="M331" s="246"/>
      <c r="N331" s="248">
        <v>1</v>
      </c>
      <c r="O331" s="248">
        <v>2020</v>
      </c>
      <c r="P331" s="482">
        <v>100</v>
      </c>
      <c r="Q331" s="435"/>
      <c r="R331" s="184">
        <f>IF(Table358[[#This Row],[Price of item]]="","",MROUND((SUM(Table358[[#This Row],[Price of item]]*(1.03^($O$2-(IF(Table358[[#This Row],[Year of price quote]] ="",$O$2,Table358[[#This Row],[Year of price quote]])))))),10))</f>
        <v>100</v>
      </c>
      <c r="S331" s="596">
        <f t="array" ref="S331">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100</v>
      </c>
      <c r="T331" s="596">
        <f t="array" ref="T331">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100</v>
      </c>
      <c r="U331" s="596">
        <f t="array" ref="U331">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110</v>
      </c>
      <c r="V331" s="596">
        <f t="array" ref="V331">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110</v>
      </c>
      <c r="W331" s="596">
        <f t="array" ref="W331">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110</v>
      </c>
      <c r="X331" s="596">
        <f t="array" ref="X331">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120</v>
      </c>
      <c r="Y331" s="596">
        <f t="array" ref="Y331">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120</v>
      </c>
      <c r="Z331" s="596">
        <f t="array" ref="Z331">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120</v>
      </c>
      <c r="AA331" s="596">
        <f t="array" ref="AA331">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130</v>
      </c>
      <c r="AB331" s="596">
        <f t="array" ref="AB331">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130</v>
      </c>
      <c r="AC331" s="596">
        <f t="array" ref="AC331">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130</v>
      </c>
      <c r="AD331" s="185">
        <f t="array" ref="AD331">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140</v>
      </c>
      <c r="AE331" s="185">
        <f t="array" ref="AE331">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140</v>
      </c>
      <c r="AF331" s="185">
        <f t="array" ref="AF331">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150</v>
      </c>
      <c r="AG331" s="185">
        <f t="array" ref="AG331">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150</v>
      </c>
      <c r="AH331" s="185">
        <f t="array" ref="AH331">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160</v>
      </c>
      <c r="AI331" s="186">
        <f t="shared" si="49"/>
        <v>740</v>
      </c>
    </row>
    <row r="332" spans="1:35" s="106" customFormat="1" ht="42.75" x14ac:dyDescent="0.25">
      <c r="A332" s="245" t="s">
        <v>764</v>
      </c>
      <c r="B332" s="244"/>
      <c r="C332" s="245" t="s">
        <v>501</v>
      </c>
      <c r="D332" s="245">
        <v>4</v>
      </c>
      <c r="E332" s="245" t="s">
        <v>170</v>
      </c>
      <c r="F332" s="246"/>
      <c r="G332" s="245"/>
      <c r="H332" s="245" t="s">
        <v>267</v>
      </c>
      <c r="I332" s="245" t="s">
        <v>743</v>
      </c>
      <c r="J332" s="180" t="s">
        <v>503</v>
      </c>
      <c r="K332" s="180" t="s">
        <v>504</v>
      </c>
      <c r="L332" s="486" t="s">
        <v>74</v>
      </c>
      <c r="M332" s="246"/>
      <c r="N332" s="248">
        <v>5</v>
      </c>
      <c r="O332" s="248">
        <v>2020</v>
      </c>
      <c r="P332" s="482">
        <v>150</v>
      </c>
      <c r="Q332" s="436"/>
      <c r="R332" s="184">
        <f>IF(Table358[[#This Row],[Price of item]]="","",MROUND((SUM(Table358[[#This Row],[Price of item]]*(1.03^($O$2-(IF(Table358[[#This Row],[Year of price quote]] ="",$O$2,Table358[[#This Row],[Year of price quote]])))))),10))</f>
        <v>150</v>
      </c>
      <c r="S332" s="596">
        <f t="array" ref="S332">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150</v>
      </c>
      <c r="T332" s="596" t="str">
        <f t="array" ref="T332">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32" s="596" t="str">
        <f t="array" ref="U332">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332" s="596" t="str">
        <f t="array" ref="V332">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32" s="596" t="str">
        <f t="array" ref="W332">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332" s="596">
        <f t="array" ref="X332">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170</v>
      </c>
      <c r="Y332" s="596" t="str">
        <f t="array" ref="Y332">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332" s="596" t="str">
        <f t="array" ref="Z332">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32" s="596" t="str">
        <f t="array" ref="AA332">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332" s="596" t="str">
        <f t="array" ref="AB332">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32" s="596">
        <f t="array" ref="AC332">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200</v>
      </c>
      <c r="AD332" s="185" t="str">
        <f t="array" ref="AD332">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32" s="185" t="str">
        <f t="array" ref="AE332">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332" s="185" t="str">
        <f t="array" ref="AF332">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32" s="185" t="str">
        <f t="array" ref="AG332">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332" s="185">
        <f t="array" ref="AH332">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230</v>
      </c>
      <c r="AI332" s="186">
        <f t="shared" si="49"/>
        <v>230</v>
      </c>
    </row>
    <row r="333" spans="1:35" s="106" customFormat="1" ht="15.75" thickBot="1" x14ac:dyDescent="0.3">
      <c r="A333" s="17"/>
      <c r="B333" s="119"/>
      <c r="C333" s="120"/>
      <c r="D333" s="120"/>
      <c r="E333" s="176"/>
      <c r="F333" s="120"/>
      <c r="G333" s="120"/>
      <c r="H333" s="120"/>
      <c r="I333" s="120"/>
      <c r="J333" s="389"/>
      <c r="K333" s="390"/>
      <c r="L333" s="391"/>
      <c r="M333" s="124"/>
      <c r="N333" s="128"/>
      <c r="O333" s="128"/>
      <c r="P333" s="487" t="str">
        <f>IF($D333="","",(IF($F333="","",SUM($D333*$F333))))</f>
        <v/>
      </c>
      <c r="Q333" s="394"/>
      <c r="R333" s="184" t="str">
        <f>IF(Table358[[#This Row],[Price of item]]="","",MROUND((SUM(Table358[[#This Row],[Price of item]]*(1.03^($O$2-(IF(Table358[[#This Row],[Year of price quote]] ="",$O$2,Table358[[#This Row],[Year of price quote]])))))),10))</f>
        <v/>
      </c>
      <c r="S333" s="395" t="str">
        <f t="array" ref="S333">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333" s="395" t="str">
        <f t="array" ref="T333">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33" s="395" t="str">
        <f t="array" ref="U333">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333" s="395" t="str">
        <f t="array" ref="V333">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33" s="395" t="str">
        <f t="array" ref="W333">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333" s="395" t="str">
        <f t="array" ref="X333">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333" s="395" t="str">
        <f t="array" ref="Y333">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333" s="395" t="str">
        <f t="array" ref="Z333">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33" s="395" t="str">
        <f t="array" ref="AA333">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333" s="395" t="str">
        <f t="array" ref="AB333">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33" s="395" t="str">
        <f t="array" ref="AC333">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333" s="395" t="str">
        <f t="array" ref="AD333">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33" s="395" t="str">
        <f t="array" ref="AE333">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333" s="395" t="str">
        <f t="array" ref="AF333">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33" s="395" t="str">
        <f t="array" ref="AG333">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333" s="395" t="str">
        <f t="array" ref="AH333">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333" s="396">
        <f t="shared" si="49"/>
        <v>0</v>
      </c>
    </row>
    <row r="334" spans="1:35" s="106" customFormat="1" ht="15.75" thickBot="1" x14ac:dyDescent="0.3">
      <c r="A334" s="488"/>
      <c r="B334" s="489"/>
      <c r="C334" s="488"/>
      <c r="D334" s="488"/>
      <c r="E334" s="488"/>
      <c r="F334" s="490"/>
      <c r="G334" s="488"/>
      <c r="H334" s="488"/>
      <c r="I334" s="488"/>
      <c r="J334" s="296"/>
      <c r="K334" s="491"/>
      <c r="L334" s="296"/>
      <c r="M334" s="490"/>
      <c r="N334" s="492"/>
      <c r="O334" s="493"/>
      <c r="P334" s="494"/>
      <c r="Q334" s="495"/>
      <c r="R334" s="496"/>
      <c r="S334" s="497">
        <f t="shared" ref="S334:AI334" si="51">SUBTOTAL(109,S320:S332)</f>
        <v>1750</v>
      </c>
      <c r="T334" s="497">
        <f t="shared" si="51"/>
        <v>100</v>
      </c>
      <c r="U334" s="497">
        <f t="shared" si="51"/>
        <v>910</v>
      </c>
      <c r="V334" s="497">
        <f t="shared" si="51"/>
        <v>110</v>
      </c>
      <c r="W334" s="497">
        <f t="shared" si="51"/>
        <v>5170</v>
      </c>
      <c r="X334" s="497">
        <f t="shared" si="51"/>
        <v>1160</v>
      </c>
      <c r="Y334" s="497">
        <f t="shared" si="51"/>
        <v>1020</v>
      </c>
      <c r="Z334" s="497">
        <f t="shared" si="51"/>
        <v>120</v>
      </c>
      <c r="AA334" s="497">
        <f t="shared" si="51"/>
        <v>1080</v>
      </c>
      <c r="AB334" s="497">
        <f t="shared" si="51"/>
        <v>130</v>
      </c>
      <c r="AC334" s="497">
        <f t="shared" si="51"/>
        <v>2350</v>
      </c>
      <c r="AD334" s="497">
        <f t="shared" si="51"/>
        <v>140</v>
      </c>
      <c r="AE334" s="497">
        <f t="shared" si="51"/>
        <v>1210</v>
      </c>
      <c r="AF334" s="497">
        <f t="shared" si="51"/>
        <v>150</v>
      </c>
      <c r="AG334" s="497">
        <f t="shared" si="51"/>
        <v>6950</v>
      </c>
      <c r="AH334" s="497">
        <f t="shared" si="51"/>
        <v>1560</v>
      </c>
      <c r="AI334" s="497">
        <f t="shared" si="51"/>
        <v>10010</v>
      </c>
    </row>
    <row r="335" spans="1:35" s="106" customFormat="1" ht="15.75" thickBot="1" x14ac:dyDescent="0.3">
      <c r="A335" s="293"/>
      <c r="B335" s="294"/>
      <c r="C335" s="295"/>
      <c r="D335" s="295"/>
      <c r="E335" s="207"/>
      <c r="F335" s="295"/>
      <c r="G335" s="295"/>
      <c r="H335" s="295"/>
      <c r="I335" s="295"/>
      <c r="J335" s="296"/>
      <c r="K335" s="297"/>
      <c r="L335" s="298"/>
      <c r="M335" s="299"/>
      <c r="N335" s="399"/>
      <c r="O335" s="300"/>
      <c r="P335" s="498"/>
      <c r="Q335" s="302"/>
      <c r="R335" s="303"/>
      <c r="S335" s="400"/>
      <c r="T335" s="408"/>
      <c r="U335" s="408"/>
      <c r="V335" s="408"/>
      <c r="W335" s="400"/>
      <c r="X335" s="408"/>
      <c r="Y335" s="408"/>
      <c r="Z335" s="408"/>
      <c r="AA335" s="408"/>
      <c r="AB335" s="271"/>
      <c r="AC335" s="408"/>
      <c r="AD335" s="408"/>
      <c r="AE335" s="408"/>
      <c r="AF335" s="408"/>
      <c r="AG335" s="400"/>
      <c r="AH335" s="408"/>
      <c r="AI335" s="408"/>
    </row>
    <row r="336" spans="1:35" s="106" customFormat="1" ht="40.5" customHeight="1" thickBot="1" x14ac:dyDescent="0.3">
      <c r="A336" s="422" t="s">
        <v>765</v>
      </c>
      <c r="B336" s="423" t="s">
        <v>766</v>
      </c>
      <c r="C336" s="499"/>
      <c r="D336" s="425"/>
      <c r="E336" s="425"/>
      <c r="F336" s="426"/>
      <c r="G336" s="162"/>
      <c r="H336" s="162"/>
      <c r="I336" s="162"/>
      <c r="J336" s="404"/>
      <c r="K336" s="405"/>
      <c r="L336" s="427"/>
      <c r="M336" s="425"/>
      <c r="N336" s="428"/>
      <c r="O336" s="429"/>
      <c r="P336" s="429"/>
      <c r="Q336" s="429"/>
      <c r="R336" s="446"/>
      <c r="S336" s="226"/>
      <c r="T336" s="226"/>
      <c r="U336" s="226"/>
      <c r="V336" s="226"/>
      <c r="W336" s="226"/>
      <c r="X336" s="226"/>
      <c r="Y336" s="226"/>
      <c r="Z336" s="406"/>
      <c r="AA336" s="406"/>
      <c r="AB336" s="406"/>
      <c r="AC336" s="406"/>
      <c r="AD336" s="406"/>
      <c r="AE336" s="406"/>
      <c r="AF336" s="406"/>
      <c r="AG336" s="406"/>
      <c r="AH336" s="406"/>
      <c r="AI336" s="407"/>
    </row>
    <row r="337" spans="1:35" s="106" customFormat="1" ht="85.5" x14ac:dyDescent="0.25">
      <c r="A337" s="382" t="s">
        <v>767</v>
      </c>
      <c r="B337" s="431" t="s">
        <v>768</v>
      </c>
      <c r="C337" s="382" t="s">
        <v>769</v>
      </c>
      <c r="D337" s="382"/>
      <c r="E337" s="382"/>
      <c r="F337" s="432"/>
      <c r="G337" s="382"/>
      <c r="H337" s="382" t="s">
        <v>267</v>
      </c>
      <c r="I337" s="382" t="s">
        <v>770</v>
      </c>
      <c r="J337" s="232" t="s">
        <v>771</v>
      </c>
      <c r="K337" s="232" t="s">
        <v>741</v>
      </c>
      <c r="L337" s="481" t="s">
        <v>74</v>
      </c>
      <c r="M337" s="432"/>
      <c r="N337" s="433">
        <v>2</v>
      </c>
      <c r="O337" s="433">
        <v>2020</v>
      </c>
      <c r="P337" s="482">
        <v>1000</v>
      </c>
      <c r="Q337" s="434"/>
      <c r="R337" s="236">
        <f>IF(Table358[[#This Row],[Price of item]]="","",MROUND((SUM(Table358[[#This Row],[Price of item]]*(1.03^($O$2-(IF(Table358[[#This Row],[Year of price quote]] ="",$O$2,Table358[[#This Row],[Year of price quote]])))))),10))</f>
        <v>1000</v>
      </c>
      <c r="S337" s="597">
        <f t="array" ref="S337">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1000</v>
      </c>
      <c r="T337" s="597" t="str">
        <f t="array" ref="T337">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37" s="597">
        <f t="array" ref="U337">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1060</v>
      </c>
      <c r="V337" s="597" t="str">
        <f t="array" ref="V337">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37" s="597"/>
      <c r="X337" s="597" t="str">
        <f t="array" ref="X337">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337" s="597">
        <f t="array" ref="Y337">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1190</v>
      </c>
      <c r="Z337" s="597" t="str">
        <f t="array" ref="Z337">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37" s="597">
        <f t="array" ref="AA337">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1270</v>
      </c>
      <c r="AB337" s="597" t="str">
        <f t="array" ref="AB337">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37" s="597">
        <f t="array" ref="AC337">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1340</v>
      </c>
      <c r="AD337" s="237" t="str">
        <f t="array" ref="AD337">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37" s="237">
        <f t="array" ref="AE337">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1430</v>
      </c>
      <c r="AF337" s="237" t="str">
        <f t="array" ref="AF337">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37" s="237">
        <f t="array" ref="AG337">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1510</v>
      </c>
      <c r="AH337" s="237" t="str">
        <f t="array" ref="AH337">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337" s="287">
        <f t="shared" ref="AI337:AI347" si="52">SUM(AD337:AH337)</f>
        <v>2940</v>
      </c>
    </row>
    <row r="338" spans="1:35" s="106" customFormat="1" ht="71.25" x14ac:dyDescent="0.25">
      <c r="A338" s="483"/>
      <c r="B338" s="244"/>
      <c r="C338" s="614" t="s">
        <v>1019</v>
      </c>
      <c r="D338" s="245"/>
      <c r="E338" s="245"/>
      <c r="F338" s="246"/>
      <c r="G338" s="245"/>
      <c r="H338" s="245" t="s">
        <v>267</v>
      </c>
      <c r="I338" s="245"/>
      <c r="J338" s="314"/>
      <c r="K338" s="180" t="s">
        <v>772</v>
      </c>
      <c r="L338" s="181" t="s">
        <v>74</v>
      </c>
      <c r="M338" s="246"/>
      <c r="N338" s="248">
        <v>10</v>
      </c>
      <c r="O338" s="248">
        <v>2024</v>
      </c>
      <c r="P338" s="421">
        <v>8000</v>
      </c>
      <c r="Q338" s="435"/>
      <c r="R338" s="184">
        <f>IF(Table358[[#This Row],[Price of item]]="","",MROUND((SUM(Table358[[#This Row],[Price of item]]*(1.03^($O$2-(IF(Table358[[#This Row],[Year of price quote]] ="",$O$2,Table358[[#This Row],[Year of price quote]])))))),10))</f>
        <v>8000</v>
      </c>
      <c r="S338" s="595" t="str">
        <f t="array" ref="S338">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338" s="595" t="str">
        <f t="array" ref="T338">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38" s="595" t="str">
        <f t="array" ref="U338">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338" s="595" t="str">
        <f t="array" ref="V338">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38" s="595">
        <f t="array" ref="W338">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9000</v>
      </c>
      <c r="X338" s="595" t="str">
        <f t="array" ref="X338">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338" s="595" t="str">
        <f t="array" ref="Y338">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338" s="595" t="str">
        <f t="array" ref="Z338">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38" s="595" t="str">
        <f t="array" ref="AA338">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338" s="595" t="str">
        <f t="array" ref="AB338">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38" s="595" t="str">
        <f t="array" ref="AC338">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338" s="185" t="str">
        <f t="array" ref="AD338">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38" s="185" t="str">
        <f t="array" ref="AE338">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338" s="185" t="str">
        <f t="array" ref="AF338">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38" s="185">
        <f t="array" ref="AG338">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12100</v>
      </c>
      <c r="AH338" s="185" t="str">
        <f t="array" ref="AH338">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338" s="186">
        <f t="shared" si="52"/>
        <v>12100</v>
      </c>
    </row>
    <row r="339" spans="1:35" s="106" customFormat="1" ht="57" x14ac:dyDescent="0.25">
      <c r="A339" s="245" t="s">
        <v>773</v>
      </c>
      <c r="B339" s="244" t="s">
        <v>34</v>
      </c>
      <c r="C339" s="245" t="s">
        <v>276</v>
      </c>
      <c r="D339" s="245"/>
      <c r="E339" s="245"/>
      <c r="F339" s="246"/>
      <c r="G339" s="245"/>
      <c r="H339" s="245"/>
      <c r="I339" s="245" t="s">
        <v>774</v>
      </c>
      <c r="J339" s="180" t="s">
        <v>775</v>
      </c>
      <c r="K339" s="180" t="s">
        <v>776</v>
      </c>
      <c r="L339" s="180" t="s">
        <v>78</v>
      </c>
      <c r="M339" s="246"/>
      <c r="N339" s="248">
        <v>2</v>
      </c>
      <c r="O339" s="248">
        <v>2020</v>
      </c>
      <c r="P339" s="421">
        <v>500</v>
      </c>
      <c r="Q339" s="435"/>
      <c r="R339" s="184">
        <f>IF(Table358[[#This Row],[Price of item]]="","",MROUND((SUM(Table358[[#This Row],[Price of item]]*(1.03^($O$2-(IF(Table358[[#This Row],[Year of price quote]] ="",$O$2,Table358[[#This Row],[Year of price quote]])))))),10))</f>
        <v>500</v>
      </c>
      <c r="S339" s="596">
        <f t="array" ref="S339">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500</v>
      </c>
      <c r="T339" s="596" t="str">
        <f t="array" ref="T339">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39" s="596">
        <f t="array" ref="U339">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530</v>
      </c>
      <c r="V339" s="596" t="str">
        <f t="array" ref="V339">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39" s="596">
        <f t="array" ref="W339">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560</v>
      </c>
      <c r="X339" s="596" t="str">
        <f t="array" ref="X339">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339" s="596">
        <f t="array" ref="Y339">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600</v>
      </c>
      <c r="Z339" s="596" t="str">
        <f t="array" ref="Z339">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39" s="596">
        <f t="array" ref="AA339">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630</v>
      </c>
      <c r="AB339" s="596" t="str">
        <f t="array" ref="AB339">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39" s="596">
        <f t="array" ref="AC339">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670</v>
      </c>
      <c r="AD339" s="185" t="str">
        <f t="array" ref="AD339">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39" s="185">
        <f t="array" ref="AE339">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710</v>
      </c>
      <c r="AF339" s="185" t="str">
        <f t="array" ref="AF339">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39" s="185">
        <f t="array" ref="AG339">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760</v>
      </c>
      <c r="AH339" s="185" t="str">
        <f t="array" ref="AH339">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339" s="186">
        <f t="shared" si="52"/>
        <v>1470</v>
      </c>
    </row>
    <row r="340" spans="1:35" s="106" customFormat="1" ht="42.75" x14ac:dyDescent="0.25">
      <c r="A340" s="245"/>
      <c r="B340" s="244"/>
      <c r="C340" s="245"/>
      <c r="D340" s="245"/>
      <c r="E340" s="245"/>
      <c r="F340" s="246"/>
      <c r="G340" s="245"/>
      <c r="H340" s="245"/>
      <c r="I340" s="245"/>
      <c r="J340" s="180"/>
      <c r="K340" s="180" t="s">
        <v>777</v>
      </c>
      <c r="L340" s="180"/>
      <c r="M340" s="246"/>
      <c r="N340" s="248"/>
      <c r="O340" s="248"/>
      <c r="P340" s="421" t="str">
        <f>IF($D340="","",(IF($F340="","",SUM($D340*$F340))))</f>
        <v/>
      </c>
      <c r="Q340" s="435"/>
      <c r="R340" s="184" t="str">
        <f>IF(Table358[[#This Row],[Price of item]]="","",MROUND((SUM(Table358[[#This Row],[Price of item]]*(1.03^($O$2-(IF(Table358[[#This Row],[Year of price quote]] ="",$O$2,Table358[[#This Row],[Year of price quote]])))))),10))</f>
        <v/>
      </c>
      <c r="S340" s="185" t="str">
        <f t="array" ref="S340">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340" s="185" t="str">
        <f t="array" ref="T340">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40" s="185" t="str">
        <f t="array" ref="U340">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340" s="185" t="str">
        <f t="array" ref="V340">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40" s="185" t="str">
        <f t="array" ref="W340">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340" s="185" t="str">
        <f t="array" ref="X340">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340" s="185" t="str">
        <f t="array" ref="Y340">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340" s="185" t="str">
        <f t="array" ref="Z340">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40" s="185" t="str">
        <f t="array" ref="AA340">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340" s="185" t="str">
        <f t="array" ref="AB340">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40" s="185" t="str">
        <f t="array" ref="AC340">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340" s="185" t="str">
        <f t="array" ref="AD340">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40" s="185" t="str">
        <f t="array" ref="AE340">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340" s="185" t="str">
        <f t="array" ref="AF340">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40" s="185" t="str">
        <f t="array" ref="AG340">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340" s="185" t="str">
        <f t="array" ref="AH340">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340" s="186">
        <f t="shared" si="52"/>
        <v>0</v>
      </c>
    </row>
    <row r="341" spans="1:35" s="106" customFormat="1" ht="32.1" customHeight="1" x14ac:dyDescent="0.25">
      <c r="A341" s="245" t="s">
        <v>778</v>
      </c>
      <c r="B341" s="244"/>
      <c r="C341" s="245" t="s">
        <v>338</v>
      </c>
      <c r="D341" s="245"/>
      <c r="E341" s="245"/>
      <c r="F341" s="246"/>
      <c r="G341" s="245"/>
      <c r="H341" s="245"/>
      <c r="I341" s="245" t="s">
        <v>779</v>
      </c>
      <c r="J341" s="180" t="s">
        <v>263</v>
      </c>
      <c r="K341" s="180" t="s">
        <v>169</v>
      </c>
      <c r="L341" s="180"/>
      <c r="M341" s="246"/>
      <c r="N341" s="248"/>
      <c r="O341" s="248"/>
      <c r="P341" s="421" t="str">
        <f>IF($D341="","",(IF($F341="","",SUM($D341*$F341))))</f>
        <v/>
      </c>
      <c r="Q341" s="435"/>
      <c r="R341" s="184" t="str">
        <f>IF(Table358[[#This Row],[Price of item]]="","",MROUND((SUM(Table358[[#This Row],[Price of item]]*(1.03^($O$2-(IF(Table358[[#This Row],[Year of price quote]] ="",$O$2,Table358[[#This Row],[Year of price quote]])))))),10))</f>
        <v/>
      </c>
      <c r="S341" s="185" t="str">
        <f t="array" ref="S341">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341" s="185" t="str">
        <f t="array" ref="T341">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41" s="185" t="str">
        <f t="array" ref="U341">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341" s="185" t="str">
        <f t="array" ref="V341">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41" s="185" t="str">
        <f t="array" ref="W341">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341" s="185" t="str">
        <f t="array" ref="X341">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341" s="185" t="str">
        <f t="array" ref="Y341">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341" s="185" t="str">
        <f t="array" ref="Z341">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41" s="185" t="str">
        <f t="array" ref="AA341">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341" s="185" t="str">
        <f t="array" ref="AB341">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41" s="185" t="str">
        <f t="array" ref="AC341">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341" s="185" t="str">
        <f t="array" ref="AD341">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41" s="185" t="str">
        <f t="array" ref="AE341">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341" s="185" t="str">
        <f t="array" ref="AF341">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41" s="185" t="str">
        <f t="array" ref="AG341">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341" s="185" t="str">
        <f t="array" ref="AH341">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341" s="186">
        <f t="shared" si="52"/>
        <v>0</v>
      </c>
    </row>
    <row r="342" spans="1:35" s="106" customFormat="1" ht="42.75" x14ac:dyDescent="0.25">
      <c r="A342" s="245" t="s">
        <v>780</v>
      </c>
      <c r="B342" s="244" t="s">
        <v>76</v>
      </c>
      <c r="C342" s="245" t="s">
        <v>626</v>
      </c>
      <c r="D342" s="245"/>
      <c r="E342" s="245"/>
      <c r="F342" s="246"/>
      <c r="G342" s="245"/>
      <c r="H342" s="245"/>
      <c r="I342" s="245"/>
      <c r="J342" s="180" t="s">
        <v>263</v>
      </c>
      <c r="K342" s="180" t="s">
        <v>169</v>
      </c>
      <c r="L342" s="180"/>
      <c r="M342" s="246"/>
      <c r="N342" s="248"/>
      <c r="O342" s="248"/>
      <c r="P342" s="421" t="str">
        <f>IF($D342="","",(IF($F342="","",SUM($D342*$F342))))</f>
        <v/>
      </c>
      <c r="Q342" s="436"/>
      <c r="R342" s="184" t="str">
        <f>IF(Table358[[#This Row],[Price of item]]="","",MROUND((SUM(Table358[[#This Row],[Price of item]]*(1.03^($O$2-(IF(Table358[[#This Row],[Year of price quote]] ="",$O$2,Table358[[#This Row],[Year of price quote]])))))),10))</f>
        <v/>
      </c>
      <c r="S342" s="185" t="str">
        <f t="array" ref="S342">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342" s="185" t="str">
        <f t="array" ref="T342">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42" s="185" t="str">
        <f t="array" ref="U342">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342" s="185" t="str">
        <f t="array" ref="V342">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42" s="185" t="str">
        <f t="array" ref="W342">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342" s="185" t="str">
        <f t="array" ref="X342">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342" s="185" t="str">
        <f t="array" ref="Y342">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342" s="185" t="str">
        <f t="array" ref="Z342">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42" s="185" t="str">
        <f t="array" ref="AA342">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342" s="185" t="str">
        <f t="array" ref="AB342">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42" s="185" t="str">
        <f t="array" ref="AC342">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342" s="185" t="str">
        <f t="array" ref="AD342">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42" s="185" t="str">
        <f t="array" ref="AE342">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342" s="185" t="str">
        <f t="array" ref="AF342">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42" s="185" t="str">
        <f t="array" ref="AG342">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342" s="185" t="str">
        <f t="array" ref="AH342">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342" s="186">
        <f t="shared" si="52"/>
        <v>0</v>
      </c>
    </row>
    <row r="343" spans="1:35" s="106" customFormat="1" ht="42.75" x14ac:dyDescent="0.25">
      <c r="A343" s="245" t="s">
        <v>781</v>
      </c>
      <c r="B343" s="244"/>
      <c r="C343" s="245" t="s">
        <v>425</v>
      </c>
      <c r="D343" s="245"/>
      <c r="E343" s="245"/>
      <c r="F343" s="246"/>
      <c r="G343" s="245"/>
      <c r="H343" s="245"/>
      <c r="I343" s="245" t="s">
        <v>782</v>
      </c>
      <c r="J343" s="180" t="s">
        <v>263</v>
      </c>
      <c r="K343" s="180" t="s">
        <v>169</v>
      </c>
      <c r="L343" s="180"/>
      <c r="M343" s="246"/>
      <c r="N343" s="248"/>
      <c r="O343" s="248"/>
      <c r="P343" s="421" t="str">
        <f>IF($D343="","",(IF($F343="","",SUM($D343*$F343))))</f>
        <v/>
      </c>
      <c r="Q343" s="436"/>
      <c r="R343" s="184" t="str">
        <f>IF(Table358[[#This Row],[Price of item]]="","",MROUND((SUM(Table358[[#This Row],[Price of item]]*(1.03^($O$2-(IF(Table358[[#This Row],[Year of price quote]] ="",$O$2,Table358[[#This Row],[Year of price quote]])))))),10))</f>
        <v/>
      </c>
      <c r="S343" s="185" t="str">
        <f t="array" ref="S343">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343" s="185" t="str">
        <f t="array" ref="T343">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43" s="185" t="str">
        <f t="array" ref="U343">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343" s="185" t="str">
        <f t="array" ref="V343">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43" s="185" t="str">
        <f t="array" ref="W343">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343" s="185" t="str">
        <f t="array" ref="X343">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343" s="185" t="str">
        <f t="array" ref="Y343">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343" s="185" t="str">
        <f t="array" ref="Z343">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43" s="185" t="str">
        <f t="array" ref="AA343">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343" s="185" t="str">
        <f t="array" ref="AB343">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43" s="185" t="str">
        <f t="array" ref="AC343">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343" s="185" t="str">
        <f t="array" ref="AD343">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43" s="185" t="str">
        <f t="array" ref="AE343">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343" s="185" t="str">
        <f t="array" ref="AF343">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43" s="185" t="str">
        <f t="array" ref="AG343">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343" s="185" t="str">
        <f t="array" ref="AH343">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343" s="186">
        <f t="shared" si="52"/>
        <v>0</v>
      </c>
    </row>
    <row r="344" spans="1:35" ht="45" x14ac:dyDescent="0.25">
      <c r="A344" s="245" t="s">
        <v>783</v>
      </c>
      <c r="B344" s="244" t="s">
        <v>280</v>
      </c>
      <c r="C344" s="245" t="s">
        <v>784</v>
      </c>
      <c r="D344" s="245"/>
      <c r="E344" s="245"/>
      <c r="F344" s="246"/>
      <c r="G344" s="245"/>
      <c r="H344" s="245"/>
      <c r="I344" s="245" t="s">
        <v>785</v>
      </c>
      <c r="J344" s="180" t="s">
        <v>263</v>
      </c>
      <c r="K344" s="180" t="s">
        <v>169</v>
      </c>
      <c r="L344" s="180"/>
      <c r="M344" s="246"/>
      <c r="N344" s="248"/>
      <c r="O344" s="248"/>
      <c r="P344" s="421" t="str">
        <f>IF($D344="","",(IF($F344="","",SUM($D344*$F344))))</f>
        <v/>
      </c>
      <c r="Q344" s="436"/>
      <c r="R344" s="184" t="str">
        <f>IF(Table358[[#This Row],[Price of item]]="","",MROUND((SUM(Table358[[#This Row],[Price of item]]*(1.03^($O$2-(IF(Table358[[#This Row],[Year of price quote]] ="",$O$2,Table358[[#This Row],[Year of price quote]])))))),10))</f>
        <v/>
      </c>
      <c r="S344" s="185" t="str">
        <f t="array" ref="S344">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344" s="185" t="str">
        <f t="array" ref="T344">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44" s="185" t="str">
        <f t="array" ref="U344">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344" s="185" t="str">
        <f t="array" ref="V344">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44" s="185" t="str">
        <f t="array" ref="W344">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344" s="185" t="str">
        <f t="array" ref="X344">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344" s="185" t="str">
        <f t="array" ref="Y344">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344" s="185" t="str">
        <f t="array" ref="Z344">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44" s="185" t="str">
        <f t="array" ref="AA344">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344" s="185" t="str">
        <f t="array" ref="AB344">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44" s="185" t="str">
        <f t="array" ref="AC344">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344" s="185" t="str">
        <f t="array" ref="AD344">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44" s="185" t="str">
        <f t="array" ref="AE344">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344" s="185" t="str">
        <f t="array" ref="AF344">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44" s="185" t="str">
        <f t="array" ref="AG344">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344" s="185" t="str">
        <f t="array" ref="AH344">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344" s="186">
        <f t="shared" si="52"/>
        <v>0</v>
      </c>
    </row>
    <row r="345" spans="1:35" s="106" customFormat="1" ht="42.75" x14ac:dyDescent="0.25">
      <c r="A345" s="245" t="s">
        <v>786</v>
      </c>
      <c r="B345" s="244" t="s">
        <v>281</v>
      </c>
      <c r="C345" s="245" t="s">
        <v>787</v>
      </c>
      <c r="D345" s="245"/>
      <c r="E345" s="245"/>
      <c r="F345" s="246"/>
      <c r="G345" s="245"/>
      <c r="H345" s="245"/>
      <c r="I345" s="245" t="s">
        <v>788</v>
      </c>
      <c r="J345" s="180" t="s">
        <v>789</v>
      </c>
      <c r="K345" s="180" t="s">
        <v>635</v>
      </c>
      <c r="L345" s="180" t="s">
        <v>74</v>
      </c>
      <c r="M345" s="246"/>
      <c r="N345" s="248">
        <v>5</v>
      </c>
      <c r="O345" s="248">
        <v>2020</v>
      </c>
      <c r="P345" s="421">
        <v>300</v>
      </c>
      <c r="Q345" s="436"/>
      <c r="R345" s="184">
        <f>IF(Table358[[#This Row],[Price of item]]="","",MROUND((SUM(Table358[[#This Row],[Price of item]]*(1.03^($O$2-(IF(Table358[[#This Row],[Year of price quote]] ="",$O$2,Table358[[#This Row],[Year of price quote]])))))),10))</f>
        <v>300</v>
      </c>
      <c r="S345" s="596">
        <f t="array" ref="S345">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300</v>
      </c>
      <c r="T345" s="596" t="str">
        <f t="array" ref="T345">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45" s="596" t="str">
        <f t="array" ref="U345">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345" s="596" t="str">
        <f t="array" ref="V345">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45" s="596" t="str">
        <f t="array" ref="W345">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345" s="596">
        <f t="array" ref="X345">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350</v>
      </c>
      <c r="Y345" s="596" t="str">
        <f t="array" ref="Y345">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345" s="596" t="str">
        <f t="array" ref="Z345">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45" s="596" t="str">
        <f t="array" ref="AA345">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345" s="596" t="str">
        <f t="array" ref="AB345">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45" s="596">
        <f t="array" ref="AC345">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400</v>
      </c>
      <c r="AD345" s="185" t="str">
        <f t="array" ref="AD345">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45" s="185" t="str">
        <f t="array" ref="AE345">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345" s="185" t="str">
        <f t="array" ref="AF345">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45" s="185" t="str">
        <f t="array" ref="AG345">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345" s="185">
        <f t="array" ref="AH345">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470</v>
      </c>
      <c r="AI345" s="186">
        <f t="shared" si="52"/>
        <v>470</v>
      </c>
    </row>
    <row r="346" spans="1:35" s="106" customFormat="1" ht="57" x14ac:dyDescent="0.25">
      <c r="A346" s="447" t="s">
        <v>790</v>
      </c>
      <c r="B346" s="244" t="s">
        <v>77</v>
      </c>
      <c r="C346" s="245" t="s">
        <v>791</v>
      </c>
      <c r="D346" s="245"/>
      <c r="E346" s="245"/>
      <c r="F346" s="246"/>
      <c r="G346" s="245"/>
      <c r="H346" s="245" t="s">
        <v>267</v>
      </c>
      <c r="I346" s="245" t="s">
        <v>792</v>
      </c>
      <c r="J346" s="180" t="s">
        <v>213</v>
      </c>
      <c r="K346" s="180" t="s">
        <v>793</v>
      </c>
      <c r="L346" s="180" t="s">
        <v>74</v>
      </c>
      <c r="M346" s="246"/>
      <c r="N346" s="248">
        <v>1</v>
      </c>
      <c r="O346" s="248">
        <v>2020</v>
      </c>
      <c r="P346" s="421">
        <v>750</v>
      </c>
      <c r="Q346" s="485"/>
      <c r="R346" s="184">
        <f>IF(Table358[[#This Row],[Price of item]]="","",MROUND((SUM(Table358[[#This Row],[Price of item]]*(1.03^($O$2-(IF(Table358[[#This Row],[Year of price quote]] ="",$O$2,Table358[[#This Row],[Year of price quote]])))))),10))</f>
        <v>750</v>
      </c>
      <c r="S346" s="596">
        <f t="array" ref="S346">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750</v>
      </c>
      <c r="T346" s="596">
        <f t="array" ref="T346">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770</v>
      </c>
      <c r="U346" s="596">
        <f t="array" ref="U346">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800</v>
      </c>
      <c r="V346" s="596">
        <f t="array" ref="V346">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820</v>
      </c>
      <c r="W346" s="596">
        <f t="array" ref="W346">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840</v>
      </c>
      <c r="X346" s="596">
        <f t="array" ref="X346">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870</v>
      </c>
      <c r="Y346" s="596">
        <f t="array" ref="Y346">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900</v>
      </c>
      <c r="Z346" s="596">
        <f t="array" ref="Z346">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920</v>
      </c>
      <c r="AA346" s="596">
        <f t="array" ref="AA346">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950</v>
      </c>
      <c r="AB346" s="596">
        <f t="array" ref="AB346">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980</v>
      </c>
      <c r="AC346" s="596">
        <f t="array" ref="AC346">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1010</v>
      </c>
      <c r="AD346" s="185">
        <f t="array" ref="AD346">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1040</v>
      </c>
      <c r="AE346" s="185">
        <f t="array" ref="AE346">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1070</v>
      </c>
      <c r="AF346" s="185">
        <f t="array" ref="AF346">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1100</v>
      </c>
      <c r="AG346" s="185">
        <f t="array" ref="AG346">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1130</v>
      </c>
      <c r="AH346" s="185">
        <f t="array" ref="AH346">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1170</v>
      </c>
      <c r="AI346" s="186">
        <f t="shared" si="52"/>
        <v>5510</v>
      </c>
    </row>
    <row r="347" spans="1:35" s="106" customFormat="1" ht="57.75" thickBot="1" x14ac:dyDescent="0.3">
      <c r="A347" s="189" t="s">
        <v>794</v>
      </c>
      <c r="B347" s="190"/>
      <c r="C347" s="176" t="s">
        <v>795</v>
      </c>
      <c r="D347" s="176"/>
      <c r="E347" s="176"/>
      <c r="F347" s="176"/>
      <c r="G347" s="176"/>
      <c r="H347" s="176"/>
      <c r="I347" s="176" t="s">
        <v>796</v>
      </c>
      <c r="J347" s="180" t="s">
        <v>797</v>
      </c>
      <c r="K347" s="180" t="s">
        <v>798</v>
      </c>
      <c r="L347" s="191" t="s">
        <v>74</v>
      </c>
      <c r="M347" s="178"/>
      <c r="N347" s="182">
        <v>1</v>
      </c>
      <c r="O347" s="182">
        <v>2020</v>
      </c>
      <c r="P347" s="421">
        <v>300</v>
      </c>
      <c r="Q347" s="362"/>
      <c r="R347" s="184">
        <f>IF(Table358[[#This Row],[Price of item]]="","",MROUND((SUM(Table358[[#This Row],[Price of item]]*(1.03^($O$2-(IF(Table358[[#This Row],[Year of price quote]] ="",$O$2,Table358[[#This Row],[Year of price quote]])))))),10))</f>
        <v>300</v>
      </c>
      <c r="S347" s="596">
        <f t="array" ref="S347">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300</v>
      </c>
      <c r="T347" s="596">
        <f t="array" ref="T347">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310</v>
      </c>
      <c r="U347" s="596">
        <f t="array" ref="U347">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320</v>
      </c>
      <c r="V347" s="596">
        <f t="array" ref="V347">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330</v>
      </c>
      <c r="W347" s="596">
        <f t="array" ref="W347">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340</v>
      </c>
      <c r="X347" s="596">
        <f t="array" ref="X347">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350</v>
      </c>
      <c r="Y347" s="596">
        <f t="array" ref="Y347">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360</v>
      </c>
      <c r="Z347" s="596">
        <f t="array" ref="Z347">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370</v>
      </c>
      <c r="AA347" s="596">
        <f t="array" ref="AA347">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380</v>
      </c>
      <c r="AB347" s="596">
        <f t="array" ref="AB347">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390</v>
      </c>
      <c r="AC347" s="596">
        <f t="array" ref="AC347">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400</v>
      </c>
      <c r="AD347" s="185">
        <f t="array" ref="AD347">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420</v>
      </c>
      <c r="AE347" s="185">
        <f t="array" ref="AE347">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430</v>
      </c>
      <c r="AF347" s="185">
        <f t="array" ref="AF347">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440</v>
      </c>
      <c r="AG347" s="185">
        <f t="array" ref="AG347">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450</v>
      </c>
      <c r="AH347" s="185">
        <f t="array" ref="AH347">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470</v>
      </c>
      <c r="AI347" s="186">
        <f t="shared" si="52"/>
        <v>2210</v>
      </c>
    </row>
    <row r="348" spans="1:35" s="106" customFormat="1" ht="15.75" thickBot="1" x14ac:dyDescent="0.3">
      <c r="A348" s="500"/>
      <c r="B348" s="501"/>
      <c r="C348" s="500"/>
      <c r="D348" s="500"/>
      <c r="E348" s="500"/>
      <c r="F348" s="502"/>
      <c r="G348" s="500"/>
      <c r="H348" s="500"/>
      <c r="I348" s="500"/>
      <c r="J348" s="296"/>
      <c r="K348" s="491"/>
      <c r="L348" s="503"/>
      <c r="M348" s="502"/>
      <c r="N348" s="504"/>
      <c r="O348" s="505"/>
      <c r="P348" s="443"/>
      <c r="Q348" s="444"/>
      <c r="R348" s="506"/>
      <c r="S348" s="497">
        <f t="shared" ref="S348:AI348" si="53">SUBTOTAL(109,S337:S347)</f>
        <v>2850</v>
      </c>
      <c r="T348" s="497">
        <f t="shared" si="53"/>
        <v>1080</v>
      </c>
      <c r="U348" s="497">
        <f t="shared" si="53"/>
        <v>2710</v>
      </c>
      <c r="V348" s="497">
        <f t="shared" si="53"/>
        <v>1150</v>
      </c>
      <c r="W348" s="497">
        <f t="shared" si="53"/>
        <v>10740</v>
      </c>
      <c r="X348" s="497">
        <f t="shared" si="53"/>
        <v>1570</v>
      </c>
      <c r="Y348" s="497">
        <f t="shared" si="53"/>
        <v>3050</v>
      </c>
      <c r="Z348" s="497">
        <f t="shared" si="53"/>
        <v>1290</v>
      </c>
      <c r="AA348" s="497">
        <f t="shared" si="53"/>
        <v>3230</v>
      </c>
      <c r="AB348" s="497">
        <f t="shared" si="53"/>
        <v>1370</v>
      </c>
      <c r="AC348" s="497">
        <f t="shared" si="53"/>
        <v>3820</v>
      </c>
      <c r="AD348" s="497">
        <f t="shared" si="53"/>
        <v>1460</v>
      </c>
      <c r="AE348" s="497">
        <f t="shared" si="53"/>
        <v>3640</v>
      </c>
      <c r="AF348" s="497">
        <f t="shared" si="53"/>
        <v>1540</v>
      </c>
      <c r="AG348" s="497">
        <f t="shared" si="53"/>
        <v>15950</v>
      </c>
      <c r="AH348" s="497">
        <f t="shared" si="53"/>
        <v>2110</v>
      </c>
      <c r="AI348" s="497">
        <f t="shared" si="53"/>
        <v>24700</v>
      </c>
    </row>
    <row r="349" spans="1:35" s="106" customFormat="1" ht="15.75" thickBot="1" x14ac:dyDescent="0.3">
      <c r="A349" s="293"/>
      <c r="B349" s="294"/>
      <c r="C349" s="295"/>
      <c r="D349" s="295"/>
      <c r="E349" s="207"/>
      <c r="F349" s="295"/>
      <c r="G349" s="295"/>
      <c r="H349" s="295"/>
      <c r="I349" s="295"/>
      <c r="J349" s="296"/>
      <c r="K349" s="297"/>
      <c r="L349" s="298"/>
      <c r="M349" s="299"/>
      <c r="N349" s="399"/>
      <c r="O349" s="300"/>
      <c r="P349" s="445"/>
      <c r="Q349" s="302"/>
      <c r="R349" s="303"/>
      <c r="S349" s="400"/>
      <c r="T349" s="400"/>
      <c r="U349" s="400"/>
      <c r="V349" s="400"/>
      <c r="W349" s="400"/>
      <c r="X349" s="400"/>
      <c r="Y349" s="400"/>
      <c r="Z349" s="400"/>
      <c r="AA349" s="400"/>
      <c r="AB349" s="271"/>
      <c r="AC349" s="400"/>
      <c r="AD349" s="400"/>
      <c r="AE349" s="400"/>
      <c r="AF349" s="400"/>
      <c r="AG349" s="400"/>
      <c r="AH349" s="400"/>
      <c r="AI349" s="400"/>
    </row>
    <row r="350" spans="1:35" s="106" customFormat="1" ht="16.5" thickBot="1" x14ac:dyDescent="0.3">
      <c r="A350" s="422" t="s">
        <v>799</v>
      </c>
      <c r="B350" s="423" t="s">
        <v>800</v>
      </c>
      <c r="C350" s="424"/>
      <c r="D350" s="425"/>
      <c r="E350" s="425"/>
      <c r="F350" s="426"/>
      <c r="G350" s="162"/>
      <c r="H350" s="162"/>
      <c r="I350" s="162"/>
      <c r="J350" s="404"/>
      <c r="K350" s="405"/>
      <c r="L350" s="427"/>
      <c r="M350" s="425"/>
      <c r="N350" s="428"/>
      <c r="O350" s="429"/>
      <c r="P350" s="429"/>
      <c r="Q350" s="429"/>
      <c r="R350" s="446"/>
      <c r="S350" s="226"/>
      <c r="T350" s="226"/>
      <c r="U350" s="226"/>
      <c r="V350" s="226"/>
      <c r="W350" s="226"/>
      <c r="X350" s="226"/>
      <c r="Y350" s="226"/>
      <c r="Z350" s="406"/>
      <c r="AA350" s="406"/>
      <c r="AB350" s="406"/>
      <c r="AC350" s="406"/>
      <c r="AD350" s="406"/>
      <c r="AE350" s="406"/>
      <c r="AF350" s="406"/>
      <c r="AG350" s="406"/>
      <c r="AH350" s="406"/>
      <c r="AI350" s="407"/>
    </row>
    <row r="351" spans="1:35" s="106" customFormat="1" ht="57" x14ac:dyDescent="0.25">
      <c r="A351" s="382" t="s">
        <v>801</v>
      </c>
      <c r="B351" s="431" t="s">
        <v>73</v>
      </c>
      <c r="C351" s="382" t="s">
        <v>92</v>
      </c>
      <c r="D351" s="382"/>
      <c r="E351" s="382"/>
      <c r="F351" s="432"/>
      <c r="G351" s="382"/>
      <c r="H351" s="382" t="s">
        <v>267</v>
      </c>
      <c r="I351" s="382" t="s">
        <v>802</v>
      </c>
      <c r="J351" s="232" t="s">
        <v>740</v>
      </c>
      <c r="K351" s="232" t="s">
        <v>741</v>
      </c>
      <c r="L351" s="481" t="s">
        <v>74</v>
      </c>
      <c r="M351" s="432"/>
      <c r="N351" s="433">
        <v>2</v>
      </c>
      <c r="O351" s="433">
        <v>2020</v>
      </c>
      <c r="P351" s="482">
        <v>100</v>
      </c>
      <c r="Q351" s="434"/>
      <c r="R351" s="236">
        <f>IF(Table358[[#This Row],[Price of item]]="","",MROUND((SUM(Table358[[#This Row],[Price of item]]*(1.03^($O$2-(IF(Table358[[#This Row],[Year of price quote]] ="",$O$2,Table358[[#This Row],[Year of price quote]])))))),10))</f>
        <v>100</v>
      </c>
      <c r="S351" s="598">
        <f t="array" ref="S351">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100</v>
      </c>
      <c r="T351" s="598" t="str">
        <f t="array" ref="T351">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51" s="598">
        <f t="array" ref="U351">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110</v>
      </c>
      <c r="V351" s="598" t="str">
        <f t="array" ref="V351">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51" s="598">
        <f t="array" ref="W351">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110</v>
      </c>
      <c r="X351" s="598" t="str">
        <f t="array" ref="X351">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351" s="598">
        <f t="array" ref="Y351">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120</v>
      </c>
      <c r="Z351" s="598" t="str">
        <f t="array" ref="Z351">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51" s="598">
        <f t="array" ref="AA351">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130</v>
      </c>
      <c r="AB351" s="598" t="str">
        <f t="array" ref="AB351">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51" s="598">
        <f t="array" ref="AC351">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130</v>
      </c>
      <c r="AD351" s="237" t="str">
        <f t="array" ref="AD351">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51" s="237">
        <f t="array" ref="AE351">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140</v>
      </c>
      <c r="AF351" s="237" t="str">
        <f t="array" ref="AF351">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51" s="237">
        <f t="array" ref="AG351">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150</v>
      </c>
      <c r="AH351" s="237" t="str">
        <f t="array" ref="AH351">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351" s="287">
        <f t="shared" ref="AI351:AI357" si="54">SUM(AD351:AH351)</f>
        <v>290</v>
      </c>
    </row>
    <row r="352" spans="1:35" s="106" customFormat="1" ht="28.5" x14ac:dyDescent="0.25">
      <c r="A352" s="483"/>
      <c r="B352" s="244"/>
      <c r="C352" s="245"/>
      <c r="D352" s="245"/>
      <c r="E352" s="245"/>
      <c r="F352" s="246"/>
      <c r="G352" s="245"/>
      <c r="H352" s="245" t="s">
        <v>267</v>
      </c>
      <c r="I352" s="245"/>
      <c r="J352" s="314"/>
      <c r="K352" s="180" t="s">
        <v>562</v>
      </c>
      <c r="L352" s="484" t="s">
        <v>74</v>
      </c>
      <c r="M352" s="246"/>
      <c r="N352" s="248">
        <v>5</v>
      </c>
      <c r="O352" s="248">
        <v>2020</v>
      </c>
      <c r="P352" s="482">
        <v>250</v>
      </c>
      <c r="Q352" s="436"/>
      <c r="R352" s="184">
        <f>IF(Table358[[#This Row],[Price of item]]="","",MROUND((SUM(Table358[[#This Row],[Price of item]]*(1.03^($O$2-(IF(Table358[[#This Row],[Year of price quote]] ="",$O$2,Table358[[#This Row],[Year of price quote]])))))),10))</f>
        <v>250</v>
      </c>
      <c r="S352" s="595">
        <f t="array" ref="S352">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250</v>
      </c>
      <c r="T352" s="595" t="str">
        <f t="array" ref="T352">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52" s="595" t="str">
        <f t="array" ref="U352">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352" s="595" t="str">
        <f t="array" ref="V352">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52" s="595" t="str">
        <f t="array" ref="W352">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352" s="595">
        <f t="array" ref="X352">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290</v>
      </c>
      <c r="Y352" s="595" t="str">
        <f t="array" ref="Y352">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352" s="595" t="str">
        <f t="array" ref="Z352">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52" s="595" t="str">
        <f t="array" ref="AA352">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352" s="595" t="str">
        <f t="array" ref="AB352">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52" s="595">
        <f t="array" ref="AC352">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340</v>
      </c>
      <c r="AD352" s="185" t="str">
        <f t="array" ref="AD352">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52" s="185" t="str">
        <f t="array" ref="AE352">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352" s="185" t="str">
        <f t="array" ref="AF352">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52" s="185" t="str">
        <f t="array" ref="AG352">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352" s="185">
        <f t="array" ref="AH352">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390</v>
      </c>
      <c r="AI352" s="186">
        <f t="shared" si="54"/>
        <v>390</v>
      </c>
    </row>
    <row r="353" spans="1:35" s="106" customFormat="1" ht="28.5" x14ac:dyDescent="0.25">
      <c r="A353" s="447"/>
      <c r="B353" s="448"/>
      <c r="C353" s="245"/>
      <c r="D353" s="245">
        <v>4</v>
      </c>
      <c r="E353" s="245" t="s">
        <v>98</v>
      </c>
      <c r="F353" s="246">
        <v>95</v>
      </c>
      <c r="G353" s="245"/>
      <c r="H353" s="245" t="s">
        <v>159</v>
      </c>
      <c r="I353" s="245"/>
      <c r="J353" s="314"/>
      <c r="K353" s="180" t="s">
        <v>564</v>
      </c>
      <c r="L353" s="181" t="s">
        <v>74</v>
      </c>
      <c r="M353" s="246"/>
      <c r="N353" s="248">
        <v>10</v>
      </c>
      <c r="O353" s="248">
        <v>2024</v>
      </c>
      <c r="P353" s="482">
        <f>IF($D353="","",(IF($F353="","",SUM($D353*$F353))))</f>
        <v>380</v>
      </c>
      <c r="Q353" s="435"/>
      <c r="R353" s="184">
        <f>IF(Table358[[#This Row],[Price of item]]="","",MROUND((SUM(Table358[[#This Row],[Price of item]]*(1.03^($O$2-(IF(Table358[[#This Row],[Year of price quote]] ="",$O$2,Table358[[#This Row],[Year of price quote]])))))),10))</f>
        <v>380</v>
      </c>
      <c r="S353" s="595" t="str">
        <f t="array" ref="S353">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353" s="595" t="str">
        <f t="array" ref="T353">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53" s="595" t="str">
        <f t="array" ref="U353">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353" s="595" t="str">
        <f t="array" ref="V353">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53" s="595">
        <f t="array" ref="W353">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430</v>
      </c>
      <c r="X353" s="595" t="str">
        <f t="array" ref="X353">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353" s="595" t="str">
        <f t="array" ref="Y353">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353" s="595" t="str">
        <f t="array" ref="Z353">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53" s="595" t="str">
        <f t="array" ref="AA353">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353" s="595" t="str">
        <f t="array" ref="AB353">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53" s="595" t="str">
        <f t="array" ref="AC353">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353" s="185" t="str">
        <f t="array" ref="AD353">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53" s="185" t="str">
        <f t="array" ref="AE353">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353" s="185" t="str">
        <f t="array" ref="AF353">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53" s="185">
        <f t="array" ref="AG353">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570</v>
      </c>
      <c r="AH353" s="185" t="str">
        <f t="array" ref="AH353">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353" s="186">
        <f t="shared" si="54"/>
        <v>570</v>
      </c>
    </row>
    <row r="354" spans="1:35" s="106" customFormat="1" ht="42.75" x14ac:dyDescent="0.25">
      <c r="A354" s="245" t="s">
        <v>803</v>
      </c>
      <c r="B354" s="244" t="s">
        <v>34</v>
      </c>
      <c r="C354" s="245" t="s">
        <v>425</v>
      </c>
      <c r="D354" s="245"/>
      <c r="E354" s="245"/>
      <c r="F354" s="246"/>
      <c r="G354" s="245"/>
      <c r="H354" s="245"/>
      <c r="I354" s="245" t="s">
        <v>802</v>
      </c>
      <c r="J354" s="180" t="s">
        <v>621</v>
      </c>
      <c r="K354" s="180" t="s">
        <v>169</v>
      </c>
      <c r="L354" s="180"/>
      <c r="M354" s="246"/>
      <c r="N354" s="248"/>
      <c r="O354" s="248"/>
      <c r="P354" s="482" t="str">
        <f>IF($D354="","",(IF($F354="","",SUM($D354*$F354))))</f>
        <v/>
      </c>
      <c r="Q354" s="435"/>
      <c r="R354" s="184" t="str">
        <f>IF(Table358[[#This Row],[Price of item]]="","",MROUND((SUM(Table358[[#This Row],[Price of item]]*(1.03^($O$2-(IF(Table358[[#This Row],[Year of price quote]] ="",$O$2,Table358[[#This Row],[Year of price quote]])))))),10))</f>
        <v/>
      </c>
      <c r="S354" s="185" t="str">
        <f t="array" ref="S354">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354" s="185" t="str">
        <f t="array" ref="T354">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54" s="185" t="str">
        <f t="array" ref="U354">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354" s="185" t="str">
        <f t="array" ref="V354">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54" s="185" t="str">
        <f t="array" ref="W354">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354" s="185" t="str">
        <f t="array" ref="X354">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354" s="185" t="str">
        <f t="array" ref="Y354">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354" s="185" t="str">
        <f t="array" ref="Z354">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54" s="185" t="str">
        <f t="array" ref="AA354">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354" s="185" t="str">
        <f t="array" ref="AB354">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54" s="185" t="str">
        <f t="array" ref="AC354">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354" s="185" t="str">
        <f t="array" ref="AD354">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54" s="185" t="str">
        <f t="array" ref="AE354">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354" s="185" t="str">
        <f t="array" ref="AF354">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54" s="185" t="str">
        <f t="array" ref="AG354">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354" s="185" t="str">
        <f t="array" ref="AH354">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354" s="186">
        <f t="shared" si="54"/>
        <v>0</v>
      </c>
    </row>
    <row r="355" spans="1:35" ht="42.75" x14ac:dyDescent="0.25">
      <c r="A355" s="245" t="s">
        <v>804</v>
      </c>
      <c r="B355" s="244"/>
      <c r="C355" s="245" t="s">
        <v>276</v>
      </c>
      <c r="D355" s="245"/>
      <c r="E355" s="245"/>
      <c r="F355" s="246"/>
      <c r="G355" s="245"/>
      <c r="H355" s="245"/>
      <c r="I355" s="245" t="s">
        <v>805</v>
      </c>
      <c r="J355" s="180" t="s">
        <v>263</v>
      </c>
      <c r="K355" s="180" t="s">
        <v>169</v>
      </c>
      <c r="L355" s="180"/>
      <c r="M355" s="246"/>
      <c r="N355" s="247"/>
      <c r="O355" s="248"/>
      <c r="P355" s="482" t="str">
        <f>IF($D355="","",(IF($F355="","",SUM($D355*$F355))))</f>
        <v/>
      </c>
      <c r="Q355" s="435"/>
      <c r="R355" s="184" t="str">
        <f>IF(Table358[[#This Row],[Price of item]]="","",MROUND((SUM(Table358[[#This Row],[Price of item]]*(1.03^($O$2-(IF(Table358[[#This Row],[Year of price quote]] ="",$O$2,Table358[[#This Row],[Year of price quote]])))))),10))</f>
        <v/>
      </c>
      <c r="S355" s="185" t="str">
        <f t="array" ref="S355">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355" s="185" t="str">
        <f t="array" ref="T355">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55" s="185" t="str">
        <f t="array" ref="U355">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355" s="185" t="str">
        <f t="array" ref="V355">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55" s="185" t="str">
        <f t="array" ref="W355">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355" s="185" t="str">
        <f t="array" ref="X355">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355" s="185" t="str">
        <f t="array" ref="Y355">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355" s="185" t="str">
        <f t="array" ref="Z355">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55" s="185" t="str">
        <f t="array" ref="AA355">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355" s="185" t="str">
        <f t="array" ref="AB355">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55" s="185" t="str">
        <f t="array" ref="AC355">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355" s="185" t="str">
        <f t="array" ref="AD355">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55" s="185" t="str">
        <f t="array" ref="AE355">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355" s="185" t="str">
        <f t="array" ref="AF355">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55" s="185" t="str">
        <f t="array" ref="AG355">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355" s="185" t="str">
        <f t="array" ref="AH355">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355" s="186">
        <f t="shared" si="54"/>
        <v>0</v>
      </c>
    </row>
    <row r="356" spans="1:35" s="106" customFormat="1" ht="42.75" x14ac:dyDescent="0.25">
      <c r="A356" s="245" t="s">
        <v>806</v>
      </c>
      <c r="B356" s="244" t="s">
        <v>76</v>
      </c>
      <c r="C356" s="245" t="s">
        <v>425</v>
      </c>
      <c r="D356" s="245"/>
      <c r="E356" s="245"/>
      <c r="F356" s="246"/>
      <c r="G356" s="245"/>
      <c r="H356" s="245"/>
      <c r="I356" s="245" t="s">
        <v>805</v>
      </c>
      <c r="J356" s="180" t="s">
        <v>263</v>
      </c>
      <c r="K356" s="180" t="s">
        <v>169</v>
      </c>
      <c r="L356" s="180"/>
      <c r="M356" s="246"/>
      <c r="N356" s="247"/>
      <c r="O356" s="248"/>
      <c r="P356" s="482" t="str">
        <f>IF($D356="","",(IF($F356="","",SUM($D356*$F356))))</f>
        <v/>
      </c>
      <c r="Q356" s="436"/>
      <c r="R356" s="184" t="str">
        <f>IF(Table358[[#This Row],[Price of item]]="","",MROUND((SUM(Table358[[#This Row],[Price of item]]*(1.03^($O$2-(IF(Table358[[#This Row],[Year of price quote]] ="",$O$2,Table358[[#This Row],[Year of price quote]])))))),10))</f>
        <v/>
      </c>
      <c r="S356" s="185" t="str">
        <f t="array" ref="S356">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356" s="185" t="str">
        <f t="array" ref="T356">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56" s="185" t="str">
        <f t="array" ref="U356">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356" s="185" t="str">
        <f t="array" ref="V356">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56" s="185" t="str">
        <f t="array" ref="W356">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356" s="185" t="str">
        <f t="array" ref="X356">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356" s="185" t="str">
        <f t="array" ref="Y356">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356" s="185" t="str">
        <f t="array" ref="Z356">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56" s="185" t="str">
        <f t="array" ref="AA356">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356" s="185" t="str">
        <f t="array" ref="AB356">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56" s="185" t="str">
        <f t="array" ref="AC356">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356" s="185" t="str">
        <f t="array" ref="AD356">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56" s="185" t="str">
        <f t="array" ref="AE356">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356" s="185" t="str">
        <f t="array" ref="AF356">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56" s="185" t="str">
        <f t="array" ref="AG356">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356" s="185" t="str">
        <f t="array" ref="AH356">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356" s="186">
        <f t="shared" si="54"/>
        <v>0</v>
      </c>
    </row>
    <row r="357" spans="1:35" s="106" customFormat="1" ht="30" x14ac:dyDescent="0.25">
      <c r="A357" s="245" t="s">
        <v>807</v>
      </c>
      <c r="B357" s="244" t="s">
        <v>281</v>
      </c>
      <c r="C357" s="245" t="s">
        <v>808</v>
      </c>
      <c r="D357" s="245"/>
      <c r="E357" s="245"/>
      <c r="F357" s="246"/>
      <c r="G357" s="245"/>
      <c r="H357" s="245"/>
      <c r="I357" s="245" t="s">
        <v>809</v>
      </c>
      <c r="J357" s="180" t="s">
        <v>263</v>
      </c>
      <c r="K357" s="180" t="s">
        <v>635</v>
      </c>
      <c r="L357" s="180" t="s">
        <v>74</v>
      </c>
      <c r="M357" s="246"/>
      <c r="N357" s="248">
        <v>5</v>
      </c>
      <c r="O357" s="248">
        <v>2020</v>
      </c>
      <c r="P357" s="482">
        <v>200</v>
      </c>
      <c r="Q357" s="436"/>
      <c r="R357" s="184">
        <f>IF(Table358[[#This Row],[Price of item]]="","",MROUND((SUM(Table358[[#This Row],[Price of item]]*(1.03^($O$2-(IF(Table358[[#This Row],[Year of price quote]] ="",$O$2,Table358[[#This Row],[Year of price quote]])))))),10))</f>
        <v>200</v>
      </c>
      <c r="S357" s="596">
        <f t="array" ref="S357">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200</v>
      </c>
      <c r="T357" s="596" t="str">
        <f t="array" ref="T357">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57" s="596" t="str">
        <f t="array" ref="U357">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357" s="596" t="str">
        <f t="array" ref="V357">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57" s="596" t="str">
        <f t="array" ref="W357">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357" s="596">
        <f t="array" ref="X357">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230</v>
      </c>
      <c r="Y357" s="596" t="str">
        <f t="array" ref="Y357">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357" s="596" t="str">
        <f t="array" ref="Z357">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57" s="596" t="str">
        <f t="array" ref="AA357">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357" s="596" t="str">
        <f t="array" ref="AB357">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57" s="596">
        <f t="array" ref="AC357">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270</v>
      </c>
      <c r="AD357" s="185" t="str">
        <f t="array" ref="AD357">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57" s="185" t="str">
        <f t="array" ref="AE357">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357" s="185" t="str">
        <f t="array" ref="AF357">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57" s="185" t="str">
        <f t="array" ref="AG357">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357" s="185">
        <f t="array" ref="AH357">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310</v>
      </c>
      <c r="AI357" s="186">
        <f t="shared" si="54"/>
        <v>310</v>
      </c>
    </row>
    <row r="358" spans="1:35" s="106" customFormat="1" ht="15.75" thickBot="1" x14ac:dyDescent="0.3">
      <c r="A358" s="500"/>
      <c r="B358" s="501"/>
      <c r="C358" s="500"/>
      <c r="D358" s="500"/>
      <c r="E358" s="500"/>
      <c r="F358" s="502"/>
      <c r="G358" s="500"/>
      <c r="H358" s="500"/>
      <c r="I358" s="500"/>
      <c r="J358" s="296"/>
      <c r="K358" s="491"/>
      <c r="L358" s="503"/>
      <c r="M358" s="502"/>
      <c r="N358" s="504"/>
      <c r="O358" s="505"/>
      <c r="P358" s="443"/>
      <c r="Q358" s="444"/>
      <c r="R358" s="506"/>
      <c r="S358" s="507">
        <f t="shared" ref="S358:AI358" si="55">SUBTOTAL(109,S351:S357)</f>
        <v>550</v>
      </c>
      <c r="T358" s="507">
        <f t="shared" si="55"/>
        <v>0</v>
      </c>
      <c r="U358" s="507">
        <f t="shared" si="55"/>
        <v>110</v>
      </c>
      <c r="V358" s="507">
        <f t="shared" si="55"/>
        <v>0</v>
      </c>
      <c r="W358" s="507">
        <f t="shared" si="55"/>
        <v>540</v>
      </c>
      <c r="X358" s="507">
        <f t="shared" si="55"/>
        <v>520</v>
      </c>
      <c r="Y358" s="507">
        <f t="shared" si="55"/>
        <v>120</v>
      </c>
      <c r="Z358" s="507">
        <f t="shared" si="55"/>
        <v>0</v>
      </c>
      <c r="AA358" s="507">
        <f t="shared" si="55"/>
        <v>130</v>
      </c>
      <c r="AB358" s="507">
        <f t="shared" si="55"/>
        <v>0</v>
      </c>
      <c r="AC358" s="507">
        <f t="shared" si="55"/>
        <v>740</v>
      </c>
      <c r="AD358" s="507">
        <f t="shared" si="55"/>
        <v>0</v>
      </c>
      <c r="AE358" s="507">
        <f t="shared" si="55"/>
        <v>140</v>
      </c>
      <c r="AF358" s="507">
        <f t="shared" si="55"/>
        <v>0</v>
      </c>
      <c r="AG358" s="507">
        <f t="shared" si="55"/>
        <v>720</v>
      </c>
      <c r="AH358" s="507">
        <f t="shared" si="55"/>
        <v>700</v>
      </c>
      <c r="AI358" s="507">
        <f t="shared" si="55"/>
        <v>1560</v>
      </c>
    </row>
    <row r="359" spans="1:35" s="106" customFormat="1" ht="15.75" thickBot="1" x14ac:dyDescent="0.3">
      <c r="A359" s="508"/>
      <c r="B359" s="138"/>
      <c r="C359" s="122"/>
      <c r="D359" s="122"/>
      <c r="E359" s="145"/>
      <c r="F359" s="122"/>
      <c r="G359" s="122"/>
      <c r="H359" s="122"/>
      <c r="I359" s="509"/>
      <c r="J359" s="510"/>
      <c r="K359" s="511"/>
      <c r="L359" s="512"/>
      <c r="M359" s="513"/>
      <c r="N359" s="514"/>
      <c r="O359" s="121"/>
      <c r="P359" s="445"/>
      <c r="Q359" s="515"/>
      <c r="R359" s="516"/>
      <c r="S359" s="517"/>
      <c r="T359" s="517"/>
      <c r="U359" s="517"/>
      <c r="V359" s="517"/>
      <c r="W359" s="517"/>
      <c r="X359" s="517"/>
      <c r="Y359" s="517"/>
      <c r="Z359" s="517"/>
      <c r="AA359" s="517"/>
      <c r="AB359" s="401"/>
      <c r="AC359" s="517"/>
      <c r="AD359" s="517"/>
      <c r="AE359" s="517"/>
      <c r="AF359" s="517"/>
      <c r="AG359" s="517"/>
      <c r="AH359" s="517"/>
      <c r="AI359" s="517"/>
    </row>
    <row r="360" spans="1:35" s="106" customFormat="1" ht="16.5" thickBot="1" x14ac:dyDescent="0.3">
      <c r="A360" s="422" t="s">
        <v>810</v>
      </c>
      <c r="B360" s="423" t="s">
        <v>811</v>
      </c>
      <c r="C360" s="424"/>
      <c r="D360" s="425"/>
      <c r="E360" s="425"/>
      <c r="F360" s="426"/>
      <c r="G360" s="162"/>
      <c r="H360" s="162"/>
      <c r="I360" s="162"/>
      <c r="J360" s="404"/>
      <c r="K360" s="405"/>
      <c r="L360" s="427"/>
      <c r="M360" s="425"/>
      <c r="N360" s="428"/>
      <c r="O360" s="429"/>
      <c r="P360" s="429"/>
      <c r="Q360" s="429"/>
      <c r="R360" s="446"/>
      <c r="S360" s="226"/>
      <c r="T360" s="226"/>
      <c r="U360" s="226"/>
      <c r="V360" s="226"/>
      <c r="W360" s="226"/>
      <c r="X360" s="226"/>
      <c r="Y360" s="226"/>
      <c r="Z360" s="406"/>
      <c r="AA360" s="406"/>
      <c r="AB360" s="406"/>
      <c r="AC360" s="406"/>
      <c r="AD360" s="406"/>
      <c r="AE360" s="406"/>
      <c r="AF360" s="406"/>
      <c r="AG360" s="406"/>
      <c r="AH360" s="406"/>
      <c r="AI360" s="407"/>
    </row>
    <row r="361" spans="1:35" s="106" customFormat="1" ht="28.5" x14ac:dyDescent="0.25">
      <c r="A361" s="382" t="s">
        <v>812</v>
      </c>
      <c r="B361" s="431" t="s">
        <v>73</v>
      </c>
      <c r="C361" s="382" t="s">
        <v>266</v>
      </c>
      <c r="D361" s="382"/>
      <c r="E361" s="382"/>
      <c r="F361" s="432"/>
      <c r="G361" s="382"/>
      <c r="H361" s="518" t="s">
        <v>267</v>
      </c>
      <c r="I361" s="518" t="s">
        <v>813</v>
      </c>
      <c r="J361" s="519" t="s">
        <v>814</v>
      </c>
      <c r="K361" s="519" t="s">
        <v>291</v>
      </c>
      <c r="L361" s="232" t="s">
        <v>74</v>
      </c>
      <c r="M361" s="520"/>
      <c r="N361" s="521">
        <v>1</v>
      </c>
      <c r="O361" s="521">
        <v>2020</v>
      </c>
      <c r="P361" s="482">
        <v>100</v>
      </c>
      <c r="Q361" s="434"/>
      <c r="R361" s="236">
        <f>IF(Table358[[#This Row],[Price of item]]="","",MROUND((SUM(Table358[[#This Row],[Price of item]]*(1.03^($O$2-(IF(Table358[[#This Row],[Year of price quote]] ="",$O$2,Table358[[#This Row],[Year of price quote]])))))),10))</f>
        <v>100</v>
      </c>
      <c r="S361" s="598">
        <f t="array" ref="S361">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100</v>
      </c>
      <c r="T361" s="598">
        <f t="array" ref="T361">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100</v>
      </c>
      <c r="U361" s="598">
        <f t="array" ref="U361">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110</v>
      </c>
      <c r="V361" s="598">
        <f t="array" ref="V361">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110</v>
      </c>
      <c r="W361" s="598">
        <f t="array" ref="W361">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110</v>
      </c>
      <c r="X361" s="598">
        <f t="array" ref="X361">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120</v>
      </c>
      <c r="Y361" s="598">
        <f t="array" ref="Y361">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120</v>
      </c>
      <c r="Z361" s="598">
        <f t="array" ref="Z361">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120</v>
      </c>
      <c r="AA361" s="598">
        <f t="array" ref="AA361">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130</v>
      </c>
      <c r="AB361" s="598">
        <f t="array" ref="AB361">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130</v>
      </c>
      <c r="AC361" s="598">
        <f t="array" ref="AC361">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130</v>
      </c>
      <c r="AD361" s="237">
        <f t="array" ref="AD361">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140</v>
      </c>
      <c r="AE361" s="237">
        <f t="array" ref="AE361">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140</v>
      </c>
      <c r="AF361" s="237">
        <f t="array" ref="AF361">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150</v>
      </c>
      <c r="AG361" s="237">
        <f t="array" ref="AG361">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150</v>
      </c>
      <c r="AH361" s="237">
        <f t="array" ref="AH361">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160</v>
      </c>
      <c r="AI361" s="287">
        <f t="shared" ref="AI361:AI369" si="56">SUM(AD361:AH361)</f>
        <v>740</v>
      </c>
    </row>
    <row r="362" spans="1:35" s="106" customFormat="1" ht="28.5" x14ac:dyDescent="0.25">
      <c r="A362" s="483"/>
      <c r="B362" s="244"/>
      <c r="C362" s="635"/>
      <c r="D362" s="245">
        <v>4</v>
      </c>
      <c r="E362" s="245" t="s">
        <v>98</v>
      </c>
      <c r="F362" s="246">
        <v>130</v>
      </c>
      <c r="G362" s="245"/>
      <c r="H362" s="522" t="s">
        <v>159</v>
      </c>
      <c r="I362" s="522"/>
      <c r="J362" s="389"/>
      <c r="K362" s="523" t="s">
        <v>295</v>
      </c>
      <c r="L362" s="180" t="s">
        <v>74</v>
      </c>
      <c r="M362" s="524"/>
      <c r="N362" s="525">
        <v>15</v>
      </c>
      <c r="O362" s="525">
        <v>2035</v>
      </c>
      <c r="P362" s="482">
        <f>IF($D362="","",(IF($F362="","",SUM($D362*$F362))))</f>
        <v>520</v>
      </c>
      <c r="Q362" s="436"/>
      <c r="R362" s="184">
        <f>IF(Table358[[#This Row],[Price of item]]="","",MROUND((SUM(Table358[[#This Row],[Price of item]]*(1.03^($O$2-(IF(Table358[[#This Row],[Year of price quote]] ="",$O$2,Table358[[#This Row],[Year of price quote]])))))),10))</f>
        <v>520</v>
      </c>
      <c r="S362" s="185"/>
      <c r="T362" s="185" t="str">
        <f t="array" ref="T362">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62" s="185" t="str">
        <f t="array" ref="U362">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362" s="185" t="str">
        <f t="array" ref="V362">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62" s="185" t="str">
        <f t="array" ref="W362">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362" s="185" t="str">
        <f t="array" ref="X362">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362" s="185" t="str">
        <f t="array" ref="Y362">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362" s="185" t="str">
        <f t="array" ref="Z362">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62" s="185" t="str">
        <f t="array" ref="AA362">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362" s="185" t="str">
        <f t="array" ref="AB362">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62" s="185" t="str">
        <f t="array" ref="AC362">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362" s="185" t="str">
        <f t="array" ref="AD362">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62" s="185" t="str">
        <f t="array" ref="AE362">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362" s="185" t="str">
        <f t="array" ref="AF362">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62" s="185" t="str">
        <f t="array" ref="AG362">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362" s="185">
        <f t="array" ref="AH362">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810</v>
      </c>
      <c r="AI362" s="186">
        <f t="shared" si="56"/>
        <v>810</v>
      </c>
    </row>
    <row r="363" spans="1:35" s="106" customFormat="1" ht="28.5" x14ac:dyDescent="0.25">
      <c r="A363" s="245" t="s">
        <v>815</v>
      </c>
      <c r="B363" s="244" t="s">
        <v>34</v>
      </c>
      <c r="C363" s="245" t="s">
        <v>266</v>
      </c>
      <c r="D363" s="245"/>
      <c r="E363" s="245"/>
      <c r="F363" s="246"/>
      <c r="G363" s="245"/>
      <c r="H363" s="245" t="s">
        <v>267</v>
      </c>
      <c r="I363" s="245" t="s">
        <v>813</v>
      </c>
      <c r="J363" s="523" t="s">
        <v>814</v>
      </c>
      <c r="K363" s="523" t="s">
        <v>291</v>
      </c>
      <c r="L363" s="180" t="s">
        <v>74</v>
      </c>
      <c r="M363" s="526"/>
      <c r="N363" s="527">
        <v>1</v>
      </c>
      <c r="O363" s="527">
        <v>2020</v>
      </c>
      <c r="P363" s="482">
        <v>150</v>
      </c>
      <c r="Q363" s="435"/>
      <c r="R363" s="184">
        <f>IF(Table358[[#This Row],[Price of item]]="","",MROUND((SUM(Table358[[#This Row],[Price of item]]*(1.03^($O$2-(IF(Table358[[#This Row],[Year of price quote]] ="",$O$2,Table358[[#This Row],[Year of price quote]])))))),10))</f>
        <v>150</v>
      </c>
      <c r="S363" s="596">
        <f t="array" ref="S363">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150</v>
      </c>
      <c r="T363" s="596">
        <f t="array" ref="T363">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150</v>
      </c>
      <c r="U363" s="596">
        <f t="array" ref="U363">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160</v>
      </c>
      <c r="V363" s="596">
        <f t="array" ref="V363">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160</v>
      </c>
      <c r="W363" s="596">
        <f t="array" ref="W363">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170</v>
      </c>
      <c r="X363" s="596">
        <f t="array" ref="X363">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170</v>
      </c>
      <c r="Y363" s="596">
        <f t="array" ref="Y363">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180</v>
      </c>
      <c r="Z363" s="596">
        <f t="array" ref="Z363">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180</v>
      </c>
      <c r="AA363" s="596">
        <f t="array" ref="AA363">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190</v>
      </c>
      <c r="AB363" s="596">
        <f t="array" ref="AB363">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200</v>
      </c>
      <c r="AC363" s="596">
        <f t="array" ref="AC363">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200</v>
      </c>
      <c r="AD363" s="185">
        <f t="array" ref="AD363">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210</v>
      </c>
      <c r="AE363" s="185">
        <f t="array" ref="AE363">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210</v>
      </c>
      <c r="AF363" s="185">
        <f t="array" ref="AF363">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220</v>
      </c>
      <c r="AG363" s="185">
        <f t="array" ref="AG363">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230</v>
      </c>
      <c r="AH363" s="185">
        <f t="array" ref="AH363">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230</v>
      </c>
      <c r="AI363" s="186">
        <f t="shared" si="56"/>
        <v>1100</v>
      </c>
    </row>
    <row r="364" spans="1:35" s="106" customFormat="1" ht="28.5" x14ac:dyDescent="0.25">
      <c r="A364" s="245"/>
      <c r="B364" s="244"/>
      <c r="C364" s="245"/>
      <c r="D364" s="245">
        <v>13</v>
      </c>
      <c r="E364" s="245" t="s">
        <v>98</v>
      </c>
      <c r="F364" s="246">
        <v>130</v>
      </c>
      <c r="G364" s="245"/>
      <c r="H364" s="245" t="s">
        <v>159</v>
      </c>
      <c r="I364" s="245"/>
      <c r="J364" s="314"/>
      <c r="K364" s="523" t="s">
        <v>295</v>
      </c>
      <c r="L364" s="180" t="s">
        <v>74</v>
      </c>
      <c r="M364" s="524"/>
      <c r="N364" s="525">
        <v>15</v>
      </c>
      <c r="O364" s="525">
        <v>2029</v>
      </c>
      <c r="P364" s="482">
        <f>IF($D364="","",(IF($F364="","",SUM($D364*$F364))))</f>
        <v>1690</v>
      </c>
      <c r="Q364" s="435"/>
      <c r="R364" s="184">
        <f>IF(Table358[[#This Row],[Price of item]]="","",MROUND((SUM(Table358[[#This Row],[Price of item]]*(1.03^($O$2-(IF(Table358[[#This Row],[Year of price quote]] ="",$O$2,Table358[[#This Row],[Year of price quote]])))))),10))</f>
        <v>1690</v>
      </c>
      <c r="S364" s="595" t="str">
        <f t="array" ref="S364">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364" s="595" t="str">
        <f t="array" ref="T364">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64" s="595" t="str">
        <f t="array" ref="U364">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364" s="595" t="str">
        <f t="array" ref="V364">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64" s="595" t="str">
        <f t="array" ref="W364">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364" s="595" t="str">
        <f t="array" ref="X364">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364" s="595" t="str">
        <f t="array" ref="Y364">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364" s="595" t="str">
        <f t="array" ref="Z364">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64" s="595" t="str">
        <f t="array" ref="AA364">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364" s="595">
        <f t="array" ref="AB364">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2210</v>
      </c>
      <c r="AC364" s="595" t="str">
        <f t="array" ref="AC364">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364" s="185" t="str">
        <f t="array" ref="AD364">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64" s="185" t="str">
        <f t="array" ref="AE364">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364" s="185" t="str">
        <f t="array" ref="AF364">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64" s="185" t="str">
        <f t="array" ref="AG364">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364" s="185" t="str">
        <f t="array" ref="AH364">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364" s="186">
        <f t="shared" si="56"/>
        <v>0</v>
      </c>
    </row>
    <row r="365" spans="1:35" s="106" customFormat="1" ht="32.1" customHeight="1" x14ac:dyDescent="0.25">
      <c r="A365" s="245" t="s">
        <v>816</v>
      </c>
      <c r="B365" s="244" t="s">
        <v>76</v>
      </c>
      <c r="C365" s="631" t="s">
        <v>817</v>
      </c>
      <c r="D365" s="245">
        <v>4</v>
      </c>
      <c r="E365" s="245" t="s">
        <v>98</v>
      </c>
      <c r="F365" s="246">
        <v>36</v>
      </c>
      <c r="G365" s="245"/>
      <c r="H365" s="245" t="s">
        <v>159</v>
      </c>
      <c r="I365" s="245" t="s">
        <v>818</v>
      </c>
      <c r="J365" s="180" t="s">
        <v>263</v>
      </c>
      <c r="K365" s="180" t="s">
        <v>163</v>
      </c>
      <c r="L365" s="180" t="s">
        <v>74</v>
      </c>
      <c r="M365" s="246"/>
      <c r="N365" s="247">
        <v>5</v>
      </c>
      <c r="O365" s="248">
        <v>2020</v>
      </c>
      <c r="P365" s="482">
        <f>IF($D365="","",(IF($F365="","",SUM($D365*$F365))))</f>
        <v>144</v>
      </c>
      <c r="Q365" s="436"/>
      <c r="R365" s="184">
        <f>IF(Table358[[#This Row],[Price of item]]="","",MROUND((SUM(Table358[[#This Row],[Price of item]]*(1.03^($O$2-(IF(Table358[[#This Row],[Year of price quote]] ="",$O$2,Table358[[#This Row],[Year of price quote]])))))),10))</f>
        <v>140</v>
      </c>
      <c r="S365" s="604">
        <f t="array" ref="S365">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140</v>
      </c>
      <c r="T365" s="604" t="str">
        <f t="array" ref="T365">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65" s="604" t="str">
        <f t="array" ref="U365">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365" s="604" t="str">
        <f t="array" ref="V365">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65" s="604" t="str">
        <f t="array" ref="W365">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365" s="604">
        <f t="array" ref="X365">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160</v>
      </c>
      <c r="Y365" s="604" t="str">
        <f t="array" ref="Y365">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365" s="604" t="str">
        <f t="array" ref="Z365">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65" s="604" t="str">
        <f t="array" ref="AA365">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365" s="604" t="str">
        <f t="array" ref="AB365">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65" s="604">
        <f t="array" ref="AC365">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190</v>
      </c>
      <c r="AD365" s="185" t="str">
        <f t="array" ref="AD365">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65" s="185" t="str">
        <f t="array" ref="AE365">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365" s="185" t="str">
        <f t="array" ref="AF365">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65" s="185" t="str">
        <f t="array" ref="AG365">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365" s="185">
        <f t="array" ref="AH365">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220</v>
      </c>
      <c r="AI365" s="186">
        <f t="shared" si="56"/>
        <v>220</v>
      </c>
    </row>
    <row r="366" spans="1:35" s="106" customFormat="1" ht="30" x14ac:dyDescent="0.25">
      <c r="A366" s="245" t="s">
        <v>819</v>
      </c>
      <c r="B366" s="244" t="s">
        <v>281</v>
      </c>
      <c r="C366" s="245" t="s">
        <v>808</v>
      </c>
      <c r="D366" s="245"/>
      <c r="E366" s="245"/>
      <c r="F366" s="246"/>
      <c r="G366" s="245"/>
      <c r="H366" s="245"/>
      <c r="I366" s="245" t="s">
        <v>820</v>
      </c>
      <c r="J366" s="180" t="s">
        <v>263</v>
      </c>
      <c r="K366" s="180" t="s">
        <v>635</v>
      </c>
      <c r="L366" s="180" t="s">
        <v>74</v>
      </c>
      <c r="M366" s="246"/>
      <c r="N366" s="248">
        <v>5</v>
      </c>
      <c r="O366" s="248">
        <v>2020</v>
      </c>
      <c r="P366" s="482">
        <v>200</v>
      </c>
      <c r="Q366" s="436"/>
      <c r="R366" s="184">
        <f>IF(Table358[[#This Row],[Price of item]]="","",MROUND((SUM(Table358[[#This Row],[Price of item]]*(1.03^($O$2-(IF(Table358[[#This Row],[Year of price quote]] ="",$O$2,Table358[[#This Row],[Year of price quote]])))))),10))</f>
        <v>200</v>
      </c>
      <c r="S366" s="596">
        <f t="array" ref="S366">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200</v>
      </c>
      <c r="T366" s="596" t="str">
        <f t="array" ref="T366">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66" s="596" t="str">
        <f t="array" ref="U366">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366" s="596" t="str">
        <f t="array" ref="V366">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66" s="596" t="str">
        <f t="array" ref="W366">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366" s="596">
        <f t="array" ref="X366">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230</v>
      </c>
      <c r="Y366" s="596" t="str">
        <f t="array" ref="Y366">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366" s="596" t="str">
        <f t="array" ref="Z366">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66" s="596" t="str">
        <f t="array" ref="AA366">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366" s="596" t="str">
        <f t="array" ref="AB366">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66" s="596">
        <f t="array" ref="AC366">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270</v>
      </c>
      <c r="AD366" s="185" t="str">
        <f t="array" ref="AD366">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66" s="185" t="str">
        <f t="array" ref="AE366">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366" s="185" t="str">
        <f t="array" ref="AF366">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66" s="185" t="str">
        <f t="array" ref="AG366">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366" s="185">
        <f t="array" ref="AH366">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310</v>
      </c>
      <c r="AI366" s="186">
        <f t="shared" si="56"/>
        <v>310</v>
      </c>
    </row>
    <row r="367" spans="1:35" s="106" customFormat="1" ht="30" x14ac:dyDescent="0.25">
      <c r="A367" s="245" t="s">
        <v>821</v>
      </c>
      <c r="B367" s="244" t="s">
        <v>77</v>
      </c>
      <c r="C367" s="245" t="s">
        <v>822</v>
      </c>
      <c r="D367" s="245"/>
      <c r="E367" s="245"/>
      <c r="F367" s="246"/>
      <c r="G367" s="245"/>
      <c r="H367" s="245"/>
      <c r="I367" s="245" t="s">
        <v>823</v>
      </c>
      <c r="J367" s="523" t="s">
        <v>94</v>
      </c>
      <c r="K367" s="523" t="s">
        <v>229</v>
      </c>
      <c r="L367" s="528" t="s">
        <v>74</v>
      </c>
      <c r="M367" s="526"/>
      <c r="N367" s="527">
        <v>2</v>
      </c>
      <c r="O367" s="527">
        <v>2020</v>
      </c>
      <c r="P367" s="482">
        <v>500</v>
      </c>
      <c r="Q367" s="436"/>
      <c r="R367" s="184">
        <f>IF(Table358[[#This Row],[Price of item]]="","",MROUND((SUM(Table358[[#This Row],[Price of item]]*(1.03^($O$2-(IF(Table358[[#This Row],[Year of price quote]] ="",$O$2,Table358[[#This Row],[Year of price quote]])))))),10))</f>
        <v>500</v>
      </c>
      <c r="S367" s="596">
        <f t="array" ref="S367">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500</v>
      </c>
      <c r="T367" s="596" t="str">
        <f t="array" ref="T367">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67" s="596">
        <f t="array" ref="U367">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530</v>
      </c>
      <c r="V367" s="596" t="str">
        <f t="array" ref="V367">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67" s="596">
        <f t="array" ref="W367">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560</v>
      </c>
      <c r="X367" s="596" t="str">
        <f t="array" ref="X367">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367" s="596">
        <f t="array" ref="Y367">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600</v>
      </c>
      <c r="Z367" s="596" t="str">
        <f t="array" ref="Z367">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67" s="596">
        <f t="array" ref="AA367">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630</v>
      </c>
      <c r="AB367" s="596" t="str">
        <f t="array" ref="AB367">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67" s="596">
        <f t="array" ref="AC367">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670</v>
      </c>
      <c r="AD367" s="185" t="str">
        <f t="array" ref="AD367">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67" s="185">
        <f t="array" ref="AE367">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710</v>
      </c>
      <c r="AF367" s="185" t="str">
        <f t="array" ref="AF367">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67" s="185">
        <f t="array" ref="AG367">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760</v>
      </c>
      <c r="AH367" s="185" t="str">
        <f t="array" ref="AH367">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367" s="186">
        <f t="shared" si="56"/>
        <v>1470</v>
      </c>
    </row>
    <row r="368" spans="1:35" s="106" customFormat="1" ht="42.75" x14ac:dyDescent="0.25">
      <c r="A368" s="245" t="s">
        <v>824</v>
      </c>
      <c r="B368" s="244"/>
      <c r="C368" s="245" t="s">
        <v>825</v>
      </c>
      <c r="D368" s="245"/>
      <c r="E368" s="245"/>
      <c r="F368" s="246"/>
      <c r="G368" s="245"/>
      <c r="H368" s="245"/>
      <c r="I368" s="245" t="s">
        <v>823</v>
      </c>
      <c r="J368" s="180" t="s">
        <v>263</v>
      </c>
      <c r="K368" s="180" t="s">
        <v>169</v>
      </c>
      <c r="L368" s="180"/>
      <c r="M368" s="246"/>
      <c r="N368" s="247"/>
      <c r="O368" s="248"/>
      <c r="P368" s="482" t="str">
        <f>IF($D368="","",(IF($F368="","",SUM($D368*$F368))))</f>
        <v/>
      </c>
      <c r="Q368" s="435"/>
      <c r="R368" s="184" t="str">
        <f>IF(Table358[[#This Row],[Price of item]]="","",MROUND((SUM(Table358[[#This Row],[Price of item]]*(1.03^($O$2-(IF(Table358[[#This Row],[Year of price quote]] ="",$O$2,Table358[[#This Row],[Year of price quote]])))))),10))</f>
        <v/>
      </c>
      <c r="S368" s="185" t="str">
        <f t="array" ref="S368">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368" s="185" t="str">
        <f t="array" ref="T368">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68" s="185" t="str">
        <f t="array" ref="U368">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368" s="185" t="str">
        <f t="array" ref="V368">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68" s="185" t="str">
        <f t="array" ref="W368">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368" s="185" t="str">
        <f t="array" ref="X368">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368" s="185" t="str">
        <f t="array" ref="Y368">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368" s="185" t="str">
        <f t="array" ref="Z368">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68" s="185" t="str">
        <f t="array" ref="AA368">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368" s="185" t="str">
        <f t="array" ref="AB368">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68" s="185" t="str">
        <f t="array" ref="AC368">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368" s="185" t="str">
        <f t="array" ref="AD368">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68" s="185" t="str">
        <f t="array" ref="AE368">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368" s="185" t="str">
        <f t="array" ref="AF368">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68" s="185" t="str">
        <f t="array" ref="AG368">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368" s="185" t="str">
        <f t="array" ref="AH368">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368" s="186">
        <f t="shared" si="56"/>
        <v>0</v>
      </c>
    </row>
    <row r="369" spans="1:35" ht="43.5" thickBot="1" x14ac:dyDescent="0.3">
      <c r="A369" s="447" t="s">
        <v>826</v>
      </c>
      <c r="B369" s="448"/>
      <c r="C369" s="245" t="s">
        <v>827</v>
      </c>
      <c r="D369" s="245"/>
      <c r="E369" s="245"/>
      <c r="F369" s="246"/>
      <c r="G369" s="245"/>
      <c r="H369" s="245"/>
      <c r="I369" s="245" t="s">
        <v>823</v>
      </c>
      <c r="J369" s="180" t="s">
        <v>263</v>
      </c>
      <c r="K369" s="180" t="s">
        <v>169</v>
      </c>
      <c r="L369" s="180"/>
      <c r="M369" s="246"/>
      <c r="N369" s="247"/>
      <c r="O369" s="248"/>
      <c r="P369" s="482" t="str">
        <f>IF($D369="","",(IF($F369="","",SUM($D369*$F369))))</f>
        <v/>
      </c>
      <c r="Q369" s="485"/>
      <c r="R369" s="184" t="str">
        <f>IF(Table358[[#This Row],[Price of item]]="","",MROUND((SUM(Table358[[#This Row],[Price of item]]*(1.03^($O$2-(IF(Table358[[#This Row],[Year of price quote]] ="",$O$2,Table358[[#This Row],[Year of price quote]])))))),10))</f>
        <v/>
      </c>
      <c r="S369" s="185" t="str">
        <f t="array" ref="S369">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369" s="185" t="str">
        <f t="array" ref="T369">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69" s="185" t="str">
        <f t="array" ref="U369">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369" s="185" t="str">
        <f t="array" ref="V369">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69" s="185" t="str">
        <f t="array" ref="W369">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369" s="185" t="str">
        <f t="array" ref="X369">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369" s="185" t="str">
        <f t="array" ref="Y369">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369" s="185" t="str">
        <f t="array" ref="Z369">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69" s="185" t="str">
        <f t="array" ref="AA369">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369" s="185" t="str">
        <f t="array" ref="AB369">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69" s="185" t="str">
        <f t="array" ref="AC369">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369" s="185" t="str">
        <f t="array" ref="AD369">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69" s="185" t="str">
        <f t="array" ref="AE369">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369" s="185" t="str">
        <f t="array" ref="AF369">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69" s="185" t="str">
        <f t="array" ref="AG369">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369" s="185" t="str">
        <f t="array" ref="AH369">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369" s="186">
        <f t="shared" si="56"/>
        <v>0</v>
      </c>
    </row>
    <row r="370" spans="1:35" s="106" customFormat="1" ht="15.75" thickBot="1" x14ac:dyDescent="0.3">
      <c r="A370" s="500"/>
      <c r="B370" s="501"/>
      <c r="C370" s="500"/>
      <c r="D370" s="500"/>
      <c r="E370" s="500"/>
      <c r="F370" s="502"/>
      <c r="G370" s="500"/>
      <c r="H370" s="500"/>
      <c r="I370" s="500"/>
      <c r="J370" s="296"/>
      <c r="K370" s="491"/>
      <c r="L370" s="503"/>
      <c r="M370" s="502"/>
      <c r="N370" s="504"/>
      <c r="O370" s="505"/>
      <c r="P370" s="443"/>
      <c r="Q370" s="444"/>
      <c r="R370" s="506"/>
      <c r="S370" s="497">
        <f t="shared" ref="S370:AI370" si="57">SUBTOTAL(109,S361:S369)</f>
        <v>1090</v>
      </c>
      <c r="T370" s="497">
        <f t="shared" si="57"/>
        <v>250</v>
      </c>
      <c r="U370" s="497">
        <f t="shared" si="57"/>
        <v>800</v>
      </c>
      <c r="V370" s="497">
        <f t="shared" si="57"/>
        <v>270</v>
      </c>
      <c r="W370" s="497">
        <f t="shared" si="57"/>
        <v>840</v>
      </c>
      <c r="X370" s="497">
        <f t="shared" si="57"/>
        <v>680</v>
      </c>
      <c r="Y370" s="497">
        <f t="shared" si="57"/>
        <v>900</v>
      </c>
      <c r="Z370" s="497">
        <f t="shared" si="57"/>
        <v>300</v>
      </c>
      <c r="AA370" s="497">
        <f t="shared" si="57"/>
        <v>950</v>
      </c>
      <c r="AB370" s="497">
        <f t="shared" si="57"/>
        <v>2540</v>
      </c>
      <c r="AC370" s="497">
        <f t="shared" si="57"/>
        <v>1460</v>
      </c>
      <c r="AD370" s="497">
        <f t="shared" si="57"/>
        <v>350</v>
      </c>
      <c r="AE370" s="497">
        <f t="shared" si="57"/>
        <v>1060</v>
      </c>
      <c r="AF370" s="497">
        <f t="shared" si="57"/>
        <v>370</v>
      </c>
      <c r="AG370" s="497">
        <f t="shared" si="57"/>
        <v>1140</v>
      </c>
      <c r="AH370" s="497">
        <f t="shared" si="57"/>
        <v>1730</v>
      </c>
      <c r="AI370" s="497">
        <f t="shared" si="57"/>
        <v>4650</v>
      </c>
    </row>
    <row r="371" spans="1:35" s="106" customFormat="1" ht="15.75" thickBot="1" x14ac:dyDescent="0.3">
      <c r="A371" s="293"/>
      <c r="B371" s="294"/>
      <c r="C371" s="295"/>
      <c r="D371" s="295"/>
      <c r="E371" s="207"/>
      <c r="F371" s="295"/>
      <c r="G371" s="295"/>
      <c r="H371" s="295"/>
      <c r="I371" s="295"/>
      <c r="J371" s="296"/>
      <c r="K371" s="297"/>
      <c r="L371" s="298"/>
      <c r="M371" s="299"/>
      <c r="N371" s="399"/>
      <c r="O371" s="300"/>
      <c r="P371" s="445"/>
      <c r="Q371" s="302"/>
      <c r="R371" s="303"/>
      <c r="S371" s="400"/>
      <c r="T371" s="400"/>
      <c r="U371" s="400"/>
      <c r="V371" s="400"/>
      <c r="W371" s="400"/>
      <c r="X371" s="400"/>
      <c r="Y371" s="400"/>
      <c r="Z371" s="400"/>
      <c r="AA371" s="400"/>
      <c r="AB371" s="271"/>
      <c r="AC371" s="400"/>
      <c r="AD371" s="400"/>
      <c r="AE371" s="400"/>
      <c r="AF371" s="400"/>
      <c r="AG371" s="400"/>
      <c r="AH371" s="400"/>
      <c r="AI371" s="400"/>
    </row>
    <row r="372" spans="1:35" s="106" customFormat="1" ht="32.25" thickBot="1" x14ac:dyDescent="0.3">
      <c r="A372" s="529" t="s">
        <v>828</v>
      </c>
      <c r="B372" s="274" t="s">
        <v>829</v>
      </c>
      <c r="C372" s="306"/>
      <c r="D372" s="306"/>
      <c r="E372" s="222"/>
      <c r="F372" s="530"/>
      <c r="G372" s="306"/>
      <c r="H372" s="306"/>
      <c r="I372" s="306"/>
      <c r="J372" s="308"/>
      <c r="K372" s="531"/>
      <c r="L372" s="532"/>
      <c r="M372" s="307"/>
      <c r="N372" s="136"/>
      <c r="O372" s="136"/>
      <c r="P372" s="533"/>
      <c r="Q372" s="534"/>
      <c r="R372" s="533"/>
      <c r="S372" s="535"/>
      <c r="T372" s="535"/>
      <c r="U372" s="535"/>
      <c r="V372" s="535"/>
      <c r="W372" s="535"/>
      <c r="X372" s="535"/>
      <c r="Y372" s="535"/>
      <c r="Z372" s="535"/>
      <c r="AA372" s="535"/>
      <c r="AB372" s="535"/>
      <c r="AC372" s="535"/>
      <c r="AD372" s="535"/>
      <c r="AE372" s="535"/>
      <c r="AF372" s="535"/>
      <c r="AG372" s="535"/>
      <c r="AH372" s="535"/>
      <c r="AI372" s="536"/>
    </row>
    <row r="373" spans="1:35" s="106" customFormat="1" ht="28.5" x14ac:dyDescent="0.25">
      <c r="A373" s="68" t="s">
        <v>830</v>
      </c>
      <c r="B373" s="135" t="s">
        <v>73</v>
      </c>
      <c r="C373" s="537" t="s">
        <v>283</v>
      </c>
      <c r="D373" s="537">
        <v>5</v>
      </c>
      <c r="E373" s="230" t="s">
        <v>98</v>
      </c>
      <c r="F373" s="537">
        <v>150</v>
      </c>
      <c r="G373" s="537"/>
      <c r="H373" s="537" t="s">
        <v>159</v>
      </c>
      <c r="I373" s="537" t="s">
        <v>831</v>
      </c>
      <c r="J373" s="538" t="s">
        <v>322</v>
      </c>
      <c r="K373" s="538" t="s">
        <v>173</v>
      </c>
      <c r="L373" s="539" t="s">
        <v>74</v>
      </c>
      <c r="M373" s="540"/>
      <c r="N373" s="541">
        <v>10</v>
      </c>
      <c r="O373" s="541">
        <v>2024</v>
      </c>
      <c r="P373" s="482">
        <f>IF($D373="","",(IF($F373="","",SUM($D373*$F373))))</f>
        <v>750</v>
      </c>
      <c r="Q373" s="434"/>
      <c r="R373" s="236">
        <f>IF(Table358[[#This Row],[Price of item]]="","",MROUND((SUM(Table358[[#This Row],[Price of item]]*(1.03^($O$2-(IF(Table358[[#This Row],[Year of price quote]] ="",$O$2,Table358[[#This Row],[Year of price quote]])))))),10))</f>
        <v>750</v>
      </c>
      <c r="S373" s="597" t="str">
        <f t="array" ref="S373">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373" s="597" t="str">
        <f t="array" ref="T373">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73" s="597" t="str">
        <f t="array" ref="U373">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373" s="597" t="str">
        <f t="array" ref="V373">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73" s="597">
        <f t="array" ref="W373">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840</v>
      </c>
      <c r="X373" s="597" t="str">
        <f t="array" ref="X373">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373" s="597" t="str">
        <f t="array" ref="Y373">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373" s="597" t="str">
        <f t="array" ref="Z373">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73" s="597" t="str">
        <f t="array" ref="AA373">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373" s="597" t="str">
        <f t="array" ref="AB373">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73" s="597" t="str">
        <f t="array" ref="AC373">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373" s="237" t="str">
        <f t="array" ref="AD373">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73" s="237" t="str">
        <f t="array" ref="AE373">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373" s="237" t="str">
        <f t="array" ref="AF373">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73" s="237">
        <f t="array" ref="AG373">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1130</v>
      </c>
      <c r="AH373" s="237" t="str">
        <f t="array" ref="AH373">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373" s="287">
        <f t="shared" ref="AI373:AI378" si="58">SUM(AD373:AH373)</f>
        <v>1130</v>
      </c>
    </row>
    <row r="374" spans="1:35" s="106" customFormat="1" ht="28.5" x14ac:dyDescent="0.25">
      <c r="A374" s="17" t="s">
        <v>832</v>
      </c>
      <c r="B374" s="636" t="s">
        <v>34</v>
      </c>
      <c r="C374" s="629" t="s">
        <v>817</v>
      </c>
      <c r="D374" s="120">
        <v>2</v>
      </c>
      <c r="E374" s="176" t="s">
        <v>98</v>
      </c>
      <c r="F374" s="120">
        <v>36</v>
      </c>
      <c r="G374" s="120"/>
      <c r="H374" s="120" t="s">
        <v>159</v>
      </c>
      <c r="I374" s="120" t="s">
        <v>833</v>
      </c>
      <c r="J374" s="359" t="s">
        <v>263</v>
      </c>
      <c r="K374" s="359" t="s">
        <v>163</v>
      </c>
      <c r="L374" s="123" t="s">
        <v>74</v>
      </c>
      <c r="M374" s="124"/>
      <c r="N374" s="128">
        <v>5</v>
      </c>
      <c r="O374" s="128">
        <v>2020</v>
      </c>
      <c r="P374" s="482">
        <f>IF($D374="","",(IF($F374="","",SUM($D374*$F374))))</f>
        <v>72</v>
      </c>
      <c r="Q374" s="435"/>
      <c r="R374" s="184">
        <f>IF(Table358[[#This Row],[Price of item]]="","",MROUND((SUM(Table358[[#This Row],[Price of item]]*(1.03^($O$2-(IF(Table358[[#This Row],[Year of price quote]] ="",$O$2,Table358[[#This Row],[Year of price quote]])))))),10))</f>
        <v>70</v>
      </c>
      <c r="S374" s="604">
        <f t="array" ref="S374">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70</v>
      </c>
      <c r="T374" s="604" t="str">
        <f t="array" ref="T374">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74" s="604" t="str">
        <f t="array" ref="U374">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374" s="604" t="str">
        <f t="array" ref="V374">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74" s="604" t="str">
        <f t="array" ref="W374">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374" s="604">
        <f t="array" ref="X374">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80</v>
      </c>
      <c r="Y374" s="604" t="str">
        <f t="array" ref="Y374">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374" s="604" t="str">
        <f t="array" ref="Z374">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74" s="604" t="str">
        <f t="array" ref="AA374">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374" s="604" t="str">
        <f t="array" ref="AB374">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74" s="604">
        <f t="array" ref="AC374">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90</v>
      </c>
      <c r="AD374" s="185" t="str">
        <f t="array" ref="AD374">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74" s="185" t="str">
        <f t="array" ref="AE374">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374" s="185" t="str">
        <f t="array" ref="AF374">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74" s="185" t="str">
        <f t="array" ref="AG374">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374" s="185">
        <f t="array" ref="AH374">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110</v>
      </c>
      <c r="AI374" s="186">
        <f t="shared" si="58"/>
        <v>110</v>
      </c>
    </row>
    <row r="375" spans="1:35" s="542" customFormat="1" ht="42.75" x14ac:dyDescent="0.25">
      <c r="A375" s="17" t="s">
        <v>834</v>
      </c>
      <c r="B375" s="119"/>
      <c r="C375" s="120" t="s">
        <v>276</v>
      </c>
      <c r="D375" s="120"/>
      <c r="E375" s="176"/>
      <c r="F375" s="120"/>
      <c r="G375" s="120"/>
      <c r="H375" s="120"/>
      <c r="I375" s="120" t="s">
        <v>835</v>
      </c>
      <c r="J375" s="359" t="s">
        <v>263</v>
      </c>
      <c r="K375" s="359" t="s">
        <v>169</v>
      </c>
      <c r="L375" s="123"/>
      <c r="M375" s="124"/>
      <c r="N375" s="128"/>
      <c r="O375" s="128"/>
      <c r="P375" s="482" t="str">
        <f>IF($D375="","",(IF($F375="","",SUM($D375*$F375))))</f>
        <v/>
      </c>
      <c r="Q375" s="435"/>
      <c r="R375" s="184" t="str">
        <f>IF(Table358[[#This Row],[Price of item]]="","",MROUND((SUM(Table358[[#This Row],[Price of item]]*(1.03^($O$2-(IF(Table358[[#This Row],[Year of price quote]] ="",$O$2,Table358[[#This Row],[Year of price quote]])))))),10))</f>
        <v/>
      </c>
      <c r="S375" s="185" t="str">
        <f t="array" ref="S375">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375" s="185" t="str">
        <f t="array" ref="T375">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75" s="185" t="str">
        <f t="array" ref="U375">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375" s="185" t="str">
        <f t="array" ref="V375">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75" s="185" t="str">
        <f t="array" ref="W375">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375" s="185" t="str">
        <f t="array" ref="X375">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375" s="185" t="str">
        <f t="array" ref="Y375">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375" s="185" t="str">
        <f t="array" ref="Z375">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75" s="185" t="str">
        <f t="array" ref="AA375">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375" s="185" t="str">
        <f t="array" ref="AB375">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75" s="185" t="str">
        <f t="array" ref="AC375">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375" s="185" t="str">
        <f t="array" ref="AD375">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75" s="185" t="str">
        <f t="array" ref="AE375">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375" s="185" t="str">
        <f t="array" ref="AF375">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75" s="185" t="str">
        <f t="array" ref="AG375">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375" s="185" t="str">
        <f t="array" ref="AH375">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375" s="186">
        <f t="shared" si="58"/>
        <v>0</v>
      </c>
    </row>
    <row r="376" spans="1:35" x14ac:dyDescent="0.25">
      <c r="A376" s="17" t="s">
        <v>836</v>
      </c>
      <c r="B376" s="636" t="s">
        <v>76</v>
      </c>
      <c r="C376" s="629" t="s">
        <v>425</v>
      </c>
      <c r="D376" s="120">
        <v>7</v>
      </c>
      <c r="E376" s="176" t="s">
        <v>98</v>
      </c>
      <c r="F376" s="120">
        <v>36</v>
      </c>
      <c r="G376" s="120"/>
      <c r="H376" s="120" t="s">
        <v>159</v>
      </c>
      <c r="I376" s="120" t="s">
        <v>835</v>
      </c>
      <c r="J376" s="359" t="s">
        <v>263</v>
      </c>
      <c r="K376" s="359" t="s">
        <v>163</v>
      </c>
      <c r="L376" s="123" t="s">
        <v>74</v>
      </c>
      <c r="M376" s="124"/>
      <c r="N376" s="128">
        <v>5</v>
      </c>
      <c r="O376" s="128">
        <v>2020</v>
      </c>
      <c r="P376" s="482">
        <f>IF($D376="","",(IF($F376="","",SUM($D376*$F376))))</f>
        <v>252</v>
      </c>
      <c r="Q376" s="435"/>
      <c r="R376" s="184">
        <f>IF(Table358[[#This Row],[Price of item]]="","",MROUND((SUM(Table358[[#This Row],[Price of item]]*(1.03^($O$2-(IF(Table358[[#This Row],[Year of price quote]] ="",$O$2,Table358[[#This Row],[Year of price quote]])))))),10))</f>
        <v>250</v>
      </c>
      <c r="S376" s="604">
        <f t="array" ref="S376">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250</v>
      </c>
      <c r="T376" s="604" t="str">
        <f t="array" ref="T376">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76" s="604" t="str">
        <f t="array" ref="U376">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376" s="604" t="str">
        <f t="array" ref="V376">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76" s="604" t="str">
        <f t="array" ref="W376">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376" s="604">
        <f t="array" ref="X376">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290</v>
      </c>
      <c r="Y376" s="604" t="str">
        <f t="array" ref="Y376">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376" s="604" t="str">
        <f t="array" ref="Z376">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76" s="604" t="str">
        <f t="array" ref="AA376">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376" s="604" t="str">
        <f t="array" ref="AB376">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76" s="604">
        <f t="array" ref="AC376">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340</v>
      </c>
      <c r="AD376" s="185" t="str">
        <f t="array" ref="AD376">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76" s="185" t="str">
        <f t="array" ref="AE376">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376" s="185" t="str">
        <f t="array" ref="AF376">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76" s="185" t="str">
        <f t="array" ref="AG376">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376" s="185">
        <f t="array" ref="AH376">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390</v>
      </c>
      <c r="AI376" s="186">
        <f t="shared" si="58"/>
        <v>390</v>
      </c>
    </row>
    <row r="377" spans="1:35" s="542" customFormat="1" ht="38.25" x14ac:dyDescent="0.25">
      <c r="A377" s="17" t="s">
        <v>837</v>
      </c>
      <c r="B377" s="119" t="s">
        <v>280</v>
      </c>
      <c r="C377" s="120" t="s">
        <v>784</v>
      </c>
      <c r="D377" s="120"/>
      <c r="E377" s="176"/>
      <c r="F377" s="120"/>
      <c r="G377" s="120"/>
      <c r="H377" s="120"/>
      <c r="I377" s="120" t="s">
        <v>838</v>
      </c>
      <c r="J377" s="359" t="s">
        <v>839</v>
      </c>
      <c r="K377" s="359"/>
      <c r="L377" s="123"/>
      <c r="M377" s="124"/>
      <c r="N377" s="392"/>
      <c r="O377" s="128"/>
      <c r="P377" s="482"/>
      <c r="Q377" s="436"/>
      <c r="R377" s="184" t="str">
        <f>IF(Table358[[#This Row],[Price of item]]="","",MROUND((SUM(Table358[[#This Row],[Price of item]]*(1.03^($O$2-(IF(Table358[[#This Row],[Year of price quote]] ="",$O$2,Table358[[#This Row],[Year of price quote]])))))),10))</f>
        <v/>
      </c>
      <c r="S377" s="185" t="str">
        <f t="array" ref="S377">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377" s="185" t="str">
        <f t="array" ref="T377">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77" s="185" t="str">
        <f t="array" ref="U377">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377" s="185" t="str">
        <f t="array" ref="V377">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77" s="185" t="str">
        <f t="array" ref="W377">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377" s="185" t="str">
        <f t="array" ref="X377">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377" s="185" t="str">
        <f t="array" ref="Y377">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377" s="185" t="str">
        <f t="array" ref="Z377">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77" s="185" t="str">
        <f t="array" ref="AA377">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377" s="185" t="str">
        <f t="array" ref="AB377">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77" s="185" t="str">
        <f t="array" ref="AC377">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377" s="185" t="str">
        <f t="array" ref="AD377">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77" s="185" t="str">
        <f t="array" ref="AE377">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377" s="185" t="str">
        <f t="array" ref="AF377">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77" s="185" t="str">
        <f t="array" ref="AG377">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377" s="185" t="str">
        <f t="array" ref="AH377">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377" s="186">
        <f t="shared" si="58"/>
        <v>0</v>
      </c>
    </row>
    <row r="378" spans="1:35" s="542" customFormat="1" ht="29.25" thickBot="1" x14ac:dyDescent="0.3">
      <c r="A378" s="17" t="s">
        <v>840</v>
      </c>
      <c r="B378" s="119" t="s">
        <v>281</v>
      </c>
      <c r="C378" s="120" t="s">
        <v>808</v>
      </c>
      <c r="D378" s="120"/>
      <c r="E378" s="176"/>
      <c r="F378" s="120"/>
      <c r="G378" s="120"/>
      <c r="H378" s="120"/>
      <c r="I378" s="120" t="s">
        <v>841</v>
      </c>
      <c r="J378" s="359" t="s">
        <v>263</v>
      </c>
      <c r="K378" s="359" t="s">
        <v>635</v>
      </c>
      <c r="L378" s="123" t="s">
        <v>74</v>
      </c>
      <c r="M378" s="124"/>
      <c r="N378" s="128">
        <v>5</v>
      </c>
      <c r="O378" s="128">
        <v>2020</v>
      </c>
      <c r="P378" s="482">
        <v>200</v>
      </c>
      <c r="Q378" s="436"/>
      <c r="R378" s="184">
        <f>IF(Table358[[#This Row],[Price of item]]="","",MROUND((SUM(Table358[[#This Row],[Price of item]]*(1.03^($O$2-(IF(Table358[[#This Row],[Year of price quote]] ="",$O$2,Table358[[#This Row],[Year of price quote]])))))),10))</f>
        <v>200</v>
      </c>
      <c r="S378" s="596">
        <f t="array" ref="S378">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200</v>
      </c>
      <c r="T378" s="596" t="str">
        <f t="array" ref="T378">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78" s="596" t="str">
        <f t="array" ref="U378">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378" s="596" t="str">
        <f t="array" ref="V378">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78" s="596" t="str">
        <f t="array" ref="W378">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378" s="596">
        <f t="array" ref="X378">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230</v>
      </c>
      <c r="Y378" s="596" t="str">
        <f t="array" ref="Y378">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378" s="596" t="str">
        <f t="array" ref="Z378">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78" s="596" t="str">
        <f t="array" ref="AA378">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378" s="596" t="str">
        <f t="array" ref="AB378">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78" s="596">
        <f t="array" ref="AC378">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270</v>
      </c>
      <c r="AD378" s="185" t="str">
        <f t="array" ref="AD378">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78" s="185" t="str">
        <f t="array" ref="AE378">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378" s="185" t="str">
        <f t="array" ref="AF378">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78" s="185" t="str">
        <f t="array" ref="AG378">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378" s="185">
        <f t="array" ref="AH378">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310</v>
      </c>
      <c r="AI378" s="186">
        <f t="shared" si="58"/>
        <v>310</v>
      </c>
    </row>
    <row r="379" spans="1:35" s="542" customFormat="1" ht="15.75" thickBot="1" x14ac:dyDescent="0.3">
      <c r="A379" s="293"/>
      <c r="B379" s="294"/>
      <c r="C379" s="295"/>
      <c r="D379" s="295"/>
      <c r="E379" s="207"/>
      <c r="F379" s="295"/>
      <c r="G379" s="295"/>
      <c r="H379" s="295"/>
      <c r="I379" s="295"/>
      <c r="J379" s="296"/>
      <c r="K379" s="297"/>
      <c r="L379" s="543"/>
      <c r="M379" s="299"/>
      <c r="N379" s="399"/>
      <c r="O379" s="300"/>
      <c r="P379" s="544"/>
      <c r="Q379" s="444"/>
      <c r="R379" s="445"/>
      <c r="S379" s="587">
        <f t="shared" ref="S379:AI379" si="59">SUBTOTAL(109,S373:S378)</f>
        <v>520</v>
      </c>
      <c r="T379" s="587">
        <f t="shared" si="59"/>
        <v>0</v>
      </c>
      <c r="U379" s="587">
        <f t="shared" si="59"/>
        <v>0</v>
      </c>
      <c r="V379" s="587">
        <f t="shared" si="59"/>
        <v>0</v>
      </c>
      <c r="W379" s="587">
        <f t="shared" si="59"/>
        <v>840</v>
      </c>
      <c r="X379" s="587">
        <f t="shared" si="59"/>
        <v>600</v>
      </c>
      <c r="Y379" s="587">
        <f t="shared" si="59"/>
        <v>0</v>
      </c>
      <c r="Z379" s="587">
        <f t="shared" si="59"/>
        <v>0</v>
      </c>
      <c r="AA379" s="587">
        <f t="shared" si="59"/>
        <v>0</v>
      </c>
      <c r="AB379" s="587">
        <f t="shared" si="59"/>
        <v>0</v>
      </c>
      <c r="AC379" s="587">
        <f t="shared" si="59"/>
        <v>700</v>
      </c>
      <c r="AD379" s="587">
        <f t="shared" si="59"/>
        <v>0</v>
      </c>
      <c r="AE379" s="587">
        <f t="shared" si="59"/>
        <v>0</v>
      </c>
      <c r="AF379" s="587">
        <f t="shared" si="59"/>
        <v>0</v>
      </c>
      <c r="AG379" s="587">
        <f t="shared" si="59"/>
        <v>1130</v>
      </c>
      <c r="AH379" s="587">
        <f t="shared" si="59"/>
        <v>810</v>
      </c>
      <c r="AI379" s="587">
        <f t="shared" si="59"/>
        <v>1940</v>
      </c>
    </row>
    <row r="380" spans="1:35" s="542" customFormat="1" ht="15.75" thickBot="1" x14ac:dyDescent="0.3">
      <c r="A380" s="293"/>
      <c r="B380" s="294"/>
      <c r="C380" s="295"/>
      <c r="D380" s="295"/>
      <c r="E380" s="207"/>
      <c r="F380" s="295"/>
      <c r="G380" s="295"/>
      <c r="H380" s="295"/>
      <c r="I380" s="295"/>
      <c r="J380" s="296"/>
      <c r="K380" s="297"/>
      <c r="L380" s="298"/>
      <c r="M380" s="299"/>
      <c r="N380" s="399"/>
      <c r="O380" s="300"/>
      <c r="P380" s="445"/>
      <c r="Q380" s="302"/>
      <c r="R380" s="303"/>
      <c r="S380" s="400"/>
      <c r="T380" s="400"/>
      <c r="U380" s="400"/>
      <c r="V380" s="400"/>
      <c r="W380" s="400"/>
      <c r="X380" s="400"/>
      <c r="Y380" s="400"/>
      <c r="Z380" s="400"/>
      <c r="AA380" s="400"/>
      <c r="AB380" s="271"/>
      <c r="AC380" s="400"/>
      <c r="AD380" s="400"/>
      <c r="AE380" s="400"/>
      <c r="AF380" s="400"/>
      <c r="AG380" s="400"/>
      <c r="AH380" s="400"/>
      <c r="AI380" s="400"/>
    </row>
    <row r="381" spans="1:35" s="542" customFormat="1" ht="16.5" thickBot="1" x14ac:dyDescent="0.3">
      <c r="A381" s="529" t="s">
        <v>842</v>
      </c>
      <c r="B381" s="274" t="s">
        <v>843</v>
      </c>
      <c r="C381" s="306"/>
      <c r="D381" s="306"/>
      <c r="E381" s="222"/>
      <c r="F381" s="530"/>
      <c r="G381" s="306"/>
      <c r="H381" s="306"/>
      <c r="I381" s="306"/>
      <c r="J381" s="308"/>
      <c r="K381" s="531"/>
      <c r="L381" s="532"/>
      <c r="M381" s="307"/>
      <c r="N381" s="136"/>
      <c r="O381" s="136"/>
      <c r="P381" s="533"/>
      <c r="Q381" s="534"/>
      <c r="R381" s="533"/>
      <c r="S381" s="535"/>
      <c r="T381" s="535"/>
      <c r="U381" s="535"/>
      <c r="V381" s="535"/>
      <c r="W381" s="535"/>
      <c r="X381" s="535"/>
      <c r="Y381" s="535"/>
      <c r="Z381" s="535"/>
      <c r="AA381" s="535"/>
      <c r="AB381" s="535"/>
      <c r="AC381" s="535"/>
      <c r="AD381" s="535"/>
      <c r="AE381" s="535"/>
      <c r="AF381" s="535"/>
      <c r="AG381" s="535"/>
      <c r="AH381" s="535"/>
      <c r="AI381" s="536"/>
    </row>
    <row r="382" spans="1:35" s="542" customFormat="1" ht="42.75" x14ac:dyDescent="0.25">
      <c r="A382" s="68" t="s">
        <v>844</v>
      </c>
      <c r="B382" s="135" t="s">
        <v>73</v>
      </c>
      <c r="C382" s="537" t="s">
        <v>332</v>
      </c>
      <c r="D382" s="537"/>
      <c r="E382" s="230"/>
      <c r="F382" s="537"/>
      <c r="G382" s="537"/>
      <c r="H382" s="537"/>
      <c r="I382" s="537" t="s">
        <v>845</v>
      </c>
      <c r="J382" s="538" t="s">
        <v>263</v>
      </c>
      <c r="K382" s="538" t="s">
        <v>169</v>
      </c>
      <c r="L382" s="545"/>
      <c r="M382" s="540"/>
      <c r="N382" s="541"/>
      <c r="O382" s="541"/>
      <c r="P382" s="482" t="str">
        <f>IF($D382="","",(IF($F382="","",SUM($D382*$F382))))</f>
        <v/>
      </c>
      <c r="Q382" s="434"/>
      <c r="R382" s="236" t="str">
        <f>IF(Table358[[#This Row],[Price of item]]="","",MROUND((SUM(Table358[[#This Row],[Price of item]]*(1.03^($O$2-(IF(Table358[[#This Row],[Year of price quote]] ="",$O$2,Table358[[#This Row],[Year of price quote]])))))),10))</f>
        <v/>
      </c>
      <c r="S382" s="237" t="str">
        <f t="array" ref="S382">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382" s="237" t="str">
        <f t="array" ref="T382">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82" s="237" t="str">
        <f t="array" ref="U382">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382" s="237" t="str">
        <f t="array" ref="V382">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82" s="237" t="str">
        <f t="array" ref="W382">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382" s="237" t="str">
        <f t="array" ref="X382">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382" s="237" t="str">
        <f t="array" ref="Y382">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382" s="237" t="str">
        <f t="array" ref="Z382">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82" s="237" t="str">
        <f t="array" ref="AA382">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382" s="237" t="str">
        <f t="array" ref="AB382">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82" s="237" t="str">
        <f t="array" ref="AC382">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382" s="237" t="str">
        <f t="array" ref="AD382">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82" s="237" t="str">
        <f t="array" ref="AE382">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382" s="237" t="str">
        <f t="array" ref="AF382">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82" s="237" t="str">
        <f t="array" ref="AG382">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382" s="237" t="str">
        <f t="array" ref="AH382">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382" s="287">
        <f>SUM(AD382:AH382)</f>
        <v>0</v>
      </c>
    </row>
    <row r="383" spans="1:35" s="542" customFormat="1" ht="42.75" x14ac:dyDescent="0.25">
      <c r="A383" s="17" t="s">
        <v>846</v>
      </c>
      <c r="B383" s="119" t="s">
        <v>34</v>
      </c>
      <c r="C383" s="120" t="s">
        <v>276</v>
      </c>
      <c r="D383" s="120"/>
      <c r="E383" s="176"/>
      <c r="F383" s="120"/>
      <c r="G383" s="120"/>
      <c r="H383" s="120"/>
      <c r="I383" s="120" t="s">
        <v>847</v>
      </c>
      <c r="J383" s="359" t="s">
        <v>263</v>
      </c>
      <c r="K383" s="359" t="s">
        <v>169</v>
      </c>
      <c r="L383" s="123"/>
      <c r="M383" s="124"/>
      <c r="N383" s="128"/>
      <c r="O383" s="128"/>
      <c r="P383" s="482" t="str">
        <f>IF($D383="","",(IF($F383="","",SUM($D383*$F383))))</f>
        <v/>
      </c>
      <c r="Q383" s="435"/>
      <c r="R383" s="184" t="str">
        <f>IF(Table358[[#This Row],[Price of item]]="","",MROUND((SUM(Table358[[#This Row],[Price of item]]*(1.03^($O$2-(IF(Table358[[#This Row],[Year of price quote]] ="",$O$2,Table358[[#This Row],[Year of price quote]])))))),10))</f>
        <v/>
      </c>
      <c r="S383" s="185" t="str">
        <f t="array" ref="S383">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383" s="185" t="str">
        <f t="array" ref="T383">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83" s="185" t="str">
        <f t="array" ref="U383">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383" s="185" t="str">
        <f t="array" ref="V383">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83" s="185" t="str">
        <f t="array" ref="W383">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383" s="185" t="str">
        <f t="array" ref="X383">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383" s="185" t="str">
        <f t="array" ref="Y383">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383" s="185" t="str">
        <f t="array" ref="Z383">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83" s="185" t="str">
        <f t="array" ref="AA383">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383" s="185" t="str">
        <f t="array" ref="AB383">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83" s="185" t="str">
        <f t="array" ref="AC383">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383" s="185" t="str">
        <f t="array" ref="AD383">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83" s="185" t="str">
        <f t="array" ref="AE383">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383" s="185" t="str">
        <f t="array" ref="AF383">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83" s="185" t="str">
        <f t="array" ref="AG383">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383" s="185" t="str">
        <f t="array" ref="AH383">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383" s="186">
        <f>SUM(AD383:AH383)</f>
        <v>0</v>
      </c>
    </row>
    <row r="384" spans="1:35" ht="42.75" x14ac:dyDescent="0.25">
      <c r="A384" s="17" t="s">
        <v>848</v>
      </c>
      <c r="B384" s="119" t="s">
        <v>76</v>
      </c>
      <c r="C384" s="120" t="s">
        <v>276</v>
      </c>
      <c r="D384" s="120"/>
      <c r="E384" s="176"/>
      <c r="F384" s="120"/>
      <c r="G384" s="120"/>
      <c r="H384" s="120"/>
      <c r="I384" s="120" t="s">
        <v>849</v>
      </c>
      <c r="J384" s="359" t="s">
        <v>263</v>
      </c>
      <c r="K384" s="359" t="s">
        <v>169</v>
      </c>
      <c r="L384" s="123"/>
      <c r="M384" s="124"/>
      <c r="N384" s="128"/>
      <c r="O384" s="128"/>
      <c r="P384" s="482" t="str">
        <f>IF($D384="","",(IF($F384="","",SUM($D384*$F384))))</f>
        <v/>
      </c>
      <c r="Q384" s="436"/>
      <c r="R384" s="184" t="str">
        <f>IF(Table358[[#This Row],[Price of item]]="","",MROUND((SUM(Table358[[#This Row],[Price of item]]*(1.03^($O$2-(IF(Table358[[#This Row],[Year of price quote]] ="",$O$2,Table358[[#This Row],[Year of price quote]])))))),10))</f>
        <v/>
      </c>
      <c r="S384" s="185" t="str">
        <f t="array" ref="S384">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384" s="185" t="str">
        <f t="array" ref="T384">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84" s="185" t="str">
        <f t="array" ref="U384">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384" s="185" t="str">
        <f t="array" ref="V384">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84" s="185" t="str">
        <f t="array" ref="W384">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384" s="185" t="str">
        <f t="array" ref="X384">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384" s="185" t="str">
        <f t="array" ref="Y384">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384" s="185" t="str">
        <f t="array" ref="Z384">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84" s="185" t="str">
        <f t="array" ref="AA384">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384" s="185" t="str">
        <f t="array" ref="AB384">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84" s="185" t="str">
        <f t="array" ref="AC384">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384" s="185" t="str">
        <f t="array" ref="AD384">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84" s="185" t="str">
        <f t="array" ref="AE384">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384" s="185" t="str">
        <f t="array" ref="AF384">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84" s="185" t="str">
        <f t="array" ref="AG384">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384" s="185" t="str">
        <f t="array" ref="AH384">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384" s="186">
        <f>SUM(AD384:AH384)</f>
        <v>0</v>
      </c>
    </row>
    <row r="385" spans="1:35" s="542" customFormat="1" ht="42.75" x14ac:dyDescent="0.25">
      <c r="A385" s="17" t="s">
        <v>850</v>
      </c>
      <c r="B385" s="119" t="s">
        <v>281</v>
      </c>
      <c r="C385" s="120" t="s">
        <v>851</v>
      </c>
      <c r="D385" s="120"/>
      <c r="E385" s="176"/>
      <c r="F385" s="120"/>
      <c r="G385" s="120"/>
      <c r="H385" s="120"/>
      <c r="I385" s="120" t="s">
        <v>852</v>
      </c>
      <c r="J385" s="359" t="s">
        <v>263</v>
      </c>
      <c r="K385" s="359" t="s">
        <v>635</v>
      </c>
      <c r="L385" s="123" t="s">
        <v>74</v>
      </c>
      <c r="M385" s="124"/>
      <c r="N385" s="128">
        <v>5</v>
      </c>
      <c r="O385" s="128">
        <v>2020</v>
      </c>
      <c r="P385" s="482">
        <v>400</v>
      </c>
      <c r="Q385" s="436"/>
      <c r="R385" s="184">
        <f>IF(Table358[[#This Row],[Price of item]]="","",MROUND((SUM(Table358[[#This Row],[Price of item]]*(1.03^($O$2-(IF(Table358[[#This Row],[Year of price quote]] ="",$O$2,Table358[[#This Row],[Year of price quote]])))))),10))</f>
        <v>400</v>
      </c>
      <c r="S385" s="596">
        <f t="array" ref="S385">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400</v>
      </c>
      <c r="T385" s="596" t="str">
        <f t="array" ref="T385">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85" s="596" t="str">
        <f t="array" ref="U385">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385" s="596" t="str">
        <f t="array" ref="V385">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85" s="596" t="str">
        <f t="array" ref="W385">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385" s="596">
        <f t="array" ref="X385">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460</v>
      </c>
      <c r="Y385" s="596" t="str">
        <f t="array" ref="Y385">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385" s="596" t="str">
        <f t="array" ref="Z385">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85" s="596" t="str">
        <f t="array" ref="AA385">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385" s="596" t="str">
        <f t="array" ref="AB385">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85" s="596">
        <f t="array" ref="AC385">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540</v>
      </c>
      <c r="AD385" s="185" t="str">
        <f t="array" ref="AD385">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85" s="185" t="str">
        <f t="array" ref="AE385">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385" s="185" t="str">
        <f t="array" ref="AF385">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85" s="185" t="str">
        <f t="array" ref="AG385">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385" s="185">
        <f t="array" ref="AH385">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620</v>
      </c>
      <c r="AI385" s="186">
        <f>SUM(AD385:AH385)</f>
        <v>620</v>
      </c>
    </row>
    <row r="386" spans="1:35" s="542" customFormat="1" ht="43.5" thickBot="1" x14ac:dyDescent="0.3">
      <c r="A386" s="17" t="s">
        <v>853</v>
      </c>
      <c r="B386" s="119"/>
      <c r="C386" s="120" t="s">
        <v>854</v>
      </c>
      <c r="D386" s="120"/>
      <c r="E386" s="176"/>
      <c r="F386" s="120"/>
      <c r="G386" s="120"/>
      <c r="H386" s="120"/>
      <c r="I386" s="120" t="s">
        <v>855</v>
      </c>
      <c r="J386" s="359" t="s">
        <v>263</v>
      </c>
      <c r="K386" s="359" t="s">
        <v>635</v>
      </c>
      <c r="L386" s="123" t="s">
        <v>74</v>
      </c>
      <c r="M386" s="124"/>
      <c r="N386" s="128">
        <v>5</v>
      </c>
      <c r="O386" s="128">
        <v>2020</v>
      </c>
      <c r="P386" s="482">
        <v>200</v>
      </c>
      <c r="Q386" s="436"/>
      <c r="R386" s="184">
        <f>IF(Table358[[#This Row],[Price of item]]="","",MROUND((SUM(Table358[[#This Row],[Price of item]]*(1.03^($O$2-(IF(Table358[[#This Row],[Year of price quote]] ="",$O$2,Table358[[#This Row],[Year of price quote]])))))),10))</f>
        <v>200</v>
      </c>
      <c r="S386" s="596">
        <f t="array" ref="S386">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200</v>
      </c>
      <c r="T386" s="596" t="str">
        <f t="array" ref="T386">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86" s="596" t="str">
        <f t="array" ref="U386">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386" s="596" t="str">
        <f t="array" ref="V386">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86" s="596" t="str">
        <f t="array" ref="W386">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386" s="596">
        <f t="array" ref="X386">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230</v>
      </c>
      <c r="Y386" s="596" t="str">
        <f t="array" ref="Y386">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386" s="596" t="str">
        <f t="array" ref="Z386">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86" s="596" t="str">
        <f t="array" ref="AA386">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386" s="596" t="str">
        <f t="array" ref="AB386">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86" s="596">
        <f t="array" ref="AC386">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270</v>
      </c>
      <c r="AD386" s="185" t="str">
        <f t="array" ref="AD386">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86" s="185" t="str">
        <f t="array" ref="AE386">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386" s="185" t="str">
        <f t="array" ref="AF386">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86" s="185" t="str">
        <f t="array" ref="AG386">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386" s="185">
        <f t="array" ref="AH386">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310</v>
      </c>
      <c r="AI386" s="186">
        <f>SUM(AD386:AH386)</f>
        <v>310</v>
      </c>
    </row>
    <row r="387" spans="1:35" s="542" customFormat="1" ht="15.75" thickBot="1" x14ac:dyDescent="0.3">
      <c r="A387" s="293"/>
      <c r="B387" s="294"/>
      <c r="C387" s="295"/>
      <c r="D387" s="295"/>
      <c r="E387" s="207"/>
      <c r="F387" s="295"/>
      <c r="G387" s="295"/>
      <c r="H387" s="295"/>
      <c r="I387" s="295"/>
      <c r="J387" s="296"/>
      <c r="K387" s="297"/>
      <c r="L387" s="543"/>
      <c r="M387" s="299"/>
      <c r="N387" s="399"/>
      <c r="O387" s="300"/>
      <c r="P387" s="544"/>
      <c r="Q387" s="444"/>
      <c r="R387" s="445"/>
      <c r="S387" s="587">
        <f t="shared" ref="S387:AI387" si="60">SUBTOTAL(109,S382:S386)</f>
        <v>600</v>
      </c>
      <c r="T387" s="587">
        <f t="shared" si="60"/>
        <v>0</v>
      </c>
      <c r="U387" s="587">
        <f t="shared" si="60"/>
        <v>0</v>
      </c>
      <c r="V387" s="587">
        <f t="shared" si="60"/>
        <v>0</v>
      </c>
      <c r="W387" s="587">
        <f t="shared" si="60"/>
        <v>0</v>
      </c>
      <c r="X387" s="587">
        <f t="shared" si="60"/>
        <v>690</v>
      </c>
      <c r="Y387" s="587">
        <f t="shared" si="60"/>
        <v>0</v>
      </c>
      <c r="Z387" s="587">
        <f t="shared" si="60"/>
        <v>0</v>
      </c>
      <c r="AA387" s="587">
        <f t="shared" si="60"/>
        <v>0</v>
      </c>
      <c r="AB387" s="587">
        <f t="shared" si="60"/>
        <v>0</v>
      </c>
      <c r="AC387" s="587">
        <f t="shared" si="60"/>
        <v>810</v>
      </c>
      <c r="AD387" s="587">
        <f t="shared" si="60"/>
        <v>0</v>
      </c>
      <c r="AE387" s="587">
        <f t="shared" si="60"/>
        <v>0</v>
      </c>
      <c r="AF387" s="587">
        <f t="shared" si="60"/>
        <v>0</v>
      </c>
      <c r="AG387" s="587">
        <f t="shared" si="60"/>
        <v>0</v>
      </c>
      <c r="AH387" s="587">
        <f t="shared" si="60"/>
        <v>930</v>
      </c>
      <c r="AI387" s="587">
        <f t="shared" si="60"/>
        <v>930</v>
      </c>
    </row>
    <row r="388" spans="1:35" s="542" customFormat="1" ht="15.75" thickBot="1" x14ac:dyDescent="0.3">
      <c r="A388" s="293"/>
      <c r="B388" s="294"/>
      <c r="C388" s="295"/>
      <c r="D388" s="295"/>
      <c r="E388" s="207"/>
      <c r="F388" s="295"/>
      <c r="G388" s="295"/>
      <c r="H388" s="295"/>
      <c r="I388" s="295"/>
      <c r="J388" s="296"/>
      <c r="K388" s="297"/>
      <c r="L388" s="298"/>
      <c r="M388" s="299"/>
      <c r="N388" s="399"/>
      <c r="O388" s="300"/>
      <c r="P388" s="445"/>
      <c r="Q388" s="302"/>
      <c r="R388" s="303"/>
      <c r="S388" s="400"/>
      <c r="T388" s="400"/>
      <c r="U388" s="400"/>
      <c r="V388" s="400"/>
      <c r="W388" s="400"/>
      <c r="X388" s="400"/>
      <c r="Y388" s="400"/>
      <c r="Z388" s="400"/>
      <c r="AA388" s="400"/>
      <c r="AB388" s="271"/>
      <c r="AC388" s="400"/>
      <c r="AD388" s="400"/>
      <c r="AE388" s="400"/>
      <c r="AF388" s="400"/>
      <c r="AG388" s="400"/>
      <c r="AH388" s="400"/>
      <c r="AI388" s="400"/>
    </row>
    <row r="389" spans="1:35" s="542" customFormat="1" ht="32.25" thickBot="1" x14ac:dyDescent="0.3">
      <c r="A389" s="529" t="s">
        <v>856</v>
      </c>
      <c r="B389" s="274" t="s">
        <v>857</v>
      </c>
      <c r="C389" s="306"/>
      <c r="D389" s="306"/>
      <c r="E389" s="222"/>
      <c r="F389" s="530"/>
      <c r="G389" s="306"/>
      <c r="H389" s="306"/>
      <c r="I389" s="306"/>
      <c r="J389" s="308"/>
      <c r="K389" s="531"/>
      <c r="L389" s="532"/>
      <c r="M389" s="307"/>
      <c r="N389" s="136"/>
      <c r="O389" s="136"/>
      <c r="P389" s="533"/>
      <c r="Q389" s="534"/>
      <c r="R389" s="533"/>
      <c r="S389" s="535"/>
      <c r="T389" s="535"/>
      <c r="U389" s="535"/>
      <c r="V389" s="535"/>
      <c r="W389" s="535"/>
      <c r="X389" s="535"/>
      <c r="Y389" s="535"/>
      <c r="Z389" s="535"/>
      <c r="AA389" s="535"/>
      <c r="AB389" s="535"/>
      <c r="AC389" s="535"/>
      <c r="AD389" s="535"/>
      <c r="AE389" s="535"/>
      <c r="AF389" s="535"/>
      <c r="AG389" s="535"/>
      <c r="AH389" s="535"/>
      <c r="AI389" s="536"/>
    </row>
    <row r="390" spans="1:35" s="542" customFormat="1" ht="42.75" x14ac:dyDescent="0.25">
      <c r="A390" s="68" t="s">
        <v>858</v>
      </c>
      <c r="B390" s="135" t="s">
        <v>73</v>
      </c>
      <c r="C390" s="537" t="s">
        <v>332</v>
      </c>
      <c r="D390" s="537"/>
      <c r="E390" s="230"/>
      <c r="F390" s="537"/>
      <c r="G390" s="537"/>
      <c r="H390" s="537"/>
      <c r="I390" s="537" t="s">
        <v>859</v>
      </c>
      <c r="J390" s="538" t="s">
        <v>263</v>
      </c>
      <c r="K390" s="538" t="s">
        <v>169</v>
      </c>
      <c r="L390" s="545"/>
      <c r="M390" s="540"/>
      <c r="N390" s="541"/>
      <c r="O390" s="541"/>
      <c r="P390" s="482" t="str">
        <f>IF($D390="","",(IF($F390="","",SUM($D390*$F390))))</f>
        <v/>
      </c>
      <c r="Q390" s="434"/>
      <c r="R390" s="236" t="str">
        <f>IF(Table358[[#This Row],[Price of item]]="","",MROUND((SUM(Table358[[#This Row],[Price of item]]*(1.03^($O$2-(IF(Table358[[#This Row],[Year of price quote]] ="",$O$2,Table358[[#This Row],[Year of price quote]])))))),10))</f>
        <v/>
      </c>
      <c r="S390" s="237" t="str">
        <f t="array" ref="S390">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390" s="237" t="str">
        <f t="array" ref="T390">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90" s="237" t="str">
        <f t="array" ref="U390">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390" s="237" t="str">
        <f t="array" ref="V390">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90" s="237" t="str">
        <f t="array" ref="W390">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390" s="237" t="str">
        <f t="array" ref="X390">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390" s="237" t="str">
        <f t="array" ref="Y390">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390" s="237" t="str">
        <f t="array" ref="Z390">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90" s="237" t="str">
        <f t="array" ref="AA390">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390" s="237" t="str">
        <f t="array" ref="AB390">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90" s="237" t="str">
        <f t="array" ref="AC390">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390" s="237" t="str">
        <f t="array" ref="AD390">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90" s="237" t="str">
        <f t="array" ref="AE390">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390" s="237" t="str">
        <f t="array" ref="AF390">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90" s="237" t="str">
        <f t="array" ref="AG390">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390" s="237" t="str">
        <f t="array" ref="AH390">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390" s="287">
        <f>SUM(AD390:AH390)</f>
        <v>0</v>
      </c>
    </row>
    <row r="391" spans="1:35" ht="42.75" x14ac:dyDescent="0.25">
      <c r="A391" s="17" t="s">
        <v>860</v>
      </c>
      <c r="B391" s="119" t="s">
        <v>34</v>
      </c>
      <c r="C391" s="120" t="s">
        <v>689</v>
      </c>
      <c r="D391" s="120"/>
      <c r="E391" s="176"/>
      <c r="F391" s="120"/>
      <c r="G391" s="120"/>
      <c r="H391" s="120"/>
      <c r="I391" s="120" t="s">
        <v>861</v>
      </c>
      <c r="J391" s="359" t="s">
        <v>263</v>
      </c>
      <c r="K391" s="359" t="s">
        <v>169</v>
      </c>
      <c r="L391" s="123"/>
      <c r="M391" s="124"/>
      <c r="N391" s="128"/>
      <c r="O391" s="128"/>
      <c r="P391" s="482" t="str">
        <f>IF($D391="","",(IF($F391="","",SUM($D391*$F391))))</f>
        <v/>
      </c>
      <c r="Q391" s="435"/>
      <c r="R391" s="184" t="str">
        <f>IF(Table358[[#This Row],[Price of item]]="","",MROUND((SUM(Table358[[#This Row],[Price of item]]*(1.03^($O$2-(IF(Table358[[#This Row],[Year of price quote]] ="",$O$2,Table358[[#This Row],[Year of price quote]])))))),10))</f>
        <v/>
      </c>
      <c r="S391" s="185" t="str">
        <f t="array" ref="S391">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391" s="185" t="str">
        <f t="array" ref="T391">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91" s="185" t="str">
        <f t="array" ref="U391">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391" s="185" t="str">
        <f t="array" ref="V391">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91" s="185" t="str">
        <f t="array" ref="W391">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391" s="185" t="str">
        <f t="array" ref="X391">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391" s="185" t="str">
        <f t="array" ref="Y391">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391" s="185" t="str">
        <f t="array" ref="Z391">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91" s="185" t="str">
        <f t="array" ref="AA391">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391" s="185" t="str">
        <f t="array" ref="AB391">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91" s="185" t="str">
        <f t="array" ref="AC391">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391" s="185" t="str">
        <f t="array" ref="AD391">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91" s="185" t="str">
        <f t="array" ref="AE391">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391" s="185" t="str">
        <f t="array" ref="AF391">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91" s="185" t="str">
        <f t="array" ref="AG391">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391" s="185" t="str">
        <f t="array" ref="AH391">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391" s="186">
        <f>SUM(AD391:AH391)</f>
        <v>0</v>
      </c>
    </row>
    <row r="392" spans="1:35" s="542" customFormat="1" ht="54" customHeight="1" x14ac:dyDescent="0.25">
      <c r="A392" s="17" t="s">
        <v>862</v>
      </c>
      <c r="B392" s="119" t="s">
        <v>76</v>
      </c>
      <c r="C392" s="120" t="s">
        <v>689</v>
      </c>
      <c r="D392" s="120"/>
      <c r="E392" s="176"/>
      <c r="F392" s="120"/>
      <c r="G392" s="120"/>
      <c r="H392" s="120"/>
      <c r="I392" s="120" t="s">
        <v>863</v>
      </c>
      <c r="J392" s="359" t="s">
        <v>263</v>
      </c>
      <c r="K392" s="359" t="s">
        <v>169</v>
      </c>
      <c r="L392" s="123"/>
      <c r="M392" s="124"/>
      <c r="N392" s="128"/>
      <c r="O392" s="128"/>
      <c r="P392" s="482" t="str">
        <f>IF($D392="","",(IF($F392="","",SUM($D392*$F392))))</f>
        <v/>
      </c>
      <c r="Q392" s="436"/>
      <c r="R392" s="184" t="str">
        <f>IF(Table358[[#This Row],[Price of item]]="","",MROUND((SUM(Table358[[#This Row],[Price of item]]*(1.03^($O$2-(IF(Table358[[#This Row],[Year of price quote]] ="",$O$2,Table358[[#This Row],[Year of price quote]])))))),10))</f>
        <v/>
      </c>
      <c r="S392" s="185" t="str">
        <f t="array" ref="S392">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392" s="185" t="str">
        <f t="array" ref="T392">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92" s="185" t="str">
        <f t="array" ref="U392">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392" s="185" t="str">
        <f t="array" ref="V392">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92" s="185" t="str">
        <f t="array" ref="W392">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392" s="185" t="str">
        <f t="array" ref="X392">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392" s="185" t="str">
        <f t="array" ref="Y392">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392" s="185" t="str">
        <f t="array" ref="Z392">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92" s="185" t="str">
        <f t="array" ref="AA392">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392" s="185" t="str">
        <f t="array" ref="AB392">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92" s="185" t="str">
        <f t="array" ref="AC392">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392" s="185" t="str">
        <f t="array" ref="AD392">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92" s="185" t="str">
        <f t="array" ref="AE392">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392" s="185" t="str">
        <f t="array" ref="AF392">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92" s="185" t="str">
        <f t="array" ref="AG392">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392" s="185" t="str">
        <f t="array" ref="AH392">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392" s="186">
        <f>SUM(AD392:AH392)</f>
        <v>0</v>
      </c>
    </row>
    <row r="393" spans="1:35" s="542" customFormat="1" ht="29.25" thickBot="1" x14ac:dyDescent="0.3">
      <c r="A393" s="17" t="s">
        <v>864</v>
      </c>
      <c r="B393" s="119" t="s">
        <v>281</v>
      </c>
      <c r="C393" s="120" t="s">
        <v>865</v>
      </c>
      <c r="D393" s="120"/>
      <c r="E393" s="176"/>
      <c r="F393" s="120"/>
      <c r="G393" s="120"/>
      <c r="H393" s="120"/>
      <c r="I393" s="120" t="s">
        <v>866</v>
      </c>
      <c r="J393" s="359" t="s">
        <v>263</v>
      </c>
      <c r="K393" s="359" t="s">
        <v>635</v>
      </c>
      <c r="L393" s="123" t="s">
        <v>74</v>
      </c>
      <c r="M393" s="124"/>
      <c r="N393" s="128">
        <v>5</v>
      </c>
      <c r="O393" s="128">
        <v>2020</v>
      </c>
      <c r="P393" s="482">
        <v>200</v>
      </c>
      <c r="Q393" s="436"/>
      <c r="R393" s="184">
        <f>IF(Table358[[#This Row],[Price of item]]="","",MROUND((SUM(Table358[[#This Row],[Price of item]]*(1.03^($O$2-(IF(Table358[[#This Row],[Year of price quote]] ="",$O$2,Table358[[#This Row],[Year of price quote]])))))),10))</f>
        <v>200</v>
      </c>
      <c r="S393" s="596">
        <f t="array" ref="S393">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200</v>
      </c>
      <c r="T393" s="596" t="str">
        <f t="array" ref="T393">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93" s="596" t="str">
        <f t="array" ref="U393">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393" s="596" t="str">
        <f t="array" ref="V393">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93" s="596" t="str">
        <f t="array" ref="W393">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393" s="596">
        <f t="array" ref="X393">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230</v>
      </c>
      <c r="Y393" s="596" t="str">
        <f t="array" ref="Y393">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393" s="596" t="str">
        <f t="array" ref="Z393">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93" s="596" t="str">
        <f t="array" ref="AA393">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393" s="596" t="str">
        <f t="array" ref="AB393">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93" s="596">
        <f t="array" ref="AC393">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270</v>
      </c>
      <c r="AD393" s="185" t="str">
        <f t="array" ref="AD393">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93" s="185" t="str">
        <f t="array" ref="AE393">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393" s="185" t="str">
        <f t="array" ref="AF393">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93" s="185" t="str">
        <f t="array" ref="AG393">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393" s="185">
        <f t="array" ref="AH393">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310</v>
      </c>
      <c r="AI393" s="186">
        <f>SUM(AD393:AH393)</f>
        <v>310</v>
      </c>
    </row>
    <row r="394" spans="1:35" s="542" customFormat="1" ht="15.75" thickBot="1" x14ac:dyDescent="0.3">
      <c r="A394" s="293"/>
      <c r="B394" s="294"/>
      <c r="C394" s="295"/>
      <c r="D394" s="295"/>
      <c r="E394" s="207"/>
      <c r="F394" s="295"/>
      <c r="G394" s="295"/>
      <c r="H394" s="295"/>
      <c r="I394" s="295"/>
      <c r="J394" s="296"/>
      <c r="K394" s="297"/>
      <c r="L394" s="543"/>
      <c r="M394" s="299"/>
      <c r="N394" s="399"/>
      <c r="O394" s="300"/>
      <c r="P394" s="544"/>
      <c r="Q394" s="444"/>
      <c r="R394" s="445"/>
      <c r="S394" s="587">
        <f t="shared" ref="S394:AA394" si="61">SUBTOTAL(109,S390:S393)</f>
        <v>200</v>
      </c>
      <c r="T394" s="587">
        <f t="shared" si="61"/>
        <v>0</v>
      </c>
      <c r="U394" s="587">
        <f t="shared" si="61"/>
        <v>0</v>
      </c>
      <c r="V394" s="587">
        <f t="shared" si="61"/>
        <v>0</v>
      </c>
      <c r="W394" s="587">
        <f t="shared" si="61"/>
        <v>0</v>
      </c>
      <c r="X394" s="587">
        <f t="shared" si="61"/>
        <v>230</v>
      </c>
      <c r="Y394" s="587">
        <f t="shared" si="61"/>
        <v>0</v>
      </c>
      <c r="Z394" s="587">
        <f t="shared" si="61"/>
        <v>0</v>
      </c>
      <c r="AA394" s="587">
        <f t="shared" si="61"/>
        <v>0</v>
      </c>
      <c r="AB394" s="587"/>
      <c r="AC394" s="587">
        <f t="shared" ref="AC394:AI394" si="62">SUBTOTAL(109,AC390:AC393)</f>
        <v>270</v>
      </c>
      <c r="AD394" s="587">
        <f t="shared" si="62"/>
        <v>0</v>
      </c>
      <c r="AE394" s="587">
        <f t="shared" si="62"/>
        <v>0</v>
      </c>
      <c r="AF394" s="587">
        <f t="shared" si="62"/>
        <v>0</v>
      </c>
      <c r="AG394" s="587">
        <f t="shared" si="62"/>
        <v>0</v>
      </c>
      <c r="AH394" s="587">
        <f t="shared" si="62"/>
        <v>310</v>
      </c>
      <c r="AI394" s="587">
        <f t="shared" si="62"/>
        <v>310</v>
      </c>
    </row>
    <row r="395" spans="1:35" s="542" customFormat="1" ht="15.75" thickBot="1" x14ac:dyDescent="0.3">
      <c r="A395" s="293"/>
      <c r="B395" s="294"/>
      <c r="C395" s="295"/>
      <c r="D395" s="295"/>
      <c r="E395" s="207"/>
      <c r="F395" s="295"/>
      <c r="G395" s="295"/>
      <c r="H395" s="295"/>
      <c r="I395" s="295"/>
      <c r="J395" s="296"/>
      <c r="K395" s="297"/>
      <c r="L395" s="298"/>
      <c r="M395" s="299"/>
      <c r="N395" s="399"/>
      <c r="O395" s="300"/>
      <c r="P395" s="445"/>
      <c r="Q395" s="302"/>
      <c r="R395" s="303"/>
      <c r="S395" s="400"/>
      <c r="T395" s="400"/>
      <c r="U395" s="400"/>
      <c r="V395" s="400"/>
      <c r="W395" s="400"/>
      <c r="X395" s="400"/>
      <c r="Y395" s="400"/>
      <c r="Z395" s="400"/>
      <c r="AA395" s="400"/>
      <c r="AB395" s="271"/>
      <c r="AC395" s="400"/>
      <c r="AD395" s="400"/>
      <c r="AE395" s="400"/>
      <c r="AF395" s="400"/>
      <c r="AG395" s="400"/>
      <c r="AH395" s="400"/>
      <c r="AI395" s="400"/>
    </row>
    <row r="396" spans="1:35" s="542" customFormat="1" ht="48" thickBot="1" x14ac:dyDescent="0.3">
      <c r="A396" s="529" t="s">
        <v>867</v>
      </c>
      <c r="B396" s="274" t="s">
        <v>868</v>
      </c>
      <c r="C396" s="306"/>
      <c r="D396" s="306"/>
      <c r="E396" s="222"/>
      <c r="F396" s="530"/>
      <c r="G396" s="306"/>
      <c r="H396" s="306"/>
      <c r="I396" s="306"/>
      <c r="J396" s="308"/>
      <c r="K396" s="531"/>
      <c r="L396" s="532"/>
      <c r="M396" s="307"/>
      <c r="N396" s="136"/>
      <c r="O396" s="136"/>
      <c r="P396" s="533"/>
      <c r="Q396" s="534"/>
      <c r="R396" s="533"/>
      <c r="S396" s="535"/>
      <c r="T396" s="535"/>
      <c r="U396" s="535"/>
      <c r="V396" s="535"/>
      <c r="W396" s="535"/>
      <c r="X396" s="535"/>
      <c r="Y396" s="535"/>
      <c r="Z396" s="535"/>
      <c r="AA396" s="535"/>
      <c r="AB396" s="535"/>
      <c r="AC396" s="535"/>
      <c r="AD396" s="535"/>
      <c r="AE396" s="535"/>
      <c r="AF396" s="535"/>
      <c r="AG396" s="535"/>
      <c r="AH396" s="535"/>
      <c r="AI396" s="536"/>
    </row>
    <row r="397" spans="1:35" s="542" customFormat="1" ht="42.75" x14ac:dyDescent="0.25">
      <c r="A397" s="68" t="s">
        <v>869</v>
      </c>
      <c r="B397" s="135" t="s">
        <v>73</v>
      </c>
      <c r="C397" s="537" t="s">
        <v>332</v>
      </c>
      <c r="D397" s="537"/>
      <c r="E397" s="230"/>
      <c r="F397" s="537"/>
      <c r="G397" s="537"/>
      <c r="H397" s="537"/>
      <c r="I397" s="537" t="s">
        <v>870</v>
      </c>
      <c r="J397" s="538" t="s">
        <v>263</v>
      </c>
      <c r="K397" s="538" t="s">
        <v>169</v>
      </c>
      <c r="L397" s="545"/>
      <c r="M397" s="540"/>
      <c r="N397" s="541"/>
      <c r="O397" s="541"/>
      <c r="P397" s="482" t="str">
        <f>IF($D397="","",(IF($F397="","",SUM($D397*$F397))))</f>
        <v/>
      </c>
      <c r="Q397" s="434"/>
      <c r="R397" s="236" t="str">
        <f>IF(Table358[[#This Row],[Price of item]]="","",MROUND((SUM(Table358[[#This Row],[Price of item]]*(1.03^($O$2-(IF(Table358[[#This Row],[Year of price quote]] ="",$O$2,Table358[[#This Row],[Year of price quote]])))))),10))</f>
        <v/>
      </c>
      <c r="S397" s="237" t="str">
        <f t="array" ref="S397">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397" s="237" t="str">
        <f t="array" ref="T397">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97" s="237" t="str">
        <f t="array" ref="U397">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397" s="237" t="str">
        <f t="array" ref="V397">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97" s="237" t="str">
        <f t="array" ref="W397">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397" s="237" t="str">
        <f t="array" ref="X397">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397" s="237" t="str">
        <f t="array" ref="Y397">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397" s="237" t="str">
        <f t="array" ref="Z397">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97" s="237" t="str">
        <f t="array" ref="AA397">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397" s="237" t="str">
        <f t="array" ref="AB397">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97" s="237" t="str">
        <f t="array" ref="AC397">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397" s="237" t="str">
        <f t="array" ref="AD397">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97" s="237" t="str">
        <f t="array" ref="AE397">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397" s="237" t="str">
        <f t="array" ref="AF397">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97" s="237" t="str">
        <f t="array" ref="AG397">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397" s="237" t="str">
        <f t="array" ref="AH397">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397" s="287">
        <f>SUM(AD397:AH397)</f>
        <v>0</v>
      </c>
    </row>
    <row r="398" spans="1:35" s="546" customFormat="1" ht="30" customHeight="1" x14ac:dyDescent="0.25">
      <c r="A398" s="17" t="s">
        <v>871</v>
      </c>
      <c r="B398" s="119" t="s">
        <v>34</v>
      </c>
      <c r="C398" s="120" t="s">
        <v>689</v>
      </c>
      <c r="D398" s="120"/>
      <c r="E398" s="176"/>
      <c r="F398" s="120"/>
      <c r="G398" s="120"/>
      <c r="H398" s="120"/>
      <c r="I398" s="120" t="s">
        <v>870</v>
      </c>
      <c r="J398" s="359" t="s">
        <v>263</v>
      </c>
      <c r="K398" s="359" t="s">
        <v>169</v>
      </c>
      <c r="L398" s="123"/>
      <c r="M398" s="124"/>
      <c r="N398" s="128"/>
      <c r="O398" s="128"/>
      <c r="P398" s="482" t="str">
        <f>IF($D398="","",(IF($F398="","",SUM($D398*$F398))))</f>
        <v/>
      </c>
      <c r="Q398" s="435"/>
      <c r="R398" s="184" t="str">
        <f>IF(Table358[[#This Row],[Price of item]]="","",MROUND((SUM(Table358[[#This Row],[Price of item]]*(1.03^($O$2-(IF(Table358[[#This Row],[Year of price quote]] ="",$O$2,Table358[[#This Row],[Year of price quote]])))))),10))</f>
        <v/>
      </c>
      <c r="S398" s="185" t="str">
        <f t="array" ref="S398">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398" s="185" t="str">
        <f t="array" ref="T398">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98" s="185" t="str">
        <f t="array" ref="U398">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398" s="185" t="str">
        <f t="array" ref="V398">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98" s="185" t="str">
        <f t="array" ref="W398">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398" s="185" t="str">
        <f t="array" ref="X398">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398" s="185" t="str">
        <f t="array" ref="Y398">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398" s="185" t="str">
        <f t="array" ref="Z398">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98" s="185" t="str">
        <f t="array" ref="AA398">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398" s="185" t="str">
        <f t="array" ref="AB398">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98" s="185" t="str">
        <f t="array" ref="AC398">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398" s="185" t="str">
        <f t="array" ref="AD398">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98" s="185" t="str">
        <f t="array" ref="AE398">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398" s="185" t="str">
        <f t="array" ref="AF398">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98" s="185" t="str">
        <f t="array" ref="AG398">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398" s="185" t="str">
        <f t="array" ref="AH398">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398" s="186">
        <f>SUM(AD398:AH398)</f>
        <v>0</v>
      </c>
    </row>
    <row r="399" spans="1:35" ht="42.75" x14ac:dyDescent="0.25">
      <c r="A399" s="17" t="s">
        <v>872</v>
      </c>
      <c r="B399" s="119"/>
      <c r="C399" s="120" t="s">
        <v>873</v>
      </c>
      <c r="D399" s="120"/>
      <c r="E399" s="176"/>
      <c r="F399" s="120"/>
      <c r="G399" s="120"/>
      <c r="H399" s="120"/>
      <c r="I399" s="120" t="s">
        <v>874</v>
      </c>
      <c r="J399" s="359" t="s">
        <v>263</v>
      </c>
      <c r="K399" s="359" t="s">
        <v>169</v>
      </c>
      <c r="L399" s="123"/>
      <c r="M399" s="124"/>
      <c r="N399" s="128"/>
      <c r="O399" s="128"/>
      <c r="P399" s="482" t="str">
        <f>IF($D399="","",(IF($F399="","",SUM($D399*$F399))))</f>
        <v/>
      </c>
      <c r="Q399" s="435"/>
      <c r="R399" s="184" t="str">
        <f>IF(Table358[[#This Row],[Price of item]]="","",MROUND((SUM(Table358[[#This Row],[Price of item]]*(1.03^($O$2-(IF(Table358[[#This Row],[Year of price quote]] ="",$O$2,Table358[[#This Row],[Year of price quote]])))))),10))</f>
        <v/>
      </c>
      <c r="S399" s="185" t="str">
        <f t="array" ref="S399">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399" s="185" t="str">
        <f t="array" ref="T399">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399" s="185" t="str">
        <f t="array" ref="U399">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399" s="185" t="str">
        <f t="array" ref="V399">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399" s="185" t="str">
        <f t="array" ref="W399">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399" s="185" t="str">
        <f t="array" ref="X399">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399" s="185" t="str">
        <f t="array" ref="Y399">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399" s="185" t="str">
        <f t="array" ref="Z399">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399" s="185" t="str">
        <f t="array" ref="AA399">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399" s="185" t="str">
        <f t="array" ref="AB399">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399" s="185" t="str">
        <f t="array" ref="AC399">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399" s="185" t="str">
        <f t="array" ref="AD399">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399" s="185" t="str">
        <f t="array" ref="AE399">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399" s="185" t="str">
        <f t="array" ref="AF399">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399" s="185" t="str">
        <f t="array" ref="AG399">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399" s="185" t="str">
        <f t="array" ref="AH399">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399" s="186">
        <f>SUM(AD399:AH399)</f>
        <v>0</v>
      </c>
    </row>
    <row r="400" spans="1:35" s="542" customFormat="1" ht="42.75" x14ac:dyDescent="0.25">
      <c r="A400" s="17" t="s">
        <v>875</v>
      </c>
      <c r="B400" s="119" t="s">
        <v>76</v>
      </c>
      <c r="C400" s="120" t="s">
        <v>689</v>
      </c>
      <c r="D400" s="120"/>
      <c r="E400" s="176"/>
      <c r="F400" s="120"/>
      <c r="G400" s="120"/>
      <c r="H400" s="120"/>
      <c r="I400" s="120" t="s">
        <v>876</v>
      </c>
      <c r="J400" s="359" t="s">
        <v>263</v>
      </c>
      <c r="K400" s="359" t="s">
        <v>169</v>
      </c>
      <c r="L400" s="123"/>
      <c r="M400" s="124"/>
      <c r="N400" s="128"/>
      <c r="O400" s="128"/>
      <c r="P400" s="482" t="str">
        <f>IF($D400="","",(IF($F400="","",SUM($D400*$F400))))</f>
        <v/>
      </c>
      <c r="Q400" s="436"/>
      <c r="R400" s="184" t="str">
        <f>IF(Table358[[#This Row],[Price of item]]="","",MROUND((SUM(Table358[[#This Row],[Price of item]]*(1.03^($O$2-(IF(Table358[[#This Row],[Year of price quote]] ="",$O$2,Table358[[#This Row],[Year of price quote]])))))),10))</f>
        <v/>
      </c>
      <c r="S400" s="185" t="str">
        <f t="array" ref="S400">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400" s="185" t="str">
        <f t="array" ref="T400">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400" s="185" t="str">
        <f t="array" ref="U400">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400" s="185" t="str">
        <f t="array" ref="V400">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400" s="185" t="str">
        <f t="array" ref="W400">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400" s="185" t="str">
        <f t="array" ref="X400">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400" s="185" t="str">
        <f t="array" ref="Y400">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400" s="185" t="str">
        <f t="array" ref="Z400">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400" s="185" t="str">
        <f t="array" ref="AA400">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400" s="185" t="str">
        <f t="array" ref="AB400">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400" s="185" t="str">
        <f t="array" ref="AC400">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400" s="185" t="str">
        <f t="array" ref="AD400">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400" s="185" t="str">
        <f t="array" ref="AE400">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400" s="185" t="str">
        <f t="array" ref="AF400">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400" s="185" t="str">
        <f t="array" ref="AG400">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400" s="185" t="str">
        <f t="array" ref="AH400">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400" s="186">
        <f>SUM(AD400:AH400)</f>
        <v>0</v>
      </c>
    </row>
    <row r="401" spans="1:35" s="542" customFormat="1" ht="43.5" thickBot="1" x14ac:dyDescent="0.3">
      <c r="A401" s="17" t="s">
        <v>877</v>
      </c>
      <c r="B401" s="119" t="s">
        <v>281</v>
      </c>
      <c r="C401" s="120" t="s">
        <v>878</v>
      </c>
      <c r="D401" s="120"/>
      <c r="E401" s="176"/>
      <c r="F401" s="120"/>
      <c r="G401" s="120"/>
      <c r="H401" s="120"/>
      <c r="I401" s="120" t="s">
        <v>870</v>
      </c>
      <c r="J401" s="359" t="s">
        <v>263</v>
      </c>
      <c r="K401" s="359" t="s">
        <v>635</v>
      </c>
      <c r="L401" s="123" t="s">
        <v>74</v>
      </c>
      <c r="M401" s="124"/>
      <c r="N401" s="128">
        <v>5</v>
      </c>
      <c r="O401" s="128">
        <v>2020</v>
      </c>
      <c r="P401" s="482">
        <v>400</v>
      </c>
      <c r="Q401" s="436"/>
      <c r="R401" s="184">
        <f>IF(Table358[[#This Row],[Price of item]]="","",MROUND((SUM(Table358[[#This Row],[Price of item]]*(1.03^($O$2-(IF(Table358[[#This Row],[Year of price quote]] ="",$O$2,Table358[[#This Row],[Year of price quote]])))))),10))</f>
        <v>400</v>
      </c>
      <c r="S401" s="596">
        <f t="array" ref="S401">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400</v>
      </c>
      <c r="T401" s="596" t="str">
        <f t="array" ref="T401">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401" s="596" t="str">
        <f t="array" ref="U401">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401" s="596" t="str">
        <f t="array" ref="V401">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401" s="596" t="str">
        <f t="array" ref="W401">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401" s="596">
        <f t="array" ref="X401">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460</v>
      </c>
      <c r="Y401" s="596" t="str">
        <f t="array" ref="Y401">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401" s="596" t="str">
        <f t="array" ref="Z401">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401" s="596" t="str">
        <f t="array" ref="AA401">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401" s="596" t="str">
        <f t="array" ref="AB401">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401" s="596">
        <f t="array" ref="AC401">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540</v>
      </c>
      <c r="AD401" s="185" t="str">
        <f t="array" ref="AD401">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401" s="185" t="str">
        <f t="array" ref="AE401">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401" s="185" t="str">
        <f t="array" ref="AF401">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401" s="185" t="str">
        <f t="array" ref="AG401">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401" s="185">
        <f t="array" ref="AH401">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620</v>
      </c>
      <c r="AI401" s="186">
        <f>SUM(AD401:AH401)</f>
        <v>620</v>
      </c>
    </row>
    <row r="402" spans="1:35" s="542" customFormat="1" ht="15.75" thickBot="1" x14ac:dyDescent="0.3">
      <c r="A402" s="293"/>
      <c r="B402" s="294"/>
      <c r="C402" s="295"/>
      <c r="D402" s="295"/>
      <c r="E402" s="207"/>
      <c r="F402" s="295"/>
      <c r="G402" s="295"/>
      <c r="H402" s="295"/>
      <c r="I402" s="295"/>
      <c r="J402" s="296"/>
      <c r="K402" s="297"/>
      <c r="L402" s="543"/>
      <c r="M402" s="299"/>
      <c r="N402" s="399"/>
      <c r="O402" s="300"/>
      <c r="P402" s="544"/>
      <c r="Q402" s="444"/>
      <c r="R402" s="445"/>
      <c r="S402" s="587">
        <f t="shared" ref="S402:AI402" si="63">SUBTOTAL(109,S397:S401)</f>
        <v>400</v>
      </c>
      <c r="T402" s="587">
        <f t="shared" si="63"/>
        <v>0</v>
      </c>
      <c r="U402" s="587">
        <f t="shared" si="63"/>
        <v>0</v>
      </c>
      <c r="V402" s="587">
        <f t="shared" si="63"/>
        <v>0</v>
      </c>
      <c r="W402" s="587">
        <f t="shared" si="63"/>
        <v>0</v>
      </c>
      <c r="X402" s="587">
        <f t="shared" si="63"/>
        <v>460</v>
      </c>
      <c r="Y402" s="587">
        <f t="shared" si="63"/>
        <v>0</v>
      </c>
      <c r="Z402" s="587">
        <f t="shared" si="63"/>
        <v>0</v>
      </c>
      <c r="AA402" s="587">
        <f t="shared" si="63"/>
        <v>0</v>
      </c>
      <c r="AB402" s="587">
        <f t="shared" si="63"/>
        <v>0</v>
      </c>
      <c r="AC402" s="587">
        <f t="shared" si="63"/>
        <v>540</v>
      </c>
      <c r="AD402" s="587">
        <f t="shared" si="63"/>
        <v>0</v>
      </c>
      <c r="AE402" s="587">
        <f t="shared" si="63"/>
        <v>0</v>
      </c>
      <c r="AF402" s="587">
        <f t="shared" si="63"/>
        <v>0</v>
      </c>
      <c r="AG402" s="587">
        <f t="shared" si="63"/>
        <v>0</v>
      </c>
      <c r="AH402" s="587">
        <f t="shared" si="63"/>
        <v>620</v>
      </c>
      <c r="AI402" s="587">
        <f t="shared" si="63"/>
        <v>620</v>
      </c>
    </row>
    <row r="403" spans="1:35" s="542" customFormat="1" ht="15.75" thickBot="1" x14ac:dyDescent="0.3">
      <c r="A403" s="293"/>
      <c r="B403" s="294"/>
      <c r="C403" s="295"/>
      <c r="D403" s="295"/>
      <c r="E403" s="207"/>
      <c r="F403" s="295"/>
      <c r="G403" s="295"/>
      <c r="H403" s="295"/>
      <c r="I403" s="295"/>
      <c r="J403" s="296"/>
      <c r="K403" s="297"/>
      <c r="L403" s="298"/>
      <c r="M403" s="299"/>
      <c r="N403" s="399"/>
      <c r="O403" s="300"/>
      <c r="P403" s="445"/>
      <c r="Q403" s="302"/>
      <c r="R403" s="303"/>
      <c r="S403" s="400"/>
      <c r="T403" s="400"/>
      <c r="U403" s="400"/>
      <c r="V403" s="400"/>
      <c r="W403" s="400"/>
      <c r="X403" s="400"/>
      <c r="Y403" s="400"/>
      <c r="Z403" s="400"/>
      <c r="AA403" s="400"/>
      <c r="AB403" s="271"/>
      <c r="AC403" s="400"/>
      <c r="AD403" s="400"/>
      <c r="AE403" s="400"/>
      <c r="AF403" s="400"/>
      <c r="AG403" s="400"/>
      <c r="AH403" s="400"/>
      <c r="AI403" s="400"/>
    </row>
    <row r="404" spans="1:35" s="542" customFormat="1" ht="32.25" thickBot="1" x14ac:dyDescent="0.3">
      <c r="A404" s="529" t="s">
        <v>879</v>
      </c>
      <c r="B404" s="274" t="s">
        <v>880</v>
      </c>
      <c r="C404" s="306"/>
      <c r="D404" s="306"/>
      <c r="E404" s="222"/>
      <c r="F404" s="530"/>
      <c r="G404" s="306"/>
      <c r="H404" s="306"/>
      <c r="I404" s="306"/>
      <c r="J404" s="308"/>
      <c r="K404" s="531"/>
      <c r="L404" s="532"/>
      <c r="M404" s="307"/>
      <c r="N404" s="136"/>
      <c r="O404" s="136"/>
      <c r="P404" s="533"/>
      <c r="Q404" s="534"/>
      <c r="R404" s="533"/>
      <c r="S404" s="535"/>
      <c r="T404" s="535"/>
      <c r="U404" s="535"/>
      <c r="V404" s="535"/>
      <c r="W404" s="535"/>
      <c r="X404" s="535"/>
      <c r="Y404" s="535"/>
      <c r="Z404" s="535"/>
      <c r="AA404" s="535"/>
      <c r="AB404" s="535"/>
      <c r="AC404" s="535"/>
      <c r="AD404" s="535"/>
      <c r="AE404" s="535"/>
      <c r="AF404" s="535"/>
      <c r="AG404" s="535"/>
      <c r="AH404" s="535"/>
      <c r="AI404" s="536"/>
    </row>
    <row r="405" spans="1:35" s="542" customFormat="1" ht="42.75" x14ac:dyDescent="0.25">
      <c r="A405" s="68" t="s">
        <v>881</v>
      </c>
      <c r="B405" s="135" t="s">
        <v>73</v>
      </c>
      <c r="C405" s="537" t="s">
        <v>332</v>
      </c>
      <c r="D405" s="537"/>
      <c r="E405" s="230"/>
      <c r="F405" s="537"/>
      <c r="G405" s="537"/>
      <c r="H405" s="537"/>
      <c r="I405" s="537" t="s">
        <v>882</v>
      </c>
      <c r="J405" s="538" t="s">
        <v>263</v>
      </c>
      <c r="K405" s="538" t="s">
        <v>169</v>
      </c>
      <c r="L405" s="545"/>
      <c r="M405" s="540"/>
      <c r="N405" s="541"/>
      <c r="O405" s="541"/>
      <c r="P405" s="482" t="str">
        <f>IF($D405="","",(IF($F405="","",SUM($D405*$F405))))</f>
        <v/>
      </c>
      <c r="Q405" s="434"/>
      <c r="R405" s="236" t="str">
        <f>IF(Table358[[#This Row],[Price of item]]="","",MROUND((SUM(Table358[[#This Row],[Price of item]]*(1.03^($O$2-(IF(Table358[[#This Row],[Year of price quote]] ="",$O$2,Table358[[#This Row],[Year of price quote]])))))),10))</f>
        <v/>
      </c>
      <c r="S405" s="237" t="str">
        <f t="array" ref="S405">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405" s="237" t="str">
        <f t="array" ref="T405">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405" s="237" t="str">
        <f t="array" ref="U405">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405" s="237" t="str">
        <f t="array" ref="V405">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405" s="237" t="str">
        <f t="array" ref="W405">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405" s="237" t="str">
        <f t="array" ref="X405">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405" s="237" t="str">
        <f t="array" ref="Y405">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405" s="237" t="str">
        <f t="array" ref="Z405">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405" s="237" t="str">
        <f t="array" ref="AA405">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405" s="237" t="str">
        <f t="array" ref="AB405">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405" s="237" t="str">
        <f t="array" ref="AC405">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405" s="237" t="str">
        <f t="array" ref="AD405">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405" s="237" t="str">
        <f t="array" ref="AE405">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405" s="237" t="str">
        <f t="array" ref="AF405">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405" s="237" t="str">
        <f t="array" ref="AG405">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405" s="237" t="str">
        <f t="array" ref="AH405">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405" s="287">
        <f>SUM(AD405:AH405)</f>
        <v>0</v>
      </c>
    </row>
    <row r="406" spans="1:35" s="542" customFormat="1" ht="42.75" x14ac:dyDescent="0.25">
      <c r="A406" s="17" t="s">
        <v>883</v>
      </c>
      <c r="B406" s="119" t="s">
        <v>34</v>
      </c>
      <c r="C406" s="120" t="s">
        <v>689</v>
      </c>
      <c r="D406" s="120"/>
      <c r="E406" s="176"/>
      <c r="F406" s="120"/>
      <c r="G406" s="120"/>
      <c r="H406" s="120"/>
      <c r="I406" s="120" t="s">
        <v>882</v>
      </c>
      <c r="J406" s="359" t="s">
        <v>263</v>
      </c>
      <c r="K406" s="359" t="s">
        <v>169</v>
      </c>
      <c r="L406" s="123"/>
      <c r="M406" s="124"/>
      <c r="N406" s="128"/>
      <c r="O406" s="128"/>
      <c r="P406" s="482" t="str">
        <f>IF($D406="","",(IF($F406="","",SUM($D406*$F406))))</f>
        <v/>
      </c>
      <c r="Q406" s="435"/>
      <c r="R406" s="184" t="str">
        <f>IF(Table358[[#This Row],[Price of item]]="","",MROUND((SUM(Table358[[#This Row],[Price of item]]*(1.03^($O$2-(IF(Table358[[#This Row],[Year of price quote]] ="",$O$2,Table358[[#This Row],[Year of price quote]])))))),10))</f>
        <v/>
      </c>
      <c r="S406" s="185" t="str">
        <f t="array" ref="S406">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406" s="185" t="str">
        <f t="array" ref="T406">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406" s="185" t="str">
        <f t="array" ref="U406">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406" s="185" t="str">
        <f t="array" ref="V406">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406" s="185" t="str">
        <f t="array" ref="W406">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406" s="185" t="str">
        <f t="array" ref="X406">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406" s="185" t="str">
        <f t="array" ref="Y406">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406" s="185" t="str">
        <f t="array" ref="Z406">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406" s="185" t="str">
        <f t="array" ref="AA406">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406" s="185" t="str">
        <f t="array" ref="AB406">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406" s="185" t="str">
        <f t="array" ref="AC406">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406" s="185" t="str">
        <f t="array" ref="AD406">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406" s="185" t="str">
        <f t="array" ref="AE406">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406" s="185" t="str">
        <f t="array" ref="AF406">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406" s="185" t="str">
        <f t="array" ref="AG406">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406" s="185" t="str">
        <f t="array" ref="AH406">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406" s="186">
        <f>SUM(AD406:AH406)</f>
        <v>0</v>
      </c>
    </row>
    <row r="407" spans="1:35" ht="42.75" x14ac:dyDescent="0.25">
      <c r="A407" s="17" t="s">
        <v>884</v>
      </c>
      <c r="B407" s="119" t="s">
        <v>76</v>
      </c>
      <c r="C407" s="120" t="s">
        <v>689</v>
      </c>
      <c r="D407" s="120"/>
      <c r="E407" s="176"/>
      <c r="F407" s="120"/>
      <c r="G407" s="120"/>
      <c r="H407" s="120"/>
      <c r="I407" s="120" t="s">
        <v>885</v>
      </c>
      <c r="J407" s="359" t="s">
        <v>263</v>
      </c>
      <c r="K407" s="359" t="s">
        <v>169</v>
      </c>
      <c r="L407" s="123"/>
      <c r="M407" s="124"/>
      <c r="N407" s="128"/>
      <c r="O407" s="128"/>
      <c r="P407" s="482" t="str">
        <f>IF($D407="","",(IF($F407="","",SUM($D407*$F407))))</f>
        <v/>
      </c>
      <c r="Q407" s="436"/>
      <c r="R407" s="184" t="str">
        <f>IF(Table358[[#This Row],[Price of item]]="","",MROUND((SUM(Table358[[#This Row],[Price of item]]*(1.03^($O$2-(IF(Table358[[#This Row],[Year of price quote]] ="",$O$2,Table358[[#This Row],[Year of price quote]])))))),10))</f>
        <v/>
      </c>
      <c r="S407" s="185" t="str">
        <f t="array" ref="S407">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407" s="185" t="str">
        <f t="array" ref="T407">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407" s="185" t="str">
        <f t="array" ref="U407">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407" s="185" t="str">
        <f t="array" ref="V407">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407" s="185" t="str">
        <f t="array" ref="W407">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407" s="185" t="str">
        <f t="array" ref="X407">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407" s="185" t="str">
        <f t="array" ref="Y407">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407" s="185" t="str">
        <f t="array" ref="Z407">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407" s="185" t="str">
        <f t="array" ref="AA407">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407" s="185" t="str">
        <f t="array" ref="AB407">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407" s="185" t="str">
        <f t="array" ref="AC407">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407" s="185" t="str">
        <f t="array" ref="AD407">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407" s="185" t="str">
        <f t="array" ref="AE407">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407" s="185" t="str">
        <f t="array" ref="AF407">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407" s="185" t="str">
        <f t="array" ref="AG407">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407" s="185" t="str">
        <f t="array" ref="AH407">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407" s="186">
        <f>SUM(AD407:AH407)</f>
        <v>0</v>
      </c>
    </row>
    <row r="408" spans="1:35" s="542" customFormat="1" ht="29.25" thickBot="1" x14ac:dyDescent="0.3">
      <c r="A408" s="17" t="s">
        <v>886</v>
      </c>
      <c r="B408" s="119" t="s">
        <v>281</v>
      </c>
      <c r="C408" s="120" t="s">
        <v>887</v>
      </c>
      <c r="D408" s="120"/>
      <c r="E408" s="176"/>
      <c r="F408" s="120"/>
      <c r="G408" s="120"/>
      <c r="H408" s="120"/>
      <c r="I408" s="120" t="s">
        <v>888</v>
      </c>
      <c r="J408" s="359" t="s">
        <v>263</v>
      </c>
      <c r="K408" s="359" t="s">
        <v>635</v>
      </c>
      <c r="L408" s="123" t="s">
        <v>74</v>
      </c>
      <c r="M408" s="124"/>
      <c r="N408" s="128">
        <v>5</v>
      </c>
      <c r="O408" s="128">
        <v>2020</v>
      </c>
      <c r="P408" s="482">
        <v>200</v>
      </c>
      <c r="Q408" s="436"/>
      <c r="R408" s="184">
        <f>IF(Table358[[#This Row],[Price of item]]="","",MROUND((SUM(Table358[[#This Row],[Price of item]]*(1.03^($O$2-(IF(Table358[[#This Row],[Year of price quote]] ="",$O$2,Table358[[#This Row],[Year of price quote]])))))),10))</f>
        <v>200</v>
      </c>
      <c r="S408" s="596">
        <f t="array" ref="S408">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200</v>
      </c>
      <c r="T408" s="596" t="str">
        <f t="array" ref="T408">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408" s="596" t="str">
        <f t="array" ref="U408">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408" s="596" t="str">
        <f t="array" ref="V408">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408" s="596" t="str">
        <f t="array" ref="W408">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408" s="596">
        <f t="array" ref="X408">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230</v>
      </c>
      <c r="Y408" s="596" t="str">
        <f t="array" ref="Y408">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408" s="596" t="str">
        <f t="array" ref="Z408">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408" s="596" t="str">
        <f t="array" ref="AA408">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408" s="596" t="str">
        <f t="array" ref="AB408">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408" s="596">
        <f t="array" ref="AC408">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270</v>
      </c>
      <c r="AD408" s="185" t="str">
        <f t="array" ref="AD408">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408" s="185" t="str">
        <f t="array" ref="AE408">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408" s="185" t="str">
        <f t="array" ref="AF408">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408" s="185" t="str">
        <f t="array" ref="AG408">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408" s="185">
        <f t="array" ref="AH408">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310</v>
      </c>
      <c r="AI408" s="186">
        <f>SUM(AD408:AH408)</f>
        <v>310</v>
      </c>
    </row>
    <row r="409" spans="1:35" s="547" customFormat="1" ht="15.75" thickBot="1" x14ac:dyDescent="0.3">
      <c r="A409" s="293"/>
      <c r="B409" s="294"/>
      <c r="C409" s="295"/>
      <c r="D409" s="295"/>
      <c r="E409" s="207"/>
      <c r="F409" s="295"/>
      <c r="G409" s="295"/>
      <c r="H409" s="295"/>
      <c r="I409" s="295"/>
      <c r="J409" s="296"/>
      <c r="K409" s="297"/>
      <c r="L409" s="543"/>
      <c r="M409" s="299"/>
      <c r="N409" s="399"/>
      <c r="O409" s="300"/>
      <c r="P409" s="544"/>
      <c r="Q409" s="444"/>
      <c r="R409" s="445"/>
      <c r="S409" s="587">
        <f t="shared" ref="S409:AI409" si="64">SUBTOTAL(109,S405:S408)</f>
        <v>200</v>
      </c>
      <c r="T409" s="587">
        <f t="shared" si="64"/>
        <v>0</v>
      </c>
      <c r="U409" s="587">
        <f t="shared" si="64"/>
        <v>0</v>
      </c>
      <c r="V409" s="587">
        <f t="shared" si="64"/>
        <v>0</v>
      </c>
      <c r="W409" s="587">
        <f t="shared" si="64"/>
        <v>0</v>
      </c>
      <c r="X409" s="587">
        <f t="shared" si="64"/>
        <v>230</v>
      </c>
      <c r="Y409" s="587">
        <f t="shared" si="64"/>
        <v>0</v>
      </c>
      <c r="Z409" s="587">
        <f t="shared" si="64"/>
        <v>0</v>
      </c>
      <c r="AA409" s="587">
        <f t="shared" si="64"/>
        <v>0</v>
      </c>
      <c r="AB409" s="587">
        <f t="shared" si="64"/>
        <v>0</v>
      </c>
      <c r="AC409" s="587">
        <f t="shared" si="64"/>
        <v>270</v>
      </c>
      <c r="AD409" s="587">
        <f t="shared" si="64"/>
        <v>0</v>
      </c>
      <c r="AE409" s="587">
        <f t="shared" si="64"/>
        <v>0</v>
      </c>
      <c r="AF409" s="587">
        <f t="shared" si="64"/>
        <v>0</v>
      </c>
      <c r="AG409" s="587">
        <f t="shared" si="64"/>
        <v>0</v>
      </c>
      <c r="AH409" s="587">
        <f t="shared" si="64"/>
        <v>310</v>
      </c>
      <c r="AI409" s="587">
        <f t="shared" si="64"/>
        <v>310</v>
      </c>
    </row>
    <row r="410" spans="1:35" s="547" customFormat="1" ht="15.75" thickBot="1" x14ac:dyDescent="0.3">
      <c r="A410" s="293"/>
      <c r="B410" s="294"/>
      <c r="C410" s="295"/>
      <c r="D410" s="295"/>
      <c r="E410" s="207"/>
      <c r="F410" s="295"/>
      <c r="G410" s="295"/>
      <c r="H410" s="295"/>
      <c r="I410" s="295"/>
      <c r="J410" s="296"/>
      <c r="K410" s="297"/>
      <c r="L410" s="298"/>
      <c r="M410" s="299"/>
      <c r="N410" s="399"/>
      <c r="O410" s="300"/>
      <c r="P410" s="445"/>
      <c r="Q410" s="302"/>
      <c r="R410" s="303"/>
      <c r="S410" s="400"/>
      <c r="T410" s="400"/>
      <c r="U410" s="400"/>
      <c r="V410" s="400"/>
      <c r="W410" s="400"/>
      <c r="X410" s="400"/>
      <c r="Y410" s="400"/>
      <c r="Z410" s="400"/>
      <c r="AA410" s="400"/>
      <c r="AB410" s="271"/>
      <c r="AC410" s="400"/>
      <c r="AD410" s="400"/>
      <c r="AE410" s="400"/>
      <c r="AF410" s="400"/>
      <c r="AG410" s="400"/>
      <c r="AH410" s="400"/>
      <c r="AI410" s="400"/>
    </row>
    <row r="411" spans="1:35" s="547" customFormat="1" ht="17.25" customHeight="1" thickBot="1" x14ac:dyDescent="0.3">
      <c r="A411" s="529" t="s">
        <v>889</v>
      </c>
      <c r="B411" s="274" t="s">
        <v>890</v>
      </c>
      <c r="C411" s="306"/>
      <c r="D411" s="306"/>
      <c r="E411" s="548"/>
      <c r="F411" s="306"/>
      <c r="G411" s="306"/>
      <c r="H411" s="306"/>
      <c r="I411" s="306"/>
      <c r="J411" s="308"/>
      <c r="K411" s="531"/>
      <c r="L411" s="532"/>
      <c r="M411" s="307"/>
      <c r="N411" s="136"/>
      <c r="O411" s="136"/>
      <c r="P411" s="549"/>
      <c r="Q411" s="550"/>
      <c r="R411" s="549"/>
      <c r="S411" s="535"/>
      <c r="T411" s="535"/>
      <c r="U411" s="535"/>
      <c r="V411" s="535"/>
      <c r="W411" s="535"/>
      <c r="X411" s="535"/>
      <c r="Y411" s="535"/>
      <c r="Z411" s="535"/>
      <c r="AA411" s="535"/>
      <c r="AB411" s="535"/>
      <c r="AC411" s="535"/>
      <c r="AD411" s="535"/>
      <c r="AE411" s="535"/>
      <c r="AF411" s="535"/>
      <c r="AG411" s="535"/>
      <c r="AH411" s="535"/>
      <c r="AI411" s="536"/>
    </row>
    <row r="412" spans="1:35" s="546" customFormat="1" ht="32.1" customHeight="1" x14ac:dyDescent="0.25">
      <c r="A412" s="17" t="s">
        <v>891</v>
      </c>
      <c r="B412" s="119" t="s">
        <v>34</v>
      </c>
      <c r="C412" s="120" t="s">
        <v>892</v>
      </c>
      <c r="D412" s="120">
        <v>70</v>
      </c>
      <c r="E412" s="176"/>
      <c r="F412" s="120">
        <v>150</v>
      </c>
      <c r="G412" s="120"/>
      <c r="H412" s="120"/>
      <c r="I412" s="120" t="s">
        <v>893</v>
      </c>
      <c r="J412" s="359" t="s">
        <v>894</v>
      </c>
      <c r="K412" s="359" t="s">
        <v>895</v>
      </c>
      <c r="L412" s="123" t="s">
        <v>74</v>
      </c>
      <c r="M412" s="124"/>
      <c r="N412" s="128">
        <v>5</v>
      </c>
      <c r="O412" s="128">
        <v>2025</v>
      </c>
      <c r="P412" s="586">
        <f>IF($D412="","",(IF($F412="","",SUM($D412*$F412))))</f>
        <v>10500</v>
      </c>
      <c r="Q412" s="193"/>
      <c r="R412" s="184">
        <f>IF(Table358[[#This Row],[Price of item]]="","",MROUND((SUM(Table358[[#This Row],[Price of item]]*(1.03^($O$2-(IF(Table358[[#This Row],[Year of price quote]] ="",$O$2,Table358[[#This Row],[Year of price quote]])))))),10))</f>
        <v>10500</v>
      </c>
      <c r="S412" s="595">
        <f t="array" ref="S412">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10500</v>
      </c>
      <c r="T412" s="595" t="str">
        <f t="array" ref="T412">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412" s="595" t="str">
        <f t="array" ref="U412">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412" s="595" t="str">
        <f t="array" ref="V412">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412" s="595" t="str">
        <f t="array" ref="W412">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412" s="595">
        <f t="array" ref="X412">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12170</v>
      </c>
      <c r="Y412" s="595" t="str">
        <f t="array" ref="Y412">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412" s="595" t="str">
        <f t="array" ref="Z412">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412" s="595" t="str">
        <f t="array" ref="AA412">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412" s="595" t="str">
        <f t="array" ref="AB412">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412" s="595">
        <f t="array" ref="AC412">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14110</v>
      </c>
      <c r="AD412" s="185" t="str">
        <f t="array" ref="AD412">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412" s="185" t="str">
        <f t="array" ref="AE412">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412" s="185" t="str">
        <f t="array" ref="AF412">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412" s="185" t="str">
        <f t="array" ref="AG412">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412" s="185">
        <f t="array" ref="AH412">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16360</v>
      </c>
      <c r="AI412" s="186">
        <f t="shared" ref="AI412:AI418" si="65">SUM(AD412:AH412)</f>
        <v>16360</v>
      </c>
    </row>
    <row r="413" spans="1:35" s="542" customFormat="1" ht="42.75" x14ac:dyDescent="0.25">
      <c r="A413" s="17" t="s">
        <v>896</v>
      </c>
      <c r="B413" s="119"/>
      <c r="C413" s="120" t="s">
        <v>897</v>
      </c>
      <c r="D413" s="120"/>
      <c r="E413" s="176"/>
      <c r="F413" s="120"/>
      <c r="G413" s="120"/>
      <c r="H413" s="120"/>
      <c r="I413" s="120" t="s">
        <v>898</v>
      </c>
      <c r="J413" s="359" t="s">
        <v>899</v>
      </c>
      <c r="K413" s="359" t="s">
        <v>900</v>
      </c>
      <c r="L413" s="123"/>
      <c r="M413" s="124"/>
      <c r="N413" s="128"/>
      <c r="O413" s="128"/>
      <c r="P413" s="586" t="str">
        <f>IF($D413="","",(IF($F413="","",SUM($D413*$F413))))</f>
        <v/>
      </c>
      <c r="Q413" s="362"/>
      <c r="R413" s="184" t="str">
        <f>IF(Table358[[#This Row],[Price of item]]="","",MROUND((SUM(Table358[[#This Row],[Price of item]]*(1.03^($O$2-(IF(Table358[[#This Row],[Year of price quote]] ="",$O$2,Table358[[#This Row],[Year of price quote]])))))),10))</f>
        <v/>
      </c>
      <c r="S413" s="185" t="str">
        <f t="array" ref="S413">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413" s="185" t="str">
        <f t="array" ref="T413">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413" s="185" t="str">
        <f t="array" ref="U413">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413" s="185" t="str">
        <f t="array" ref="V413">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413" s="185" t="str">
        <f t="array" ref="W413">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413" s="185" t="str">
        <f t="array" ref="X413">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413" s="185" t="str">
        <f t="array" ref="Y413">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413" s="185" t="str">
        <f t="array" ref="Z413">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413" s="185" t="str">
        <f t="array" ref="AA413">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413" s="185" t="str">
        <f t="array" ref="AB413">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413" s="185" t="str">
        <f t="array" ref="AC413">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413" s="185" t="str">
        <f t="array" ref="AD413">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413" s="185" t="str">
        <f t="array" ref="AE413">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413" s="185" t="str">
        <f t="array" ref="AF413">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413" s="185" t="str">
        <f t="array" ref="AG413">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413" s="185" t="str">
        <f t="array" ref="AH413">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413" s="186">
        <f t="shared" si="65"/>
        <v>0</v>
      </c>
    </row>
    <row r="414" spans="1:35" s="542" customFormat="1" ht="28.5" x14ac:dyDescent="0.25">
      <c r="A414" s="17" t="s">
        <v>901</v>
      </c>
      <c r="B414" s="119"/>
      <c r="C414" s="120" t="s">
        <v>902</v>
      </c>
      <c r="D414" s="120"/>
      <c r="E414" s="176"/>
      <c r="F414" s="120"/>
      <c r="G414" s="120"/>
      <c r="H414" s="120"/>
      <c r="I414" s="120" t="s">
        <v>903</v>
      </c>
      <c r="J414" s="359" t="s">
        <v>904</v>
      </c>
      <c r="K414" s="359" t="s">
        <v>905</v>
      </c>
      <c r="L414" s="123" t="s">
        <v>74</v>
      </c>
      <c r="M414" s="124"/>
      <c r="N414" s="128">
        <v>10</v>
      </c>
      <c r="O414" s="128">
        <v>2022</v>
      </c>
      <c r="P414" s="586">
        <v>1000</v>
      </c>
      <c r="Q414" s="362"/>
      <c r="R414" s="184">
        <f>IF(Table358[[#This Row],[Price of item]]="","",MROUND((SUM(Table358[[#This Row],[Price of item]]*(1.03^($O$2-(IF(Table358[[#This Row],[Year of price quote]] ="",$O$2,Table358[[#This Row],[Year of price quote]])))))),10))</f>
        <v>1000</v>
      </c>
      <c r="S414" s="596" t="str">
        <f t="array" ref="S414">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414" s="596" t="str">
        <f t="array" ref="T414">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414" s="596">
        <f t="array" ref="U414">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1060</v>
      </c>
      <c r="V414" s="596" t="str">
        <f t="array" ref="V414">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414" s="596" t="str">
        <f t="array" ref="W414">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414" s="596" t="str">
        <f t="array" ref="X414">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414" s="596" t="str">
        <f t="array" ref="Y414">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414" s="596" t="str">
        <f t="array" ref="Z414">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414" s="596" t="str">
        <f t="array" ref="AA414">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414" s="596" t="str">
        <f t="array" ref="AB414">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414" s="596" t="str">
        <f t="array" ref="AC414">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414" s="185" t="str">
        <f t="array" ref="AD414">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414" s="185">
        <f t="array" ref="AE414">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1430</v>
      </c>
      <c r="AF414" s="185" t="str">
        <f t="array" ref="AF414">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414" s="185" t="str">
        <f t="array" ref="AG414">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414" s="185" t="str">
        <f t="array" ref="AH414">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414" s="186">
        <f t="shared" si="65"/>
        <v>1430</v>
      </c>
    </row>
    <row r="415" spans="1:35" ht="71.25" x14ac:dyDescent="0.25">
      <c r="A415" s="17" t="s">
        <v>906</v>
      </c>
      <c r="B415" s="119" t="s">
        <v>907</v>
      </c>
      <c r="C415" s="120" t="s">
        <v>908</v>
      </c>
      <c r="D415" s="120"/>
      <c r="E415" s="176"/>
      <c r="F415" s="120"/>
      <c r="G415" s="120"/>
      <c r="H415" s="120"/>
      <c r="I415" s="120" t="s">
        <v>909</v>
      </c>
      <c r="J415" s="359" t="s">
        <v>910</v>
      </c>
      <c r="K415" s="359" t="s">
        <v>911</v>
      </c>
      <c r="L415" s="123" t="s">
        <v>74</v>
      </c>
      <c r="M415" s="124"/>
      <c r="N415" s="392">
        <v>5</v>
      </c>
      <c r="O415" s="128">
        <v>2022</v>
      </c>
      <c r="P415" s="586">
        <v>1000</v>
      </c>
      <c r="Q415" s="131"/>
      <c r="R415" s="184">
        <f>IF(Table358[[#This Row],[Price of item]]="","",MROUND((SUM(Table358[[#This Row],[Price of item]]*(1.03^($O$2-(IF(Table358[[#This Row],[Year of price quote]] ="",$O$2,Table358[[#This Row],[Year of price quote]])))))),10))</f>
        <v>1000</v>
      </c>
      <c r="S415" s="596" t="str">
        <f t="array" ref="S415">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415" s="596" t="str">
        <f t="array" ref="T415">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415" s="596">
        <f t="array" ref="U415">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1060</v>
      </c>
      <c r="V415" s="596" t="str">
        <f t="array" ref="V415">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415" s="596" t="str">
        <f t="array" ref="W415">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415" s="596" t="str">
        <f t="array" ref="X415">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415" s="596" t="str">
        <f t="array" ref="Y415">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415" s="596">
        <f t="array" ref="Z415">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1230</v>
      </c>
      <c r="AA415" s="596" t="str">
        <f t="array" ref="AA415">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415" s="596" t="str">
        <f t="array" ref="AB415">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415" s="596" t="str">
        <f t="array" ref="AC415">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415" s="185" t="str">
        <f t="array" ref="AD415">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415" s="185">
        <f t="array" ref="AE415">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1430</v>
      </c>
      <c r="AF415" s="185" t="str">
        <f t="array" ref="AF415">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415" s="185" t="str">
        <f t="array" ref="AG415">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415" s="185" t="str">
        <f t="array" ref="AH415">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415" s="186">
        <f t="shared" si="65"/>
        <v>1430</v>
      </c>
    </row>
    <row r="416" spans="1:35" s="542" customFormat="1" ht="28.5" x14ac:dyDescent="0.25">
      <c r="A416" s="17"/>
      <c r="B416" s="119"/>
      <c r="C416" s="120"/>
      <c r="D416" s="120"/>
      <c r="E416" s="176"/>
      <c r="F416" s="120"/>
      <c r="G416" s="120"/>
      <c r="H416" s="120"/>
      <c r="I416" s="120" t="s">
        <v>912</v>
      </c>
      <c r="J416" s="359"/>
      <c r="K416" s="359" t="s">
        <v>913</v>
      </c>
      <c r="L416" s="123" t="s">
        <v>78</v>
      </c>
      <c r="M416" s="124"/>
      <c r="N416" s="128">
        <v>5</v>
      </c>
      <c r="O416" s="128">
        <v>2020</v>
      </c>
      <c r="P416" s="586">
        <v>2500</v>
      </c>
      <c r="Q416" s="193"/>
      <c r="R416" s="184">
        <f>IF(Table358[[#This Row],[Price of item]]="","",MROUND((SUM(Table358[[#This Row],[Price of item]]*(1.03^($O$2-(IF(Table358[[#This Row],[Year of price quote]] ="",$O$2,Table358[[#This Row],[Year of price quote]])))))),10))</f>
        <v>2500</v>
      </c>
      <c r="S416" s="595">
        <f t="array" ref="S416">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2500</v>
      </c>
      <c r="T416" s="595" t="str">
        <f t="array" ref="T416">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416" s="595" t="str">
        <f t="array" ref="U416">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416" s="595" t="str">
        <f t="array" ref="V416">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416" s="595" t="str">
        <f t="array" ref="W416">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416" s="595">
        <f t="array" ref="X416">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2900</v>
      </c>
      <c r="Y416" s="595" t="str">
        <f t="array" ref="Y416">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416" s="595" t="str">
        <f t="array" ref="Z416">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416" s="595" t="str">
        <f t="array" ref="AA416">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416" s="595" t="str">
        <f t="array" ref="AB416">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416" s="595">
        <f t="array" ref="AC416">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3360</v>
      </c>
      <c r="AD416" s="185" t="str">
        <f t="array" ref="AD416">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416" s="185" t="str">
        <f t="array" ref="AE416">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416" s="185" t="str">
        <f t="array" ref="AF416">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416" s="185" t="str">
        <f t="array" ref="AG416">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416" s="185">
        <f t="array" ref="AH416">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3890</v>
      </c>
      <c r="AI416" s="186">
        <f t="shared" si="65"/>
        <v>3890</v>
      </c>
    </row>
    <row r="417" spans="1:35" s="542" customFormat="1" ht="28.5" x14ac:dyDescent="0.25">
      <c r="A417" s="17" t="s">
        <v>914</v>
      </c>
      <c r="B417" s="119"/>
      <c r="C417" s="120" t="s">
        <v>915</v>
      </c>
      <c r="D417" s="120"/>
      <c r="E417" s="176"/>
      <c r="F417" s="120"/>
      <c r="G417" s="120"/>
      <c r="H417" s="120"/>
      <c r="I417" s="120" t="s">
        <v>916</v>
      </c>
      <c r="J417" s="359" t="s">
        <v>917</v>
      </c>
      <c r="K417" s="359" t="s">
        <v>918</v>
      </c>
      <c r="L417" s="123" t="s">
        <v>74</v>
      </c>
      <c r="M417" s="124"/>
      <c r="N417" s="128">
        <v>5</v>
      </c>
      <c r="O417" s="128">
        <v>2020</v>
      </c>
      <c r="P417" s="586">
        <v>5000</v>
      </c>
      <c r="Q417" s="193"/>
      <c r="R417" s="184">
        <f>IF(Table358[[#This Row],[Price of item]]="","",MROUND((SUM(Table358[[#This Row],[Price of item]]*(1.03^($O$2-(IF(Table358[[#This Row],[Year of price quote]] ="",$O$2,Table358[[#This Row],[Year of price quote]])))))),10))</f>
        <v>5000</v>
      </c>
      <c r="S417" s="595">
        <f t="array" ref="S417">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5000</v>
      </c>
      <c r="T417" s="595" t="str">
        <f t="array" ref="T417">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417" s="595" t="str">
        <f t="array" ref="U417">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417" s="595" t="str">
        <f t="array" ref="V417">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417" s="595" t="str">
        <f t="array" ref="W417">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417" s="595">
        <f t="array" ref="X417">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5800</v>
      </c>
      <c r="Y417" s="595" t="str">
        <f t="array" ref="Y417">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417" s="595" t="str">
        <f t="array" ref="Z417">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417" s="595" t="str">
        <f t="array" ref="AA417">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417" s="595" t="str">
        <f t="array" ref="AB417">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417" s="595">
        <f t="array" ref="AC417">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6720</v>
      </c>
      <c r="AD417" s="185" t="str">
        <f t="array" ref="AD417">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417" s="185" t="str">
        <f t="array" ref="AE417">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417" s="185" t="str">
        <f t="array" ref="AF417">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417" s="185" t="str">
        <f t="array" ref="AG417">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417" s="185">
        <f t="array" ref="AH417">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7790</v>
      </c>
      <c r="AI417" s="186">
        <f t="shared" si="65"/>
        <v>7790</v>
      </c>
    </row>
    <row r="418" spans="1:35" s="542" customFormat="1" ht="29.25" thickBot="1" x14ac:dyDescent="0.3">
      <c r="A418" s="17" t="s">
        <v>919</v>
      </c>
      <c r="B418" s="119" t="s">
        <v>920</v>
      </c>
      <c r="C418" s="120"/>
      <c r="D418" s="120"/>
      <c r="E418" s="176"/>
      <c r="F418" s="120"/>
      <c r="G418" s="120"/>
      <c r="H418" s="120"/>
      <c r="I418" s="120" t="s">
        <v>921</v>
      </c>
      <c r="J418" s="359" t="s">
        <v>922</v>
      </c>
      <c r="K418" s="551"/>
      <c r="L418" s="123"/>
      <c r="M418" s="124"/>
      <c r="N418" s="392"/>
      <c r="O418" s="128"/>
      <c r="P418" s="586" t="str">
        <f>IF($D418="","",(IF($F418="","",SUM($D418*$F418))))</f>
        <v/>
      </c>
      <c r="Q418" s="131"/>
      <c r="R418" s="184" t="str">
        <f>IF(Table358[[#This Row],[Price of item]]="","",MROUND((SUM(Table358[[#This Row],[Price of item]]*(1.03^($O$2-(IF(Table358[[#This Row],[Year of price quote]] ="",$O$2,Table358[[#This Row],[Year of price quote]])))))),10))</f>
        <v/>
      </c>
      <c r="S418" s="185" t="str">
        <f t="array" ref="S418">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418" s="185" t="str">
        <f t="array" ref="T418">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418" s="185" t="str">
        <f t="array" ref="U418">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418" s="185" t="str">
        <f t="array" ref="V418">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418" s="185" t="str">
        <f t="array" ref="W418">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418" s="185" t="str">
        <f t="array" ref="X418">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418" s="185" t="str">
        <f t="array" ref="Y418">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418" s="185" t="str">
        <f t="array" ref="Z418">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418" s="185" t="str">
        <f t="array" ref="AA418">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418" s="185" t="str">
        <f t="array" ref="AB418">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418" s="185" t="str">
        <f t="array" ref="AC418">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418" s="185" t="str">
        <f t="array" ref="AD418">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418" s="185" t="str">
        <f t="array" ref="AE418">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418" s="185" t="str">
        <f t="array" ref="AF418">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418" s="185" t="str">
        <f t="array" ref="AG418">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418" s="185" t="str">
        <f t="array" ref="AH418">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418" s="186">
        <f t="shared" si="65"/>
        <v>0</v>
      </c>
    </row>
    <row r="419" spans="1:35" s="542" customFormat="1" ht="15.75" thickBot="1" x14ac:dyDescent="0.3">
      <c r="A419" s="293"/>
      <c r="B419" s="294"/>
      <c r="C419" s="295"/>
      <c r="D419" s="295"/>
      <c r="E419" s="207"/>
      <c r="F419" s="295"/>
      <c r="G419" s="295"/>
      <c r="H419" s="295"/>
      <c r="I419" s="295"/>
      <c r="J419" s="296"/>
      <c r="K419" s="297"/>
      <c r="L419" s="543"/>
      <c r="M419" s="299"/>
      <c r="N419" s="399"/>
      <c r="O419" s="300"/>
      <c r="P419" s="552"/>
      <c r="Q419" s="118"/>
      <c r="R419" s="301"/>
      <c r="S419" s="587">
        <f t="shared" ref="S419:AI419" si="66">SUBTOTAL(109,S412:S418)</f>
        <v>18000</v>
      </c>
      <c r="T419" s="587">
        <f t="shared" si="66"/>
        <v>0</v>
      </c>
      <c r="U419" s="587">
        <f t="shared" si="66"/>
        <v>2120</v>
      </c>
      <c r="V419" s="587">
        <f t="shared" si="66"/>
        <v>0</v>
      </c>
      <c r="W419" s="587">
        <f t="shared" si="66"/>
        <v>0</v>
      </c>
      <c r="X419" s="587">
        <f t="shared" si="66"/>
        <v>20870</v>
      </c>
      <c r="Y419" s="587">
        <f t="shared" si="66"/>
        <v>0</v>
      </c>
      <c r="Z419" s="587">
        <f t="shared" si="66"/>
        <v>1230</v>
      </c>
      <c r="AA419" s="587">
        <f t="shared" si="66"/>
        <v>0</v>
      </c>
      <c r="AB419" s="587">
        <f t="shared" si="66"/>
        <v>0</v>
      </c>
      <c r="AC419" s="587">
        <f t="shared" si="66"/>
        <v>24190</v>
      </c>
      <c r="AD419" s="587">
        <f t="shared" si="66"/>
        <v>0</v>
      </c>
      <c r="AE419" s="587">
        <f t="shared" si="66"/>
        <v>2860</v>
      </c>
      <c r="AF419" s="587">
        <f t="shared" si="66"/>
        <v>0</v>
      </c>
      <c r="AG419" s="587">
        <f t="shared" si="66"/>
        <v>0</v>
      </c>
      <c r="AH419" s="587">
        <f t="shared" si="66"/>
        <v>28040</v>
      </c>
      <c r="AI419" s="587">
        <f t="shared" si="66"/>
        <v>30900</v>
      </c>
    </row>
    <row r="420" spans="1:35" s="542" customFormat="1" ht="15.75" thickBot="1" x14ac:dyDescent="0.3">
      <c r="A420" s="293"/>
      <c r="B420" s="294"/>
      <c r="C420" s="295"/>
      <c r="D420" s="295"/>
      <c r="E420" s="207"/>
      <c r="F420" s="295"/>
      <c r="G420" s="295"/>
      <c r="H420" s="295"/>
      <c r="I420" s="295"/>
      <c r="J420" s="296"/>
      <c r="K420" s="297"/>
      <c r="L420" s="298"/>
      <c r="M420" s="299"/>
      <c r="N420" s="399"/>
      <c r="O420" s="300"/>
      <c r="P420" s="301"/>
      <c r="Q420" s="302"/>
      <c r="R420" s="303"/>
      <c r="S420" s="400"/>
      <c r="T420" s="400"/>
      <c r="U420" s="400"/>
      <c r="V420" s="400"/>
      <c r="W420" s="400"/>
      <c r="X420" s="400"/>
      <c r="Y420" s="400"/>
      <c r="Z420" s="400"/>
      <c r="AA420" s="400"/>
      <c r="AB420" s="271"/>
      <c r="AC420" s="400"/>
      <c r="AD420" s="400"/>
      <c r="AE420" s="400"/>
      <c r="AF420" s="400"/>
      <c r="AG420" s="400"/>
      <c r="AH420" s="400"/>
      <c r="AI420" s="400"/>
    </row>
    <row r="421" spans="1:35" s="542" customFormat="1" ht="32.25" thickBot="1" x14ac:dyDescent="0.3">
      <c r="A421" s="529" t="s">
        <v>923</v>
      </c>
      <c r="B421" s="274" t="s">
        <v>924</v>
      </c>
      <c r="C421" s="306"/>
      <c r="D421" s="306"/>
      <c r="E421" s="548"/>
      <c r="F421" s="306"/>
      <c r="G421" s="306"/>
      <c r="H421" s="306"/>
      <c r="I421" s="306" t="s">
        <v>925</v>
      </c>
      <c r="J421" s="308"/>
      <c r="K421" s="531"/>
      <c r="L421" s="532"/>
      <c r="M421" s="307"/>
      <c r="N421" s="136"/>
      <c r="O421" s="136"/>
      <c r="P421" s="549"/>
      <c r="Q421" s="550"/>
      <c r="R421" s="549"/>
      <c r="S421" s="535"/>
      <c r="T421" s="535"/>
      <c r="U421" s="535"/>
      <c r="V421" s="535"/>
      <c r="W421" s="535"/>
      <c r="X421" s="535"/>
      <c r="Y421" s="535"/>
      <c r="Z421" s="535"/>
      <c r="AA421" s="535"/>
      <c r="AB421" s="535"/>
      <c r="AC421" s="535"/>
      <c r="AD421" s="535"/>
      <c r="AE421" s="535"/>
      <c r="AF421" s="535"/>
      <c r="AG421" s="535"/>
      <c r="AH421" s="535"/>
      <c r="AI421" s="536"/>
    </row>
    <row r="422" spans="1:35" ht="28.5" x14ac:dyDescent="0.25">
      <c r="A422" s="17" t="s">
        <v>926</v>
      </c>
      <c r="B422" s="119" t="s">
        <v>34</v>
      </c>
      <c r="C422" s="120" t="s">
        <v>927</v>
      </c>
      <c r="D422" s="120"/>
      <c r="E422" s="176"/>
      <c r="F422" s="120"/>
      <c r="G422" s="120"/>
      <c r="H422" s="120"/>
      <c r="I422" s="120" t="s">
        <v>928</v>
      </c>
      <c r="J422" s="359" t="s">
        <v>894</v>
      </c>
      <c r="K422" s="359" t="s">
        <v>895</v>
      </c>
      <c r="L422" s="123" t="s">
        <v>74</v>
      </c>
      <c r="M422" s="124"/>
      <c r="N422" s="128">
        <v>5</v>
      </c>
      <c r="O422" s="128">
        <v>2020</v>
      </c>
      <c r="P422" s="577">
        <v>5000</v>
      </c>
      <c r="Q422" s="130"/>
      <c r="R422" s="184">
        <f>IF(Table358[[#This Row],[Price of item]]="","",MROUND((SUM(Table358[[#This Row],[Price of item]]*(1.03^($O$2-(IF(Table358[[#This Row],[Year of price quote]] ="",$O$2,Table358[[#This Row],[Year of price quote]])))))),10))</f>
        <v>5000</v>
      </c>
      <c r="S422" s="595">
        <f t="array" ref="S422">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5000</v>
      </c>
      <c r="T422" s="595" t="str">
        <f t="array" ref="T422">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422" s="595" t="str">
        <f t="array" ref="U422">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422" s="595" t="str">
        <f t="array" ref="V422">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422" s="595" t="str">
        <f t="array" ref="W422">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422" s="595">
        <f t="array" ref="X422">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5800</v>
      </c>
      <c r="Y422" s="595" t="str">
        <f t="array" ref="Y422">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422" s="595" t="str">
        <f t="array" ref="Z422">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422" s="595" t="str">
        <f t="array" ref="AA422">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422" s="595" t="str">
        <f t="array" ref="AB422">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422" s="595">
        <f t="array" ref="AC422">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6720</v>
      </c>
      <c r="AD422" s="185" t="str">
        <f t="array" ref="AD422">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422" s="185" t="str">
        <f t="array" ref="AE422">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422" s="185" t="str">
        <f t="array" ref="AF422">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422" s="185" t="str">
        <f t="array" ref="AG422">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422" s="185">
        <f t="array" ref="AH422">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7790</v>
      </c>
      <c r="AI422" s="186">
        <f t="shared" ref="AI422:AI429" si="67">SUM(AD422:AH422)</f>
        <v>7790</v>
      </c>
    </row>
    <row r="423" spans="1:35" ht="57" x14ac:dyDescent="0.25">
      <c r="A423" s="17" t="s">
        <v>929</v>
      </c>
      <c r="B423" s="119"/>
      <c r="C423" s="120" t="s">
        <v>897</v>
      </c>
      <c r="D423" s="120"/>
      <c r="E423" s="176"/>
      <c r="F423" s="120"/>
      <c r="G423" s="120"/>
      <c r="H423" s="120"/>
      <c r="I423" s="120" t="s">
        <v>930</v>
      </c>
      <c r="J423" s="359" t="s">
        <v>899</v>
      </c>
      <c r="K423" s="359" t="s">
        <v>900</v>
      </c>
      <c r="L423" s="554" t="s">
        <v>162</v>
      </c>
      <c r="M423" s="129"/>
      <c r="N423" s="392"/>
      <c r="O423" s="392"/>
      <c r="P423" s="577" t="str">
        <f>IF($D423="","",(IF($F423="","",SUM($D423*$F423))))</f>
        <v/>
      </c>
      <c r="Q423" s="362"/>
      <c r="R423" s="184" t="str">
        <f>IF(Table358[[#This Row],[Price of item]]="","",MROUND((SUM(Table358[[#This Row],[Price of item]]*(1.03^($O$2-(IF(Table358[[#This Row],[Year of price quote]] ="",$O$2,Table358[[#This Row],[Year of price quote]])))))),10))</f>
        <v/>
      </c>
      <c r="S423" s="185" t="str">
        <f t="array" ref="S423">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423" s="185" t="str">
        <f t="array" ref="T423">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423" s="185" t="str">
        <f t="array" ref="U423">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423" s="185" t="str">
        <f t="array" ref="V423">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423" s="185" t="str">
        <f t="array" ref="W423">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423" s="185" t="str">
        <f t="array" ref="X423">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423" s="185" t="str">
        <f t="array" ref="Y423">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423" s="185" t="str">
        <f t="array" ref="Z423">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423" s="185" t="str">
        <f t="array" ref="AA423">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423" s="185" t="str">
        <f t="array" ref="AB423">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423" s="185" t="str">
        <f t="array" ref="AC423">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423" s="185" t="str">
        <f t="array" ref="AD423">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423" s="185" t="str">
        <f t="array" ref="AE423">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423" s="185" t="str">
        <f t="array" ref="AF423">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423" s="185" t="str">
        <f t="array" ref="AG423">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423" s="185" t="str">
        <f t="array" ref="AH423">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423" s="186">
        <f t="shared" si="67"/>
        <v>0</v>
      </c>
    </row>
    <row r="424" spans="1:35" ht="28.5" x14ac:dyDescent="0.25">
      <c r="A424" s="17" t="s">
        <v>931</v>
      </c>
      <c r="B424" s="119"/>
      <c r="C424" s="120" t="s">
        <v>932</v>
      </c>
      <c r="D424" s="120"/>
      <c r="E424" s="176"/>
      <c r="F424" s="120"/>
      <c r="G424" s="120"/>
      <c r="H424" s="120"/>
      <c r="I424" s="120" t="s">
        <v>933</v>
      </c>
      <c r="J424" s="359" t="s">
        <v>934</v>
      </c>
      <c r="K424" s="359" t="s">
        <v>935</v>
      </c>
      <c r="L424" s="554" t="s">
        <v>74</v>
      </c>
      <c r="M424" s="129"/>
      <c r="N424" s="392">
        <v>10</v>
      </c>
      <c r="O424" s="392">
        <v>2025</v>
      </c>
      <c r="P424" s="577">
        <v>7500</v>
      </c>
      <c r="Q424" s="362"/>
      <c r="R424" s="184">
        <f>IF(Table358[[#This Row],[Price of item]]="","",MROUND((SUM(Table358[[#This Row],[Price of item]]*(1.03^($O$2-(IF(Table358[[#This Row],[Year of price quote]] ="",$O$2,Table358[[#This Row],[Year of price quote]])))))),10))</f>
        <v>7500</v>
      </c>
      <c r="S424" s="595" t="str">
        <f t="array" ref="S424">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424" s="595" t="str">
        <f t="array" ref="T424">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424" s="595" t="str">
        <f t="array" ref="U424">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424" s="595" t="str">
        <f t="array" ref="V424">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424" s="595" t="str">
        <f t="array" ref="W424">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424" s="595">
        <f t="array" ref="X424">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8690</v>
      </c>
      <c r="Y424" s="595" t="str">
        <f t="array" ref="Y424">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424" s="595" t="str">
        <f t="array" ref="Z424">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424" s="595" t="str">
        <f t="array" ref="AA424">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424" s="595" t="str">
        <f t="array" ref="AB424">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424" s="595" t="str">
        <f t="array" ref="AC424">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424" s="185" t="str">
        <f t="array" ref="AD424">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424" s="185" t="str">
        <f t="array" ref="AE424">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424" s="185" t="str">
        <f t="array" ref="AF424">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424" s="185" t="str">
        <f t="array" ref="AG424">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424" s="185">
        <f t="array" ref="AH424">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11680</v>
      </c>
      <c r="AI424" s="186">
        <f t="shared" si="67"/>
        <v>11680</v>
      </c>
    </row>
    <row r="425" spans="1:35" ht="28.5" x14ac:dyDescent="0.25">
      <c r="A425" s="17" t="s">
        <v>936</v>
      </c>
      <c r="B425" s="119"/>
      <c r="C425" s="120" t="s">
        <v>902</v>
      </c>
      <c r="D425" s="120"/>
      <c r="E425" s="176"/>
      <c r="F425" s="120"/>
      <c r="G425" s="120"/>
      <c r="H425" s="120"/>
      <c r="I425" s="120"/>
      <c r="J425" s="359" t="s">
        <v>904</v>
      </c>
      <c r="K425" s="359" t="s">
        <v>905</v>
      </c>
      <c r="L425" s="123" t="s">
        <v>74</v>
      </c>
      <c r="M425" s="124"/>
      <c r="N425" s="128">
        <v>10</v>
      </c>
      <c r="O425" s="128">
        <v>2022</v>
      </c>
      <c r="P425" s="577">
        <v>1000</v>
      </c>
      <c r="Q425" s="362"/>
      <c r="R425" s="184">
        <f>IF(Table358[[#This Row],[Price of item]]="","",MROUND((SUM(Table358[[#This Row],[Price of item]]*(1.03^($O$2-(IF(Table358[[#This Row],[Year of price quote]] ="",$O$2,Table358[[#This Row],[Year of price quote]])))))),10))</f>
        <v>1000</v>
      </c>
      <c r="S425" s="596" t="str">
        <f t="array" ref="S425">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425" s="596" t="str">
        <f t="array" ref="T425">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425" s="596">
        <f t="array" ref="U425">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1060</v>
      </c>
      <c r="V425" s="596" t="str">
        <f t="array" ref="V425">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425" s="596" t="str">
        <f t="array" ref="W425">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425" s="596" t="str">
        <f t="array" ref="X425">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425" s="596" t="str">
        <f t="array" ref="Y425">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425" s="596" t="str">
        <f t="array" ref="Z425">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425" s="596" t="str">
        <f t="array" ref="AA425">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425" s="596" t="str">
        <f t="array" ref="AB425">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425" s="596" t="str">
        <f t="array" ref="AC425">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425" s="185" t="str">
        <f t="array" ref="AD425">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425" s="185">
        <f t="array" ref="AE425">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1430</v>
      </c>
      <c r="AF425" s="185" t="str">
        <f t="array" ref="AF425">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425" s="185" t="str">
        <f t="array" ref="AG425">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425" s="185" t="str">
        <f t="array" ref="AH425">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425" s="186">
        <f t="shared" si="67"/>
        <v>1430</v>
      </c>
    </row>
    <row r="426" spans="1:35" ht="38.25" x14ac:dyDescent="0.25">
      <c r="A426" s="17" t="s">
        <v>937</v>
      </c>
      <c r="B426" s="119" t="s">
        <v>938</v>
      </c>
      <c r="C426" s="120" t="s">
        <v>908</v>
      </c>
      <c r="D426" s="120"/>
      <c r="E426" s="176"/>
      <c r="F426" s="120"/>
      <c r="G426" s="120"/>
      <c r="H426" s="120"/>
      <c r="I426" s="120" t="s">
        <v>939</v>
      </c>
      <c r="J426" s="359" t="s">
        <v>940</v>
      </c>
      <c r="K426" s="359" t="s">
        <v>911</v>
      </c>
      <c r="L426" s="123" t="s">
        <v>74</v>
      </c>
      <c r="M426" s="124"/>
      <c r="N426" s="392">
        <v>3</v>
      </c>
      <c r="O426" s="128">
        <v>2020</v>
      </c>
      <c r="P426" s="577">
        <v>1000</v>
      </c>
      <c r="Q426" s="131"/>
      <c r="R426" s="184">
        <f>IF(Table358[[#This Row],[Price of item]]="","",MROUND((SUM(Table358[[#This Row],[Price of item]]*(1.03^($O$2-(IF(Table358[[#This Row],[Year of price quote]] ="",$O$2,Table358[[#This Row],[Year of price quote]])))))),10))</f>
        <v>1000</v>
      </c>
      <c r="S426" s="596">
        <f t="array" ref="S426">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1000</v>
      </c>
      <c r="T426" s="596" t="str">
        <f t="array" ref="T426">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426" s="596" t="str">
        <f t="array" ref="U426">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426" s="596">
        <f t="array" ref="V426">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1090</v>
      </c>
      <c r="W426" s="596" t="str">
        <f t="array" ref="W426">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426" s="596" t="str">
        <f t="array" ref="X426">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426" s="596">
        <f t="array" ref="Y426">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1190</v>
      </c>
      <c r="Z426" s="596" t="str">
        <f t="array" ref="Z426">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426" s="596" t="str">
        <f t="array" ref="AA426">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426" s="596">
        <f t="array" ref="AB426">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1300</v>
      </c>
      <c r="AC426" s="596" t="str">
        <f t="array" ref="AC426">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426" s="185" t="str">
        <f t="array" ref="AD426">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426" s="185">
        <f t="array" ref="AE426">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1430</v>
      </c>
      <c r="AF426" s="185" t="str">
        <f t="array" ref="AF426">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426" s="185" t="str">
        <f t="array" ref="AG426">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426" s="185">
        <f t="array" ref="AH426">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1560</v>
      </c>
      <c r="AI426" s="186">
        <f t="shared" si="67"/>
        <v>2990</v>
      </c>
    </row>
    <row r="427" spans="1:35" ht="28.5" x14ac:dyDescent="0.25">
      <c r="A427" s="17"/>
      <c r="B427" s="119"/>
      <c r="C427" s="120"/>
      <c r="D427" s="120"/>
      <c r="E427" s="176"/>
      <c r="F427" s="120"/>
      <c r="G427" s="120"/>
      <c r="H427" s="120"/>
      <c r="I427" s="120"/>
      <c r="J427" s="389"/>
      <c r="K427" s="359" t="s">
        <v>913</v>
      </c>
      <c r="L427" s="123" t="s">
        <v>78</v>
      </c>
      <c r="M427" s="124"/>
      <c r="N427" s="128">
        <v>5</v>
      </c>
      <c r="O427" s="128">
        <v>2022</v>
      </c>
      <c r="P427" s="577">
        <v>3000</v>
      </c>
      <c r="Q427" s="193"/>
      <c r="R427" s="184">
        <f>IF(Table358[[#This Row],[Price of item]]="","",MROUND((SUM(Table358[[#This Row],[Price of item]]*(1.03^($O$2-(IF(Table358[[#This Row],[Year of price quote]] ="",$O$2,Table358[[#This Row],[Year of price quote]])))))),10))</f>
        <v>3000</v>
      </c>
      <c r="S427" s="595" t="str">
        <f t="array" ref="S427">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427" s="595" t="str">
        <f t="array" ref="T427">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427" s="595">
        <f t="array" ref="U427">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3180</v>
      </c>
      <c r="V427" s="595" t="str">
        <f t="array" ref="V427">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427" s="595" t="str">
        <f t="array" ref="W427">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427" s="595" t="str">
        <f t="array" ref="X427">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427" s="595" t="str">
        <f t="array" ref="Y427">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427" s="595">
        <f t="array" ref="Z427">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3690</v>
      </c>
      <c r="AA427" s="595" t="str">
        <f t="array" ref="AA427">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427" s="595" t="str">
        <f t="array" ref="AB427">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427" s="595" t="str">
        <f t="array" ref="AC427">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427" s="185" t="str">
        <f t="array" ref="AD427">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427" s="185">
        <f t="array" ref="AE427">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4280</v>
      </c>
      <c r="AF427" s="185" t="str">
        <f t="array" ref="AF427">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427" s="185" t="str">
        <f t="array" ref="AG427">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427" s="185" t="str">
        <f t="array" ref="AH427">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427" s="186">
        <f t="shared" si="67"/>
        <v>4280</v>
      </c>
    </row>
    <row r="428" spans="1:35" ht="42.75" x14ac:dyDescent="0.25">
      <c r="A428" s="17" t="s">
        <v>941</v>
      </c>
      <c r="B428" s="119"/>
      <c r="C428" s="120" t="s">
        <v>942</v>
      </c>
      <c r="D428" s="120"/>
      <c r="E428" s="176"/>
      <c r="F428" s="120"/>
      <c r="G428" s="120"/>
      <c r="H428" s="120"/>
      <c r="I428" s="120" t="s">
        <v>943</v>
      </c>
      <c r="J428" s="359" t="s">
        <v>944</v>
      </c>
      <c r="K428" s="359" t="s">
        <v>900</v>
      </c>
      <c r="L428" s="554" t="s">
        <v>162</v>
      </c>
      <c r="M428" s="129"/>
      <c r="N428" s="392"/>
      <c r="O428" s="392"/>
      <c r="P428" s="577"/>
      <c r="Q428" s="362"/>
      <c r="R428" s="184" t="str">
        <f>IF(Table358[[#This Row],[Price of item]]="","",MROUND((SUM(Table358[[#This Row],[Price of item]]*(1.03^($O$2-(IF(Table358[[#This Row],[Year of price quote]] ="",$O$2,Table358[[#This Row],[Year of price quote]])))))),10))</f>
        <v/>
      </c>
      <c r="S428" s="185" t="str">
        <f t="array" ref="S428">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428" s="185" t="str">
        <f t="array" ref="T428">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428" s="185" t="str">
        <f t="array" ref="U428">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428" s="185" t="str">
        <f t="array" ref="V428">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428" s="185" t="str">
        <f t="array" ref="W428">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428" s="185" t="str">
        <f t="array" ref="X428">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428" s="185" t="str">
        <f t="array" ref="Y428">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428" s="185" t="str">
        <f t="array" ref="Z428">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428" s="185" t="str">
        <f t="array" ref="AA428">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428" s="185" t="str">
        <f t="array" ref="AB428">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428" s="185" t="str">
        <f t="array" ref="AC428">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428" s="185" t="str">
        <f t="array" ref="AD428">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428" s="185" t="str">
        <f t="array" ref="AE428">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428" s="185" t="str">
        <f t="array" ref="AF428">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428" s="185" t="str">
        <f t="array" ref="AG428">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428" s="185" t="str">
        <f t="array" ref="AH428">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428" s="186">
        <f t="shared" si="67"/>
        <v>0</v>
      </c>
    </row>
    <row r="429" spans="1:35" ht="29.25" thickBot="1" x14ac:dyDescent="0.3">
      <c r="A429" s="17" t="s">
        <v>945</v>
      </c>
      <c r="B429" s="119" t="s">
        <v>920</v>
      </c>
      <c r="C429" s="120"/>
      <c r="D429" s="120"/>
      <c r="E429" s="176"/>
      <c r="F429" s="120"/>
      <c r="G429" s="120"/>
      <c r="H429" s="120"/>
      <c r="I429" s="120" t="s">
        <v>946</v>
      </c>
      <c r="J429" s="359" t="s">
        <v>947</v>
      </c>
      <c r="K429" s="359" t="s">
        <v>948</v>
      </c>
      <c r="L429" s="554" t="s">
        <v>74</v>
      </c>
      <c r="M429" s="129"/>
      <c r="N429" s="392">
        <v>1</v>
      </c>
      <c r="O429" s="392">
        <v>2020</v>
      </c>
      <c r="P429" s="577">
        <v>700</v>
      </c>
      <c r="Q429" s="193"/>
      <c r="R429" s="184">
        <f>IF(Table358[[#This Row],[Price of item]]="","",MROUND((SUM(Table358[[#This Row],[Price of item]]*(1.03^($O$2-(IF(Table358[[#This Row],[Year of price quote]] ="",$O$2,Table358[[#This Row],[Year of price quote]])))))),10))</f>
        <v>700</v>
      </c>
      <c r="S429" s="605">
        <f t="array" ref="S429">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700</v>
      </c>
      <c r="T429" s="605">
        <f t="array" ref="T429">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720</v>
      </c>
      <c r="U429" s="605">
        <f t="array" ref="U429">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740</v>
      </c>
      <c r="V429" s="605">
        <f t="array" ref="V429">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760</v>
      </c>
      <c r="W429" s="605">
        <f t="array" ref="W429">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790</v>
      </c>
      <c r="X429" s="605">
        <f t="array" ref="X429">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810</v>
      </c>
      <c r="Y429" s="605">
        <f t="array" ref="Y429">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840</v>
      </c>
      <c r="Z429" s="605">
        <f t="array" ref="Z429">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860</v>
      </c>
      <c r="AA429" s="605">
        <f t="array" ref="AA429">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890</v>
      </c>
      <c r="AB429" s="605">
        <f t="array" ref="AB429">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910</v>
      </c>
      <c r="AC429" s="605">
        <f t="array" ref="AC429">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940</v>
      </c>
      <c r="AD429" s="185">
        <f t="array" ref="AD429">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970</v>
      </c>
      <c r="AE429" s="185">
        <f t="array" ref="AE429">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1000</v>
      </c>
      <c r="AF429" s="185">
        <f t="array" ref="AF429">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1030</v>
      </c>
      <c r="AG429" s="185">
        <f t="array" ref="AG429">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1060</v>
      </c>
      <c r="AH429" s="185">
        <f t="array" ref="AH429">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1090</v>
      </c>
      <c r="AI429" s="186">
        <f t="shared" si="67"/>
        <v>5150</v>
      </c>
    </row>
    <row r="430" spans="1:35" ht="15.75" thickBot="1" x14ac:dyDescent="0.3">
      <c r="A430" s="293"/>
      <c r="B430" s="294"/>
      <c r="C430" s="295"/>
      <c r="D430" s="295"/>
      <c r="E430" s="207"/>
      <c r="F430" s="295"/>
      <c r="G430" s="295"/>
      <c r="H430" s="295"/>
      <c r="I430" s="295"/>
      <c r="J430" s="296"/>
      <c r="K430" s="297"/>
      <c r="L430" s="543"/>
      <c r="M430" s="299"/>
      <c r="N430" s="399"/>
      <c r="O430" s="300"/>
      <c r="P430" s="552"/>
      <c r="Q430" s="118"/>
      <c r="R430" s="301"/>
      <c r="S430" s="587">
        <f t="shared" ref="S430:AI430" si="68">SUBTOTAL(109,S422:S429)</f>
        <v>6700</v>
      </c>
      <c r="T430" s="587">
        <f t="shared" si="68"/>
        <v>720</v>
      </c>
      <c r="U430" s="587">
        <f t="shared" si="68"/>
        <v>4980</v>
      </c>
      <c r="V430" s="587">
        <f t="shared" si="68"/>
        <v>1850</v>
      </c>
      <c r="W430" s="587">
        <f t="shared" si="68"/>
        <v>790</v>
      </c>
      <c r="X430" s="587">
        <f t="shared" si="68"/>
        <v>15300</v>
      </c>
      <c r="Y430" s="587">
        <f t="shared" si="68"/>
        <v>2030</v>
      </c>
      <c r="Z430" s="587">
        <f t="shared" si="68"/>
        <v>4550</v>
      </c>
      <c r="AA430" s="587">
        <f t="shared" si="68"/>
        <v>890</v>
      </c>
      <c r="AB430" s="587">
        <f t="shared" si="68"/>
        <v>2210</v>
      </c>
      <c r="AC430" s="587">
        <f t="shared" si="68"/>
        <v>7660</v>
      </c>
      <c r="AD430" s="587">
        <f t="shared" si="68"/>
        <v>970</v>
      </c>
      <c r="AE430" s="587">
        <f t="shared" si="68"/>
        <v>8140</v>
      </c>
      <c r="AF430" s="587">
        <f t="shared" si="68"/>
        <v>1030</v>
      </c>
      <c r="AG430" s="587">
        <f t="shared" si="68"/>
        <v>1060</v>
      </c>
      <c r="AH430" s="587">
        <f t="shared" si="68"/>
        <v>22120</v>
      </c>
      <c r="AI430" s="587">
        <f t="shared" si="68"/>
        <v>33320</v>
      </c>
    </row>
    <row r="431" spans="1:35" ht="15.75" thickBot="1" x14ac:dyDescent="0.3">
      <c r="A431" s="293"/>
      <c r="B431" s="294"/>
      <c r="C431" s="295"/>
      <c r="D431" s="295"/>
      <c r="E431" s="207"/>
      <c r="F431" s="295"/>
      <c r="G431" s="295"/>
      <c r="H431" s="295"/>
      <c r="I431" s="295"/>
      <c r="J431" s="296"/>
      <c r="K431" s="297"/>
      <c r="L431" s="298"/>
      <c r="M431" s="299"/>
      <c r="N431" s="399"/>
      <c r="O431" s="300"/>
      <c r="P431" s="301"/>
      <c r="Q431" s="302"/>
      <c r="R431" s="303"/>
      <c r="S431" s="400"/>
      <c r="T431" s="400"/>
      <c r="U431" s="400"/>
      <c r="V431" s="400"/>
      <c r="W431" s="400"/>
      <c r="X431" s="400"/>
      <c r="Y431" s="400"/>
      <c r="Z431" s="400"/>
      <c r="AA431" s="400"/>
      <c r="AB431" s="271"/>
      <c r="AC431" s="400"/>
      <c r="AD431" s="400"/>
      <c r="AE431" s="400"/>
      <c r="AF431" s="400"/>
      <c r="AG431" s="400"/>
      <c r="AH431" s="400"/>
      <c r="AI431" s="400"/>
    </row>
    <row r="432" spans="1:35" ht="32.25" thickBot="1" x14ac:dyDescent="0.3">
      <c r="A432" s="529" t="s">
        <v>949</v>
      </c>
      <c r="B432" s="274" t="s">
        <v>950</v>
      </c>
      <c r="C432" s="306"/>
      <c r="D432" s="306"/>
      <c r="E432" s="548"/>
      <c r="F432" s="306"/>
      <c r="G432" s="306"/>
      <c r="H432" s="306"/>
      <c r="I432" s="306" t="s">
        <v>925</v>
      </c>
      <c r="J432" s="308"/>
      <c r="K432" s="531"/>
      <c r="L432" s="532"/>
      <c r="M432" s="307"/>
      <c r="N432" s="136"/>
      <c r="O432" s="136"/>
      <c r="P432" s="549"/>
      <c r="Q432" s="550"/>
      <c r="R432" s="549"/>
      <c r="S432" s="535"/>
      <c r="T432" s="535"/>
      <c r="U432" s="535"/>
      <c r="V432" s="535"/>
      <c r="W432" s="535"/>
      <c r="X432" s="535"/>
      <c r="Y432" s="535"/>
      <c r="Z432" s="535"/>
      <c r="AA432" s="535"/>
      <c r="AB432" s="535"/>
      <c r="AC432" s="535"/>
      <c r="AD432" s="535"/>
      <c r="AE432" s="535"/>
      <c r="AF432" s="535"/>
      <c r="AG432" s="535"/>
      <c r="AH432" s="535"/>
      <c r="AI432" s="536"/>
    </row>
    <row r="433" spans="1:35" ht="42.75" x14ac:dyDescent="0.25">
      <c r="A433" s="17" t="s">
        <v>951</v>
      </c>
      <c r="B433" s="119"/>
      <c r="C433" s="120" t="s">
        <v>952</v>
      </c>
      <c r="D433" s="120"/>
      <c r="E433" s="176"/>
      <c r="F433" s="120"/>
      <c r="G433" s="120"/>
      <c r="H433" s="120"/>
      <c r="I433" s="120" t="s">
        <v>953</v>
      </c>
      <c r="J433" s="359" t="s">
        <v>954</v>
      </c>
      <c r="K433" s="359" t="s">
        <v>900</v>
      </c>
      <c r="L433" s="554"/>
      <c r="M433" s="129"/>
      <c r="N433" s="392"/>
      <c r="O433" s="392"/>
      <c r="P433" s="553" t="str">
        <f>IF($D433="","",(IF($F433="","",SUM($D433*$F433))))</f>
        <v/>
      </c>
      <c r="Q433" s="362"/>
      <c r="R433" s="184" t="str">
        <f>IF(Table358[[#This Row],[Price of item]]="","",MROUND((SUM(Table358[[#This Row],[Price of item]]*(1.03^($O$2-(IF(Table358[[#This Row],[Year of price quote]] ="",$O$2,Table358[[#This Row],[Year of price quote]])))))),10))</f>
        <v/>
      </c>
      <c r="S433" s="185" t="str">
        <f t="array" ref="S433">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433" s="185" t="str">
        <f t="array" ref="T433">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433" s="185" t="str">
        <f t="array" ref="U433">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433" s="185" t="str">
        <f t="array" ref="V433">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433" s="185" t="str">
        <f t="array" ref="W433">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433" s="185" t="str">
        <f t="array" ref="X433">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433" s="185" t="str">
        <f t="array" ref="Y433">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433" s="185" t="str">
        <f t="array" ref="Z433">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433" s="185" t="str">
        <f t="array" ref="AA433">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433" s="185" t="str">
        <f t="array" ref="AB433">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433" s="185" t="str">
        <f t="array" ref="AC433">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433" s="185" t="str">
        <f t="array" ref="AD433">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433" s="185" t="str">
        <f t="array" ref="AE433">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433" s="185" t="str">
        <f t="array" ref="AF433">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433" s="185" t="str">
        <f t="array" ref="AG433">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433" s="185" t="str">
        <f t="array" ref="AH433">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433" s="186">
        <f t="shared" ref="AI433:AI438" si="69">SUM(AD433:AH433)</f>
        <v>0</v>
      </c>
    </row>
    <row r="434" spans="1:35" ht="28.5" x14ac:dyDescent="0.25">
      <c r="A434" s="17" t="s">
        <v>955</v>
      </c>
      <c r="B434" s="119"/>
      <c r="C434" s="120" t="s">
        <v>932</v>
      </c>
      <c r="D434" s="120"/>
      <c r="E434" s="176"/>
      <c r="F434" s="120"/>
      <c r="G434" s="120"/>
      <c r="H434" s="120"/>
      <c r="I434" s="120" t="s">
        <v>956</v>
      </c>
      <c r="J434" s="359" t="s">
        <v>934</v>
      </c>
      <c r="K434" s="359" t="s">
        <v>935</v>
      </c>
      <c r="L434" s="554" t="s">
        <v>74</v>
      </c>
      <c r="M434" s="129"/>
      <c r="N434" s="392">
        <v>10</v>
      </c>
      <c r="O434" s="392">
        <v>2025</v>
      </c>
      <c r="P434" s="577">
        <v>5000</v>
      </c>
      <c r="Q434" s="362"/>
      <c r="R434" s="184">
        <f>IF(Table358[[#This Row],[Price of item]]="","",MROUND((SUM(Table358[[#This Row],[Price of item]]*(1.03^($O$2-(IF(Table358[[#This Row],[Year of price quote]] ="",$O$2,Table358[[#This Row],[Year of price quote]])))))),10))</f>
        <v>5000</v>
      </c>
      <c r="S434" s="604" t="str">
        <f t="array" ref="S434">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434" s="604" t="str">
        <f t="array" ref="T434">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434" s="604" t="str">
        <f t="array" ref="U434">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434" s="604" t="str">
        <f t="array" ref="V434">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434" s="604" t="str">
        <f t="array" ref="W434">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434" s="604">
        <f t="array" ref="X434">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5800</v>
      </c>
      <c r="Y434" s="604" t="str">
        <f t="array" ref="Y434">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434" s="604" t="str">
        <f t="array" ref="Z434">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434" s="604" t="str">
        <f t="array" ref="AA434">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434" s="604" t="str">
        <f t="array" ref="AB434">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434" s="604" t="str">
        <f t="array" ref="AC434">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434" s="185" t="str">
        <f t="array" ref="AD434">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434" s="185" t="str">
        <f t="array" ref="AE434">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434" s="185" t="str">
        <f t="array" ref="AF434">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434" s="185" t="str">
        <f t="array" ref="AG434">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434" s="185">
        <f t="array" ref="AH434">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7790</v>
      </c>
      <c r="AI434" s="186">
        <f t="shared" si="69"/>
        <v>7790</v>
      </c>
    </row>
    <row r="435" spans="1:35" ht="28.5" x14ac:dyDescent="0.25">
      <c r="A435" s="17" t="s">
        <v>957</v>
      </c>
      <c r="B435" s="119"/>
      <c r="C435" s="120" t="s">
        <v>902</v>
      </c>
      <c r="D435" s="120"/>
      <c r="E435" s="176"/>
      <c r="F435" s="120"/>
      <c r="G435" s="120"/>
      <c r="H435" s="120"/>
      <c r="I435" s="120"/>
      <c r="J435" s="359" t="s">
        <v>904</v>
      </c>
      <c r="K435" s="359" t="s">
        <v>905</v>
      </c>
      <c r="L435" s="123" t="s">
        <v>74</v>
      </c>
      <c r="M435" s="124"/>
      <c r="N435" s="128">
        <v>10</v>
      </c>
      <c r="O435" s="128">
        <v>2020</v>
      </c>
      <c r="P435" s="577">
        <v>1000</v>
      </c>
      <c r="Q435" s="362"/>
      <c r="R435" s="184">
        <f>IF(Table358[[#This Row],[Price of item]]="","",MROUND((SUM(Table358[[#This Row],[Price of item]]*(1.03^($O$2-(IF(Table358[[#This Row],[Year of price quote]] ="",$O$2,Table358[[#This Row],[Year of price quote]])))))),10))</f>
        <v>1000</v>
      </c>
      <c r="S435" s="596">
        <f t="array" ref="S435">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1000</v>
      </c>
      <c r="T435" s="596" t="str">
        <f t="array" ref="T435">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435" s="596" t="str">
        <f t="array" ref="U435">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435" s="596" t="str">
        <f t="array" ref="V435">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435" s="596" t="str">
        <f t="array" ref="W435">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435" s="596" t="str">
        <f t="array" ref="X435">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435" s="596" t="str">
        <f t="array" ref="Y435">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435" s="596" t="str">
        <f t="array" ref="Z435">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435" s="596" t="str">
        <f t="array" ref="AA435">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435" s="596" t="str">
        <f t="array" ref="AB435">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435" s="596">
        <f t="array" ref="AC435">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1340</v>
      </c>
      <c r="AD435" s="185" t="str">
        <f t="array" ref="AD435">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435" s="185" t="str">
        <f t="array" ref="AE435">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435" s="185" t="str">
        <f t="array" ref="AF435">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435" s="185" t="str">
        <f t="array" ref="AG435">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435" s="185" t="str">
        <f t="array" ref="AH435">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435" s="186">
        <f t="shared" si="69"/>
        <v>0</v>
      </c>
    </row>
    <row r="436" spans="1:35" ht="38.25" x14ac:dyDescent="0.25">
      <c r="A436" s="17" t="s">
        <v>958</v>
      </c>
      <c r="B436" s="119" t="s">
        <v>938</v>
      </c>
      <c r="C436" s="120" t="s">
        <v>908</v>
      </c>
      <c r="D436" s="120"/>
      <c r="E436" s="176"/>
      <c r="F436" s="120"/>
      <c r="G436" s="120"/>
      <c r="H436" s="120"/>
      <c r="I436" s="120" t="s">
        <v>959</v>
      </c>
      <c r="J436" s="359" t="s">
        <v>940</v>
      </c>
      <c r="K436" s="359" t="s">
        <v>911</v>
      </c>
      <c r="L436" s="123" t="s">
        <v>74</v>
      </c>
      <c r="M436" s="124"/>
      <c r="N436" s="392">
        <v>5</v>
      </c>
      <c r="O436" s="128">
        <v>2020</v>
      </c>
      <c r="P436" s="577">
        <v>500</v>
      </c>
      <c r="Q436" s="131"/>
      <c r="R436" s="184">
        <f>IF(Table358[[#This Row],[Price of item]]="","",MROUND((SUM(Table358[[#This Row],[Price of item]]*(1.03^($O$2-(IF(Table358[[#This Row],[Year of price quote]] ="",$O$2,Table358[[#This Row],[Year of price quote]])))))),10))</f>
        <v>500</v>
      </c>
      <c r="S436" s="596">
        <f t="array" ref="S436">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500</v>
      </c>
      <c r="T436" s="596" t="str">
        <f t="array" ref="T436">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436" s="596" t="str">
        <f t="array" ref="U436">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436" s="596" t="str">
        <f t="array" ref="V436">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436" s="596" t="str">
        <f t="array" ref="W436">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436" s="596">
        <f t="array" ref="X436">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580</v>
      </c>
      <c r="Y436" s="596" t="str">
        <f t="array" ref="Y436">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436" s="596" t="str">
        <f t="array" ref="Z436">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436" s="596" t="str">
        <f t="array" ref="AA436">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436" s="596" t="str">
        <f t="array" ref="AB436">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436" s="596">
        <f t="array" ref="AC436">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670</v>
      </c>
      <c r="AD436" s="185" t="str">
        <f t="array" ref="AD436">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436" s="185" t="str">
        <f t="array" ref="AE436">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436" s="185" t="str">
        <f t="array" ref="AF436">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436" s="185" t="str">
        <f t="array" ref="AG436">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436" s="185">
        <f t="array" ref="AH436">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780</v>
      </c>
      <c r="AI436" s="186">
        <f t="shared" si="69"/>
        <v>780</v>
      </c>
    </row>
    <row r="437" spans="1:35" ht="42.75" x14ac:dyDescent="0.25">
      <c r="A437" s="17"/>
      <c r="B437" s="119"/>
      <c r="C437" s="120"/>
      <c r="D437" s="120"/>
      <c r="E437" s="176"/>
      <c r="F437" s="120"/>
      <c r="G437" s="120"/>
      <c r="H437" s="120"/>
      <c r="I437" s="120"/>
      <c r="J437" s="359"/>
      <c r="K437" s="359" t="s">
        <v>960</v>
      </c>
      <c r="L437" s="123" t="s">
        <v>78</v>
      </c>
      <c r="M437" s="124"/>
      <c r="N437" s="128">
        <v>5</v>
      </c>
      <c r="O437" s="128">
        <v>2020</v>
      </c>
      <c r="P437" s="577">
        <v>500</v>
      </c>
      <c r="Q437" s="193"/>
      <c r="R437" s="184">
        <f>IF(Table358[[#This Row],[Price of item]]="","",MROUND((SUM(Table358[[#This Row],[Price of item]]*(1.03^($O$2-(IF(Table358[[#This Row],[Year of price quote]] ="",$O$2,Table358[[#This Row],[Year of price quote]])))))),10))</f>
        <v>500</v>
      </c>
      <c r="S437" s="595">
        <f t="array" ref="S437">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500</v>
      </c>
      <c r="T437" s="595" t="str">
        <f t="array" ref="T437">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437" s="595" t="str">
        <f t="array" ref="U437">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437" s="595" t="str">
        <f t="array" ref="V437">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437" s="595" t="str">
        <f t="array" ref="W437">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437" s="595">
        <f t="array" ref="X437">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580</v>
      </c>
      <c r="Y437" s="595" t="str">
        <f t="array" ref="Y437">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437" s="595" t="str">
        <f t="array" ref="Z437">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437" s="595" t="str">
        <f t="array" ref="AA437">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437" s="595" t="str">
        <f t="array" ref="AB437">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437" s="595">
        <f t="array" ref="AC437">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670</v>
      </c>
      <c r="AD437" s="185" t="str">
        <f t="array" ref="AD437">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437" s="185" t="str">
        <f t="array" ref="AE437">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437" s="185" t="str">
        <f t="array" ref="AF437">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437" s="185" t="str">
        <f t="array" ref="AG437">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437" s="185">
        <f t="array" ref="AH437">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780</v>
      </c>
      <c r="AI437" s="186">
        <f t="shared" si="69"/>
        <v>780</v>
      </c>
    </row>
    <row r="438" spans="1:35" ht="29.25" thickBot="1" x14ac:dyDescent="0.3">
      <c r="A438" s="17" t="s">
        <v>961</v>
      </c>
      <c r="B438" s="119" t="s">
        <v>920</v>
      </c>
      <c r="C438" s="120"/>
      <c r="D438" s="120"/>
      <c r="E438" s="176"/>
      <c r="F438" s="120"/>
      <c r="G438" s="120"/>
      <c r="H438" s="120"/>
      <c r="I438" s="120"/>
      <c r="J438" s="359" t="s">
        <v>947</v>
      </c>
      <c r="K438" s="359" t="s">
        <v>948</v>
      </c>
      <c r="L438" s="554" t="s">
        <v>74</v>
      </c>
      <c r="M438" s="129"/>
      <c r="N438" s="392">
        <v>1</v>
      </c>
      <c r="O438" s="392">
        <v>2020</v>
      </c>
      <c r="P438" s="577">
        <v>700</v>
      </c>
      <c r="Q438" s="193"/>
      <c r="R438" s="184">
        <f>IF(Table358[[#This Row],[Price of item]]="","",MROUND((SUM(Table358[[#This Row],[Price of item]]*(1.03^($O$2-(IF(Table358[[#This Row],[Year of price quote]] ="",$O$2,Table358[[#This Row],[Year of price quote]])))))),10))</f>
        <v>700</v>
      </c>
      <c r="S438" s="605">
        <f t="array" ref="S438">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700</v>
      </c>
      <c r="T438" s="605">
        <f t="array" ref="T438">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720</v>
      </c>
      <c r="U438" s="605">
        <f t="array" ref="U438">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740</v>
      </c>
      <c r="V438" s="605">
        <f t="array" ref="V438">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760</v>
      </c>
      <c r="W438" s="605">
        <f t="array" ref="W438">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790</v>
      </c>
      <c r="X438" s="605">
        <f t="array" ref="X438">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810</v>
      </c>
      <c r="Y438" s="605">
        <f t="array" ref="Y438">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840</v>
      </c>
      <c r="Z438" s="605">
        <f t="array" ref="Z438">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860</v>
      </c>
      <c r="AA438" s="605">
        <f t="array" ref="AA438">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890</v>
      </c>
      <c r="AB438" s="605">
        <f t="array" ref="AB438">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910</v>
      </c>
      <c r="AC438" s="605">
        <f t="array" ref="AC438">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940</v>
      </c>
      <c r="AD438" s="185">
        <f t="array" ref="AD438">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970</v>
      </c>
      <c r="AE438" s="185">
        <f t="array" ref="AE438">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1000</v>
      </c>
      <c r="AF438" s="185">
        <f t="array" ref="AF438">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1030</v>
      </c>
      <c r="AG438" s="185">
        <f t="array" ref="AG438">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1060</v>
      </c>
      <c r="AH438" s="185">
        <f t="array" ref="AH438">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1090</v>
      </c>
      <c r="AI438" s="186">
        <f t="shared" si="69"/>
        <v>5150</v>
      </c>
    </row>
    <row r="439" spans="1:35" ht="15.75" thickBot="1" x14ac:dyDescent="0.3">
      <c r="A439" s="293"/>
      <c r="B439" s="294"/>
      <c r="C439" s="295"/>
      <c r="D439" s="295"/>
      <c r="E439" s="207"/>
      <c r="F439" s="295"/>
      <c r="G439" s="295"/>
      <c r="H439" s="295"/>
      <c r="I439" s="295"/>
      <c r="J439" s="296"/>
      <c r="K439" s="297"/>
      <c r="L439" s="543"/>
      <c r="M439" s="299"/>
      <c r="N439" s="399"/>
      <c r="O439" s="300"/>
      <c r="P439" s="305"/>
      <c r="Q439" s="118"/>
      <c r="R439" s="301"/>
      <c r="S439" s="588">
        <f t="shared" ref="S439:AI439" si="70">SUBTOTAL(109,S433:S438)</f>
        <v>2700</v>
      </c>
      <c r="T439" s="588">
        <f t="shared" si="70"/>
        <v>720</v>
      </c>
      <c r="U439" s="588">
        <f t="shared" si="70"/>
        <v>740</v>
      </c>
      <c r="V439" s="588">
        <f t="shared" si="70"/>
        <v>760</v>
      </c>
      <c r="W439" s="588">
        <f t="shared" si="70"/>
        <v>790</v>
      </c>
      <c r="X439" s="588">
        <f t="shared" si="70"/>
        <v>7770</v>
      </c>
      <c r="Y439" s="588">
        <f t="shared" si="70"/>
        <v>840</v>
      </c>
      <c r="Z439" s="588">
        <f t="shared" si="70"/>
        <v>860</v>
      </c>
      <c r="AA439" s="588">
        <f t="shared" si="70"/>
        <v>890</v>
      </c>
      <c r="AB439" s="588">
        <f t="shared" si="70"/>
        <v>910</v>
      </c>
      <c r="AC439" s="588">
        <f t="shared" si="70"/>
        <v>3620</v>
      </c>
      <c r="AD439" s="588">
        <f t="shared" si="70"/>
        <v>970</v>
      </c>
      <c r="AE439" s="588">
        <f t="shared" si="70"/>
        <v>1000</v>
      </c>
      <c r="AF439" s="588">
        <f t="shared" si="70"/>
        <v>1030</v>
      </c>
      <c r="AG439" s="588">
        <f t="shared" si="70"/>
        <v>1060</v>
      </c>
      <c r="AH439" s="588">
        <f t="shared" si="70"/>
        <v>10440</v>
      </c>
      <c r="AI439" s="588">
        <f t="shared" si="70"/>
        <v>14500</v>
      </c>
    </row>
    <row r="440" spans="1:35" ht="15.75" thickBot="1" x14ac:dyDescent="0.3">
      <c r="A440" s="293"/>
      <c r="B440" s="294"/>
      <c r="C440" s="295"/>
      <c r="D440" s="295"/>
      <c r="E440" s="207"/>
      <c r="F440" s="295"/>
      <c r="G440" s="295"/>
      <c r="H440" s="295"/>
      <c r="I440" s="295"/>
      <c r="J440" s="296"/>
      <c r="K440" s="297"/>
      <c r="L440" s="298"/>
      <c r="M440" s="299"/>
      <c r="N440" s="399"/>
      <c r="O440" s="300"/>
      <c r="P440" s="301"/>
      <c r="Q440" s="302"/>
      <c r="R440" s="303"/>
      <c r="S440" s="304"/>
      <c r="T440" s="304"/>
      <c r="U440" s="304"/>
      <c r="V440" s="304"/>
      <c r="W440" s="304"/>
      <c r="X440" s="304"/>
      <c r="Y440" s="304"/>
      <c r="Z440" s="304"/>
      <c r="AA440" s="304"/>
      <c r="AB440" s="303"/>
      <c r="AC440" s="304"/>
      <c r="AD440" s="304"/>
      <c r="AE440" s="304"/>
      <c r="AF440" s="304"/>
      <c r="AG440" s="304"/>
      <c r="AH440" s="304"/>
      <c r="AI440" s="304"/>
    </row>
    <row r="441" spans="1:35" ht="32.25" thickBot="1" x14ac:dyDescent="0.3">
      <c r="A441" s="529" t="s">
        <v>962</v>
      </c>
      <c r="B441" s="274" t="s">
        <v>963</v>
      </c>
      <c r="C441" s="306"/>
      <c r="D441" s="306"/>
      <c r="E441" s="548"/>
      <c r="F441" s="306"/>
      <c r="G441" s="306"/>
      <c r="H441" s="306"/>
      <c r="I441" s="306" t="s">
        <v>925</v>
      </c>
      <c r="J441" s="308"/>
      <c r="K441" s="531"/>
      <c r="L441" s="532"/>
      <c r="M441" s="307"/>
      <c r="N441" s="136"/>
      <c r="O441" s="136"/>
      <c r="P441" s="549"/>
      <c r="Q441" s="550"/>
      <c r="R441" s="549"/>
      <c r="S441" s="535"/>
      <c r="T441" s="535"/>
      <c r="U441" s="535"/>
      <c r="V441" s="535"/>
      <c r="W441" s="535"/>
      <c r="X441" s="535"/>
      <c r="Y441" s="535"/>
      <c r="Z441" s="535"/>
      <c r="AA441" s="535"/>
      <c r="AB441" s="535"/>
      <c r="AC441" s="535"/>
      <c r="AD441" s="535"/>
      <c r="AE441" s="535"/>
      <c r="AF441" s="535"/>
      <c r="AG441" s="535"/>
      <c r="AH441" s="535"/>
      <c r="AI441" s="536"/>
    </row>
    <row r="442" spans="1:35" ht="42.75" x14ac:dyDescent="0.25">
      <c r="A442" s="17" t="s">
        <v>964</v>
      </c>
      <c r="B442" s="119" t="s">
        <v>34</v>
      </c>
      <c r="C442" s="120" t="s">
        <v>927</v>
      </c>
      <c r="D442" s="120"/>
      <c r="E442" s="176"/>
      <c r="F442" s="120"/>
      <c r="G442" s="120"/>
      <c r="H442" s="120"/>
      <c r="I442" s="120" t="s">
        <v>965</v>
      </c>
      <c r="J442" s="359" t="s">
        <v>966</v>
      </c>
      <c r="K442" s="359" t="s">
        <v>895</v>
      </c>
      <c r="L442" s="123" t="s">
        <v>74</v>
      </c>
      <c r="M442" s="124"/>
      <c r="N442" s="128">
        <v>5</v>
      </c>
      <c r="O442" s="128">
        <v>2025</v>
      </c>
      <c r="P442" s="577">
        <v>6000</v>
      </c>
      <c r="Q442" s="130"/>
      <c r="R442" s="184">
        <f>IF(Table358[[#This Row],[Price of item]]="","",MROUND((SUM(Table358[[#This Row],[Price of item]]*(1.03^($O$2-(IF(Table358[[#This Row],[Year of price quote]] ="",$O$2,Table358[[#This Row],[Year of price quote]])))))),10))</f>
        <v>6000</v>
      </c>
      <c r="S442" s="595"/>
      <c r="T442" s="595" t="str">
        <f t="array" ref="T442">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442" s="595" t="str">
        <f t="array" ref="U442">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442" s="595" t="str">
        <f t="array" ref="V442">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442" s="595" t="str">
        <f t="array" ref="W442">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442" s="595">
        <f t="array" ref="X442">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6960</v>
      </c>
      <c r="Y442" s="595" t="str">
        <f t="array" ref="Y442">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442" s="595" t="str">
        <f t="array" ref="Z442">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442" s="595" t="str">
        <f t="array" ref="AA442">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442" s="595" t="str">
        <f t="array" ref="AB442">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442" s="595">
        <f t="array" ref="AC442">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8060</v>
      </c>
      <c r="AD442" s="185" t="str">
        <f t="array" ref="AD442">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442" s="185" t="str">
        <f t="array" ref="AE442">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442" s="185" t="str">
        <f t="array" ref="AF442">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442" s="185" t="str">
        <f t="array" ref="AG442">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442" s="185">
        <f t="array" ref="AH442">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9350</v>
      </c>
      <c r="AI442" s="186">
        <f t="shared" ref="AI442:AI449" si="71">SUM(AD442:AH442)</f>
        <v>9350</v>
      </c>
    </row>
    <row r="443" spans="1:35" ht="42.75" x14ac:dyDescent="0.25">
      <c r="A443" s="17" t="s">
        <v>967</v>
      </c>
      <c r="B443" s="119"/>
      <c r="C443" s="120" t="s">
        <v>952</v>
      </c>
      <c r="D443" s="120"/>
      <c r="E443" s="176"/>
      <c r="F443" s="120"/>
      <c r="G443" s="120"/>
      <c r="H443" s="120"/>
      <c r="I443" s="120" t="s">
        <v>968</v>
      </c>
      <c r="J443" s="359" t="s">
        <v>899</v>
      </c>
      <c r="K443" s="359" t="s">
        <v>900</v>
      </c>
      <c r="L443" s="554"/>
      <c r="M443" s="129"/>
      <c r="N443" s="392"/>
      <c r="O443" s="392"/>
      <c r="P443" s="577" t="str">
        <f>IF($D444="","",(IF($F444="","",SUM($D444*$F444))))</f>
        <v/>
      </c>
      <c r="Q443" s="362"/>
      <c r="R443" s="184" t="str">
        <f>IF(Table358[[#This Row],[Price of item]]="","",MROUND((SUM(Table358[[#This Row],[Price of item]]*(1.03^($O$2-(IF(Table358[[#This Row],[Year of price quote]] ="",$O$2,Table358[[#This Row],[Year of price quote]])))))),10))</f>
        <v/>
      </c>
      <c r="S443" s="185" t="str">
        <f t="array" ref="S443">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443" s="185" t="str">
        <f t="array" ref="T443">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443" s="185" t="str">
        <f t="array" ref="U443">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443" s="185" t="str">
        <f t="array" ref="V443">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443" s="185" t="str">
        <f t="array" ref="W443">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443" s="185" t="str">
        <f t="array" ref="X443">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443" s="185" t="str">
        <f t="array" ref="Y443">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443" s="185" t="str">
        <f t="array" ref="Z443">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443" s="185" t="str">
        <f t="array" ref="AA443">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443" s="185" t="str">
        <f t="array" ref="AB443">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443" s="185" t="str">
        <f t="array" ref="AC443">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443" s="185" t="str">
        <f t="array" ref="AD443">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443" s="185" t="str">
        <f t="array" ref="AE443">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443" s="185" t="str">
        <f t="array" ref="AF443">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443" s="185" t="str">
        <f t="array" ref="AG443">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443" s="185" t="str">
        <f t="array" ref="AH443">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443" s="186">
        <f t="shared" si="71"/>
        <v>0</v>
      </c>
    </row>
    <row r="444" spans="1:35" ht="28.5" x14ac:dyDescent="0.25">
      <c r="A444" s="17" t="s">
        <v>969</v>
      </c>
      <c r="B444" s="119"/>
      <c r="C444" s="120" t="s">
        <v>902</v>
      </c>
      <c r="D444" s="120"/>
      <c r="E444" s="176"/>
      <c r="F444" s="120"/>
      <c r="G444" s="120"/>
      <c r="H444" s="120"/>
      <c r="I444" s="120" t="s">
        <v>970</v>
      </c>
      <c r="J444" s="359" t="s">
        <v>904</v>
      </c>
      <c r="K444" s="359" t="s">
        <v>905</v>
      </c>
      <c r="L444" s="123" t="s">
        <v>74</v>
      </c>
      <c r="M444" s="124"/>
      <c r="N444" s="128">
        <v>10</v>
      </c>
      <c r="O444" s="128">
        <v>2020</v>
      </c>
      <c r="P444" s="577">
        <v>1000</v>
      </c>
      <c r="Q444" s="362"/>
      <c r="R444" s="184">
        <f>IF(Table358[[#This Row],[Price of item]]="","",MROUND((SUM(Table358[[#This Row],[Price of item]]*(1.03^($O$2-(IF(Table358[[#This Row],[Year of price quote]] ="",$O$2,Table358[[#This Row],[Year of price quote]])))))),10))</f>
        <v>1000</v>
      </c>
      <c r="S444" s="596">
        <f t="array" ref="S444">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1000</v>
      </c>
      <c r="T444" s="596" t="str">
        <f t="array" ref="T444">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444" s="596" t="str">
        <f t="array" ref="U444">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444" s="596" t="str">
        <f t="array" ref="V444">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444" s="596" t="str">
        <f t="array" ref="W444">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444" s="596" t="str">
        <f t="array" ref="X444">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444" s="596" t="str">
        <f t="array" ref="Y444">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444" s="596" t="str">
        <f t="array" ref="Z444">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444" s="596" t="str">
        <f t="array" ref="AA444">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444" s="596" t="str">
        <f t="array" ref="AB444">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444" s="596">
        <f t="array" ref="AC444">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1340</v>
      </c>
      <c r="AD444" s="185" t="str">
        <f t="array" ref="AD444">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444" s="185" t="str">
        <f t="array" ref="AE444">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444" s="185" t="str">
        <f t="array" ref="AF444">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444" s="185" t="str">
        <f t="array" ref="AG444">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444" s="185" t="str">
        <f t="array" ref="AH444">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444" s="186">
        <f t="shared" si="71"/>
        <v>0</v>
      </c>
    </row>
    <row r="445" spans="1:35" ht="42.75" x14ac:dyDescent="0.25">
      <c r="A445" s="17" t="s">
        <v>971</v>
      </c>
      <c r="B445" s="119" t="s">
        <v>938</v>
      </c>
      <c r="C445" s="120" t="s">
        <v>908</v>
      </c>
      <c r="D445" s="120"/>
      <c r="E445" s="176"/>
      <c r="F445" s="120"/>
      <c r="G445" s="120"/>
      <c r="H445" s="120"/>
      <c r="I445" s="120" t="s">
        <v>972</v>
      </c>
      <c r="J445" s="359" t="s">
        <v>940</v>
      </c>
      <c r="K445" s="359" t="s">
        <v>911</v>
      </c>
      <c r="L445" s="123" t="s">
        <v>74</v>
      </c>
      <c r="M445" s="124"/>
      <c r="N445" s="392">
        <v>5</v>
      </c>
      <c r="O445" s="128">
        <v>2020</v>
      </c>
      <c r="P445" s="577">
        <v>1000</v>
      </c>
      <c r="Q445" s="131"/>
      <c r="R445" s="184">
        <f>IF(Table358[[#This Row],[Price of item]]="","",MROUND((SUM(Table358[[#This Row],[Price of item]]*(1.03^($O$2-(IF(Table358[[#This Row],[Year of price quote]] ="",$O$2,Table358[[#This Row],[Year of price quote]])))))),10))</f>
        <v>1000</v>
      </c>
      <c r="S445" s="596">
        <f t="array" ref="S445">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1000</v>
      </c>
      <c r="T445" s="596" t="str">
        <f t="array" ref="T445">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445" s="596" t="str">
        <f t="array" ref="U445">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445" s="596" t="str">
        <f t="array" ref="V445">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445" s="596" t="str">
        <f t="array" ref="W445">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445" s="596">
        <f t="array" ref="X445">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1160</v>
      </c>
      <c r="Y445" s="596" t="str">
        <f t="array" ref="Y445">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445" s="596" t="str">
        <f t="array" ref="Z445">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445" s="596" t="str">
        <f t="array" ref="AA445">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445" s="596" t="str">
        <f t="array" ref="AB445">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445" s="596">
        <f t="array" ref="AC445">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1340</v>
      </c>
      <c r="AD445" s="185" t="str">
        <f t="array" ref="AD445">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445" s="185" t="str">
        <f t="array" ref="AE445">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445" s="185" t="str">
        <f t="array" ref="AF445">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445" s="185" t="str">
        <f t="array" ref="AG445">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445" s="185">
        <f t="array" ref="AH445">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1560</v>
      </c>
      <c r="AI445" s="186">
        <f t="shared" si="71"/>
        <v>1560</v>
      </c>
    </row>
    <row r="446" spans="1:35" ht="28.5" x14ac:dyDescent="0.25">
      <c r="A446" s="17"/>
      <c r="B446" s="119"/>
      <c r="C446" s="120"/>
      <c r="D446" s="120"/>
      <c r="E446" s="176"/>
      <c r="F446" s="120"/>
      <c r="G446" s="120"/>
      <c r="H446" s="120"/>
      <c r="I446" s="120"/>
      <c r="J446" s="359"/>
      <c r="K446" s="359" t="s">
        <v>913</v>
      </c>
      <c r="L446" s="123" t="s">
        <v>78</v>
      </c>
      <c r="M446" s="124"/>
      <c r="N446" s="128">
        <v>5</v>
      </c>
      <c r="O446" s="128">
        <v>2020</v>
      </c>
      <c r="P446" s="577">
        <v>1500</v>
      </c>
      <c r="Q446" s="193"/>
      <c r="R446" s="184">
        <f>IF(Table358[[#This Row],[Price of item]]="","",MROUND((SUM(Table358[[#This Row],[Price of item]]*(1.03^($O$2-(IF(Table358[[#This Row],[Year of price quote]] ="",$O$2,Table358[[#This Row],[Year of price quote]])))))),10))</f>
        <v>1500</v>
      </c>
      <c r="S446" s="595">
        <f t="array" ref="S446">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1500</v>
      </c>
      <c r="T446" s="595" t="str">
        <f t="array" ref="T446">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446" s="595" t="str">
        <f t="array" ref="U446">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446" s="595" t="str">
        <f t="array" ref="V446">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446" s="595" t="str">
        <f t="array" ref="W446">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446" s="595">
        <f t="array" ref="X446">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1740</v>
      </c>
      <c r="Y446" s="595" t="str">
        <f t="array" ref="Y446">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446" s="595" t="str">
        <f t="array" ref="Z446">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446" s="595" t="str">
        <f t="array" ref="AA446">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446" s="595" t="str">
        <f t="array" ref="AB446">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446" s="595">
        <f t="array" ref="AC446">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2020</v>
      </c>
      <c r="AD446" s="185" t="str">
        <f t="array" ref="AD446">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446" s="185" t="str">
        <f t="array" ref="AE446">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446" s="185" t="str">
        <f t="array" ref="AF446">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446" s="185" t="str">
        <f t="array" ref="AG446">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446" s="185">
        <f t="array" ref="AH446">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2340</v>
      </c>
      <c r="AI446" s="186">
        <f t="shared" si="71"/>
        <v>2340</v>
      </c>
    </row>
    <row r="447" spans="1:35" ht="42.75" x14ac:dyDescent="0.25">
      <c r="A447" s="17" t="s">
        <v>973</v>
      </c>
      <c r="B447" s="119"/>
      <c r="C447" s="120" t="s">
        <v>942</v>
      </c>
      <c r="D447" s="120"/>
      <c r="E447" s="176"/>
      <c r="F447" s="120"/>
      <c r="G447" s="120"/>
      <c r="H447" s="120"/>
      <c r="I447" s="120" t="s">
        <v>974</v>
      </c>
      <c r="J447" s="359" t="s">
        <v>944</v>
      </c>
      <c r="K447" s="359" t="s">
        <v>900</v>
      </c>
      <c r="L447" s="554"/>
      <c r="M447" s="129"/>
      <c r="N447" s="392"/>
      <c r="O447" s="392"/>
      <c r="P447" s="577" t="str">
        <f>IF($D448="","",(IF($F448="","",SUM($D448*$F448))))</f>
        <v/>
      </c>
      <c r="Q447" s="362"/>
      <c r="R447" s="184" t="str">
        <f>IF(Table358[[#This Row],[Price of item]]="","",MROUND((SUM(Table358[[#This Row],[Price of item]]*(1.03^($O$2-(IF(Table358[[#This Row],[Year of price quote]] ="",$O$2,Table358[[#This Row],[Year of price quote]])))))),10))</f>
        <v/>
      </c>
      <c r="S447" s="185" t="str">
        <f t="array" ref="S447">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447" s="185" t="str">
        <f t="array" ref="T447">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447" s="185" t="str">
        <f t="array" ref="U447">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447" s="185" t="str">
        <f t="array" ref="V447">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447" s="185" t="str">
        <f t="array" ref="W447">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447" s="185" t="str">
        <f t="array" ref="X447">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447" s="185" t="str">
        <f t="array" ref="Y447">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447" s="185" t="str">
        <f t="array" ref="Z447">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447" s="185" t="str">
        <f t="array" ref="AA447">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447" s="185" t="str">
        <f t="array" ref="AB447">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447" s="185" t="str">
        <f t="array" ref="AC447">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447" s="185" t="str">
        <f t="array" ref="AD447">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447" s="185" t="str">
        <f t="array" ref="AE447">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447" s="185" t="str">
        <f t="array" ref="AF447">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447" s="185" t="str">
        <f t="array" ref="AG447">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447" s="185" t="str">
        <f t="array" ref="AH447">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447" s="186">
        <f t="shared" si="71"/>
        <v>0</v>
      </c>
    </row>
    <row r="448" spans="1:35" ht="28.5" x14ac:dyDescent="0.25">
      <c r="A448" s="17" t="s">
        <v>975</v>
      </c>
      <c r="B448" s="119" t="s">
        <v>920</v>
      </c>
      <c r="C448" s="120"/>
      <c r="D448" s="120"/>
      <c r="E448" s="176"/>
      <c r="F448" s="120"/>
      <c r="G448" s="120"/>
      <c r="H448" s="120"/>
      <c r="I448" s="120" t="s">
        <v>976</v>
      </c>
      <c r="J448" s="359" t="s">
        <v>947</v>
      </c>
      <c r="K448" s="359" t="s">
        <v>948</v>
      </c>
      <c r="L448" s="554" t="s">
        <v>74</v>
      </c>
      <c r="M448" s="129"/>
      <c r="N448" s="392">
        <v>1</v>
      </c>
      <c r="O448" s="392">
        <v>2020</v>
      </c>
      <c r="P448" s="577">
        <v>700</v>
      </c>
      <c r="Q448" s="193"/>
      <c r="R448" s="184">
        <f>IF(Table358[[#This Row],[Price of item]]="","",MROUND((SUM(Table358[[#This Row],[Price of item]]*(1.03^($O$2-(IF(Table358[[#This Row],[Year of price quote]] ="",$O$2,Table358[[#This Row],[Year of price quote]])))))),10))</f>
        <v>700</v>
      </c>
      <c r="S448" s="605">
        <f t="array" ref="S448">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700</v>
      </c>
      <c r="T448" s="605">
        <f t="array" ref="T448">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720</v>
      </c>
      <c r="U448" s="605">
        <f t="array" ref="U448">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740</v>
      </c>
      <c r="V448" s="605">
        <f t="array" ref="V448">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760</v>
      </c>
      <c r="W448" s="605">
        <f t="array" ref="W448">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790</v>
      </c>
      <c r="X448" s="605">
        <f t="array" ref="X448">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810</v>
      </c>
      <c r="Y448" s="605">
        <f t="array" ref="Y448">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840</v>
      </c>
      <c r="Z448" s="605">
        <f t="array" ref="Z448">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860</v>
      </c>
      <c r="AA448" s="605">
        <f t="array" ref="AA448">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890</v>
      </c>
      <c r="AB448" s="605">
        <f t="array" ref="AB448">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910</v>
      </c>
      <c r="AC448" s="605">
        <f t="array" ref="AC448">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940</v>
      </c>
      <c r="AD448" s="185">
        <f t="array" ref="AD448">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970</v>
      </c>
      <c r="AE448" s="185">
        <f t="array" ref="AE448">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1000</v>
      </c>
      <c r="AF448" s="185">
        <f t="array" ref="AF448">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1030</v>
      </c>
      <c r="AG448" s="185">
        <f t="array" ref="AG448">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1060</v>
      </c>
      <c r="AH448" s="185">
        <f t="array" ref="AH448">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1090</v>
      </c>
      <c r="AI448" s="186">
        <f t="shared" si="71"/>
        <v>5150</v>
      </c>
    </row>
    <row r="449" spans="1:35" ht="43.5" thickBot="1" x14ac:dyDescent="0.3">
      <c r="A449" s="17" t="s">
        <v>977</v>
      </c>
      <c r="B449" s="119" t="s">
        <v>978</v>
      </c>
      <c r="C449" s="629" t="s">
        <v>979</v>
      </c>
      <c r="D449" s="120"/>
      <c r="E449" s="176"/>
      <c r="F449" s="120"/>
      <c r="G449" s="120"/>
      <c r="H449" s="120"/>
      <c r="I449" s="120" t="s">
        <v>980</v>
      </c>
      <c r="J449" s="359" t="s">
        <v>981</v>
      </c>
      <c r="K449" s="359" t="s">
        <v>982</v>
      </c>
      <c r="L449" s="554" t="s">
        <v>74</v>
      </c>
      <c r="M449" s="129"/>
      <c r="N449" s="392"/>
      <c r="O449" s="392">
        <v>2020</v>
      </c>
      <c r="P449" s="577">
        <v>500</v>
      </c>
      <c r="Q449" s="193"/>
      <c r="R449" s="184">
        <f>IF(Table358[[#This Row],[Price of item]]="","",MROUND((SUM(Table358[[#This Row],[Price of item]]*(1.03^($O$2-(IF(Table358[[#This Row],[Year of price quote]] ="",$O$2,Table358[[#This Row],[Year of price quote]])))))),10))</f>
        <v>500</v>
      </c>
      <c r="S449" s="604">
        <f t="array" ref="S449">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500</v>
      </c>
      <c r="T449" s="604" t="str">
        <f t="array" ref="T449">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449" s="604" t="str">
        <f t="array" ref="U449">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449" s="604" t="str">
        <f t="array" ref="V449">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449" s="604" t="str">
        <f t="array" ref="W449">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449" s="604" t="str">
        <f t="array" ref="X449">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449" s="604" t="str">
        <f t="array" ref="Y449">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449" s="604" t="str">
        <f t="array" ref="Z449">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449" s="604" t="str">
        <f t="array" ref="AA449">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449" s="604" t="str">
        <f t="array" ref="AB449">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449" s="604" t="str">
        <f t="array" ref="AC449">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449" s="185" t="str">
        <f t="array" ref="AD449">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449" s="185" t="str">
        <f t="array" ref="AE449">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449" s="185" t="str">
        <f t="array" ref="AF449">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449" s="185" t="str">
        <f t="array" ref="AG449">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449" s="185" t="str">
        <f t="array" ref="AH449">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449" s="186">
        <f t="shared" si="71"/>
        <v>0</v>
      </c>
    </row>
    <row r="450" spans="1:35" ht="15.75" thickBot="1" x14ac:dyDescent="0.3">
      <c r="A450" s="293"/>
      <c r="B450" s="294"/>
      <c r="C450" s="295"/>
      <c r="D450" s="295"/>
      <c r="E450" s="207"/>
      <c r="F450" s="295"/>
      <c r="G450" s="295"/>
      <c r="H450" s="295"/>
      <c r="I450" s="295"/>
      <c r="J450" s="296"/>
      <c r="K450" s="297"/>
      <c r="L450" s="543"/>
      <c r="M450" s="299"/>
      <c r="N450" s="399"/>
      <c r="O450" s="300"/>
      <c r="P450" s="578"/>
      <c r="Q450" s="118"/>
      <c r="R450" s="301"/>
      <c r="S450" s="588">
        <f t="shared" ref="S450:AI450" si="72">SUBTOTAL(109,S442:S449)</f>
        <v>4700</v>
      </c>
      <c r="T450" s="588">
        <f t="shared" si="72"/>
        <v>720</v>
      </c>
      <c r="U450" s="588">
        <f t="shared" si="72"/>
        <v>740</v>
      </c>
      <c r="V450" s="588">
        <f t="shared" si="72"/>
        <v>760</v>
      </c>
      <c r="W450" s="588">
        <f t="shared" si="72"/>
        <v>790</v>
      </c>
      <c r="X450" s="588">
        <f t="shared" si="72"/>
        <v>10670</v>
      </c>
      <c r="Y450" s="588">
        <f t="shared" si="72"/>
        <v>840</v>
      </c>
      <c r="Z450" s="588">
        <f t="shared" si="72"/>
        <v>860</v>
      </c>
      <c r="AA450" s="588">
        <f t="shared" si="72"/>
        <v>890</v>
      </c>
      <c r="AB450" s="588">
        <f t="shared" si="72"/>
        <v>910</v>
      </c>
      <c r="AC450" s="588">
        <f t="shared" si="72"/>
        <v>13700</v>
      </c>
      <c r="AD450" s="588">
        <f t="shared" si="72"/>
        <v>970</v>
      </c>
      <c r="AE450" s="588">
        <f t="shared" si="72"/>
        <v>1000</v>
      </c>
      <c r="AF450" s="588">
        <f t="shared" si="72"/>
        <v>1030</v>
      </c>
      <c r="AG450" s="588">
        <f t="shared" si="72"/>
        <v>1060</v>
      </c>
      <c r="AH450" s="588">
        <f t="shared" si="72"/>
        <v>14340</v>
      </c>
      <c r="AI450" s="588">
        <f t="shared" si="72"/>
        <v>18400</v>
      </c>
    </row>
    <row r="451" spans="1:35" ht="15.75" thickBot="1" x14ac:dyDescent="0.3">
      <c r="A451" s="293"/>
      <c r="B451" s="294"/>
      <c r="C451" s="295"/>
      <c r="D451" s="295"/>
      <c r="E451" s="207"/>
      <c r="F451" s="295"/>
      <c r="G451" s="295"/>
      <c r="H451" s="295"/>
      <c r="I451" s="295"/>
      <c r="J451" s="296"/>
      <c r="K451" s="297"/>
      <c r="L451" s="298"/>
      <c r="M451" s="299"/>
      <c r="N451" s="399"/>
      <c r="O451" s="300"/>
      <c r="P451" s="579"/>
      <c r="Q451" s="302"/>
      <c r="R451" s="303"/>
      <c r="S451" s="304"/>
      <c r="T451" s="304"/>
      <c r="U451" s="304"/>
      <c r="V451" s="304"/>
      <c r="W451" s="304"/>
      <c r="X451" s="304"/>
      <c r="Y451" s="304"/>
      <c r="Z451" s="304"/>
      <c r="AA451" s="304"/>
      <c r="AB451" s="303"/>
      <c r="AC451" s="304"/>
      <c r="AD451" s="304"/>
      <c r="AE451" s="304"/>
      <c r="AF451" s="304"/>
      <c r="AG451" s="304"/>
      <c r="AH451" s="304"/>
      <c r="AI451" s="304"/>
    </row>
    <row r="452" spans="1:35" ht="16.5" thickBot="1" x14ac:dyDescent="0.3">
      <c r="A452" s="529" t="s">
        <v>983</v>
      </c>
      <c r="B452" s="274" t="s">
        <v>984</v>
      </c>
      <c r="C452" s="306"/>
      <c r="D452" s="306"/>
      <c r="E452" s="548"/>
      <c r="F452" s="306"/>
      <c r="G452" s="306"/>
      <c r="H452" s="306"/>
      <c r="I452" s="306" t="s">
        <v>925</v>
      </c>
      <c r="J452" s="308"/>
      <c r="K452" s="531"/>
      <c r="L452" s="532"/>
      <c r="M452" s="307"/>
      <c r="N452" s="136"/>
      <c r="O452" s="136"/>
      <c r="P452" s="580"/>
      <c r="Q452" s="534"/>
      <c r="R452" s="533"/>
      <c r="S452" s="535"/>
      <c r="T452" s="535"/>
      <c r="U452" s="535"/>
      <c r="V452" s="535"/>
      <c r="W452" s="535"/>
      <c r="X452" s="535"/>
      <c r="Y452" s="535"/>
      <c r="Z452" s="535"/>
      <c r="AA452" s="535"/>
      <c r="AB452" s="535"/>
      <c r="AC452" s="535"/>
      <c r="AD452" s="535"/>
      <c r="AE452" s="535"/>
      <c r="AF452" s="535"/>
      <c r="AG452" s="535"/>
      <c r="AH452" s="535"/>
      <c r="AI452" s="536"/>
    </row>
    <row r="453" spans="1:35" ht="185.25" x14ac:dyDescent="0.25">
      <c r="A453" s="17" t="s">
        <v>985</v>
      </c>
      <c r="B453" s="119" t="s">
        <v>79</v>
      </c>
      <c r="C453" s="120" t="s">
        <v>581</v>
      </c>
      <c r="D453" s="120"/>
      <c r="E453" s="176"/>
      <c r="F453" s="120"/>
      <c r="G453" s="120"/>
      <c r="H453" s="120"/>
      <c r="I453" s="120"/>
      <c r="J453" s="359" t="s">
        <v>986</v>
      </c>
      <c r="K453" s="359" t="s">
        <v>987</v>
      </c>
      <c r="L453" s="123" t="s">
        <v>75</v>
      </c>
      <c r="M453" s="124"/>
      <c r="N453" s="128">
        <v>1</v>
      </c>
      <c r="O453" s="128">
        <v>2020</v>
      </c>
      <c r="P453" s="581">
        <v>5500</v>
      </c>
      <c r="Q453" s="435"/>
      <c r="R453" s="184">
        <f>IF(Table358[[#This Row],[Price of item]]="","",MROUND((SUM(Table358[[#This Row],[Price of item]]*(1.03^($O$2-(IF(Table358[[#This Row],[Year of price quote]] ="",$O$2,Table358[[#This Row],[Year of price quote]])))))),10))</f>
        <v>5500</v>
      </c>
      <c r="S453" s="596">
        <f t="array" ref="S453">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5500</v>
      </c>
      <c r="T453" s="596">
        <f t="array" ref="T453">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5670</v>
      </c>
      <c r="U453" s="596">
        <f t="array" ref="U453">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5830</v>
      </c>
      <c r="V453" s="596">
        <f t="array" ref="V453">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6010</v>
      </c>
      <c r="W453" s="596">
        <f t="array" ref="W453">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6190</v>
      </c>
      <c r="X453" s="596">
        <f t="array" ref="X453">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6380</v>
      </c>
      <c r="Y453" s="596">
        <f t="array" ref="Y453">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6570</v>
      </c>
      <c r="Z453" s="596">
        <f t="array" ref="Z453">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6760</v>
      </c>
      <c r="AA453" s="596">
        <f t="array" ref="AA453">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6970</v>
      </c>
      <c r="AB453" s="596">
        <f t="array" ref="AB453">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7180</v>
      </c>
      <c r="AC453" s="596">
        <f t="array" ref="AC453">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7390</v>
      </c>
      <c r="AD453" s="185">
        <f t="array" ref="AD453">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7610</v>
      </c>
      <c r="AE453" s="185">
        <f t="array" ref="AE453">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7840</v>
      </c>
      <c r="AF453" s="185">
        <f t="array" ref="AF453">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8080</v>
      </c>
      <c r="AG453" s="185">
        <f t="array" ref="AG453">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8320</v>
      </c>
      <c r="AH453" s="185">
        <f t="array" ref="AH453">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8570</v>
      </c>
      <c r="AI453" s="186">
        <f>SUM(AD453:AH453)</f>
        <v>40420</v>
      </c>
    </row>
    <row r="454" spans="1:35" ht="28.5" x14ac:dyDescent="0.25">
      <c r="A454" s="17" t="s">
        <v>988</v>
      </c>
      <c r="B454" s="119"/>
      <c r="C454" s="120" t="s">
        <v>989</v>
      </c>
      <c r="D454" s="120"/>
      <c r="E454" s="176"/>
      <c r="F454" s="120"/>
      <c r="G454" s="120"/>
      <c r="H454" s="120"/>
      <c r="I454" s="120"/>
      <c r="J454" s="359" t="s">
        <v>990</v>
      </c>
      <c r="K454" s="359" t="s">
        <v>991</v>
      </c>
      <c r="L454" s="123" t="s">
        <v>74</v>
      </c>
      <c r="M454" s="124"/>
      <c r="N454" s="392">
        <v>1</v>
      </c>
      <c r="O454" s="128">
        <v>2020</v>
      </c>
      <c r="P454" s="581">
        <v>2000</v>
      </c>
      <c r="Q454" s="435"/>
      <c r="R454" s="184">
        <f>IF(Table358[[#This Row],[Price of item]]="","",MROUND((SUM(Table358[[#This Row],[Price of item]]*(1.03^($O$2-(IF(Table358[[#This Row],[Year of price quote]] ="",$O$2,Table358[[#This Row],[Year of price quote]])))))),10))</f>
        <v>2000</v>
      </c>
      <c r="S454" s="605">
        <f t="array" ref="S454">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2000</v>
      </c>
      <c r="T454" s="605">
        <f t="array" ref="T454">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2060</v>
      </c>
      <c r="U454" s="605">
        <f t="array" ref="U454">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2120</v>
      </c>
      <c r="V454" s="605">
        <f t="array" ref="V454">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2190</v>
      </c>
      <c r="W454" s="605">
        <f t="array" ref="W454">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2250</v>
      </c>
      <c r="X454" s="605">
        <f t="array" ref="X454">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2320</v>
      </c>
      <c r="Y454" s="605">
        <f t="array" ref="Y454">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2390</v>
      </c>
      <c r="Z454" s="605">
        <f t="array" ref="Z454">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2460</v>
      </c>
      <c r="AA454" s="605">
        <f t="array" ref="AA454">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2530</v>
      </c>
      <c r="AB454" s="605">
        <f t="array" ref="AB454">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2610</v>
      </c>
      <c r="AC454" s="605">
        <f t="array" ref="AC454">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2690</v>
      </c>
      <c r="AD454" s="185">
        <f t="array" ref="AD454">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2770</v>
      </c>
      <c r="AE454" s="185">
        <f t="array" ref="AE454">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2850</v>
      </c>
      <c r="AF454" s="185">
        <f t="array" ref="AF454">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2940</v>
      </c>
      <c r="AG454" s="185">
        <f t="array" ref="AG454">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3030</v>
      </c>
      <c r="AH454" s="185">
        <f t="array" ref="AH454">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3120</v>
      </c>
      <c r="AI454" s="186">
        <f>SUM(AD454:AH454)</f>
        <v>14710</v>
      </c>
    </row>
    <row r="455" spans="1:35" ht="45" x14ac:dyDescent="0.25">
      <c r="A455" s="17" t="s">
        <v>992</v>
      </c>
      <c r="B455" s="119"/>
      <c r="C455" s="120" t="s">
        <v>338</v>
      </c>
      <c r="D455" s="120"/>
      <c r="E455" s="176"/>
      <c r="F455" s="120"/>
      <c r="G455" s="120"/>
      <c r="H455" s="120"/>
      <c r="I455" s="120"/>
      <c r="J455" s="359" t="s">
        <v>993</v>
      </c>
      <c r="K455" s="551" t="s">
        <v>900</v>
      </c>
      <c r="L455" s="554" t="s">
        <v>162</v>
      </c>
      <c r="M455" s="129"/>
      <c r="N455" s="392"/>
      <c r="O455" s="392"/>
      <c r="P455" s="581" t="str">
        <f>IF($D456="","",(IF($F456="","",SUM($D456*$F456))))</f>
        <v/>
      </c>
      <c r="Q455" s="435"/>
      <c r="R455" s="184" t="str">
        <f>IF(Table358[[#This Row],[Price of item]]="","",MROUND((SUM(Table358[[#This Row],[Price of item]]*(1.03^($O$2-(IF(Table358[[#This Row],[Year of price quote]] ="",$O$2,Table358[[#This Row],[Year of price quote]])))))),10))</f>
        <v/>
      </c>
      <c r="S455" s="185" t="str">
        <f t="array" ref="S455">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455" s="185" t="str">
        <f t="array" ref="T455">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455" s="185" t="str">
        <f t="array" ref="U455">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455" s="185" t="str">
        <f t="array" ref="V455">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455" s="185" t="str">
        <f t="array" ref="W455">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455" s="185" t="str">
        <f t="array" ref="X455">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455" s="185" t="str">
        <f t="array" ref="Y455">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455" s="185" t="str">
        <f t="array" ref="Z455">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455" s="185" t="str">
        <f t="array" ref="AA455">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455" s="185" t="str">
        <f t="array" ref="AB455">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455" s="185" t="str">
        <f t="array" ref="AC455">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455" s="185" t="str">
        <f t="array" ref="AD455">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455" s="185" t="str">
        <f t="array" ref="AE455">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455" s="185" t="str">
        <f t="array" ref="AF455">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455" s="185" t="str">
        <f t="array" ref="AG455">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455" s="185" t="str">
        <f t="array" ref="AH455">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455" s="186">
        <f>SUM(AD455:AH455)</f>
        <v>0</v>
      </c>
    </row>
    <row r="456" spans="1:35" ht="15.75" thickBot="1" x14ac:dyDescent="0.3">
      <c r="A456" s="17"/>
      <c r="B456" s="119"/>
      <c r="C456" s="120"/>
      <c r="D456" s="120"/>
      <c r="E456" s="176"/>
      <c r="F456" s="120"/>
      <c r="G456" s="120"/>
      <c r="H456" s="120"/>
      <c r="I456" s="120"/>
      <c r="J456" s="389"/>
      <c r="K456" s="390"/>
      <c r="L456" s="123"/>
      <c r="M456" s="124"/>
      <c r="N456" s="128"/>
      <c r="O456" s="128"/>
      <c r="P456" s="581" t="str">
        <f>IF($D457="","",(IF($F457="","",SUM($D457*$F457))))</f>
        <v/>
      </c>
      <c r="Q456" s="435"/>
      <c r="R456" s="184" t="str">
        <f>IF(Table358[[#This Row],[Price of item]]="","",MROUND((SUM(Table358[[#This Row],[Price of item]]*(1.03^($O$2-(IF(Table358[[#This Row],[Year of price quote]] ="",$O$2,Table358[[#This Row],[Year of price quote]])))))),10))</f>
        <v/>
      </c>
      <c r="S456" s="395" t="str">
        <f t="array" ref="S456">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456" s="395" t="str">
        <f t="array" ref="T456">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456" s="395" t="str">
        <f t="array" ref="U456">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456" s="395" t="str">
        <f t="array" ref="V456">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456" s="395" t="str">
        <f t="array" ref="W456">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456" s="395" t="str">
        <f t="array" ref="X456">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456" s="395" t="str">
        <f t="array" ref="Y456">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456" s="395" t="str">
        <f t="array" ref="Z456">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456" s="395" t="str">
        <f t="array" ref="AA456">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456" s="395" t="str">
        <f t="array" ref="AB456">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456" s="395" t="str">
        <f t="array" ref="AC456">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456" s="395" t="str">
        <f t="array" ref="AD456">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456" s="395" t="str">
        <f t="array" ref="AE456">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456" s="395" t="str">
        <f t="array" ref="AF456">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456" s="395" t="str">
        <f t="array" ref="AG456">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456" s="395" t="str">
        <f t="array" ref="AH456">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456" s="396">
        <f>SUM(AD456:AH456)</f>
        <v>0</v>
      </c>
    </row>
    <row r="457" spans="1:35" ht="15.75" thickBot="1" x14ac:dyDescent="0.3">
      <c r="A457" s="293"/>
      <c r="B457" s="294"/>
      <c r="C457" s="295"/>
      <c r="D457" s="295"/>
      <c r="E457" s="207"/>
      <c r="F457" s="295"/>
      <c r="G457" s="295"/>
      <c r="H457" s="295"/>
      <c r="I457" s="295"/>
      <c r="J457" s="296"/>
      <c r="K457" s="297"/>
      <c r="L457" s="543"/>
      <c r="M457" s="299"/>
      <c r="N457" s="399"/>
      <c r="O457" s="300"/>
      <c r="P457" s="582"/>
      <c r="Q457" s="444"/>
      <c r="R457" s="445"/>
      <c r="S457" s="588">
        <f t="shared" ref="S457:AI457" si="73">SUBTOTAL(109,S453:S456)</f>
        <v>7500</v>
      </c>
      <c r="T457" s="588">
        <f t="shared" si="73"/>
        <v>7730</v>
      </c>
      <c r="U457" s="588">
        <f t="shared" si="73"/>
        <v>7950</v>
      </c>
      <c r="V457" s="588">
        <f t="shared" si="73"/>
        <v>8200</v>
      </c>
      <c r="W457" s="588">
        <f t="shared" si="73"/>
        <v>8440</v>
      </c>
      <c r="X457" s="588">
        <f t="shared" si="73"/>
        <v>8700</v>
      </c>
      <c r="Y457" s="588">
        <f t="shared" si="73"/>
        <v>8960</v>
      </c>
      <c r="Z457" s="588">
        <f t="shared" si="73"/>
        <v>9220</v>
      </c>
      <c r="AA457" s="588">
        <f t="shared" si="73"/>
        <v>9500</v>
      </c>
      <c r="AB457" s="588">
        <f t="shared" si="73"/>
        <v>9790</v>
      </c>
      <c r="AC457" s="588">
        <f t="shared" si="73"/>
        <v>10080</v>
      </c>
      <c r="AD457" s="588">
        <f t="shared" si="73"/>
        <v>10380</v>
      </c>
      <c r="AE457" s="588">
        <f t="shared" si="73"/>
        <v>10690</v>
      </c>
      <c r="AF457" s="588">
        <f t="shared" si="73"/>
        <v>11020</v>
      </c>
      <c r="AG457" s="588">
        <f t="shared" si="73"/>
        <v>11350</v>
      </c>
      <c r="AH457" s="588">
        <f t="shared" si="73"/>
        <v>11690</v>
      </c>
      <c r="AI457" s="588">
        <f t="shared" si="73"/>
        <v>55130</v>
      </c>
    </row>
    <row r="458" spans="1:35" ht="15.75" thickBot="1" x14ac:dyDescent="0.3">
      <c r="A458" s="293"/>
      <c r="B458" s="294"/>
      <c r="C458" s="295"/>
      <c r="D458" s="295"/>
      <c r="E458" s="207"/>
      <c r="F458" s="295"/>
      <c r="G458" s="295"/>
      <c r="H458" s="295"/>
      <c r="I458" s="295"/>
      <c r="J458" s="296"/>
      <c r="K458" s="297"/>
      <c r="L458" s="298"/>
      <c r="M458" s="299"/>
      <c r="N458" s="399"/>
      <c r="O458" s="300"/>
      <c r="P458" s="583"/>
      <c r="Q458" s="302"/>
      <c r="R458" s="303"/>
      <c r="S458" s="304"/>
      <c r="T458" s="304"/>
      <c r="U458" s="304"/>
      <c r="V458" s="304"/>
      <c r="W458" s="304"/>
      <c r="X458" s="304"/>
      <c r="Y458" s="304"/>
      <c r="Z458" s="304"/>
      <c r="AA458" s="304"/>
      <c r="AB458" s="303"/>
      <c r="AC458" s="304"/>
      <c r="AD458" s="304"/>
      <c r="AE458" s="304"/>
      <c r="AF458" s="304"/>
      <c r="AG458" s="304"/>
      <c r="AH458" s="304"/>
      <c r="AI458" s="304"/>
    </row>
    <row r="459" spans="1:35" ht="32.25" thickBot="1" x14ac:dyDescent="0.3">
      <c r="A459" s="529" t="s">
        <v>994</v>
      </c>
      <c r="B459" s="274" t="s">
        <v>87</v>
      </c>
      <c r="C459" s="306"/>
      <c r="D459" s="306"/>
      <c r="E459" s="222"/>
      <c r="F459" s="530"/>
      <c r="G459" s="306"/>
      <c r="H459" s="306"/>
      <c r="I459" s="306" t="s">
        <v>925</v>
      </c>
      <c r="J459" s="308"/>
      <c r="K459" s="531"/>
      <c r="L459" s="532"/>
      <c r="M459" s="307"/>
      <c r="N459" s="136"/>
      <c r="O459" s="136"/>
      <c r="P459" s="584"/>
      <c r="Q459" s="557"/>
      <c r="R459" s="556"/>
      <c r="S459" s="535"/>
      <c r="T459" s="535"/>
      <c r="U459" s="535"/>
      <c r="V459" s="535"/>
      <c r="W459" s="535"/>
      <c r="X459" s="535"/>
      <c r="Y459" s="535"/>
      <c r="Z459" s="535"/>
      <c r="AA459" s="535"/>
      <c r="AB459" s="535"/>
      <c r="AC459" s="535"/>
      <c r="AD459" s="535"/>
      <c r="AE459" s="535"/>
      <c r="AF459" s="535"/>
      <c r="AG459" s="535"/>
      <c r="AH459" s="535"/>
      <c r="AI459" s="536"/>
    </row>
    <row r="460" spans="1:35" ht="75" x14ac:dyDescent="0.25">
      <c r="A460" s="68" t="s">
        <v>995</v>
      </c>
      <c r="B460" s="135" t="s">
        <v>95</v>
      </c>
      <c r="C460" s="537" t="s">
        <v>233</v>
      </c>
      <c r="D460" s="537"/>
      <c r="E460" s="230"/>
      <c r="F460" s="537"/>
      <c r="G460" s="537"/>
      <c r="H460" s="537"/>
      <c r="I460" s="537" t="s">
        <v>996</v>
      </c>
      <c r="J460" s="558"/>
      <c r="K460" s="559" t="s">
        <v>997</v>
      </c>
      <c r="L460" s="545"/>
      <c r="M460" s="540"/>
      <c r="N460" s="541">
        <v>1</v>
      </c>
      <c r="O460" s="541">
        <v>2020</v>
      </c>
      <c r="P460" s="585">
        <v>7500</v>
      </c>
      <c r="Q460" s="560"/>
      <c r="R460" s="236">
        <f>IF(Table358[[#This Row],[Price of item]]="","",MROUND((SUM(Table358[[#This Row],[Price of item]]*(1.03^($O$2-(IF(Table358[[#This Row],[Year of price quote]] ="",$O$2,Table358[[#This Row],[Year of price quote]])))))),10))</f>
        <v>7500</v>
      </c>
      <c r="S460" s="598">
        <f t="array" ref="S460">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7500</v>
      </c>
      <c r="T460" s="598">
        <f t="array" ref="T460">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7730</v>
      </c>
      <c r="U460" s="598">
        <f t="array" ref="U460">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7960</v>
      </c>
      <c r="V460" s="598">
        <f t="array" ref="V460">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8200</v>
      </c>
      <c r="W460" s="598">
        <f t="array" ref="W460">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8440</v>
      </c>
      <c r="X460" s="598">
        <f t="array" ref="X460">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8690</v>
      </c>
      <c r="Y460" s="598">
        <f t="array" ref="Y460">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8960</v>
      </c>
      <c r="Z460" s="598">
        <f t="array" ref="Z460">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9220</v>
      </c>
      <c r="AA460" s="598">
        <f t="array" ref="AA460">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9500</v>
      </c>
      <c r="AB460" s="598">
        <f t="array" ref="AB460">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9790</v>
      </c>
      <c r="AC460" s="598">
        <f t="array" ref="AC460">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10080</v>
      </c>
      <c r="AD460" s="237">
        <f t="array" ref="AD460">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10380</v>
      </c>
      <c r="AE460" s="237">
        <f t="array" ref="AE460">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10690</v>
      </c>
      <c r="AF460" s="237">
        <f t="array" ref="AF460">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11010</v>
      </c>
      <c r="AG460" s="237">
        <f t="array" ref="AG460">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11340</v>
      </c>
      <c r="AH460" s="237">
        <f t="array" ref="AH460">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11680</v>
      </c>
      <c r="AI460" s="287">
        <f>SUM(AD460:AH460)</f>
        <v>55100</v>
      </c>
    </row>
    <row r="461" spans="1:35" ht="75" x14ac:dyDescent="0.25">
      <c r="A461" s="17" t="s">
        <v>998</v>
      </c>
      <c r="B461" s="119"/>
      <c r="C461" s="120" t="s">
        <v>96</v>
      </c>
      <c r="D461" s="120"/>
      <c r="E461" s="176"/>
      <c r="F461" s="120"/>
      <c r="G461" s="120"/>
      <c r="H461" s="120"/>
      <c r="I461" s="120"/>
      <c r="J461" s="389" t="s">
        <v>1024</v>
      </c>
      <c r="K461" s="559" t="s">
        <v>997</v>
      </c>
      <c r="L461" s="123"/>
      <c r="M461" s="124"/>
      <c r="N461" s="128">
        <v>10</v>
      </c>
      <c r="O461" s="128">
        <v>2027</v>
      </c>
      <c r="P461" s="577">
        <v>7500</v>
      </c>
      <c r="Q461" s="561"/>
      <c r="R461" s="184">
        <f>IF(Table358[[#This Row],[Price of item]]="","",MROUND((SUM(Table358[[#This Row],[Price of item]]*(1.03^($O$2-(IF(Table358[[#This Row],[Year of price quote]] ="",$O$2,Table358[[#This Row],[Year of price quote]])))))),10))</f>
        <v>7500</v>
      </c>
      <c r="S461" s="595" t="str">
        <f t="array" ref="S461">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461" s="595" t="str">
        <f t="array" ref="T461">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461" s="595" t="str">
        <f t="array" ref="U461">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461" s="595" t="str">
        <f t="array" ref="V461">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461" s="595" t="str">
        <f t="array" ref="W461">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461" s="595" t="str">
        <f t="array" ref="X461">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461" s="595" t="str">
        <f t="array" ref="Y461">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461" s="595">
        <f t="array" ref="Z461">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9220</v>
      </c>
      <c r="AA461" s="595" t="str">
        <f t="array" ref="AA461">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461" s="595" t="str">
        <f t="array" ref="AB461">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461" s="595" t="str">
        <f t="array" ref="AC461">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461" s="185" t="str">
        <f t="array" ref="AD461">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461" s="185" t="str">
        <f t="array" ref="AE461">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461" s="185" t="str">
        <f t="array" ref="AF461">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461" s="185" t="str">
        <f t="array" ref="AG461">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461" s="185" t="str">
        <f t="array" ref="AH461">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461" s="186">
        <f>SUM(AD461:AH461)</f>
        <v>0</v>
      </c>
    </row>
    <row r="462" spans="1:35" ht="15.75" thickBot="1" x14ac:dyDescent="0.3">
      <c r="A462" s="17"/>
      <c r="B462" s="119"/>
      <c r="C462" s="120"/>
      <c r="D462" s="120"/>
      <c r="E462" s="176"/>
      <c r="F462" s="120"/>
      <c r="G462" s="120"/>
      <c r="H462" s="120"/>
      <c r="I462" s="120"/>
      <c r="J462" s="389"/>
      <c r="K462" s="390"/>
      <c r="L462" s="123"/>
      <c r="M462" s="124"/>
      <c r="N462" s="128"/>
      <c r="O462" s="128"/>
      <c r="P462" s="581" t="str">
        <f>IF($D463="","",(IF($F463="","",SUM($D463*$F463))))</f>
        <v/>
      </c>
      <c r="Q462" s="485"/>
      <c r="R462" s="184" t="str">
        <f>IF(Table358[[#This Row],[Price of item]]="","",MROUND((SUM(Table358[[#This Row],[Price of item]]*(1.03^($O$2-(IF(Table358[[#This Row],[Year of price quote]] ="",$O$2,Table358[[#This Row],[Year of price quote]])))))),10))</f>
        <v/>
      </c>
      <c r="S462" s="395" t="str">
        <f t="array" ref="S462">IF(MOD((S$4-(IF(Table358[[#This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Price]]*(1.03^S$5)),10))),"")</f>
        <v/>
      </c>
      <c r="T462" s="395" t="str">
        <f t="array" ref="T462">IF(MOD((T$4-(IF(Table358[[#This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Price]]*(1.03^T$5)),10))),"")</f>
        <v/>
      </c>
      <c r="U462" s="395" t="str">
        <f t="array" ref="U462">IF(MOD((U$4-(IF(Table358[[#This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Price]]*(1.03^U$5)),10))),"")</f>
        <v/>
      </c>
      <c r="V462" s="395" t="str">
        <f t="array" ref="V462">IF(MOD((V$4-(IF(Table358[[#This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Price]]*(1.03^V$5)),10))),"")</f>
        <v/>
      </c>
      <c r="W462" s="395" t="str">
        <f t="array" ref="W462">IF(MOD((W$4-(IF(Table358[[#This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Price]]*(1.03^W$5)),10))),"")</f>
        <v/>
      </c>
      <c r="X462" s="395" t="str">
        <f t="array" ref="X462">IF(MOD((X$4-(IF(Table358[[#This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Price]]*(1.03^X$5)),10))),"")</f>
        <v/>
      </c>
      <c r="Y462" s="395" t="str">
        <f t="array" ref="Y462">IF(MOD((Y$4-(IF(Table358[[#This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Price]]*(1.03^Y$5)),10))),"")</f>
        <v/>
      </c>
      <c r="Z462" s="395" t="str">
        <f t="array" ref="Z462">IF(MOD((Z$4-(IF(Table358[[#This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Price]]*(1.03^Z$5)),10))),"")</f>
        <v/>
      </c>
      <c r="AA462" s="395" t="str">
        <f t="array" ref="AA462">IF(MOD((AA$4-(IF(Table358[[#This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Price]]*(1.03^AA$5)),10))),"")</f>
        <v/>
      </c>
      <c r="AB462" s="395" t="str">
        <f t="array" ref="AB462">IF(MOD((AB$4-(IF(Table358[[#This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Price]]*(1.03^AB$5)),10))),"")</f>
        <v/>
      </c>
      <c r="AC462" s="395" t="str">
        <f t="array" ref="AC462">IF(MOD((AC$4-(IF(Table358[[#This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Price]]*(1.03^AC$5)),10))),"")</f>
        <v/>
      </c>
      <c r="AD462" s="395" t="str">
        <f t="array" ref="AD462">IF(MOD((AD$4-(IF(Table358[[#This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Price]]*(1.03^AD$5)),10))),"")</f>
        <v/>
      </c>
      <c r="AE462" s="395" t="str">
        <f t="array" ref="AE462">IF(MOD((AE$4-(IF(Table358[[#This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Price]]*(1.03^AE$5)),10))),"")</f>
        <v/>
      </c>
      <c r="AF462" s="395" t="str">
        <f t="array" ref="AF462">IF(MOD((AF$4-(IF(Table358[[#This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Price]]*(1.03^AF$5)),10))),"")</f>
        <v/>
      </c>
      <c r="AG462" s="395" t="str">
        <f t="array" ref="AG462">IF(MOD((AG$4-(IF(Table358[[#This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Price]]*(1.03^AG$5)),10))),"")</f>
        <v/>
      </c>
      <c r="AH462" s="395" t="str">
        <f t="array" ref="AH462">IF(MOD((AH$4-(IF(Table358[[#This Row],[LAST MAINT'' (YR)]:[LAST MAINT'' (YR)]]="",Table358[[#This Row],[NEXT MAINT'' (YR)]:[NEXT MAINT'' (YR)]],Table358[[#This Row],[LAST MAINT'' (YR)]:[LAST MAINT'' (YR)]]))),(IF(Table358[[#This Row],[ONGOING MAINT'' CYCLE]:[ONGOING MAINT'' CYCLE]]="",50,Table358[[#This Row],[ONGOING MAINT'' CYCLE]:[ONGOING MAINT'' CYCLE]])))=0,(IF(Table358[[#This Row],[Current Year Projection Price]:[Current Year Projection Price]]="","",MROUND((Table358[[#This Row],[Current Year Projection Price]:[Current Year Projection Price]]*(1.03^AH$5)),10))),"")</f>
        <v/>
      </c>
      <c r="AI462" s="396">
        <f>SUM(AD462:AH462)</f>
        <v>0</v>
      </c>
    </row>
    <row r="463" spans="1:35" ht="15.75" thickBot="1" x14ac:dyDescent="0.3">
      <c r="A463" s="293"/>
      <c r="B463" s="294"/>
      <c r="C463" s="295"/>
      <c r="D463" s="295"/>
      <c r="E463" s="207"/>
      <c r="F463" s="295"/>
      <c r="G463" s="295"/>
      <c r="H463" s="295"/>
      <c r="I463" s="295"/>
      <c r="J463" s="296"/>
      <c r="K463" s="297"/>
      <c r="L463" s="298"/>
      <c r="M463" s="299"/>
      <c r="N463" s="399"/>
      <c r="O463" s="300"/>
      <c r="P463" s="581"/>
      <c r="Q463" s="302"/>
      <c r="R463" s="303"/>
      <c r="S463" s="588">
        <f t="shared" ref="S463:AI463" si="74">SUBTOTAL(109,S460:S462)</f>
        <v>7500</v>
      </c>
      <c r="T463" s="588">
        <f t="shared" si="74"/>
        <v>7730</v>
      </c>
      <c r="U463" s="588">
        <f t="shared" si="74"/>
        <v>7960</v>
      </c>
      <c r="V463" s="588">
        <f t="shared" si="74"/>
        <v>8200</v>
      </c>
      <c r="W463" s="588">
        <f t="shared" si="74"/>
        <v>8440</v>
      </c>
      <c r="X463" s="588">
        <f t="shared" si="74"/>
        <v>8690</v>
      </c>
      <c r="Y463" s="588">
        <f t="shared" si="74"/>
        <v>8960</v>
      </c>
      <c r="Z463" s="588">
        <f t="shared" si="74"/>
        <v>18440</v>
      </c>
      <c r="AA463" s="588">
        <f t="shared" si="74"/>
        <v>9500</v>
      </c>
      <c r="AB463" s="589">
        <f t="shared" si="74"/>
        <v>9790</v>
      </c>
      <c r="AC463" s="588">
        <f t="shared" si="74"/>
        <v>10080</v>
      </c>
      <c r="AD463" s="555">
        <f t="shared" si="74"/>
        <v>10380</v>
      </c>
      <c r="AE463" s="555">
        <f t="shared" si="74"/>
        <v>10690</v>
      </c>
      <c r="AF463" s="555">
        <f t="shared" si="74"/>
        <v>11010</v>
      </c>
      <c r="AG463" s="555">
        <f t="shared" si="74"/>
        <v>11340</v>
      </c>
      <c r="AH463" s="555">
        <f t="shared" si="74"/>
        <v>11680</v>
      </c>
      <c r="AI463" s="373">
        <f t="shared" si="74"/>
        <v>55100</v>
      </c>
    </row>
    <row r="464" spans="1:35" ht="17.25" thickBot="1" x14ac:dyDescent="0.3">
      <c r="A464" s="562"/>
      <c r="B464" s="563"/>
      <c r="C464" s="562"/>
      <c r="D464" s="562"/>
      <c r="E464" s="562"/>
      <c r="F464" s="562"/>
      <c r="G464" s="562"/>
      <c r="H464" s="562"/>
      <c r="I464" s="562"/>
      <c r="J464" s="564"/>
      <c r="K464" s="565"/>
      <c r="L464" s="566"/>
      <c r="M464" s="566"/>
      <c r="N464" s="567"/>
      <c r="O464" s="568"/>
      <c r="P464" s="569"/>
      <c r="Q464" s="569"/>
      <c r="R464" s="569"/>
      <c r="S464" s="570"/>
      <c r="T464" s="570"/>
      <c r="U464" s="570"/>
      <c r="V464" s="570"/>
      <c r="W464" s="570"/>
      <c r="X464" s="570"/>
      <c r="Y464" s="570"/>
      <c r="Z464" s="570"/>
      <c r="AA464" s="570"/>
      <c r="AB464" s="570"/>
      <c r="AC464" s="570"/>
      <c r="AD464" s="570"/>
      <c r="AE464" s="570"/>
      <c r="AF464" s="570"/>
      <c r="AG464" s="570"/>
      <c r="AH464" s="570"/>
      <c r="AI464" s="570"/>
    </row>
    <row r="465" spans="2:37" ht="18.75" thickBot="1" x14ac:dyDescent="0.3">
      <c r="D465" s="98" t="s">
        <v>1035</v>
      </c>
      <c r="N465" s="571" t="s">
        <v>999</v>
      </c>
      <c r="O465" s="572"/>
      <c r="P465" s="572"/>
      <c r="Q465" s="572"/>
      <c r="R465" s="573"/>
      <c r="S465" s="574">
        <f>S463+S457+S450+S439+S430+S419+S409+S402+S394+S387+S379+S370+S358+S348+S334+S317+S301+S293+S286+S276+S269+S260+S249+S229+S214+S205+S196+S179+S162+S148+S133+S122+S112+S96+S84+S74+S62+S53+S43+S34+S26</f>
        <v>221940</v>
      </c>
      <c r="T465" s="574">
        <f t="shared" ref="T465:AI465" si="75">T463+T457+T450+T439+T430+T419+T409+T402+T394+T387+T379+T370+T358+T348+T334+T317+T301+T293+T286+T276+T269+T260+T249+T229+T214+T205+T196+T179+T162+T148+T133+T122+T112+T96+T84+T74+T62+T53+T43+T34+T26</f>
        <v>59790</v>
      </c>
      <c r="U465" s="574">
        <f t="shared" si="75"/>
        <v>137880</v>
      </c>
      <c r="V465" s="574">
        <f t="shared" si="75"/>
        <v>44010</v>
      </c>
      <c r="W465" s="574">
        <f t="shared" si="75"/>
        <v>239060</v>
      </c>
      <c r="X465" s="574">
        <f t="shared" si="75"/>
        <v>454450</v>
      </c>
      <c r="Y465" s="574">
        <f t="shared" si="75"/>
        <v>63270</v>
      </c>
      <c r="Z465" s="574">
        <f t="shared" si="75"/>
        <v>95040</v>
      </c>
      <c r="AA465" s="574">
        <f t="shared" si="75"/>
        <v>125620</v>
      </c>
      <c r="AB465" s="574">
        <f t="shared" si="75"/>
        <v>112750</v>
      </c>
      <c r="AC465" s="574">
        <f t="shared" si="75"/>
        <v>226890</v>
      </c>
      <c r="AD465" s="574">
        <f t="shared" si="75"/>
        <v>80010</v>
      </c>
      <c r="AE465" s="574">
        <f t="shared" si="75"/>
        <v>194900</v>
      </c>
      <c r="AF465" s="574">
        <f t="shared" si="75"/>
        <v>49960</v>
      </c>
      <c r="AG465" s="574">
        <f t="shared" si="75"/>
        <v>309610</v>
      </c>
      <c r="AH465" s="574">
        <f t="shared" si="75"/>
        <v>285220</v>
      </c>
      <c r="AI465" s="574">
        <f t="shared" si="75"/>
        <v>910290</v>
      </c>
    </row>
    <row r="466" spans="2:37" ht="18.75" thickBot="1" x14ac:dyDescent="0.3">
      <c r="B466" s="98" t="s">
        <v>1032</v>
      </c>
      <c r="D466" s="634">
        <v>36</v>
      </c>
      <c r="E466" s="98" t="s">
        <v>1033</v>
      </c>
      <c r="N466" s="571" t="s">
        <v>1000</v>
      </c>
      <c r="O466" s="572"/>
      <c r="P466" s="572"/>
      <c r="Q466" s="575"/>
      <c r="R466" s="575"/>
      <c r="S466" s="574">
        <f>'[10]CAC Services - Del'!S62</f>
        <v>50400</v>
      </c>
      <c r="T466" s="574">
        <f>'[10]CAC Services - Del'!T62</f>
        <v>86250</v>
      </c>
      <c r="U466" s="574">
        <f>'[10]CAC Services - Del'!U62</f>
        <v>53440</v>
      </c>
      <c r="V466" s="574">
        <f>'[10]CAC Services - Del'!V62</f>
        <v>55130</v>
      </c>
      <c r="W466" s="574">
        <f>'[10]CAC Services - Del'!W62</f>
        <v>73780</v>
      </c>
      <c r="X466" s="574">
        <f>'[10]CAC Services - Del'!X62</f>
        <v>58460</v>
      </c>
      <c r="Y466" s="574">
        <f>'[10]CAC Services - Del'!Y62</f>
        <v>93710</v>
      </c>
      <c r="Z466" s="574">
        <f>'[10]CAC Services - Del'!Z62</f>
        <v>68270</v>
      </c>
      <c r="AA466" s="574">
        <f>'[10]CAC Services - Del'!AA62</f>
        <v>63760</v>
      </c>
      <c r="AB466" s="574">
        <f>'[10]CAC Services - Del'!AB62</f>
        <v>78730</v>
      </c>
      <c r="AC466" s="574">
        <f>'[10]CAC Services - Del'!AC62</f>
        <v>74700</v>
      </c>
      <c r="AD466" s="574">
        <f>'[10]CAC Services - Del'!AD62</f>
        <v>106820</v>
      </c>
      <c r="AE466" s="574">
        <f>'[10]CAC Services - Del'!AE62</f>
        <v>70090</v>
      </c>
      <c r="AF466" s="574">
        <f>'[10]CAC Services - Del'!AF62</f>
        <v>79780</v>
      </c>
      <c r="AG466" s="574">
        <f>'[10]CAC Services - Del'!AG62</f>
        <v>89640</v>
      </c>
      <c r="AH466" s="574">
        <f>'[10]CAC Services - Del'!AH62</f>
        <v>76650</v>
      </c>
      <c r="AI466" s="574">
        <f>'[10]CAC Services - Del'!AI62</f>
        <v>422980</v>
      </c>
    </row>
    <row r="467" spans="2:37" ht="18.75" thickBot="1" x14ac:dyDescent="0.3">
      <c r="B467" s="98" t="s">
        <v>1034</v>
      </c>
      <c r="D467" s="634">
        <v>75</v>
      </c>
      <c r="E467" s="98" t="s">
        <v>1033</v>
      </c>
      <c r="N467" s="590" t="s">
        <v>1001</v>
      </c>
      <c r="O467" s="591"/>
      <c r="P467" s="591"/>
      <c r="Q467" s="592"/>
      <c r="R467" s="592"/>
      <c r="S467" s="593">
        <f>SUM(S465:S466)</f>
        <v>272340</v>
      </c>
      <c r="T467" s="593">
        <f t="shared" ref="T467:AI467" si="76">SUM(T465:T466)</f>
        <v>146040</v>
      </c>
      <c r="U467" s="593">
        <f t="shared" si="76"/>
        <v>191320</v>
      </c>
      <c r="V467" s="593">
        <f t="shared" si="76"/>
        <v>99140</v>
      </c>
      <c r="W467" s="593">
        <f t="shared" si="76"/>
        <v>312840</v>
      </c>
      <c r="X467" s="593">
        <f t="shared" si="76"/>
        <v>512910</v>
      </c>
      <c r="Y467" s="593">
        <f t="shared" si="76"/>
        <v>156980</v>
      </c>
      <c r="Z467" s="593">
        <f t="shared" si="76"/>
        <v>163310</v>
      </c>
      <c r="AA467" s="593">
        <f t="shared" si="76"/>
        <v>189380</v>
      </c>
      <c r="AB467" s="593">
        <f t="shared" si="76"/>
        <v>191480</v>
      </c>
      <c r="AC467" s="593">
        <f t="shared" si="76"/>
        <v>301590</v>
      </c>
      <c r="AD467" s="593">
        <f t="shared" si="76"/>
        <v>186830</v>
      </c>
      <c r="AE467" s="593">
        <f t="shared" si="76"/>
        <v>264990</v>
      </c>
      <c r="AF467" s="593">
        <f t="shared" si="76"/>
        <v>129740</v>
      </c>
      <c r="AG467" s="593">
        <f t="shared" si="76"/>
        <v>399250</v>
      </c>
      <c r="AH467" s="593">
        <f t="shared" si="76"/>
        <v>361870</v>
      </c>
      <c r="AI467" s="593">
        <f t="shared" si="76"/>
        <v>1333270</v>
      </c>
    </row>
    <row r="468" spans="2:37" ht="16.5" x14ac:dyDescent="0.3">
      <c r="P468" s="576"/>
      <c r="Q468" s="576"/>
      <c r="R468" s="576"/>
      <c r="S468" s="576"/>
      <c r="T468" s="576"/>
      <c r="U468" s="576"/>
      <c r="V468" s="576"/>
      <c r="W468" s="576"/>
      <c r="X468" s="576"/>
      <c r="Y468" s="576"/>
      <c r="Z468" s="576"/>
      <c r="AA468" s="576"/>
      <c r="AB468" s="576"/>
      <c r="AC468" s="576"/>
      <c r="AD468" s="576"/>
      <c r="AE468" s="576"/>
      <c r="AF468" s="576"/>
      <c r="AG468" s="576"/>
      <c r="AH468" s="576"/>
      <c r="AI468" s="576"/>
    </row>
    <row r="469" spans="2:37" x14ac:dyDescent="0.25">
      <c r="N469" s="98" t="s">
        <v>1010</v>
      </c>
      <c r="S469" s="606" t="e">
        <f ca="1">SumCellsByColor(S8:S461,#REF!)</f>
        <v>#NAME?</v>
      </c>
      <c r="T469" s="606" t="e">
        <f ca="1">SumCellsByColor(T8:T461,#REF!)</f>
        <v>#NAME?</v>
      </c>
      <c r="U469" s="606" t="e">
        <f ca="1">SumCellsByColor(U8:U461,#REF!)</f>
        <v>#NAME?</v>
      </c>
      <c r="V469" s="606" t="e">
        <f ca="1">SumCellsByColor(V8:V461,#REF!)</f>
        <v>#NAME?</v>
      </c>
      <c r="W469" s="606" t="e">
        <f ca="1">SumCellsByColor(W8:W461,#REF!)</f>
        <v>#NAME?</v>
      </c>
      <c r="X469" s="606" t="e">
        <f ca="1">SumCellsByColor(X8:X461,#REF!)</f>
        <v>#NAME?</v>
      </c>
      <c r="Y469" s="606" t="e">
        <f ca="1">SumCellsByColor(Y8:Y461,#REF!)</f>
        <v>#NAME?</v>
      </c>
      <c r="Z469" s="606" t="e">
        <f ca="1">SumCellsByColor(Z8:Z461,#REF!)</f>
        <v>#NAME?</v>
      </c>
      <c r="AA469" s="606" t="e">
        <f ca="1">SumCellsByColor(AA8:AA461,#REF!)</f>
        <v>#NAME?</v>
      </c>
      <c r="AB469" s="606" t="e">
        <f ca="1">SumCellsByColor(AB8:AB461,#REF!)</f>
        <v>#NAME?</v>
      </c>
      <c r="AC469" s="606" t="e">
        <f ca="1">SumCellsByColor(AC8:AC461,#REF!)</f>
        <v>#NAME?</v>
      </c>
      <c r="AD469" s="606"/>
      <c r="AE469" s="606"/>
      <c r="AF469" s="606"/>
      <c r="AG469" s="606"/>
      <c r="AH469" s="606"/>
      <c r="AI469" s="606"/>
      <c r="AJ469" s="606"/>
      <c r="AK469" s="606"/>
    </row>
    <row r="470" spans="2:37" x14ac:dyDescent="0.25">
      <c r="N470" s="98" t="s">
        <v>1011</v>
      </c>
      <c r="S470" s="606" t="e">
        <f ca="1">SumCellsByColor(S8:S462,#REF!)</f>
        <v>#NAME?</v>
      </c>
      <c r="T470" s="606" t="e">
        <f ca="1">SumCellsByColor(T8:T462,#REF!)</f>
        <v>#NAME?</v>
      </c>
      <c r="U470" s="606" t="e">
        <f ca="1">SumCellsByColor(U8:U462,#REF!)</f>
        <v>#NAME?</v>
      </c>
      <c r="V470" s="606" t="e">
        <f ca="1">SumCellsByColor(V8:V462,#REF!)</f>
        <v>#NAME?</v>
      </c>
      <c r="W470" s="606" t="e">
        <f ca="1">SumCellsByColor(W8:W462,#REF!)</f>
        <v>#NAME?</v>
      </c>
      <c r="X470" s="606" t="e">
        <f ca="1">SumCellsByColor(X8:X462,#REF!)</f>
        <v>#NAME?</v>
      </c>
      <c r="Y470" s="606" t="e">
        <f ca="1">SumCellsByColor(Y8:Y462,#REF!)</f>
        <v>#NAME?</v>
      </c>
      <c r="Z470" s="606" t="e">
        <f ca="1">SumCellsByColor(Z8:Z462,#REF!)</f>
        <v>#NAME?</v>
      </c>
      <c r="AA470" s="606" t="e">
        <f ca="1">SumCellsByColor(AA8:AA462,#REF!)</f>
        <v>#NAME?</v>
      </c>
      <c r="AB470" s="606" t="e">
        <f ca="1">SumCellsByColor(AB8:AB462,#REF!)</f>
        <v>#NAME?</v>
      </c>
      <c r="AC470" s="606" t="e">
        <f ca="1">SumCellsByColor(AC8:AC462,#REF!)</f>
        <v>#NAME?</v>
      </c>
      <c r="AD470" s="606"/>
      <c r="AE470" s="606"/>
      <c r="AF470" s="606"/>
      <c r="AG470" s="606"/>
      <c r="AH470" s="606"/>
      <c r="AI470" s="606"/>
      <c r="AJ470" s="606"/>
      <c r="AK470" s="606"/>
    </row>
    <row r="471" spans="2:37" x14ac:dyDescent="0.25">
      <c r="N471" s="99" t="s">
        <v>1013</v>
      </c>
      <c r="S471" s="606" t="e">
        <f ca="1">SumCellsByColor(S10:S462,#REF!)</f>
        <v>#NAME?</v>
      </c>
      <c r="T471" s="606" t="e">
        <f ca="1">SumCellsByColor(T10:T462,#REF!)</f>
        <v>#NAME?</v>
      </c>
      <c r="U471" s="606" t="e">
        <f ca="1">SumCellsByColor(U10:U462,#REF!)</f>
        <v>#NAME?</v>
      </c>
      <c r="V471" s="606" t="e">
        <f ca="1">SumCellsByColor(V10:V462,#REF!)</f>
        <v>#NAME?</v>
      </c>
      <c r="W471" s="606" t="e">
        <f ca="1">SumCellsByColor(W10:W462,#REF!)</f>
        <v>#NAME?</v>
      </c>
      <c r="X471" s="606" t="e">
        <f ca="1">SumCellsByColor(X10:X462,#REF!)</f>
        <v>#NAME?</v>
      </c>
      <c r="Y471" s="606" t="e">
        <f ca="1">SumCellsByColor(Y10:Y462,#REF!)</f>
        <v>#NAME?</v>
      </c>
      <c r="Z471" s="606" t="e">
        <f ca="1">SumCellsByColor(Z10:Z462,#REF!)</f>
        <v>#NAME?</v>
      </c>
      <c r="AA471" s="606" t="e">
        <f ca="1">SumCellsByColor(AA10:AA462,#REF!)</f>
        <v>#NAME?</v>
      </c>
      <c r="AB471" s="606" t="e">
        <f ca="1">SumCellsByColor(AB10:AB462,#REF!)</f>
        <v>#NAME?</v>
      </c>
      <c r="AC471" s="606" t="e">
        <f ca="1">SumCellsByColor(AC10:AC462,#REF!)</f>
        <v>#NAME?</v>
      </c>
      <c r="AD471" s="606"/>
      <c r="AE471" s="606"/>
      <c r="AF471" s="606"/>
      <c r="AG471" s="606"/>
      <c r="AH471" s="606"/>
      <c r="AI471" s="606"/>
      <c r="AJ471" s="606"/>
      <c r="AK471" s="606"/>
    </row>
    <row r="472" spans="2:37" x14ac:dyDescent="0.25">
      <c r="N472" s="98" t="s">
        <v>1012</v>
      </c>
      <c r="S472" s="606" t="e">
        <f ca="1">SumCellsByColor(S12:S462,#REF!)</f>
        <v>#NAME?</v>
      </c>
      <c r="T472" s="606" t="e">
        <f ca="1">SumCellsByColor(T12:T462,#REF!)</f>
        <v>#NAME?</v>
      </c>
      <c r="U472" s="606" t="e">
        <f ca="1">SumCellsByColor(U12:U462,#REF!)</f>
        <v>#NAME?</v>
      </c>
      <c r="V472" s="606" t="e">
        <f ca="1">SumCellsByColor(V12:V462,#REF!)</f>
        <v>#NAME?</v>
      </c>
      <c r="W472" s="606" t="e">
        <f ca="1">SumCellsByColor(W12:W462,#REF!)</f>
        <v>#NAME?</v>
      </c>
      <c r="X472" s="606" t="e">
        <f ca="1">SumCellsByColor(X12:X462,#REF!)</f>
        <v>#NAME?</v>
      </c>
      <c r="Y472" s="606" t="e">
        <f ca="1">SumCellsByColor(Y12:Y462,#REF!)</f>
        <v>#NAME?</v>
      </c>
      <c r="Z472" s="606" t="e">
        <f ca="1">SumCellsByColor(Z12:Z462,#REF!)</f>
        <v>#NAME?</v>
      </c>
      <c r="AA472" s="606" t="e">
        <f ca="1">SumCellsByColor(AA12:AA462,#REF!)</f>
        <v>#NAME?</v>
      </c>
      <c r="AB472" s="606" t="e">
        <f ca="1">SumCellsByColor(AB12:AB462,#REF!)</f>
        <v>#NAME?</v>
      </c>
      <c r="AC472" s="606" t="e">
        <f ca="1">SumCellsByColor(AC12:AC462,#REF!)</f>
        <v>#NAME?</v>
      </c>
      <c r="AD472" s="606"/>
      <c r="AE472" s="606"/>
      <c r="AF472" s="606"/>
      <c r="AG472" s="606"/>
      <c r="AH472" s="606"/>
      <c r="AI472" s="606"/>
      <c r="AJ472" s="606"/>
      <c r="AK472" s="606"/>
    </row>
    <row r="473" spans="2:37" ht="15.75" thickBot="1" x14ac:dyDescent="0.3">
      <c r="N473" s="98" t="s">
        <v>1014</v>
      </c>
      <c r="S473" s="630" t="e">
        <f ca="1">SUM(S469:S472)</f>
        <v>#NAME?</v>
      </c>
      <c r="T473" s="630" t="e">
        <f t="shared" ref="T473:AC473" ca="1" si="77">SUM(T469:T472)</f>
        <v>#NAME?</v>
      </c>
      <c r="U473" s="630" t="e">
        <f t="shared" ca="1" si="77"/>
        <v>#NAME?</v>
      </c>
      <c r="V473" s="630" t="e">
        <f t="shared" ca="1" si="77"/>
        <v>#NAME?</v>
      </c>
      <c r="W473" s="630" t="e">
        <f t="shared" ca="1" si="77"/>
        <v>#NAME?</v>
      </c>
      <c r="X473" s="630" t="e">
        <f t="shared" ca="1" si="77"/>
        <v>#NAME?</v>
      </c>
      <c r="Y473" s="630" t="e">
        <f t="shared" ca="1" si="77"/>
        <v>#NAME?</v>
      </c>
      <c r="Z473" s="630" t="e">
        <f t="shared" ca="1" si="77"/>
        <v>#NAME?</v>
      </c>
      <c r="AA473" s="630" t="e">
        <f t="shared" ca="1" si="77"/>
        <v>#NAME?</v>
      </c>
      <c r="AB473" s="630" t="e">
        <f t="shared" ca="1" si="77"/>
        <v>#NAME?</v>
      </c>
      <c r="AC473" s="630" t="e">
        <f t="shared" ca="1" si="77"/>
        <v>#NAME?</v>
      </c>
      <c r="AD473" s="606"/>
      <c r="AE473" s="606"/>
      <c r="AF473" s="606"/>
      <c r="AG473" s="606"/>
      <c r="AH473" s="606"/>
      <c r="AI473" s="606"/>
      <c r="AJ473" s="606"/>
      <c r="AK473" s="606"/>
    </row>
    <row r="474" spans="2:37" x14ac:dyDescent="0.25">
      <c r="AD474" s="606"/>
    </row>
    <row r="475" spans="2:37" x14ac:dyDescent="0.25">
      <c r="J475" s="98" t="e">
        <f ca="1">SumCellsByColor(S184:S198,#REF!)</f>
        <v>#NAME?</v>
      </c>
    </row>
  </sheetData>
  <conditionalFormatting sqref="L372 L459:L462 O1 L3:M6 L354:L356 L367:L369 L375 L377 L381:L384 L389:L392 L396:L400 L404:L407 L358:L365 L214:L217 L145:L153 L120:L127 L43:L118 L129:L143 L169 L171:L181 L196:L211 L245:L350 L411:L448 L450:L456 N465 O468:O1048576 L219:L243 L155:L167 L8:L41">
    <cfRule type="cellIs" dxfId="963" priority="121" stopIfTrue="1" operator="equal">
      <formula>"could do"</formula>
    </cfRule>
    <cfRule type="cellIs" dxfId="962" priority="122" stopIfTrue="1" operator="equal">
      <formula>"should do"</formula>
    </cfRule>
    <cfRule type="cellIs" dxfId="961" priority="123" stopIfTrue="1" operator="equal">
      <formula>"must do"</formula>
    </cfRule>
  </conditionalFormatting>
  <conditionalFormatting sqref="L351:L353">
    <cfRule type="cellIs" dxfId="960" priority="118" stopIfTrue="1" operator="equal">
      <formula>"could do"</formula>
    </cfRule>
    <cfRule type="cellIs" dxfId="959" priority="119" stopIfTrue="1" operator="equal">
      <formula>"should do"</formula>
    </cfRule>
    <cfRule type="cellIs" dxfId="958" priority="120" stopIfTrue="1" operator="equal">
      <formula>"must do"</formula>
    </cfRule>
  </conditionalFormatting>
  <conditionalFormatting sqref="L357">
    <cfRule type="cellIs" dxfId="957" priority="115" stopIfTrue="1" operator="equal">
      <formula>"could do"</formula>
    </cfRule>
    <cfRule type="cellIs" dxfId="956" priority="116" stopIfTrue="1" operator="equal">
      <formula>"should do"</formula>
    </cfRule>
    <cfRule type="cellIs" dxfId="955" priority="117" stopIfTrue="1" operator="equal">
      <formula>"must do"</formula>
    </cfRule>
  </conditionalFormatting>
  <conditionalFormatting sqref="L366">
    <cfRule type="cellIs" dxfId="954" priority="112" stopIfTrue="1" operator="equal">
      <formula>"could do"</formula>
    </cfRule>
    <cfRule type="cellIs" dxfId="953" priority="113" stopIfTrue="1" operator="equal">
      <formula>"should do"</formula>
    </cfRule>
    <cfRule type="cellIs" dxfId="952" priority="114" stopIfTrue="1" operator="equal">
      <formula>"must do"</formula>
    </cfRule>
  </conditionalFormatting>
  <conditionalFormatting sqref="L373">
    <cfRule type="cellIs" dxfId="951" priority="109" stopIfTrue="1" operator="equal">
      <formula>"could do"</formula>
    </cfRule>
    <cfRule type="cellIs" dxfId="950" priority="110" stopIfTrue="1" operator="equal">
      <formula>"should do"</formula>
    </cfRule>
    <cfRule type="cellIs" dxfId="949" priority="111" stopIfTrue="1" operator="equal">
      <formula>"must do"</formula>
    </cfRule>
  </conditionalFormatting>
  <conditionalFormatting sqref="L374">
    <cfRule type="cellIs" dxfId="948" priority="106" stopIfTrue="1" operator="equal">
      <formula>"could do"</formula>
    </cfRule>
    <cfRule type="cellIs" dxfId="947" priority="107" stopIfTrue="1" operator="equal">
      <formula>"should do"</formula>
    </cfRule>
    <cfRule type="cellIs" dxfId="946" priority="108" stopIfTrue="1" operator="equal">
      <formula>"must do"</formula>
    </cfRule>
  </conditionalFormatting>
  <conditionalFormatting sqref="L376">
    <cfRule type="cellIs" dxfId="945" priority="103" stopIfTrue="1" operator="equal">
      <formula>"could do"</formula>
    </cfRule>
    <cfRule type="cellIs" dxfId="944" priority="104" stopIfTrue="1" operator="equal">
      <formula>"should do"</formula>
    </cfRule>
    <cfRule type="cellIs" dxfId="943" priority="105" stopIfTrue="1" operator="equal">
      <formula>"must do"</formula>
    </cfRule>
  </conditionalFormatting>
  <conditionalFormatting sqref="L379:L380">
    <cfRule type="cellIs" dxfId="942" priority="100" stopIfTrue="1" operator="equal">
      <formula>"could do"</formula>
    </cfRule>
    <cfRule type="cellIs" dxfId="941" priority="101" stopIfTrue="1" operator="equal">
      <formula>"should do"</formula>
    </cfRule>
    <cfRule type="cellIs" dxfId="940" priority="102" stopIfTrue="1" operator="equal">
      <formula>"must do"</formula>
    </cfRule>
  </conditionalFormatting>
  <conditionalFormatting sqref="L378">
    <cfRule type="cellIs" dxfId="939" priority="97" stopIfTrue="1" operator="equal">
      <formula>"could do"</formula>
    </cfRule>
    <cfRule type="cellIs" dxfId="938" priority="98" stopIfTrue="1" operator="equal">
      <formula>"should do"</formula>
    </cfRule>
    <cfRule type="cellIs" dxfId="937" priority="99" stopIfTrue="1" operator="equal">
      <formula>"must do"</formula>
    </cfRule>
  </conditionalFormatting>
  <conditionalFormatting sqref="L386">
    <cfRule type="cellIs" dxfId="936" priority="94" stopIfTrue="1" operator="equal">
      <formula>"could do"</formula>
    </cfRule>
    <cfRule type="cellIs" dxfId="935" priority="95" stopIfTrue="1" operator="equal">
      <formula>"should do"</formula>
    </cfRule>
    <cfRule type="cellIs" dxfId="934" priority="96" stopIfTrue="1" operator="equal">
      <formula>"must do"</formula>
    </cfRule>
  </conditionalFormatting>
  <conditionalFormatting sqref="L385">
    <cfRule type="cellIs" dxfId="933" priority="91" stopIfTrue="1" operator="equal">
      <formula>"could do"</formula>
    </cfRule>
    <cfRule type="cellIs" dxfId="932" priority="92" stopIfTrue="1" operator="equal">
      <formula>"should do"</formula>
    </cfRule>
    <cfRule type="cellIs" dxfId="931" priority="93" stopIfTrue="1" operator="equal">
      <formula>"must do"</formula>
    </cfRule>
  </conditionalFormatting>
  <conditionalFormatting sqref="L387:L388">
    <cfRule type="cellIs" dxfId="930" priority="88" stopIfTrue="1" operator="equal">
      <formula>"could do"</formula>
    </cfRule>
    <cfRule type="cellIs" dxfId="929" priority="89" stopIfTrue="1" operator="equal">
      <formula>"should do"</formula>
    </cfRule>
    <cfRule type="cellIs" dxfId="928" priority="90" stopIfTrue="1" operator="equal">
      <formula>"must do"</formula>
    </cfRule>
  </conditionalFormatting>
  <conditionalFormatting sqref="L393">
    <cfRule type="cellIs" dxfId="927" priority="85" stopIfTrue="1" operator="equal">
      <formula>"could do"</formula>
    </cfRule>
    <cfRule type="cellIs" dxfId="926" priority="86" stopIfTrue="1" operator="equal">
      <formula>"should do"</formula>
    </cfRule>
    <cfRule type="cellIs" dxfId="925" priority="87" stopIfTrue="1" operator="equal">
      <formula>"must do"</formula>
    </cfRule>
  </conditionalFormatting>
  <conditionalFormatting sqref="L394:L395">
    <cfRule type="cellIs" dxfId="924" priority="82" stopIfTrue="1" operator="equal">
      <formula>"could do"</formula>
    </cfRule>
    <cfRule type="cellIs" dxfId="923" priority="83" stopIfTrue="1" operator="equal">
      <formula>"should do"</formula>
    </cfRule>
    <cfRule type="cellIs" dxfId="922" priority="84" stopIfTrue="1" operator="equal">
      <formula>"must do"</formula>
    </cfRule>
  </conditionalFormatting>
  <conditionalFormatting sqref="L402:L403">
    <cfRule type="cellIs" dxfId="921" priority="79" stopIfTrue="1" operator="equal">
      <formula>"could do"</formula>
    </cfRule>
    <cfRule type="cellIs" dxfId="920" priority="80" stopIfTrue="1" operator="equal">
      <formula>"should do"</formula>
    </cfRule>
    <cfRule type="cellIs" dxfId="919" priority="81" stopIfTrue="1" operator="equal">
      <formula>"must do"</formula>
    </cfRule>
  </conditionalFormatting>
  <conditionalFormatting sqref="L401">
    <cfRule type="cellIs" dxfId="918" priority="76" stopIfTrue="1" operator="equal">
      <formula>"could do"</formula>
    </cfRule>
    <cfRule type="cellIs" dxfId="917" priority="77" stopIfTrue="1" operator="equal">
      <formula>"should do"</formula>
    </cfRule>
    <cfRule type="cellIs" dxfId="916" priority="78" stopIfTrue="1" operator="equal">
      <formula>"must do"</formula>
    </cfRule>
  </conditionalFormatting>
  <conditionalFormatting sqref="L409:L410">
    <cfRule type="cellIs" dxfId="915" priority="73" stopIfTrue="1" operator="equal">
      <formula>"could do"</formula>
    </cfRule>
    <cfRule type="cellIs" dxfId="914" priority="74" stopIfTrue="1" operator="equal">
      <formula>"should do"</formula>
    </cfRule>
    <cfRule type="cellIs" dxfId="913" priority="75" stopIfTrue="1" operator="equal">
      <formula>"must do"</formula>
    </cfRule>
  </conditionalFormatting>
  <conditionalFormatting sqref="L408">
    <cfRule type="cellIs" dxfId="912" priority="70" stopIfTrue="1" operator="equal">
      <formula>"could do"</formula>
    </cfRule>
    <cfRule type="cellIs" dxfId="911" priority="71" stopIfTrue="1" operator="equal">
      <formula>"should do"</formula>
    </cfRule>
    <cfRule type="cellIs" dxfId="910" priority="72" stopIfTrue="1" operator="equal">
      <formula>"must do"</formula>
    </cfRule>
  </conditionalFormatting>
  <conditionalFormatting sqref="L457:L458">
    <cfRule type="cellIs" dxfId="909" priority="67" stopIfTrue="1" operator="equal">
      <formula>"could do"</formula>
    </cfRule>
    <cfRule type="cellIs" dxfId="908" priority="68" stopIfTrue="1" operator="equal">
      <formula>"should do"</formula>
    </cfRule>
    <cfRule type="cellIs" dxfId="907" priority="69" stopIfTrue="1" operator="equal">
      <formula>"must do"</formula>
    </cfRule>
  </conditionalFormatting>
  <conditionalFormatting sqref="L42">
    <cfRule type="cellIs" dxfId="906" priority="64" stopIfTrue="1" operator="equal">
      <formula>"could do"</formula>
    </cfRule>
    <cfRule type="cellIs" dxfId="905" priority="65" stopIfTrue="1" operator="equal">
      <formula>"should do"</formula>
    </cfRule>
    <cfRule type="cellIs" dxfId="904" priority="66" stopIfTrue="1" operator="equal">
      <formula>"must do"</formula>
    </cfRule>
  </conditionalFormatting>
  <conditionalFormatting sqref="L449">
    <cfRule type="cellIs" dxfId="903" priority="61" stopIfTrue="1" operator="equal">
      <formula>"could do"</formula>
    </cfRule>
    <cfRule type="cellIs" dxfId="902" priority="62" stopIfTrue="1" operator="equal">
      <formula>"should do"</formula>
    </cfRule>
    <cfRule type="cellIs" dxfId="901" priority="63" stopIfTrue="1" operator="equal">
      <formula>"must do"</formula>
    </cfRule>
  </conditionalFormatting>
  <conditionalFormatting sqref="O463:O464">
    <cfRule type="cellIs" dxfId="900" priority="58" stopIfTrue="1" operator="equal">
      <formula>"could do"</formula>
    </cfRule>
    <cfRule type="cellIs" dxfId="899" priority="59" stopIfTrue="1" operator="equal">
      <formula>"should do"</formula>
    </cfRule>
    <cfRule type="cellIs" dxfId="898" priority="60" stopIfTrue="1" operator="equal">
      <formula>"must do"</formula>
    </cfRule>
  </conditionalFormatting>
  <conditionalFormatting sqref="R251">
    <cfRule type="cellIs" dxfId="897" priority="55" stopIfTrue="1" operator="equal">
      <formula>"could do"</formula>
    </cfRule>
    <cfRule type="cellIs" dxfId="896" priority="56" stopIfTrue="1" operator="equal">
      <formula>"should do"</formula>
    </cfRule>
    <cfRule type="cellIs" dxfId="895" priority="57" stopIfTrue="1" operator="equal">
      <formula>"must do"</formula>
    </cfRule>
  </conditionalFormatting>
  <conditionalFormatting sqref="R319">
    <cfRule type="cellIs" dxfId="894" priority="52" stopIfTrue="1" operator="equal">
      <formula>"could do"</formula>
    </cfRule>
    <cfRule type="cellIs" dxfId="893" priority="53" stopIfTrue="1" operator="equal">
      <formula>"should do"</formula>
    </cfRule>
    <cfRule type="cellIs" dxfId="892" priority="54" stopIfTrue="1" operator="equal">
      <formula>"must do"</formula>
    </cfRule>
  </conditionalFormatting>
  <conditionalFormatting sqref="L119">
    <cfRule type="cellIs" dxfId="891" priority="49" stopIfTrue="1" operator="equal">
      <formula>"could do"</formula>
    </cfRule>
    <cfRule type="cellIs" dxfId="890" priority="50" stopIfTrue="1" operator="equal">
      <formula>"should do"</formula>
    </cfRule>
    <cfRule type="cellIs" dxfId="889" priority="51" stopIfTrue="1" operator="equal">
      <formula>"must do"</formula>
    </cfRule>
  </conditionalFormatting>
  <conditionalFormatting sqref="L144">
    <cfRule type="cellIs" dxfId="888" priority="46" stopIfTrue="1" operator="equal">
      <formula>"could do"</formula>
    </cfRule>
    <cfRule type="cellIs" dxfId="887" priority="47" stopIfTrue="1" operator="equal">
      <formula>"should do"</formula>
    </cfRule>
    <cfRule type="cellIs" dxfId="886" priority="48" stopIfTrue="1" operator="equal">
      <formula>"must do"</formula>
    </cfRule>
  </conditionalFormatting>
  <conditionalFormatting sqref="L244">
    <cfRule type="cellIs" dxfId="885" priority="43" stopIfTrue="1" operator="equal">
      <formula>"could do"</formula>
    </cfRule>
    <cfRule type="cellIs" dxfId="884" priority="44" stopIfTrue="1" operator="equal">
      <formula>"should do"</formula>
    </cfRule>
    <cfRule type="cellIs" dxfId="883" priority="45" stopIfTrue="1" operator="equal">
      <formula>"must do"</formula>
    </cfRule>
  </conditionalFormatting>
  <conditionalFormatting sqref="L170">
    <cfRule type="cellIs" dxfId="882" priority="40" stopIfTrue="1" operator="equal">
      <formula>"could do"</formula>
    </cfRule>
    <cfRule type="cellIs" dxfId="881" priority="41" stopIfTrue="1" operator="equal">
      <formula>"should do"</formula>
    </cfRule>
    <cfRule type="cellIs" dxfId="880" priority="42" stopIfTrue="1" operator="equal">
      <formula>"must do"</formula>
    </cfRule>
  </conditionalFormatting>
  <conditionalFormatting sqref="L213">
    <cfRule type="cellIs" dxfId="879" priority="37" stopIfTrue="1" operator="equal">
      <formula>"could do"</formula>
    </cfRule>
    <cfRule type="cellIs" dxfId="878" priority="38" stopIfTrue="1" operator="equal">
      <formula>"should do"</formula>
    </cfRule>
    <cfRule type="cellIs" dxfId="877" priority="39" stopIfTrue="1" operator="equal">
      <formula>"must do"</formula>
    </cfRule>
  </conditionalFormatting>
  <conditionalFormatting sqref="L370:L371">
    <cfRule type="cellIs" dxfId="876" priority="34" stopIfTrue="1" operator="equal">
      <formula>"could do"</formula>
    </cfRule>
    <cfRule type="cellIs" dxfId="875" priority="35" stopIfTrue="1" operator="equal">
      <formula>"should do"</formula>
    </cfRule>
    <cfRule type="cellIs" dxfId="874" priority="36" stopIfTrue="1" operator="equal">
      <formula>"must do"</formula>
    </cfRule>
  </conditionalFormatting>
  <conditionalFormatting sqref="L128">
    <cfRule type="cellIs" dxfId="873" priority="28" stopIfTrue="1" operator="equal">
      <formula>"could do"</formula>
    </cfRule>
    <cfRule type="cellIs" dxfId="872" priority="29" stopIfTrue="1" operator="equal">
      <formula>"should do"</formula>
    </cfRule>
    <cfRule type="cellIs" dxfId="871" priority="30" stopIfTrue="1" operator="equal">
      <formula>"must do"</formula>
    </cfRule>
  </conditionalFormatting>
  <conditionalFormatting sqref="L154">
    <cfRule type="cellIs" dxfId="870" priority="25" stopIfTrue="1" operator="equal">
      <formula>"could do"</formula>
    </cfRule>
    <cfRule type="cellIs" dxfId="869" priority="26" stopIfTrue="1" operator="equal">
      <formula>"should do"</formula>
    </cfRule>
    <cfRule type="cellIs" dxfId="868" priority="27" stopIfTrue="1" operator="equal">
      <formula>"must do"</formula>
    </cfRule>
  </conditionalFormatting>
  <conditionalFormatting sqref="L168">
    <cfRule type="cellIs" dxfId="867" priority="22" stopIfTrue="1" operator="equal">
      <formula>"could do"</formula>
    </cfRule>
    <cfRule type="cellIs" dxfId="866" priority="23" stopIfTrue="1" operator="equal">
      <formula>"should do"</formula>
    </cfRule>
    <cfRule type="cellIs" dxfId="865" priority="24" stopIfTrue="1" operator="equal">
      <formula>"must do"</formula>
    </cfRule>
  </conditionalFormatting>
  <conditionalFormatting sqref="L185">
    <cfRule type="cellIs" dxfId="864" priority="13" stopIfTrue="1" operator="equal">
      <formula>"could do"</formula>
    </cfRule>
    <cfRule type="cellIs" dxfId="863" priority="14" stopIfTrue="1" operator="equal">
      <formula>"should do"</formula>
    </cfRule>
    <cfRule type="cellIs" dxfId="862" priority="15" stopIfTrue="1" operator="equal">
      <formula>"must do"</formula>
    </cfRule>
  </conditionalFormatting>
  <conditionalFormatting sqref="L182:L184 L186 L188:L195">
    <cfRule type="cellIs" dxfId="861" priority="19" stopIfTrue="1" operator="equal">
      <formula>"could do"</formula>
    </cfRule>
    <cfRule type="cellIs" dxfId="860" priority="20" stopIfTrue="1" operator="equal">
      <formula>"should do"</formula>
    </cfRule>
    <cfRule type="cellIs" dxfId="859" priority="21" stopIfTrue="1" operator="equal">
      <formula>"must do"</formula>
    </cfRule>
  </conditionalFormatting>
  <conditionalFormatting sqref="L187">
    <cfRule type="cellIs" dxfId="858" priority="16" stopIfTrue="1" operator="equal">
      <formula>"could do"</formula>
    </cfRule>
    <cfRule type="cellIs" dxfId="857" priority="17" stopIfTrue="1" operator="equal">
      <formula>"should do"</formula>
    </cfRule>
    <cfRule type="cellIs" dxfId="856" priority="18" stopIfTrue="1" operator="equal">
      <formula>"must do"</formula>
    </cfRule>
  </conditionalFormatting>
  <conditionalFormatting sqref="L212">
    <cfRule type="cellIs" dxfId="855" priority="10" stopIfTrue="1" operator="equal">
      <formula>"could do"</formula>
    </cfRule>
    <cfRule type="cellIs" dxfId="854" priority="11" stopIfTrue="1" operator="equal">
      <formula>"should do"</formula>
    </cfRule>
    <cfRule type="cellIs" dxfId="853" priority="12" stopIfTrue="1" operator="equal">
      <formula>"must do"</formula>
    </cfRule>
  </conditionalFormatting>
  <conditionalFormatting sqref="L218">
    <cfRule type="cellIs" dxfId="852" priority="7" stopIfTrue="1" operator="equal">
      <formula>"could do"</formula>
    </cfRule>
    <cfRule type="cellIs" dxfId="851" priority="8" stopIfTrue="1" operator="equal">
      <formula>"should do"</formula>
    </cfRule>
    <cfRule type="cellIs" dxfId="850" priority="9" stopIfTrue="1" operator="equal">
      <formula>"must do"</formula>
    </cfRule>
  </conditionalFormatting>
  <conditionalFormatting sqref="N467">
    <cfRule type="cellIs" dxfId="849" priority="1" stopIfTrue="1" operator="equal">
      <formula>"could do"</formula>
    </cfRule>
    <cfRule type="cellIs" dxfId="848" priority="2" stopIfTrue="1" operator="equal">
      <formula>"should do"</formula>
    </cfRule>
    <cfRule type="cellIs" dxfId="847" priority="3" stopIfTrue="1" operator="equal">
      <formula>"must do"</formula>
    </cfRule>
  </conditionalFormatting>
  <conditionalFormatting sqref="N466">
    <cfRule type="cellIs" dxfId="846" priority="4" stopIfTrue="1" operator="equal">
      <formula>"could do"</formula>
    </cfRule>
    <cfRule type="cellIs" dxfId="845" priority="5" stopIfTrue="1" operator="equal">
      <formula>"should do"</formula>
    </cfRule>
    <cfRule type="cellIs" dxfId="844" priority="6" stopIfTrue="1" operator="equal">
      <formula>"must do"</formula>
    </cfRule>
  </conditionalFormatting>
  <dataValidations count="3">
    <dataValidation type="list" allowBlank="1" showInputMessage="1" showErrorMessage="1" sqref="R251 L313:M313 L310:M311 L376:M376 L385:M388 L393:M395 L401:M403 L378:M380 L408:M410 L461:M461 R319 L315:M374 L296:M300 L8:M292">
      <formula1>Priorities</formula1>
    </dataValidation>
    <dataValidation type="list" allowBlank="1" showInputMessage="1" showErrorMessage="1" sqref="E8:E464">
      <formula1>units</formula1>
    </dataValidation>
    <dataValidation type="list" allowBlank="1" showInputMessage="1" showErrorMessage="1" sqref="H8:H464">
      <formula1>CAC</formula1>
    </dataValidation>
  </dataValidations>
  <pageMargins left="0.25" right="0.25" top="0.75" bottom="0.75" header="0.3" footer="0.3"/>
  <pageSetup paperSize="8" scale="50" fitToHeight="0" orientation="landscape" r:id="rId1"/>
  <drawing r:id="rId2"/>
  <legacyDrawing r:id="rId3"/>
  <tableParts count="1">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2:A30"/>
  <sheetViews>
    <sheetView workbookViewId="0"/>
  </sheetViews>
  <sheetFormatPr defaultRowHeight="15" x14ac:dyDescent="0.25"/>
  <cols>
    <col min="1" max="1" width="24.5703125" bestFit="1" customWidth="1"/>
  </cols>
  <sheetData>
    <row r="2" spans="1:1" x14ac:dyDescent="0.25">
      <c r="A2" t="s">
        <v>15</v>
      </c>
    </row>
    <row r="3" spans="1:1" x14ac:dyDescent="0.25">
      <c r="A3" t="s">
        <v>25</v>
      </c>
    </row>
    <row r="4" spans="1:1" x14ac:dyDescent="0.25">
      <c r="A4" t="s">
        <v>61</v>
      </c>
    </row>
    <row r="5" spans="1:1" x14ac:dyDescent="0.25">
      <c r="A5" t="s">
        <v>30</v>
      </c>
    </row>
    <row r="6" spans="1:1" x14ac:dyDescent="0.25">
      <c r="A6" t="s">
        <v>24</v>
      </c>
    </row>
    <row r="7" spans="1:1" x14ac:dyDescent="0.25">
      <c r="A7" t="s">
        <v>12</v>
      </c>
    </row>
    <row r="8" spans="1:1" x14ac:dyDescent="0.25">
      <c r="A8" t="s">
        <v>13</v>
      </c>
    </row>
    <row r="9" spans="1:1" x14ac:dyDescent="0.25">
      <c r="A9" t="s">
        <v>11</v>
      </c>
    </row>
    <row r="10" spans="1:1" x14ac:dyDescent="0.25">
      <c r="A10" t="s">
        <v>23</v>
      </c>
    </row>
    <row r="11" spans="1:1" x14ac:dyDescent="0.25">
      <c r="A11" t="s">
        <v>5</v>
      </c>
    </row>
    <row r="12" spans="1:1" x14ac:dyDescent="0.25">
      <c r="A12" t="s">
        <v>9</v>
      </c>
    </row>
    <row r="13" spans="1:1" x14ac:dyDescent="0.25">
      <c r="A13" t="s">
        <v>10</v>
      </c>
    </row>
    <row r="14" spans="1:1" x14ac:dyDescent="0.25">
      <c r="A14" t="s">
        <v>27</v>
      </c>
    </row>
    <row r="15" spans="1:1" x14ac:dyDescent="0.25">
      <c r="A15" t="s">
        <v>17</v>
      </c>
    </row>
    <row r="16" spans="1:1" x14ac:dyDescent="0.25">
      <c r="A16" t="s">
        <v>26</v>
      </c>
    </row>
    <row r="17" spans="1:1" x14ac:dyDescent="0.25">
      <c r="A17" t="s">
        <v>16</v>
      </c>
    </row>
    <row r="18" spans="1:1" x14ac:dyDescent="0.25">
      <c r="A18" t="s">
        <v>6</v>
      </c>
    </row>
    <row r="19" spans="1:1" x14ac:dyDescent="0.25">
      <c r="A19" t="s">
        <v>8</v>
      </c>
    </row>
    <row r="20" spans="1:1" x14ac:dyDescent="0.25">
      <c r="A20" t="s">
        <v>62</v>
      </c>
    </row>
    <row r="21" spans="1:1" x14ac:dyDescent="0.25">
      <c r="A21" t="s">
        <v>7</v>
      </c>
    </row>
    <row r="22" spans="1:1" x14ac:dyDescent="0.25">
      <c r="A22" t="s">
        <v>21</v>
      </c>
    </row>
    <row r="23" spans="1:1" x14ac:dyDescent="0.25">
      <c r="A23" t="s">
        <v>14</v>
      </c>
    </row>
    <row r="24" spans="1:1" x14ac:dyDescent="0.25">
      <c r="A24" t="s">
        <v>31</v>
      </c>
    </row>
    <row r="25" spans="1:1" x14ac:dyDescent="0.25">
      <c r="A25" t="s">
        <v>29</v>
      </c>
    </row>
    <row r="26" spans="1:1" x14ac:dyDescent="0.25">
      <c r="A26" t="s">
        <v>28</v>
      </c>
    </row>
    <row r="27" spans="1:1" x14ac:dyDescent="0.25">
      <c r="A27" t="s">
        <v>20</v>
      </c>
    </row>
    <row r="28" spans="1:1" x14ac:dyDescent="0.25">
      <c r="A28" t="s">
        <v>19</v>
      </c>
    </row>
    <row r="29" spans="1:1" x14ac:dyDescent="0.25">
      <c r="A29" t="s">
        <v>18</v>
      </c>
    </row>
    <row r="30" spans="1:1" x14ac:dyDescent="0.25">
      <c r="A30" t="s">
        <v>22</v>
      </c>
    </row>
  </sheetData>
  <phoneticPr fontId="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6:Y26"/>
  <sheetViews>
    <sheetView zoomScale="80" zoomScaleNormal="80" workbookViewId="0">
      <selection activeCell="A4" sqref="A4:AA29"/>
    </sheetView>
  </sheetViews>
  <sheetFormatPr defaultRowHeight="15" x14ac:dyDescent="0.25"/>
  <cols>
    <col min="3" max="3" width="14.5703125" customWidth="1"/>
    <col min="8" max="8" width="6.140625" customWidth="1"/>
    <col min="9" max="9" width="13.5703125" customWidth="1"/>
    <col min="10" max="10" width="15.85546875" customWidth="1"/>
    <col min="11" max="11" width="11.42578125" bestFit="1" customWidth="1"/>
    <col min="12" max="12" width="14.140625" customWidth="1"/>
    <col min="13" max="13" width="11.42578125" bestFit="1" customWidth="1"/>
    <col min="14" max="14" width="13" customWidth="1"/>
    <col min="15" max="15" width="11.42578125" bestFit="1" customWidth="1"/>
    <col min="16" max="16" width="13.28515625" customWidth="1"/>
    <col min="17" max="18" width="11.42578125" bestFit="1" customWidth="1"/>
    <col min="19" max="20" width="12.7109375" hidden="1" customWidth="1"/>
    <col min="21" max="21" width="11.42578125" hidden="1" customWidth="1"/>
    <col min="22" max="23" width="12.7109375" hidden="1" customWidth="1"/>
    <col min="24" max="24" width="18.5703125" customWidth="1"/>
    <col min="25" max="25" width="14.5703125" customWidth="1"/>
  </cols>
  <sheetData>
    <row r="6" spans="2:25" ht="15.75" thickBot="1" x14ac:dyDescent="0.3"/>
    <row r="7" spans="2:25" ht="18.75" thickBot="1" x14ac:dyDescent="0.3">
      <c r="B7" s="1043"/>
      <c r="C7" s="1043"/>
      <c r="D7" s="1043"/>
      <c r="E7" s="1043"/>
      <c r="F7" s="1044"/>
      <c r="G7" s="1045"/>
      <c r="H7" s="1045"/>
      <c r="I7" s="1043" t="s">
        <v>57</v>
      </c>
      <c r="J7" s="1046" t="s">
        <v>59</v>
      </c>
      <c r="K7" s="1043" t="s">
        <v>58</v>
      </c>
      <c r="L7" s="1043" t="s">
        <v>250</v>
      </c>
      <c r="M7" s="1043" t="s">
        <v>251</v>
      </c>
      <c r="N7" s="1043" t="s">
        <v>252</v>
      </c>
      <c r="O7" s="1043" t="s">
        <v>253</v>
      </c>
      <c r="P7" s="1043" t="s">
        <v>254</v>
      </c>
      <c r="Q7" s="1043" t="s">
        <v>255</v>
      </c>
      <c r="R7" s="1043" t="s">
        <v>256</v>
      </c>
      <c r="S7" s="1043" t="s">
        <v>257</v>
      </c>
      <c r="T7" s="1043" t="s">
        <v>258</v>
      </c>
      <c r="U7" s="1043" t="s">
        <v>259</v>
      </c>
      <c r="V7" s="1043" t="s">
        <v>260</v>
      </c>
      <c r="W7" s="1043" t="s">
        <v>261</v>
      </c>
      <c r="X7" s="1046" t="s">
        <v>262</v>
      </c>
      <c r="Y7" s="1081" t="s">
        <v>1681</v>
      </c>
    </row>
    <row r="8" spans="2:25" ht="18" x14ac:dyDescent="0.25">
      <c r="B8" s="1047" t="s">
        <v>1113</v>
      </c>
      <c r="C8" s="1047"/>
      <c r="D8" s="1047" t="s">
        <v>1642</v>
      </c>
      <c r="E8" s="1068"/>
      <c r="F8" s="1068"/>
      <c r="G8" s="1068"/>
      <c r="H8" s="1068"/>
      <c r="I8" s="1068">
        <f>'Rakaia Arch'!S51</f>
        <v>49370</v>
      </c>
      <c r="J8" s="1068">
        <f>'Rakaia Arch'!T51</f>
        <v>12160</v>
      </c>
      <c r="K8" s="1068">
        <f>'Rakaia Arch'!U51</f>
        <v>2800</v>
      </c>
      <c r="L8" s="1068">
        <f>'Rakaia Arch'!V51</f>
        <v>49680</v>
      </c>
      <c r="M8" s="1068">
        <f>'Rakaia Arch'!W51</f>
        <v>8110</v>
      </c>
      <c r="N8" s="1068">
        <f>'Rakaia Arch'!X51</f>
        <v>800</v>
      </c>
      <c r="O8" s="1068">
        <f>'Rakaia Arch'!Y51</f>
        <v>25300</v>
      </c>
      <c r="P8" s="1068">
        <f>'Rakaia Arch'!Z51</f>
        <v>10110</v>
      </c>
      <c r="Q8" s="1068">
        <f>'Rakaia Arch'!AA51</f>
        <v>1400</v>
      </c>
      <c r="R8" s="1068">
        <f>'Rakaia Arch'!AB51</f>
        <v>24050</v>
      </c>
      <c r="S8" s="1068">
        <f>'Rakaia Arch'!AC51</f>
        <v>10620</v>
      </c>
      <c r="T8" s="1068">
        <f>'Rakaia Arch'!AD51</f>
        <v>4050</v>
      </c>
      <c r="U8" s="1068">
        <f>'Rakaia Arch'!AE51</f>
        <v>26050</v>
      </c>
      <c r="V8" s="1068">
        <f>'Rakaia Arch'!AF51</f>
        <v>22420</v>
      </c>
      <c r="W8" s="1068">
        <f>'Rakaia Arch'!AG51</f>
        <v>800</v>
      </c>
      <c r="X8" s="1068">
        <f>'Rakaia Arch'!AH51</f>
        <v>63940</v>
      </c>
      <c r="Y8" s="1082">
        <f>X8+R8+Q8+P8+O8+N8+M8+L8+K8+J8+I8</f>
        <v>247720</v>
      </c>
    </row>
    <row r="9" spans="2:25" ht="18.75" thickBot="1" x14ac:dyDescent="0.3">
      <c r="B9" s="1048"/>
      <c r="C9" s="1048"/>
      <c r="D9" s="1048" t="s">
        <v>1643</v>
      </c>
      <c r="E9" s="1048"/>
      <c r="F9" s="1048"/>
      <c r="G9" s="1048"/>
      <c r="H9" s="1048"/>
      <c r="I9" s="1069">
        <f>'Rakaia Arch'!S52</f>
        <v>4050</v>
      </c>
      <c r="J9" s="1069">
        <f>'Rakaia Arch'!T52</f>
        <v>1050</v>
      </c>
      <c r="K9" s="1069">
        <f>'Rakaia Arch'!U52</f>
        <v>1300</v>
      </c>
      <c r="L9" s="1069">
        <f>'Rakaia Arch'!V52</f>
        <v>25100</v>
      </c>
      <c r="M9" s="1069">
        <f>'Rakaia Arch'!W52</f>
        <v>1300</v>
      </c>
      <c r="N9" s="1069">
        <f>'Rakaia Arch'!X52</f>
        <v>1050</v>
      </c>
      <c r="O9" s="1069">
        <f>'Rakaia Arch'!Y52</f>
        <v>1300</v>
      </c>
      <c r="P9" s="1069">
        <f>'Rakaia Arch'!Z52</f>
        <v>2400</v>
      </c>
      <c r="Q9" s="1069">
        <f>'Rakaia Arch'!AA52</f>
        <v>1850</v>
      </c>
      <c r="R9" s="1069">
        <f>'Rakaia Arch'!AB52</f>
        <v>1050</v>
      </c>
      <c r="S9" s="1069">
        <f>'Rakaia Arch'!AC52</f>
        <v>0</v>
      </c>
      <c r="T9" s="1069">
        <f>'Rakaia Arch'!AD52</f>
        <v>0</v>
      </c>
      <c r="U9" s="1069">
        <f>'Rakaia Arch'!AE52</f>
        <v>0</v>
      </c>
      <c r="V9" s="1069">
        <f>'Rakaia Arch'!AF52</f>
        <v>0</v>
      </c>
      <c r="W9" s="1069">
        <f>'Rakaia Arch'!AG52</f>
        <v>0</v>
      </c>
      <c r="X9" s="1069">
        <f>'Rakaia Arch'!AH52</f>
        <v>7650</v>
      </c>
      <c r="Y9" s="1083">
        <f t="shared" ref="Y9:Y25" si="0">X9+R9+Q9+P9+O9+N9+M9+L9+K9+J9+I9</f>
        <v>48100</v>
      </c>
    </row>
    <row r="10" spans="2:25" ht="18.75" thickBot="1" x14ac:dyDescent="0.3">
      <c r="B10" s="1041"/>
      <c r="C10" s="1041"/>
      <c r="D10" s="1041" t="s">
        <v>1677</v>
      </c>
      <c r="E10" s="1042"/>
      <c r="F10" s="1042"/>
      <c r="G10" s="1042"/>
      <c r="H10" s="1041"/>
      <c r="I10" s="1041">
        <f>SUM(I8:I9)</f>
        <v>53420</v>
      </c>
      <c r="J10" s="1041">
        <f t="shared" ref="J10:X10" si="1">SUM(J8:J9)</f>
        <v>13210</v>
      </c>
      <c r="K10" s="1041">
        <f t="shared" si="1"/>
        <v>4100</v>
      </c>
      <c r="L10" s="1041">
        <f t="shared" si="1"/>
        <v>74780</v>
      </c>
      <c r="M10" s="1041">
        <f t="shared" si="1"/>
        <v>9410</v>
      </c>
      <c r="N10" s="1041">
        <f t="shared" si="1"/>
        <v>1850</v>
      </c>
      <c r="O10" s="1041">
        <f t="shared" si="1"/>
        <v>26600</v>
      </c>
      <c r="P10" s="1041">
        <f t="shared" si="1"/>
        <v>12510</v>
      </c>
      <c r="Q10" s="1041">
        <f t="shared" si="1"/>
        <v>3250</v>
      </c>
      <c r="R10" s="1041">
        <f t="shared" si="1"/>
        <v>25100</v>
      </c>
      <c r="S10" s="1041">
        <f t="shared" si="1"/>
        <v>10620</v>
      </c>
      <c r="T10" s="1041">
        <f t="shared" si="1"/>
        <v>4050</v>
      </c>
      <c r="U10" s="1041">
        <f t="shared" si="1"/>
        <v>26050</v>
      </c>
      <c r="V10" s="1041">
        <f t="shared" si="1"/>
        <v>22420</v>
      </c>
      <c r="W10" s="1041">
        <f t="shared" si="1"/>
        <v>800</v>
      </c>
      <c r="X10" s="1041">
        <f t="shared" si="1"/>
        <v>71590</v>
      </c>
      <c r="Y10" s="1084">
        <f t="shared" si="0"/>
        <v>295820</v>
      </c>
    </row>
    <row r="11" spans="2:25" ht="18" x14ac:dyDescent="0.25">
      <c r="B11" s="1049" t="s">
        <v>1253</v>
      </c>
      <c r="C11" s="1049"/>
      <c r="D11" s="1049" t="s">
        <v>1642</v>
      </c>
      <c r="E11" s="1070"/>
      <c r="F11" s="1070"/>
      <c r="G11" s="1070"/>
      <c r="H11" s="1070"/>
      <c r="I11" s="1070">
        <f>'Hinds Arch'!S42</f>
        <v>42750</v>
      </c>
      <c r="J11" s="1070">
        <f>'Hinds Arch'!T42</f>
        <v>19010</v>
      </c>
      <c r="K11" s="1070">
        <f>'Hinds Arch'!U42</f>
        <v>800</v>
      </c>
      <c r="L11" s="1070">
        <f>'Hinds Arch'!V42</f>
        <v>36570</v>
      </c>
      <c r="M11" s="1070">
        <f>'Hinds Arch'!W42</f>
        <v>11500</v>
      </c>
      <c r="N11" s="1070">
        <f>'Hinds Arch'!X42</f>
        <v>800</v>
      </c>
      <c r="O11" s="1070">
        <f>'Hinds Arch'!Y42</f>
        <v>29850</v>
      </c>
      <c r="P11" s="1070">
        <f>'Hinds Arch'!Z42</f>
        <v>11300</v>
      </c>
      <c r="Q11" s="1070">
        <f>'Hinds Arch'!AA42</f>
        <v>1000</v>
      </c>
      <c r="R11" s="1070">
        <f>'Hinds Arch'!AB42</f>
        <v>27950</v>
      </c>
      <c r="S11" s="1070">
        <f>'Hinds Arch'!AC42</f>
        <v>9120</v>
      </c>
      <c r="T11" s="1070">
        <f>'Hinds Arch'!AD42</f>
        <v>300</v>
      </c>
      <c r="U11" s="1070">
        <f>'Hinds Arch'!AE42</f>
        <v>25550</v>
      </c>
      <c r="V11" s="1070">
        <f>'Hinds Arch'!AF42</f>
        <v>9270</v>
      </c>
      <c r="W11" s="1070">
        <f>'Hinds Arch'!AG42</f>
        <v>300</v>
      </c>
      <c r="X11" s="1070">
        <f>'Hinds Arch'!AH42</f>
        <v>67580</v>
      </c>
      <c r="Y11" s="1085">
        <f t="shared" si="0"/>
        <v>249110</v>
      </c>
    </row>
    <row r="12" spans="2:25" ht="18.75" thickBot="1" x14ac:dyDescent="0.3">
      <c r="B12" s="1050"/>
      <c r="C12" s="1050"/>
      <c r="D12" s="1050" t="s">
        <v>1643</v>
      </c>
      <c r="E12" s="1050"/>
      <c r="F12" s="1050"/>
      <c r="G12" s="1050"/>
      <c r="H12" s="1050"/>
      <c r="I12" s="1071">
        <f>'Hinds Arch'!S43</f>
        <v>2550</v>
      </c>
      <c r="J12" s="1071">
        <f>'Hinds Arch'!T43</f>
        <v>1450</v>
      </c>
      <c r="K12" s="1071">
        <f>'Hinds Arch'!U43</f>
        <v>1750</v>
      </c>
      <c r="L12" s="1071">
        <f>'Hinds Arch'!V43</f>
        <v>31000</v>
      </c>
      <c r="M12" s="1071">
        <f>'Hinds Arch'!W43</f>
        <v>1750</v>
      </c>
      <c r="N12" s="1071">
        <f>'Hinds Arch'!X43</f>
        <v>1450</v>
      </c>
      <c r="O12" s="1071">
        <f>'Hinds Arch'!Y43</f>
        <v>1750</v>
      </c>
      <c r="P12" s="1071">
        <f>'Hinds Arch'!Z43</f>
        <v>2800</v>
      </c>
      <c r="Q12" s="1071">
        <f>'Hinds Arch'!AA43</f>
        <v>2300</v>
      </c>
      <c r="R12" s="1071">
        <f>'Hinds Arch'!AB43</f>
        <v>1450</v>
      </c>
      <c r="S12" s="1071">
        <f>'Hinds Arch'!AC43</f>
        <v>4750</v>
      </c>
      <c r="T12" s="1071">
        <f>'Hinds Arch'!AD43</f>
        <v>0</v>
      </c>
      <c r="U12" s="1071">
        <f>'Hinds Arch'!AE43</f>
        <v>0</v>
      </c>
      <c r="V12" s="1071">
        <f>'Hinds Arch'!AF43</f>
        <v>0</v>
      </c>
      <c r="W12" s="1071">
        <f>'Hinds Arch'!AG43</f>
        <v>0</v>
      </c>
      <c r="X12" s="1071">
        <f>'Hinds Arch'!AH43</f>
        <v>9800</v>
      </c>
      <c r="Y12" s="1086">
        <f t="shared" si="0"/>
        <v>58050</v>
      </c>
    </row>
    <row r="13" spans="2:25" ht="18.75" thickBot="1" x14ac:dyDescent="0.3">
      <c r="B13" s="1014"/>
      <c r="C13" s="1014"/>
      <c r="D13" s="1014" t="s">
        <v>1678</v>
      </c>
      <c r="E13" s="1015"/>
      <c r="F13" s="1015"/>
      <c r="G13" s="1015"/>
      <c r="H13" s="1014"/>
      <c r="I13" s="1014">
        <f>SUM(I11:I12)</f>
        <v>45300</v>
      </c>
      <c r="J13" s="1014">
        <f t="shared" ref="J13:X13" si="2">SUM(J11:J12)</f>
        <v>20460</v>
      </c>
      <c r="K13" s="1014">
        <f t="shared" si="2"/>
        <v>2550</v>
      </c>
      <c r="L13" s="1014">
        <f t="shared" si="2"/>
        <v>67570</v>
      </c>
      <c r="M13" s="1014">
        <f t="shared" si="2"/>
        <v>13250</v>
      </c>
      <c r="N13" s="1014">
        <f t="shared" si="2"/>
        <v>2250</v>
      </c>
      <c r="O13" s="1014">
        <f t="shared" si="2"/>
        <v>31600</v>
      </c>
      <c r="P13" s="1014">
        <f t="shared" si="2"/>
        <v>14100</v>
      </c>
      <c r="Q13" s="1014">
        <f t="shared" si="2"/>
        <v>3300</v>
      </c>
      <c r="R13" s="1014">
        <f t="shared" si="2"/>
        <v>29400</v>
      </c>
      <c r="S13" s="1014">
        <f t="shared" si="2"/>
        <v>13870</v>
      </c>
      <c r="T13" s="1014">
        <f t="shared" si="2"/>
        <v>300</v>
      </c>
      <c r="U13" s="1014">
        <f t="shared" si="2"/>
        <v>25550</v>
      </c>
      <c r="V13" s="1014">
        <f t="shared" si="2"/>
        <v>9270</v>
      </c>
      <c r="W13" s="1014">
        <f t="shared" si="2"/>
        <v>300</v>
      </c>
      <c r="X13" s="1014">
        <f t="shared" si="2"/>
        <v>77380</v>
      </c>
      <c r="Y13" s="1087">
        <f t="shared" si="0"/>
        <v>307160</v>
      </c>
    </row>
    <row r="14" spans="2:25" ht="18" x14ac:dyDescent="0.25">
      <c r="B14" s="1056" t="s">
        <v>1358</v>
      </c>
      <c r="C14" s="1053"/>
      <c r="D14" s="1056" t="s">
        <v>1642</v>
      </c>
      <c r="E14" s="1072"/>
      <c r="F14" s="1072"/>
      <c r="G14" s="1072"/>
      <c r="H14" s="1072"/>
      <c r="I14" s="1072">
        <f>'Tinwald Arch'!S41</f>
        <v>24500</v>
      </c>
      <c r="J14" s="1072">
        <f>'Tinwald Arch'!T41</f>
        <v>64210</v>
      </c>
      <c r="K14" s="1072">
        <f>'Tinwald Arch'!U41</f>
        <v>21950</v>
      </c>
      <c r="L14" s="1072">
        <f>'Tinwald Arch'!V41</f>
        <v>500</v>
      </c>
      <c r="M14" s="1072">
        <f>'Tinwald Arch'!W41</f>
        <v>5500</v>
      </c>
      <c r="N14" s="1072">
        <f>'Tinwald Arch'!X41</f>
        <v>29210</v>
      </c>
      <c r="O14" s="1072">
        <f>'Tinwald Arch'!Y41</f>
        <v>9900</v>
      </c>
      <c r="P14" s="1072">
        <f>'Tinwald Arch'!Z41</f>
        <v>14300</v>
      </c>
      <c r="Q14" s="1072">
        <f>'Tinwald Arch'!AA41</f>
        <v>17950</v>
      </c>
      <c r="R14" s="1072">
        <f>'Tinwald Arch'!AB41</f>
        <v>500</v>
      </c>
      <c r="S14" s="1072">
        <f>'Tinwald Arch'!AC41</f>
        <v>9000</v>
      </c>
      <c r="T14" s="1072">
        <f>'Tinwald Arch'!AD41</f>
        <v>76160</v>
      </c>
      <c r="U14" s="1072">
        <f>'Tinwald Arch'!AE41</f>
        <v>7000</v>
      </c>
      <c r="V14" s="1072">
        <f>'Tinwald Arch'!AF41</f>
        <v>0</v>
      </c>
      <c r="W14" s="1072">
        <f>'Tinwald Arch'!AG41</f>
        <v>17450</v>
      </c>
      <c r="X14" s="1072">
        <f>'Tinwald Arch'!AH41</f>
        <v>114110</v>
      </c>
      <c r="Y14" s="1088">
        <f t="shared" si="0"/>
        <v>302630</v>
      </c>
    </row>
    <row r="15" spans="2:25" ht="18.75" thickBot="1" x14ac:dyDescent="0.3">
      <c r="B15" s="1057"/>
      <c r="C15" s="1053"/>
      <c r="D15" s="1073" t="s">
        <v>1643</v>
      </c>
      <c r="E15" s="1073"/>
      <c r="F15" s="1073"/>
      <c r="G15" s="1073"/>
      <c r="H15" s="1073"/>
      <c r="I15" s="1074">
        <f>'Tinwald Arch'!S42</f>
        <v>1500</v>
      </c>
      <c r="J15" s="1074">
        <f>'Tinwald Arch'!T42</f>
        <v>100</v>
      </c>
      <c r="K15" s="1074">
        <f>'Tinwald Arch'!U42</f>
        <v>100</v>
      </c>
      <c r="L15" s="1074">
        <f>'Tinwald Arch'!V42</f>
        <v>100</v>
      </c>
      <c r="M15" s="1074">
        <f>'Tinwald Arch'!W42</f>
        <v>100</v>
      </c>
      <c r="N15" s="1074">
        <f>'Tinwald Arch'!X42</f>
        <v>100</v>
      </c>
      <c r="O15" s="1074">
        <f>'Tinwald Arch'!Y42</f>
        <v>100</v>
      </c>
      <c r="P15" s="1074">
        <f>'Tinwald Arch'!Z42</f>
        <v>100</v>
      </c>
      <c r="Q15" s="1074">
        <f>'Tinwald Arch'!AA42</f>
        <v>100</v>
      </c>
      <c r="R15" s="1074">
        <f>'Tinwald Arch'!AB42</f>
        <v>100</v>
      </c>
      <c r="S15" s="1074">
        <f>'Tinwald Arch'!AC42</f>
        <v>0</v>
      </c>
      <c r="T15" s="1074">
        <f>'Tinwald Arch'!AD42</f>
        <v>0</v>
      </c>
      <c r="U15" s="1074">
        <f>'Tinwald Arch'!AE42</f>
        <v>0</v>
      </c>
      <c r="V15" s="1074">
        <f>'Tinwald Arch'!AF42</f>
        <v>0</v>
      </c>
      <c r="W15" s="1074">
        <f>'Tinwald Arch'!AG42</f>
        <v>0</v>
      </c>
      <c r="X15" s="1074">
        <f>'Tinwald Arch'!AH42</f>
        <v>500</v>
      </c>
      <c r="Y15" s="1089">
        <f t="shared" si="0"/>
        <v>2900</v>
      </c>
    </row>
    <row r="16" spans="2:25" ht="18.75" thickBot="1" x14ac:dyDescent="0.3">
      <c r="B16" s="1051"/>
      <c r="C16" s="1051"/>
      <c r="D16" s="1051" t="s">
        <v>1679</v>
      </c>
      <c r="E16" s="1052"/>
      <c r="F16" s="1052"/>
      <c r="G16" s="1052"/>
      <c r="H16" s="1051"/>
      <c r="I16" s="1051">
        <f>SUM(I14:I15)</f>
        <v>26000</v>
      </c>
      <c r="J16" s="1051">
        <f t="shared" ref="J16:X16" si="3">SUM(J14:J15)</f>
        <v>64310</v>
      </c>
      <c r="K16" s="1051">
        <f t="shared" si="3"/>
        <v>22050</v>
      </c>
      <c r="L16" s="1051">
        <f t="shared" si="3"/>
        <v>600</v>
      </c>
      <c r="M16" s="1051">
        <f t="shared" si="3"/>
        <v>5600</v>
      </c>
      <c r="N16" s="1051">
        <f t="shared" si="3"/>
        <v>29310</v>
      </c>
      <c r="O16" s="1051">
        <f t="shared" si="3"/>
        <v>10000</v>
      </c>
      <c r="P16" s="1051">
        <f t="shared" si="3"/>
        <v>14400</v>
      </c>
      <c r="Q16" s="1051">
        <f t="shared" si="3"/>
        <v>18050</v>
      </c>
      <c r="R16" s="1051">
        <f t="shared" si="3"/>
        <v>600</v>
      </c>
      <c r="S16" s="1051">
        <f t="shared" si="3"/>
        <v>9000</v>
      </c>
      <c r="T16" s="1051">
        <f t="shared" si="3"/>
        <v>76160</v>
      </c>
      <c r="U16" s="1051">
        <f t="shared" si="3"/>
        <v>7000</v>
      </c>
      <c r="V16" s="1051">
        <f t="shared" si="3"/>
        <v>0</v>
      </c>
      <c r="W16" s="1051">
        <f t="shared" si="3"/>
        <v>17450</v>
      </c>
      <c r="X16" s="1051">
        <f t="shared" si="3"/>
        <v>114610</v>
      </c>
      <c r="Y16" s="1090">
        <f t="shared" si="0"/>
        <v>305530</v>
      </c>
    </row>
    <row r="17" spans="2:25" ht="18" x14ac:dyDescent="0.25">
      <c r="B17" s="1058" t="s">
        <v>1438</v>
      </c>
      <c r="C17" s="1058"/>
      <c r="D17" s="1058" t="s">
        <v>1642</v>
      </c>
      <c r="E17" s="1075"/>
      <c r="F17" s="1075"/>
      <c r="G17" s="1075"/>
      <c r="H17" s="1075"/>
      <c r="I17" s="1075">
        <f>'Mayfield Arch'!S32</f>
        <v>1000</v>
      </c>
      <c r="J17" s="1075">
        <f>'Mayfield Arch'!T32</f>
        <v>40050</v>
      </c>
      <c r="K17" s="1075">
        <f>'Mayfield Arch'!U32</f>
        <v>1500</v>
      </c>
      <c r="L17" s="1075">
        <f>'Mayfield Arch'!V32</f>
        <v>500</v>
      </c>
      <c r="M17" s="1075">
        <f>'Mayfield Arch'!W32</f>
        <v>18630</v>
      </c>
      <c r="N17" s="1075">
        <f>'Mayfield Arch'!X32</f>
        <v>1000</v>
      </c>
      <c r="O17" s="1075">
        <f>'Mayfield Arch'!Y32</f>
        <v>3000</v>
      </c>
      <c r="P17" s="1075">
        <f>'Mayfield Arch'!Z32</f>
        <v>38550</v>
      </c>
      <c r="Q17" s="1075">
        <f>'Mayfield Arch'!AA32</f>
        <v>500</v>
      </c>
      <c r="R17" s="1075">
        <f>'Mayfield Arch'!AB32</f>
        <v>2000</v>
      </c>
      <c r="S17" s="1075">
        <f>'Mayfield Arch'!AC32</f>
        <v>17130</v>
      </c>
      <c r="T17" s="1075">
        <f>'Mayfield Arch'!AD32</f>
        <v>2500</v>
      </c>
      <c r="U17" s="1075">
        <f>'Mayfield Arch'!AE32</f>
        <v>1000</v>
      </c>
      <c r="V17" s="1075">
        <f>'Mayfield Arch'!AF32</f>
        <v>37050</v>
      </c>
      <c r="W17" s="1075">
        <f>'Mayfield Arch'!AG32</f>
        <v>1500</v>
      </c>
      <c r="X17" s="1075">
        <f>'Mayfield Arch'!AH32</f>
        <v>61680</v>
      </c>
      <c r="Y17" s="1091">
        <f t="shared" si="0"/>
        <v>168410</v>
      </c>
    </row>
    <row r="18" spans="2:25" ht="18.75" thickBot="1" x14ac:dyDescent="0.3">
      <c r="B18" s="1059"/>
      <c r="C18" s="1059"/>
      <c r="D18" s="1059" t="s">
        <v>1643</v>
      </c>
      <c r="E18" s="1059"/>
      <c r="F18" s="1059"/>
      <c r="G18" s="1059"/>
      <c r="H18" s="1059"/>
      <c r="I18" s="1076">
        <f>'Mayfield Arch'!S33</f>
        <v>4650</v>
      </c>
      <c r="J18" s="1076">
        <f>'Mayfield Arch'!T33</f>
        <v>1650</v>
      </c>
      <c r="K18" s="1076">
        <f>'Mayfield Arch'!U33</f>
        <v>1900</v>
      </c>
      <c r="L18" s="1076">
        <f>'Mayfield Arch'!V33</f>
        <v>2600</v>
      </c>
      <c r="M18" s="1076">
        <f>'Mayfield Arch'!W33</f>
        <v>1900</v>
      </c>
      <c r="N18" s="1076">
        <f>'Mayfield Arch'!X33</f>
        <v>30650</v>
      </c>
      <c r="O18" s="1076">
        <f>'Mayfield Arch'!Y33</f>
        <v>1900</v>
      </c>
      <c r="P18" s="1076">
        <f>'Mayfield Arch'!Z33</f>
        <v>3000</v>
      </c>
      <c r="Q18" s="1076">
        <f>'Mayfield Arch'!AA33</f>
        <v>2850</v>
      </c>
      <c r="R18" s="1076">
        <f>'Mayfield Arch'!AB33</f>
        <v>1650</v>
      </c>
      <c r="S18" s="1076">
        <f>'Mayfield Arch'!AC33</f>
        <v>4900</v>
      </c>
      <c r="T18" s="1076">
        <f>'Mayfield Arch'!AD33</f>
        <v>0</v>
      </c>
      <c r="U18" s="1076">
        <f>'Mayfield Arch'!AE33</f>
        <v>0</v>
      </c>
      <c r="V18" s="1076">
        <f>'Mayfield Arch'!AF33</f>
        <v>0</v>
      </c>
      <c r="W18" s="1076">
        <f>'Mayfield Arch'!AG33</f>
        <v>0</v>
      </c>
      <c r="X18" s="1076">
        <f>'Mayfield Arch'!AH33</f>
        <v>11050</v>
      </c>
      <c r="Y18" s="1092">
        <f t="shared" si="0"/>
        <v>63800</v>
      </c>
    </row>
    <row r="19" spans="2:25" ht="18.75" thickBot="1" x14ac:dyDescent="0.3">
      <c r="B19" s="1054"/>
      <c r="C19" s="1054"/>
      <c r="D19" s="1054" t="s">
        <v>1680</v>
      </c>
      <c r="E19" s="1055"/>
      <c r="F19" s="1055"/>
      <c r="G19" s="1055"/>
      <c r="H19" s="1054"/>
      <c r="I19" s="1054">
        <f>SUM(I17:I18)</f>
        <v>5650</v>
      </c>
      <c r="J19" s="1054">
        <f t="shared" ref="J19:X19" si="4">SUM(J17:J18)</f>
        <v>41700</v>
      </c>
      <c r="K19" s="1054">
        <f t="shared" si="4"/>
        <v>3400</v>
      </c>
      <c r="L19" s="1054">
        <f t="shared" si="4"/>
        <v>3100</v>
      </c>
      <c r="M19" s="1054">
        <f t="shared" si="4"/>
        <v>20530</v>
      </c>
      <c r="N19" s="1054">
        <f t="shared" si="4"/>
        <v>31650</v>
      </c>
      <c r="O19" s="1054">
        <f t="shared" si="4"/>
        <v>4900</v>
      </c>
      <c r="P19" s="1054">
        <f t="shared" si="4"/>
        <v>41550</v>
      </c>
      <c r="Q19" s="1054">
        <f t="shared" si="4"/>
        <v>3350</v>
      </c>
      <c r="R19" s="1054">
        <f t="shared" si="4"/>
        <v>3650</v>
      </c>
      <c r="S19" s="1054">
        <f t="shared" si="4"/>
        <v>22030</v>
      </c>
      <c r="T19" s="1054">
        <f t="shared" si="4"/>
        <v>2500</v>
      </c>
      <c r="U19" s="1054">
        <f t="shared" si="4"/>
        <v>1000</v>
      </c>
      <c r="V19" s="1054">
        <f t="shared" si="4"/>
        <v>37050</v>
      </c>
      <c r="W19" s="1054">
        <f t="shared" si="4"/>
        <v>1500</v>
      </c>
      <c r="X19" s="1054">
        <f t="shared" si="4"/>
        <v>72730</v>
      </c>
      <c r="Y19" s="1093">
        <f t="shared" si="0"/>
        <v>232210</v>
      </c>
    </row>
    <row r="20" spans="2:25" ht="18" x14ac:dyDescent="0.25">
      <c r="B20" s="1062" t="s">
        <v>1439</v>
      </c>
      <c r="C20" s="1062"/>
      <c r="D20" s="1062" t="s">
        <v>1642</v>
      </c>
      <c r="E20" s="1077"/>
      <c r="F20" s="1077"/>
      <c r="G20" s="1077"/>
      <c r="H20" s="1077"/>
      <c r="I20" s="1077">
        <f>'Ruapuna Arch'!S29</f>
        <v>500</v>
      </c>
      <c r="J20" s="1077">
        <f>'Ruapuna Arch'!T29</f>
        <v>17180</v>
      </c>
      <c r="K20" s="1077">
        <f>'Ruapuna Arch'!U29</f>
        <v>1000</v>
      </c>
      <c r="L20" s="1077">
        <f>'Ruapuna Arch'!V29</f>
        <v>500</v>
      </c>
      <c r="M20" s="1077">
        <f>'Ruapuna Arch'!W29</f>
        <v>25340</v>
      </c>
      <c r="N20" s="1077">
        <f>'Ruapuna Arch'!X29</f>
        <v>500</v>
      </c>
      <c r="O20" s="1077">
        <f>'Ruapuna Arch'!Y29</f>
        <v>2000</v>
      </c>
      <c r="P20" s="1077">
        <f>'Ruapuna Arch'!Z29</f>
        <v>16180</v>
      </c>
      <c r="Q20" s="1077">
        <f>'Ruapuna Arch'!AA29</f>
        <v>500</v>
      </c>
      <c r="R20" s="1077">
        <f>'Ruapuna Arch'!AB29</f>
        <v>500</v>
      </c>
      <c r="S20" s="1077" t="e">
        <f>'Ruapuna Arch'!AC29</f>
        <v>#VALUE!</v>
      </c>
      <c r="T20" s="1077" t="e">
        <f>'Ruapuna Arch'!AD29</f>
        <v>#VALUE!</v>
      </c>
      <c r="U20" s="1077">
        <f>'Ruapuna Arch'!AE29</f>
        <v>500</v>
      </c>
      <c r="V20" s="1077" t="e">
        <f>'Ruapuna Arch'!AF29</f>
        <v>#VALUE!</v>
      </c>
      <c r="W20" s="1077" t="e">
        <f>'Ruapuna Arch'!AG29</f>
        <v>#VALUE!</v>
      </c>
      <c r="X20" s="1077">
        <f>'Ruapuna Arch'!AH29</f>
        <v>55420</v>
      </c>
      <c r="Y20" s="1094">
        <f t="shared" si="0"/>
        <v>119620</v>
      </c>
    </row>
    <row r="21" spans="2:25" ht="18.75" thickBot="1" x14ac:dyDescent="0.3">
      <c r="B21" s="1063"/>
      <c r="C21" s="1063"/>
      <c r="D21" s="1063" t="s">
        <v>1643</v>
      </c>
      <c r="E21" s="1063"/>
      <c r="F21" s="1063"/>
      <c r="G21" s="1063"/>
      <c r="H21" s="1063"/>
      <c r="I21" s="1078">
        <f>'Ruapuna Arch'!S30</f>
        <v>650</v>
      </c>
      <c r="J21" s="1078">
        <f>'Ruapuna Arch'!T30</f>
        <v>650</v>
      </c>
      <c r="K21" s="1078">
        <f>'Ruapuna Arch'!U30</f>
        <v>650</v>
      </c>
      <c r="L21" s="1078">
        <f>'Ruapuna Arch'!V30</f>
        <v>1400</v>
      </c>
      <c r="M21" s="1078">
        <f>'Ruapuna Arch'!W30</f>
        <v>650</v>
      </c>
      <c r="N21" s="1078">
        <f>'Ruapuna Arch'!X30</f>
        <v>650</v>
      </c>
      <c r="O21" s="1078">
        <f>'Ruapuna Arch'!Y30</f>
        <v>650</v>
      </c>
      <c r="P21" s="1078">
        <f>'Ruapuna Arch'!Z30</f>
        <v>650</v>
      </c>
      <c r="Q21" s="1078">
        <f>'Ruapuna Arch'!AA30</f>
        <v>1400</v>
      </c>
      <c r="R21" s="1078">
        <f>'Ruapuna Arch'!AB30</f>
        <v>650</v>
      </c>
      <c r="S21" s="1078">
        <f>'Ruapuna Arch'!AC30</f>
        <v>650</v>
      </c>
      <c r="T21" s="1078">
        <f>'Ruapuna Arch'!AD30</f>
        <v>0</v>
      </c>
      <c r="U21" s="1078">
        <f>'Ruapuna Arch'!AE30</f>
        <v>0</v>
      </c>
      <c r="V21" s="1078">
        <f>'Ruapuna Arch'!AF30</f>
        <v>0</v>
      </c>
      <c r="W21" s="1078">
        <f>'Ruapuna Arch'!AG30</f>
        <v>0</v>
      </c>
      <c r="X21" s="1078">
        <f>'Ruapuna Arch'!AH30</f>
        <v>5800</v>
      </c>
      <c r="Y21" s="1095">
        <f t="shared" si="0"/>
        <v>13800</v>
      </c>
    </row>
    <row r="22" spans="2:25" ht="18.75" thickBot="1" x14ac:dyDescent="0.3">
      <c r="B22" s="1060"/>
      <c r="C22" s="1060"/>
      <c r="D22" s="1060" t="s">
        <v>1682</v>
      </c>
      <c r="E22" s="1061"/>
      <c r="F22" s="1061"/>
      <c r="G22" s="1061"/>
      <c r="H22" s="1060"/>
      <c r="I22" s="1060">
        <f>SUM(I20:I21)</f>
        <v>1150</v>
      </c>
      <c r="J22" s="1060">
        <f t="shared" ref="J22:X22" si="5">SUM(J20:J21)</f>
        <v>17830</v>
      </c>
      <c r="K22" s="1060">
        <f t="shared" si="5"/>
        <v>1650</v>
      </c>
      <c r="L22" s="1060">
        <f t="shared" si="5"/>
        <v>1900</v>
      </c>
      <c r="M22" s="1060">
        <f t="shared" si="5"/>
        <v>25990</v>
      </c>
      <c r="N22" s="1060">
        <f t="shared" si="5"/>
        <v>1150</v>
      </c>
      <c r="O22" s="1060">
        <f t="shared" si="5"/>
        <v>2650</v>
      </c>
      <c r="P22" s="1060">
        <f t="shared" si="5"/>
        <v>16830</v>
      </c>
      <c r="Q22" s="1060">
        <f t="shared" si="5"/>
        <v>1900</v>
      </c>
      <c r="R22" s="1060">
        <f t="shared" si="5"/>
        <v>1150</v>
      </c>
      <c r="S22" s="1060" t="e">
        <f t="shared" si="5"/>
        <v>#VALUE!</v>
      </c>
      <c r="T22" s="1060" t="e">
        <f t="shared" si="5"/>
        <v>#VALUE!</v>
      </c>
      <c r="U22" s="1060">
        <f t="shared" si="5"/>
        <v>500</v>
      </c>
      <c r="V22" s="1060" t="e">
        <f t="shared" si="5"/>
        <v>#VALUE!</v>
      </c>
      <c r="W22" s="1060" t="e">
        <f t="shared" si="5"/>
        <v>#VALUE!</v>
      </c>
      <c r="X22" s="1060">
        <f t="shared" si="5"/>
        <v>61220</v>
      </c>
      <c r="Y22" s="1096">
        <f t="shared" si="0"/>
        <v>133420</v>
      </c>
    </row>
    <row r="23" spans="2:25" ht="18" x14ac:dyDescent="0.25">
      <c r="B23" s="1066" t="s">
        <v>1461</v>
      </c>
      <c r="C23" s="1066"/>
      <c r="D23" s="1066" t="s">
        <v>1642</v>
      </c>
      <c r="E23" s="1079"/>
      <c r="F23" s="1079"/>
      <c r="G23" s="1079"/>
      <c r="H23" s="1079"/>
      <c r="I23" s="1079">
        <f>'Mt Somers Arch'!S30</f>
        <v>500</v>
      </c>
      <c r="J23" s="1079">
        <f>'Mt Somers Arch'!T30</f>
        <v>1500</v>
      </c>
      <c r="K23" s="1079">
        <f>'Mt Somers Arch'!U30</f>
        <v>33290</v>
      </c>
      <c r="L23" s="1079">
        <f>'Mt Somers Arch'!V30</f>
        <v>12130</v>
      </c>
      <c r="M23" s="1079">
        <f>'Mt Somers Arch'!W30</f>
        <v>500</v>
      </c>
      <c r="N23" s="1079">
        <f>'Mt Somers Arch'!X30</f>
        <v>17290</v>
      </c>
      <c r="O23" s="1079">
        <f>'Mt Somers Arch'!Y30</f>
        <v>1500</v>
      </c>
      <c r="P23" s="1079">
        <f>'Mt Somers Arch'!Z30</f>
        <v>16500</v>
      </c>
      <c r="Q23" s="1079">
        <f>'Mt Somers Arch'!AA30</f>
        <v>29420</v>
      </c>
      <c r="R23" s="1079">
        <f>'Mt Somers Arch'!AB30</f>
        <v>500</v>
      </c>
      <c r="S23" s="1079" t="e">
        <f>'Mt Somers Arch'!AC30</f>
        <v>#VALUE!</v>
      </c>
      <c r="T23" s="1079" t="e">
        <f>'Mt Somers Arch'!AD30</f>
        <v>#VALUE!</v>
      </c>
      <c r="U23" s="1079">
        <f>'Mt Somers Arch'!AE30</f>
        <v>500</v>
      </c>
      <c r="V23" s="1079" t="e">
        <f>'Mt Somers Arch'!AF30</f>
        <v>#VALUE!</v>
      </c>
      <c r="W23" s="1079" t="e">
        <f>'Mt Somers Arch'!AG30</f>
        <v>#VALUE!</v>
      </c>
      <c r="X23" s="1079">
        <f>'Mt Somers Arch'!AH30</f>
        <v>67910</v>
      </c>
      <c r="Y23" s="1097">
        <f t="shared" si="0"/>
        <v>181040</v>
      </c>
    </row>
    <row r="24" spans="2:25" ht="18.75" thickBot="1" x14ac:dyDescent="0.3">
      <c r="B24" s="1067"/>
      <c r="C24" s="1067"/>
      <c r="D24" s="1067" t="s">
        <v>1643</v>
      </c>
      <c r="E24" s="1067"/>
      <c r="F24" s="1067"/>
      <c r="G24" s="1067"/>
      <c r="H24" s="1067"/>
      <c r="I24" s="1080">
        <f>'Mt Somers Arch'!S31</f>
        <v>2650</v>
      </c>
      <c r="J24" s="1080">
        <f>'Mt Somers Arch'!T31</f>
        <v>1000</v>
      </c>
      <c r="K24" s="1080">
        <f>'Mt Somers Arch'!U31</f>
        <v>1250</v>
      </c>
      <c r="L24" s="1080">
        <f>'Mt Somers Arch'!V31</f>
        <v>1950</v>
      </c>
      <c r="M24" s="1080">
        <f>'Mt Somers Arch'!W31</f>
        <v>1250</v>
      </c>
      <c r="N24" s="1080">
        <f>'Mt Somers Arch'!X31</f>
        <v>1000</v>
      </c>
      <c r="O24" s="1080">
        <f>'Mt Somers Arch'!Y31</f>
        <v>1250</v>
      </c>
      <c r="P24" s="1080">
        <f>'Mt Somers Arch'!Z31</f>
        <v>1000</v>
      </c>
      <c r="Q24" s="1080">
        <f>'Mt Somers Arch'!AA31</f>
        <v>2200</v>
      </c>
      <c r="R24" s="1080">
        <f>'Mt Somers Arch'!AB31</f>
        <v>1000</v>
      </c>
      <c r="S24" s="1080">
        <f>'Mt Somers Arch'!AC31</f>
        <v>4750</v>
      </c>
      <c r="T24" s="1080">
        <f>'Mt Somers Arch'!AD31</f>
        <v>0</v>
      </c>
      <c r="U24" s="1080">
        <f>'Mt Somers Arch'!AE31</f>
        <v>0</v>
      </c>
      <c r="V24" s="1080">
        <f>'Mt Somers Arch'!AF31</f>
        <v>0</v>
      </c>
      <c r="W24" s="1080">
        <f>'Mt Somers Arch'!AG31</f>
        <v>0</v>
      </c>
      <c r="X24" s="1080">
        <f>'Mt Somers Arch'!AH31</f>
        <v>6450</v>
      </c>
      <c r="Y24" s="1098">
        <f t="shared" si="0"/>
        <v>21000</v>
      </c>
    </row>
    <row r="25" spans="2:25" ht="18.75" thickBot="1" x14ac:dyDescent="0.3">
      <c r="B25" s="1064"/>
      <c r="C25" s="1064"/>
      <c r="D25" s="1064" t="s">
        <v>1683</v>
      </c>
      <c r="E25" s="1065"/>
      <c r="F25" s="1065"/>
      <c r="G25" s="1065"/>
      <c r="H25" s="1064"/>
      <c r="I25" s="1064">
        <f>SUM(I23:I24)</f>
        <v>3150</v>
      </c>
      <c r="J25" s="1064">
        <f t="shared" ref="J25:X25" si="6">SUM(J23:J24)</f>
        <v>2500</v>
      </c>
      <c r="K25" s="1064">
        <f t="shared" si="6"/>
        <v>34540</v>
      </c>
      <c r="L25" s="1064">
        <f t="shared" si="6"/>
        <v>14080</v>
      </c>
      <c r="M25" s="1064">
        <f t="shared" si="6"/>
        <v>1750</v>
      </c>
      <c r="N25" s="1064">
        <f t="shared" si="6"/>
        <v>18290</v>
      </c>
      <c r="O25" s="1064">
        <f t="shared" si="6"/>
        <v>2750</v>
      </c>
      <c r="P25" s="1064">
        <f t="shared" si="6"/>
        <v>17500</v>
      </c>
      <c r="Q25" s="1064">
        <f t="shared" si="6"/>
        <v>31620</v>
      </c>
      <c r="R25" s="1064">
        <f t="shared" si="6"/>
        <v>1500</v>
      </c>
      <c r="S25" s="1064" t="e">
        <f t="shared" si="6"/>
        <v>#VALUE!</v>
      </c>
      <c r="T25" s="1064" t="e">
        <f t="shared" si="6"/>
        <v>#VALUE!</v>
      </c>
      <c r="U25" s="1064">
        <f t="shared" si="6"/>
        <v>500</v>
      </c>
      <c r="V25" s="1064" t="e">
        <f t="shared" si="6"/>
        <v>#VALUE!</v>
      </c>
      <c r="W25" s="1064" t="e">
        <f t="shared" si="6"/>
        <v>#VALUE!</v>
      </c>
      <c r="X25" s="1064">
        <f t="shared" si="6"/>
        <v>74360</v>
      </c>
      <c r="Y25" s="1099">
        <f t="shared" si="0"/>
        <v>202040</v>
      </c>
    </row>
    <row r="26" spans="2:25" ht="18.75" thickBot="1" x14ac:dyDescent="0.3">
      <c r="D26" s="1101" t="s">
        <v>1684</v>
      </c>
      <c r="E26" s="1100"/>
      <c r="F26" s="1100"/>
      <c r="G26" s="1100"/>
      <c r="H26" s="1100"/>
      <c r="I26" s="1100">
        <f>I25+I22+I19+I16+I13+I10</f>
        <v>134670</v>
      </c>
      <c r="J26" s="1100">
        <f t="shared" ref="J26:X26" si="7">J25+J22+J19+J16+J13+J10</f>
        <v>160010</v>
      </c>
      <c r="K26" s="1100">
        <f t="shared" si="7"/>
        <v>68290</v>
      </c>
      <c r="L26" s="1100">
        <f t="shared" si="7"/>
        <v>162030</v>
      </c>
      <c r="M26" s="1100">
        <f t="shared" si="7"/>
        <v>76530</v>
      </c>
      <c r="N26" s="1100">
        <f t="shared" si="7"/>
        <v>84500</v>
      </c>
      <c r="O26" s="1100">
        <f t="shared" si="7"/>
        <v>78500</v>
      </c>
      <c r="P26" s="1100">
        <f t="shared" si="7"/>
        <v>116890</v>
      </c>
      <c r="Q26" s="1100">
        <f t="shared" si="7"/>
        <v>61470</v>
      </c>
      <c r="R26" s="1100">
        <f t="shared" si="7"/>
        <v>61400</v>
      </c>
      <c r="S26" s="1100" t="e">
        <f t="shared" si="7"/>
        <v>#VALUE!</v>
      </c>
      <c r="T26" s="1100" t="e">
        <f t="shared" si="7"/>
        <v>#VALUE!</v>
      </c>
      <c r="U26" s="1100">
        <f t="shared" si="7"/>
        <v>60600</v>
      </c>
      <c r="V26" s="1100" t="e">
        <f t="shared" si="7"/>
        <v>#VALUE!</v>
      </c>
      <c r="W26" s="1100" t="e">
        <f t="shared" si="7"/>
        <v>#VALUE!</v>
      </c>
      <c r="X26" s="1102">
        <f t="shared" si="7"/>
        <v>471890</v>
      </c>
    </row>
  </sheetData>
  <conditionalFormatting sqref="B24:C24">
    <cfRule type="cellIs" dxfId="770" priority="1" stopIfTrue="1" operator="equal">
      <formula>"could do"</formula>
    </cfRule>
    <cfRule type="cellIs" dxfId="769" priority="2" stopIfTrue="1" operator="equal">
      <formula>"should do"</formula>
    </cfRule>
    <cfRule type="cellIs" dxfId="768" priority="3" stopIfTrue="1" operator="equal">
      <formula>"must do"</formula>
    </cfRule>
  </conditionalFormatting>
  <conditionalFormatting sqref="D8 F7">
    <cfRule type="cellIs" dxfId="767" priority="64" stopIfTrue="1" operator="equal">
      <formula>"could do"</formula>
    </cfRule>
    <cfRule type="cellIs" dxfId="766" priority="65" stopIfTrue="1" operator="equal">
      <formula>"should do"</formula>
    </cfRule>
    <cfRule type="cellIs" dxfId="765" priority="66" stopIfTrue="1" operator="equal">
      <formula>"must do"</formula>
    </cfRule>
  </conditionalFormatting>
  <conditionalFormatting sqref="D9:H9">
    <cfRule type="cellIs" dxfId="764" priority="61" stopIfTrue="1" operator="equal">
      <formula>"could do"</formula>
    </cfRule>
    <cfRule type="cellIs" dxfId="763" priority="62" stopIfTrue="1" operator="equal">
      <formula>"should do"</formula>
    </cfRule>
    <cfRule type="cellIs" dxfId="762" priority="63" stopIfTrue="1" operator="equal">
      <formula>"must do"</formula>
    </cfRule>
  </conditionalFormatting>
  <conditionalFormatting sqref="B8:C9">
    <cfRule type="cellIs" dxfId="761" priority="55" stopIfTrue="1" operator="equal">
      <formula>"could do"</formula>
    </cfRule>
    <cfRule type="cellIs" dxfId="760" priority="56" stopIfTrue="1" operator="equal">
      <formula>"should do"</formula>
    </cfRule>
    <cfRule type="cellIs" dxfId="759" priority="57" stopIfTrue="1" operator="equal">
      <formula>"must do"</formula>
    </cfRule>
  </conditionalFormatting>
  <conditionalFormatting sqref="D11">
    <cfRule type="cellIs" dxfId="758" priority="52" stopIfTrue="1" operator="equal">
      <formula>"could do"</formula>
    </cfRule>
    <cfRule type="cellIs" dxfId="757" priority="53" stopIfTrue="1" operator="equal">
      <formula>"should do"</formula>
    </cfRule>
    <cfRule type="cellIs" dxfId="756" priority="54" stopIfTrue="1" operator="equal">
      <formula>"must do"</formula>
    </cfRule>
  </conditionalFormatting>
  <conditionalFormatting sqref="D12:H12">
    <cfRule type="cellIs" dxfId="755" priority="49" stopIfTrue="1" operator="equal">
      <formula>"could do"</formula>
    </cfRule>
    <cfRule type="cellIs" dxfId="754" priority="50" stopIfTrue="1" operator="equal">
      <formula>"should do"</formula>
    </cfRule>
    <cfRule type="cellIs" dxfId="753" priority="51" stopIfTrue="1" operator="equal">
      <formula>"must do"</formula>
    </cfRule>
  </conditionalFormatting>
  <conditionalFormatting sqref="B11:C11">
    <cfRule type="cellIs" dxfId="752" priority="46" stopIfTrue="1" operator="equal">
      <formula>"could do"</formula>
    </cfRule>
    <cfRule type="cellIs" dxfId="751" priority="47" stopIfTrue="1" operator="equal">
      <formula>"should do"</formula>
    </cfRule>
    <cfRule type="cellIs" dxfId="750" priority="48" stopIfTrue="1" operator="equal">
      <formula>"must do"</formula>
    </cfRule>
  </conditionalFormatting>
  <conditionalFormatting sqref="B12:C12">
    <cfRule type="cellIs" dxfId="749" priority="43" stopIfTrue="1" operator="equal">
      <formula>"could do"</formula>
    </cfRule>
    <cfRule type="cellIs" dxfId="748" priority="44" stopIfTrue="1" operator="equal">
      <formula>"should do"</formula>
    </cfRule>
    <cfRule type="cellIs" dxfId="747" priority="45" stopIfTrue="1" operator="equal">
      <formula>"must do"</formula>
    </cfRule>
  </conditionalFormatting>
  <conditionalFormatting sqref="D14">
    <cfRule type="cellIs" dxfId="746" priority="40" stopIfTrue="1" operator="equal">
      <formula>"could do"</formula>
    </cfRule>
    <cfRule type="cellIs" dxfId="745" priority="41" stopIfTrue="1" operator="equal">
      <formula>"should do"</formula>
    </cfRule>
    <cfRule type="cellIs" dxfId="744" priority="42" stopIfTrue="1" operator="equal">
      <formula>"must do"</formula>
    </cfRule>
  </conditionalFormatting>
  <conditionalFormatting sqref="D15:H15">
    <cfRule type="cellIs" dxfId="743" priority="37" stopIfTrue="1" operator="equal">
      <formula>"could do"</formula>
    </cfRule>
    <cfRule type="cellIs" dxfId="742" priority="38" stopIfTrue="1" operator="equal">
      <formula>"should do"</formula>
    </cfRule>
    <cfRule type="cellIs" dxfId="741" priority="39" stopIfTrue="1" operator="equal">
      <formula>"must do"</formula>
    </cfRule>
  </conditionalFormatting>
  <conditionalFormatting sqref="D17">
    <cfRule type="cellIs" dxfId="740" priority="34" stopIfTrue="1" operator="equal">
      <formula>"could do"</formula>
    </cfRule>
    <cfRule type="cellIs" dxfId="739" priority="35" stopIfTrue="1" operator="equal">
      <formula>"should do"</formula>
    </cfRule>
    <cfRule type="cellIs" dxfId="738" priority="36" stopIfTrue="1" operator="equal">
      <formula>"must do"</formula>
    </cfRule>
  </conditionalFormatting>
  <conditionalFormatting sqref="D18:H18">
    <cfRule type="cellIs" dxfId="737" priority="31" stopIfTrue="1" operator="equal">
      <formula>"could do"</formula>
    </cfRule>
    <cfRule type="cellIs" dxfId="736" priority="32" stopIfTrue="1" operator="equal">
      <formula>"should do"</formula>
    </cfRule>
    <cfRule type="cellIs" dxfId="735" priority="33" stopIfTrue="1" operator="equal">
      <formula>"must do"</formula>
    </cfRule>
  </conditionalFormatting>
  <conditionalFormatting sqref="B14">
    <cfRule type="cellIs" dxfId="734" priority="25" stopIfTrue="1" operator="equal">
      <formula>"could do"</formula>
    </cfRule>
    <cfRule type="cellIs" dxfId="733" priority="26" stopIfTrue="1" operator="equal">
      <formula>"should do"</formula>
    </cfRule>
    <cfRule type="cellIs" dxfId="732" priority="27" stopIfTrue="1" operator="equal">
      <formula>"must do"</formula>
    </cfRule>
  </conditionalFormatting>
  <conditionalFormatting sqref="B17:C18">
    <cfRule type="cellIs" dxfId="731" priority="22" stopIfTrue="1" operator="equal">
      <formula>"could do"</formula>
    </cfRule>
    <cfRule type="cellIs" dxfId="730" priority="23" stopIfTrue="1" operator="equal">
      <formula>"should do"</formula>
    </cfRule>
    <cfRule type="cellIs" dxfId="729" priority="24" stopIfTrue="1" operator="equal">
      <formula>"must do"</formula>
    </cfRule>
  </conditionalFormatting>
  <conditionalFormatting sqref="D20">
    <cfRule type="cellIs" dxfId="728" priority="19" stopIfTrue="1" operator="equal">
      <formula>"could do"</formula>
    </cfRule>
    <cfRule type="cellIs" dxfId="727" priority="20" stopIfTrue="1" operator="equal">
      <formula>"should do"</formula>
    </cfRule>
    <cfRule type="cellIs" dxfId="726" priority="21" stopIfTrue="1" operator="equal">
      <formula>"must do"</formula>
    </cfRule>
  </conditionalFormatting>
  <conditionalFormatting sqref="D21:H21">
    <cfRule type="cellIs" dxfId="725" priority="16" stopIfTrue="1" operator="equal">
      <formula>"could do"</formula>
    </cfRule>
    <cfRule type="cellIs" dxfId="724" priority="17" stopIfTrue="1" operator="equal">
      <formula>"should do"</formula>
    </cfRule>
    <cfRule type="cellIs" dxfId="723" priority="18" stopIfTrue="1" operator="equal">
      <formula>"must do"</formula>
    </cfRule>
  </conditionalFormatting>
  <conditionalFormatting sqref="D24:H24">
    <cfRule type="cellIs" dxfId="722" priority="10" stopIfTrue="1" operator="equal">
      <formula>"could do"</formula>
    </cfRule>
    <cfRule type="cellIs" dxfId="721" priority="11" stopIfTrue="1" operator="equal">
      <formula>"should do"</formula>
    </cfRule>
    <cfRule type="cellIs" dxfId="720" priority="12" stopIfTrue="1" operator="equal">
      <formula>"must do"</formula>
    </cfRule>
  </conditionalFormatting>
  <conditionalFormatting sqref="D23">
    <cfRule type="cellIs" dxfId="719" priority="13" stopIfTrue="1" operator="equal">
      <formula>"could do"</formula>
    </cfRule>
    <cfRule type="cellIs" dxfId="718" priority="14" stopIfTrue="1" operator="equal">
      <formula>"should do"</formula>
    </cfRule>
    <cfRule type="cellIs" dxfId="717" priority="15" stopIfTrue="1" operator="equal">
      <formula>"must do"</formula>
    </cfRule>
  </conditionalFormatting>
  <conditionalFormatting sqref="B20:C21">
    <cfRule type="cellIs" dxfId="716" priority="7" stopIfTrue="1" operator="equal">
      <formula>"could do"</formula>
    </cfRule>
    <cfRule type="cellIs" dxfId="715" priority="8" stopIfTrue="1" operator="equal">
      <formula>"should do"</formula>
    </cfRule>
    <cfRule type="cellIs" dxfId="714" priority="9" stopIfTrue="1" operator="equal">
      <formula>"must do"</formula>
    </cfRule>
  </conditionalFormatting>
  <conditionalFormatting sqref="B23:C23">
    <cfRule type="cellIs" dxfId="713" priority="4" stopIfTrue="1" operator="equal">
      <formula>"could do"</formula>
    </cfRule>
    <cfRule type="cellIs" dxfId="712" priority="5" stopIfTrue="1" operator="equal">
      <formula>"should do"</formula>
    </cfRule>
    <cfRule type="cellIs" dxfId="711" priority="6" stopIfTrue="1" operator="equal">
      <formula>"must do"</formula>
    </cfRule>
  </conditionalFormatting>
  <pageMargins left="0.7" right="0.7" top="0.75" bottom="0.75" header="0.3" footer="0.3"/>
  <pageSetup paperSize="9" scale="56"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90"/>
  <sheetViews>
    <sheetView tabSelected="1" zoomScale="50" zoomScaleNormal="50" zoomScalePageLayoutView="25" workbookViewId="0">
      <selection activeCell="J27" sqref="J27"/>
    </sheetView>
  </sheetViews>
  <sheetFormatPr defaultRowHeight="15" x14ac:dyDescent="0.25"/>
  <cols>
    <col min="1" max="1" width="15.7109375" style="5" customWidth="1"/>
    <col min="2" max="2" width="20.7109375" style="5" customWidth="1"/>
    <col min="3" max="3" width="25" style="5" customWidth="1"/>
    <col min="4" max="4" width="27" style="5" hidden="1" customWidth="1"/>
    <col min="5" max="5" width="16.28515625" style="5" hidden="1" customWidth="1"/>
    <col min="6" max="6" width="11.140625" style="5" hidden="1" customWidth="1"/>
    <col min="7" max="7" width="18.28515625" style="5" customWidth="1"/>
    <col min="8" max="8" width="18.5703125" style="5" customWidth="1"/>
    <col min="9" max="9" width="32.85546875" style="5" customWidth="1"/>
    <col min="10" max="10" width="35.85546875" style="5" customWidth="1"/>
    <col min="11" max="11" width="17.28515625" style="5" customWidth="1"/>
    <col min="12" max="12" width="35.5703125" style="5" hidden="1" customWidth="1"/>
    <col min="13" max="13" width="12.85546875" style="5" customWidth="1"/>
    <col min="14" max="15" width="14.28515625" style="5" customWidth="1"/>
    <col min="16" max="16" width="9.42578125" style="840" hidden="1" customWidth="1"/>
    <col min="17" max="17" width="11.140625" style="5" hidden="1" customWidth="1"/>
    <col min="18" max="18" width="17.140625" style="5" hidden="1" customWidth="1"/>
    <col min="19" max="19" width="13.5703125" style="5" customWidth="1"/>
    <col min="20" max="28" width="12.7109375" style="5" customWidth="1"/>
    <col min="29" max="29" width="12.5703125" style="5" hidden="1" customWidth="1"/>
    <col min="30" max="30" width="12.7109375" style="5" hidden="1" customWidth="1"/>
    <col min="31" max="33" width="13.42578125" style="5" hidden="1" customWidth="1"/>
    <col min="34" max="34" width="15.42578125" style="5" customWidth="1"/>
    <col min="35" max="35" width="13.42578125" style="5" bestFit="1" customWidth="1"/>
    <col min="36" max="36" width="17.28515625" style="5" customWidth="1"/>
    <col min="37" max="37" width="9.140625" style="5"/>
    <col min="38" max="38" width="30.7109375" style="5" customWidth="1"/>
    <col min="39" max="16384" width="9.140625" style="5"/>
  </cols>
  <sheetData>
    <row r="1" spans="1:36" ht="23.25" x14ac:dyDescent="0.25">
      <c r="A1" s="706" t="s">
        <v>1055</v>
      </c>
      <c r="B1" s="707"/>
      <c r="C1" s="707"/>
      <c r="D1" s="707"/>
      <c r="E1" s="707"/>
      <c r="F1" s="707"/>
      <c r="G1" s="707"/>
      <c r="H1" s="707"/>
      <c r="I1" s="707"/>
      <c r="J1" s="707"/>
      <c r="K1" s="707"/>
      <c r="L1" s="707"/>
      <c r="M1" s="707"/>
      <c r="N1" s="707"/>
      <c r="O1" s="707"/>
      <c r="P1" s="707"/>
      <c r="Q1" s="707"/>
      <c r="R1" s="707"/>
      <c r="S1" s="707"/>
      <c r="T1" s="707"/>
      <c r="U1" s="707"/>
      <c r="V1" s="707"/>
      <c r="W1" s="707"/>
      <c r="X1" s="707"/>
      <c r="Y1" s="707"/>
      <c r="Z1" s="707"/>
      <c r="AA1" s="707"/>
      <c r="AB1" s="707"/>
      <c r="AC1" s="707"/>
      <c r="AD1" s="707"/>
      <c r="AE1" s="707"/>
      <c r="AF1" s="707"/>
      <c r="AG1" s="707"/>
      <c r="AH1" s="707"/>
      <c r="AI1" s="707"/>
      <c r="AJ1" s="707"/>
    </row>
    <row r="2" spans="1:36" ht="23.25" x14ac:dyDescent="0.25">
      <c r="A2" s="708" t="s">
        <v>1113</v>
      </c>
      <c r="B2" s="709"/>
      <c r="C2" s="709"/>
      <c r="D2" s="709"/>
      <c r="E2" s="709"/>
      <c r="F2" s="710"/>
      <c r="H2" s="709"/>
      <c r="I2" s="709"/>
      <c r="J2" s="711"/>
      <c r="K2" s="711"/>
      <c r="L2" s="709"/>
      <c r="M2" s="709"/>
      <c r="N2" s="709"/>
      <c r="O2" s="712" t="s">
        <v>234</v>
      </c>
      <c r="P2" s="712">
        <v>2021</v>
      </c>
      <c r="Q2" s="709"/>
      <c r="R2" s="709"/>
      <c r="S2" s="709"/>
      <c r="T2" s="709"/>
      <c r="U2" s="709"/>
      <c r="V2" s="709"/>
      <c r="W2" s="709"/>
      <c r="X2" s="709"/>
      <c r="Y2" s="709"/>
      <c r="Z2" s="709"/>
      <c r="AA2" s="709"/>
      <c r="AB2" s="709"/>
      <c r="AC2" s="709"/>
      <c r="AD2" s="709"/>
      <c r="AE2" s="709"/>
      <c r="AF2" s="709"/>
      <c r="AG2" s="709"/>
      <c r="AH2" s="709"/>
      <c r="AI2" s="709"/>
      <c r="AJ2" s="709"/>
    </row>
    <row r="3" spans="1:36" ht="38.25" x14ac:dyDescent="0.25">
      <c r="A3" s="713" t="s">
        <v>1056</v>
      </c>
      <c r="B3" s="713" t="s">
        <v>4</v>
      </c>
      <c r="C3" s="713" t="s">
        <v>60</v>
      </c>
      <c r="D3" s="713" t="s">
        <v>1057</v>
      </c>
      <c r="E3" s="713" t="s">
        <v>97</v>
      </c>
      <c r="F3" s="713" t="s">
        <v>70</v>
      </c>
      <c r="G3" s="713" t="s">
        <v>3</v>
      </c>
      <c r="H3" s="713" t="s">
        <v>40</v>
      </c>
      <c r="I3" s="713" t="s">
        <v>32</v>
      </c>
      <c r="J3" s="713" t="s">
        <v>54</v>
      </c>
      <c r="K3" s="714" t="s">
        <v>41</v>
      </c>
      <c r="L3" s="715" t="s">
        <v>249</v>
      </c>
      <c r="M3" s="715" t="s">
        <v>47</v>
      </c>
      <c r="N3" s="715" t="s">
        <v>52</v>
      </c>
      <c r="O3" s="715" t="s">
        <v>1511</v>
      </c>
      <c r="P3" s="715" t="s">
        <v>236</v>
      </c>
      <c r="Q3" s="715" t="s">
        <v>237</v>
      </c>
      <c r="R3" s="715" t="s">
        <v>56</v>
      </c>
      <c r="S3" s="716" t="s">
        <v>57</v>
      </c>
      <c r="T3" s="715" t="s">
        <v>59</v>
      </c>
      <c r="U3" s="716" t="s">
        <v>58</v>
      </c>
      <c r="V3" s="716" t="s">
        <v>250</v>
      </c>
      <c r="W3" s="716" t="s">
        <v>251</v>
      </c>
      <c r="X3" s="716" t="s">
        <v>252</v>
      </c>
      <c r="Y3" s="716" t="s">
        <v>253</v>
      </c>
      <c r="Z3" s="716" t="s">
        <v>254</v>
      </c>
      <c r="AA3" s="716" t="s">
        <v>255</v>
      </c>
      <c r="AB3" s="716" t="s">
        <v>256</v>
      </c>
      <c r="AC3" s="716" t="s">
        <v>257</v>
      </c>
      <c r="AD3" s="716" t="s">
        <v>258</v>
      </c>
      <c r="AE3" s="716" t="s">
        <v>259</v>
      </c>
      <c r="AF3" s="716" t="s">
        <v>260</v>
      </c>
      <c r="AG3" s="716" t="s">
        <v>261</v>
      </c>
      <c r="AH3" s="717" t="s">
        <v>262</v>
      </c>
      <c r="AJ3" s="718"/>
    </row>
    <row r="4" spans="1:36" ht="15.75" hidden="1" thickBot="1" x14ac:dyDescent="0.3">
      <c r="A4" s="127"/>
      <c r="B4" s="719"/>
      <c r="C4" s="127"/>
      <c r="D4" s="127"/>
      <c r="E4" s="720"/>
      <c r="F4" s="127"/>
      <c r="G4" s="127"/>
      <c r="H4" s="721"/>
      <c r="I4" s="127"/>
      <c r="J4" s="656"/>
      <c r="K4" s="656"/>
      <c r="L4" s="127"/>
      <c r="M4" s="127"/>
      <c r="N4" s="722" t="s">
        <v>1054</v>
      </c>
      <c r="O4" s="722">
        <v>1</v>
      </c>
      <c r="P4" s="723"/>
      <c r="Q4" s="724"/>
      <c r="R4" s="723" t="str">
        <f>Table355[[#Headers],[2020]]</f>
        <v>2020</v>
      </c>
      <c r="S4" s="723" t="str">
        <f>Table355[[#Headers],[2021]]</f>
        <v>2021</v>
      </c>
      <c r="T4" s="723" t="str">
        <f>Table355[[#Headers],[2022]]</f>
        <v>2022</v>
      </c>
      <c r="U4" s="723" t="str">
        <f>Table355[[#Headers],[2023]]</f>
        <v>2023</v>
      </c>
      <c r="V4" s="723" t="str">
        <f>Table355[[#Headers],[2024]]</f>
        <v>2024</v>
      </c>
      <c r="W4" s="723" t="str">
        <f>Table355[[#Headers],[2025]]</f>
        <v>2025</v>
      </c>
      <c r="X4" s="723" t="str">
        <f>Table355[[#Headers],[2026]]</f>
        <v>2026</v>
      </c>
      <c r="Y4" s="723" t="str">
        <f>Table355[[#Headers],[2027]]</f>
        <v>2027</v>
      </c>
      <c r="Z4" s="723" t="str">
        <f>Table355[[#Headers],[2028]]</f>
        <v>2028</v>
      </c>
      <c r="AA4" s="723" t="str">
        <f>Table355[[#Headers],[2029]]</f>
        <v>2029</v>
      </c>
      <c r="AB4" s="723" t="str">
        <f>Table355[[#Headers],[2030]]</f>
        <v>2030</v>
      </c>
      <c r="AC4" s="723" t="str">
        <f>Table355[[#Headers],[2031]]</f>
        <v>2031</v>
      </c>
      <c r="AD4" s="723" t="str">
        <f>Table355[[#Headers],[2032]]</f>
        <v>2032</v>
      </c>
      <c r="AE4" s="723" t="str">
        <f>Table355[[#Headers],[2033]]</f>
        <v>2033</v>
      </c>
      <c r="AF4" s="723" t="str">
        <f>Table355[[#Headers],[2034]]</f>
        <v>2034</v>
      </c>
      <c r="AG4" s="723" t="str">
        <f>Table355[[#Headers],[2035]]</f>
        <v>2035</v>
      </c>
      <c r="AH4" s="725"/>
      <c r="AJ4" s="718"/>
    </row>
    <row r="5" spans="1:36" ht="3" customHeight="1" thickBot="1" x14ac:dyDescent="0.3">
      <c r="A5" s="726"/>
      <c r="B5" s="156"/>
      <c r="C5" s="156"/>
      <c r="D5" s="156"/>
      <c r="E5" s="156"/>
      <c r="F5" s="156"/>
      <c r="G5" s="156"/>
      <c r="H5" s="727"/>
      <c r="I5" s="156"/>
      <c r="J5" s="156"/>
      <c r="K5" s="156"/>
      <c r="L5" s="156"/>
      <c r="M5" s="156"/>
      <c r="N5" s="156"/>
      <c r="O5" s="156"/>
      <c r="P5" s="156"/>
      <c r="Q5" s="156"/>
      <c r="R5" s="156">
        <f t="shared" ref="R5:AG5" si="0">IF($P$2=R$4,0,R$4-$P$2)</f>
        <v>-1</v>
      </c>
      <c r="S5" s="156">
        <f t="shared" si="0"/>
        <v>0</v>
      </c>
      <c r="T5" s="156">
        <f t="shared" si="0"/>
        <v>1</v>
      </c>
      <c r="U5" s="156">
        <f t="shared" si="0"/>
        <v>2</v>
      </c>
      <c r="V5" s="156">
        <f t="shared" si="0"/>
        <v>3</v>
      </c>
      <c r="W5" s="156">
        <f t="shared" si="0"/>
        <v>4</v>
      </c>
      <c r="X5" s="156">
        <f t="shared" si="0"/>
        <v>5</v>
      </c>
      <c r="Y5" s="156">
        <f t="shared" si="0"/>
        <v>6</v>
      </c>
      <c r="Z5" s="156">
        <f t="shared" si="0"/>
        <v>7</v>
      </c>
      <c r="AA5" s="156">
        <f t="shared" si="0"/>
        <v>8</v>
      </c>
      <c r="AB5" s="156">
        <f t="shared" si="0"/>
        <v>9</v>
      </c>
      <c r="AC5" s="156">
        <f t="shared" si="0"/>
        <v>10</v>
      </c>
      <c r="AD5" s="156">
        <f t="shared" si="0"/>
        <v>11</v>
      </c>
      <c r="AE5" s="156">
        <f t="shared" si="0"/>
        <v>12</v>
      </c>
      <c r="AF5" s="156">
        <f t="shared" si="0"/>
        <v>13</v>
      </c>
      <c r="AG5" s="156">
        <f t="shared" si="0"/>
        <v>14</v>
      </c>
      <c r="AH5" s="728"/>
    </row>
    <row r="6" spans="1:36" ht="26.25" thickBot="1" x14ac:dyDescent="0.3">
      <c r="A6" s="729" t="s">
        <v>33</v>
      </c>
      <c r="B6" s="730" t="s">
        <v>1126</v>
      </c>
      <c r="C6" s="133"/>
      <c r="D6" s="133"/>
      <c r="E6" s="133"/>
      <c r="F6" s="731"/>
      <c r="G6" s="133"/>
      <c r="H6" s="732"/>
      <c r="I6" s="133"/>
      <c r="J6" s="133"/>
      <c r="K6" s="133"/>
      <c r="L6" s="133"/>
      <c r="M6" s="133"/>
      <c r="N6" s="133"/>
      <c r="O6" s="133"/>
      <c r="P6" s="133"/>
      <c r="Q6" s="733"/>
      <c r="R6" s="734"/>
      <c r="S6" s="734"/>
      <c r="T6" s="734"/>
      <c r="U6" s="734"/>
      <c r="V6" s="734"/>
      <c r="W6" s="734"/>
      <c r="X6" s="734"/>
      <c r="Y6" s="735"/>
      <c r="Z6" s="735"/>
      <c r="AA6" s="735"/>
      <c r="AB6" s="735"/>
      <c r="AC6" s="735"/>
      <c r="AD6" s="735"/>
      <c r="AE6" s="735"/>
      <c r="AF6" s="735"/>
      <c r="AG6" s="735"/>
      <c r="AH6" s="736"/>
    </row>
    <row r="7" spans="1:36" ht="140.25" hidden="1" x14ac:dyDescent="0.25">
      <c r="A7" s="27"/>
      <c r="B7" s="110" t="s">
        <v>239</v>
      </c>
      <c r="C7" s="112"/>
      <c r="D7" s="110" t="s">
        <v>240</v>
      </c>
      <c r="E7" s="111"/>
      <c r="F7" s="110" t="s">
        <v>241</v>
      </c>
      <c r="G7" s="737"/>
      <c r="H7" s="114"/>
      <c r="I7" s="112"/>
      <c r="J7" s="115" t="s">
        <v>242</v>
      </c>
      <c r="K7" s="115"/>
      <c r="L7" s="117" t="s">
        <v>1644</v>
      </c>
      <c r="M7" s="738" t="s">
        <v>244</v>
      </c>
      <c r="N7" s="117" t="s">
        <v>1645</v>
      </c>
      <c r="O7" s="739" t="s">
        <v>246</v>
      </c>
      <c r="P7" s="739" t="s">
        <v>247</v>
      </c>
      <c r="Q7" s="740" t="s">
        <v>248</v>
      </c>
      <c r="R7" s="740" t="s">
        <v>248</v>
      </c>
      <c r="S7" s="740" t="s">
        <v>248</v>
      </c>
      <c r="T7" s="740" t="s">
        <v>248</v>
      </c>
      <c r="U7" s="740" t="s">
        <v>248</v>
      </c>
      <c r="V7" s="740" t="s">
        <v>248</v>
      </c>
      <c r="W7" s="740" t="s">
        <v>248</v>
      </c>
      <c r="X7" s="740" t="s">
        <v>248</v>
      </c>
      <c r="Y7" s="740" t="s">
        <v>248</v>
      </c>
      <c r="Z7" s="740" t="s">
        <v>248</v>
      </c>
      <c r="AA7" s="740" t="s">
        <v>248</v>
      </c>
      <c r="AB7" s="740" t="s">
        <v>248</v>
      </c>
      <c r="AC7" s="740" t="s">
        <v>248</v>
      </c>
      <c r="AD7" s="740" t="s">
        <v>248</v>
      </c>
      <c r="AE7" s="740" t="s">
        <v>248</v>
      </c>
      <c r="AF7" s="740" t="s">
        <v>248</v>
      </c>
      <c r="AG7" s="740" t="s">
        <v>248</v>
      </c>
      <c r="AH7" s="741" t="s">
        <v>248</v>
      </c>
    </row>
    <row r="8" spans="1:36" ht="153.75" customHeight="1" x14ac:dyDescent="0.25">
      <c r="A8" s="326" t="s">
        <v>1188</v>
      </c>
      <c r="B8" s="742" t="s">
        <v>1072</v>
      </c>
      <c r="C8" s="326" t="s">
        <v>1115</v>
      </c>
      <c r="D8" s="326"/>
      <c r="E8" s="326"/>
      <c r="F8" s="326"/>
      <c r="G8" s="326" t="s">
        <v>1112</v>
      </c>
      <c r="H8" s="659" t="s">
        <v>1077</v>
      </c>
      <c r="I8" s="659" t="s">
        <v>1131</v>
      </c>
      <c r="J8" s="659" t="s">
        <v>1078</v>
      </c>
      <c r="K8" s="995" t="s">
        <v>1534</v>
      </c>
      <c r="L8" s="326"/>
      <c r="M8" s="326">
        <v>3</v>
      </c>
      <c r="N8" s="326">
        <v>2021</v>
      </c>
      <c r="O8" s="935">
        <f>'Rakaia Estimates'!F17</f>
        <v>23253</v>
      </c>
      <c r="P8" s="743"/>
      <c r="Q8" s="744">
        <f>IF(Table355[[#This Row],[CAPITAL COST]]="","",MROUND((SUM(Table355[[#This Row],[CAPITAL COST]]*(1.03^($P$2-(IF(Table355[[#This Row],[Year of price quote]] ="",$P$2,Table355[[#This Row],[Year of price quote]])))))),10))</f>
        <v>23250</v>
      </c>
      <c r="R8" s="745" t="str" cm="1">
        <f t="array" ref="R8">IF(MOD((R$4-(IF(Table355[[#This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Price]]*($O$4^R$5)),10))),"")</f>
        <v/>
      </c>
      <c r="S8" s="745" cm="1">
        <f t="array" ref="S8">IF(MOD((S$4-(IF(Table355[[#This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Price]]*($O$4^S$5)),10))),"")</f>
        <v>23250</v>
      </c>
      <c r="T8" s="745" t="str" cm="1">
        <f t="array" ref="T8">IF(MOD((T$4-(IF(Table355[[#This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Price]]*($O$4^T$5)),10))),"")</f>
        <v/>
      </c>
      <c r="U8" s="745" t="str" cm="1">
        <f t="array" ref="U8">IF(MOD((U$4-(IF(Table355[[#This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Price]]*($O$4^U$5)),10))),"")</f>
        <v/>
      </c>
      <c r="V8" s="745" cm="1">
        <f t="array" ref="V8">IF(MOD((V$4-(IF(Table355[[#This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Price]]*($O$4^V$5)),10))),"")</f>
        <v>23250</v>
      </c>
      <c r="W8" s="745" t="str" cm="1">
        <f t="array" ref="W8">IF(MOD((W$4-(IF(Table355[[#This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Price]]*($O$4^W$5)),10))),"")</f>
        <v/>
      </c>
      <c r="X8" s="745" t="str" cm="1">
        <f t="array" ref="X8">IF(MOD((X$4-(IF(Table355[[#This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Price]]*($O$4^X$5)),10))),"")</f>
        <v/>
      </c>
      <c r="Y8" s="745" cm="1">
        <f t="array" ref="Y8">IF(MOD((Y$4-(IF(Table355[[#This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Price]]*($O$4^Y$5)),10))),"")</f>
        <v>23250</v>
      </c>
      <c r="Z8" s="745" t="str" cm="1">
        <f t="array" ref="Z8">IF(MOD((Z$4-(IF(Table355[[#This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Price]]*($O$4^Z$5)),10))),"")</f>
        <v/>
      </c>
      <c r="AA8" s="745" t="str" cm="1">
        <f t="array" ref="AA8">IF(MOD((AA$4-(IF(Table355[[#This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Price]]*($O$4^AA$5)),10))),"")</f>
        <v/>
      </c>
      <c r="AB8" s="745" cm="1">
        <f t="array" ref="AB8">IF(MOD((AB$4-(IF(Table355[[#This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Price]]*($O$4^AB$5)),10))),"")</f>
        <v>23250</v>
      </c>
      <c r="AC8" s="745" t="str" cm="1">
        <f t="array" ref="AC8">IF(MOD((AC$4-(IF(Table355[[#This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Price]]*($O$4^AC$5)),10))),"")</f>
        <v/>
      </c>
      <c r="AD8" s="745" t="str" cm="1">
        <f t="array" ref="AD8">IF(MOD((AD$4-(IF(Table355[[#This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Price]]*($O$4^AD$5)),10))),"")</f>
        <v/>
      </c>
      <c r="AE8" s="745" cm="1">
        <f t="array" ref="AE8">IF(MOD((AE$4-(IF(Table355[[#This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Price]]*($O$4^AE$5)),10))),"")</f>
        <v>23250</v>
      </c>
      <c r="AF8" s="745" t="str" cm="1">
        <f t="array" ref="AF8">IF(MOD((AF$4-(IF(Table355[[#This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Price]]*($O$4^AF$5)),10))),"")</f>
        <v/>
      </c>
      <c r="AG8" s="745" t="str" cm="1">
        <f t="array" ref="AG8">IF(MOD((AG$4-(IF(Table355[[#This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Price]]*($O$4^AG$5)),10))),"")</f>
        <v/>
      </c>
      <c r="AH8" s="746">
        <f>SUM(AC8:AG8)</f>
        <v>23250</v>
      </c>
    </row>
    <row r="9" spans="1:36" ht="38.25" x14ac:dyDescent="0.25">
      <c r="A9" s="189" t="s">
        <v>1189</v>
      </c>
      <c r="B9" s="742"/>
      <c r="C9" s="326" t="s">
        <v>1061</v>
      </c>
      <c r="D9" s="326"/>
      <c r="E9" s="326"/>
      <c r="F9" s="326"/>
      <c r="G9" s="326"/>
      <c r="H9" s="659" t="s">
        <v>1077</v>
      </c>
      <c r="I9" s="659" t="s">
        <v>1568</v>
      </c>
      <c r="J9" s="659" t="s">
        <v>1114</v>
      </c>
      <c r="K9" s="995" t="s">
        <v>1534</v>
      </c>
      <c r="L9" s="326"/>
      <c r="M9" s="326">
        <v>3</v>
      </c>
      <c r="N9" s="326">
        <v>2022</v>
      </c>
      <c r="O9" s="935">
        <v>5000</v>
      </c>
      <c r="P9" s="747"/>
      <c r="Q9" s="744">
        <f>IF(Table355[[#This Row],[CAPITAL COST]]="","",MROUND((SUM(Table355[[#This Row],[CAPITAL COST]]*(1.03^($P$2-(IF(Table355[[#This Row],[Year of price quote]] ="",$P$2,Table355[[#This Row],[Year of price quote]])))))),10))</f>
        <v>5000</v>
      </c>
      <c r="R9" s="745" t="str" cm="1">
        <f t="array" ref="R9">IF(MOD((R$4-(IF(Table355[[#This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Price]]*($O$4^R$5)),10))),"")</f>
        <v/>
      </c>
      <c r="S9" s="745" t="str" cm="1">
        <f t="array" ref="S9">IF(MOD((S$4-(IF(Table355[[#This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Price]]*($O$4^S$5)),10))),"")</f>
        <v/>
      </c>
      <c r="T9" s="745" cm="1">
        <f t="array" ref="T9">IF(MOD((T$4-(IF(Table355[[#This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Price]]*($O$4^T$5)),10))),"")</f>
        <v>5000</v>
      </c>
      <c r="U9" s="745" t="str" cm="1">
        <f t="array" ref="U9">IF(MOD((U$4-(IF(Table355[[#This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Price]]*($O$4^U$5)),10))),"")</f>
        <v/>
      </c>
      <c r="V9" s="745" t="str" cm="1">
        <f t="array" ref="V9">IF(MOD((V$4-(IF(Table355[[#This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Price]]*($O$4^V$5)),10))),"")</f>
        <v/>
      </c>
      <c r="W9" s="745" cm="1">
        <f t="array" ref="W9">IF(MOD((W$4-(IF(Table355[[#This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Price]]*($O$4^W$5)),10))),"")</f>
        <v>5000</v>
      </c>
      <c r="X9" s="745" t="str" cm="1">
        <f t="array" ref="X9">IF(MOD((X$4-(IF(Table355[[#This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Price]]*($O$4^X$5)),10))),"")</f>
        <v/>
      </c>
      <c r="Y9" s="745" t="str" cm="1">
        <f t="array" ref="Y9">IF(MOD((Y$4-(IF(Table355[[#This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Price]]*($O$4^Y$5)),10))),"")</f>
        <v/>
      </c>
      <c r="Z9" s="745" cm="1">
        <f t="array" ref="Z9">IF(MOD((Z$4-(IF(Table355[[#This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Price]]*($O$4^Z$5)),10))),"")</f>
        <v>5000</v>
      </c>
      <c r="AA9" s="745" t="str" cm="1">
        <f t="array" ref="AA9">IF(MOD((AA$4-(IF(Table355[[#This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Price]]*($O$4^AA$5)),10))),"")</f>
        <v/>
      </c>
      <c r="AB9" s="745" t="str" cm="1">
        <f t="array" ref="AB9">IF(MOD((AB$4-(IF(Table355[[#This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Price]]*($O$4^AB$5)),10))),"")</f>
        <v/>
      </c>
      <c r="AC9" s="745" cm="1">
        <f t="array" ref="AC9">IF(MOD((AC$4-(IF(Table355[[#This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Price]]*($O$4^AC$5)),10))),"")</f>
        <v>5000</v>
      </c>
      <c r="AD9" s="745" t="str" cm="1">
        <f t="array" ref="AD9">IF(MOD((AD$4-(IF(Table355[[#This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Price]]*($O$4^AD$5)),10))),"")</f>
        <v/>
      </c>
      <c r="AE9" s="745" t="str" cm="1">
        <f t="array" ref="AE9">IF(MOD((AE$4-(IF(Table355[[#This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Price]]*($O$4^AE$5)),10))),"")</f>
        <v/>
      </c>
      <c r="AF9" s="745" cm="1">
        <f t="array" ref="AF9">IF(MOD((AF$4-(IF(Table355[[#This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Price]]*($O$4^AF$5)),10))),"")</f>
        <v>5000</v>
      </c>
      <c r="AG9" s="745" t="str" cm="1">
        <f t="array" ref="AG9">IF(MOD((AG$4-(IF(Table355[[#This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Price]]*($O$4^AG$5)),10))),"")</f>
        <v/>
      </c>
      <c r="AH9" s="746">
        <f t="shared" ref="AH9:AH10" si="1">SUM(AC9:AG9)</f>
        <v>10000</v>
      </c>
    </row>
    <row r="10" spans="1:36" ht="32.25" customHeight="1" x14ac:dyDescent="0.25">
      <c r="A10" s="189" t="s">
        <v>1190</v>
      </c>
      <c r="B10" s="742" t="s">
        <v>1062</v>
      </c>
      <c r="C10" s="326" t="s">
        <v>1116</v>
      </c>
      <c r="D10" s="326"/>
      <c r="E10" s="326"/>
      <c r="F10" s="326"/>
      <c r="G10" s="326" t="s">
        <v>1117</v>
      </c>
      <c r="H10" s="659" t="s">
        <v>1118</v>
      </c>
      <c r="I10" s="659" t="s">
        <v>1119</v>
      </c>
      <c r="J10" s="659" t="s">
        <v>1120</v>
      </c>
      <c r="K10" s="995" t="s">
        <v>1534</v>
      </c>
      <c r="L10" s="326"/>
      <c r="M10" s="326">
        <v>3</v>
      </c>
      <c r="N10" s="326">
        <v>2022</v>
      </c>
      <c r="O10" s="935">
        <f>'Rakaia Estimates'!F29</f>
        <v>1311</v>
      </c>
      <c r="P10" s="747"/>
      <c r="Q10" s="744">
        <f>IF(Table355[[#This Row],[CAPITAL COST]]="","",MROUND((SUM(Table355[[#This Row],[CAPITAL COST]]*(1.03^($P$2-(IF(Table355[[#This Row],[Year of price quote]] ="",$P$2,Table355[[#This Row],[Year of price quote]])))))),10))</f>
        <v>1310</v>
      </c>
      <c r="R10" s="745" t="str" cm="1">
        <f t="array" ref="R10">IF(MOD((R$4-(IF(Table355[[#This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Price]]*($O$4^R$5)),10))),"")</f>
        <v/>
      </c>
      <c r="S10" s="745" t="str" cm="1">
        <f t="array" ref="S10">IF(MOD((S$4-(IF(Table355[[#This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Price]]*($O$4^S$5)),10))),"")</f>
        <v/>
      </c>
      <c r="T10" s="745" cm="1">
        <f t="array" ref="T10">IF(MOD((T$4-(IF(Table355[[#This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Price]]*($O$4^T$5)),10))),"")</f>
        <v>1310</v>
      </c>
      <c r="U10" s="745" t="str" cm="1">
        <f t="array" ref="U10">IF(MOD((U$4-(IF(Table355[[#This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Price]]*($O$4^U$5)),10))),"")</f>
        <v/>
      </c>
      <c r="V10" s="745" t="str" cm="1">
        <f t="array" ref="V10">IF(MOD((V$4-(IF(Table355[[#This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Price]]*($O$4^V$5)),10))),"")</f>
        <v/>
      </c>
      <c r="W10" s="745" cm="1">
        <f t="array" ref="W10">IF(MOD((W$4-(IF(Table355[[#This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Price]]*($O$4^W$5)),10))),"")</f>
        <v>1310</v>
      </c>
      <c r="X10" s="745" t="str" cm="1">
        <f t="array" ref="X10">IF(MOD((X$4-(IF(Table355[[#This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Price]]*($O$4^X$5)),10))),"")</f>
        <v/>
      </c>
      <c r="Y10" s="745" t="str" cm="1">
        <f t="array" ref="Y10">IF(MOD((Y$4-(IF(Table355[[#This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Price]]*($O$4^Y$5)),10))),"")</f>
        <v/>
      </c>
      <c r="Z10" s="745" cm="1">
        <f t="array" ref="Z10">IF(MOD((Z$4-(IF(Table355[[#This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Price]]*($O$4^Z$5)),10))),"")</f>
        <v>1310</v>
      </c>
      <c r="AA10" s="745" t="str" cm="1">
        <f t="array" ref="AA10">IF(MOD((AA$4-(IF(Table355[[#This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Price]]*($O$4^AA$5)),10))),"")</f>
        <v/>
      </c>
      <c r="AB10" s="745" t="str" cm="1">
        <f t="array" ref="AB10">IF(MOD((AB$4-(IF(Table355[[#This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Price]]*($O$4^AB$5)),10))),"")</f>
        <v/>
      </c>
      <c r="AC10" s="745" cm="1">
        <f t="array" ref="AC10">IF(MOD((AC$4-(IF(Table355[[#This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Price]]*($O$4^AC$5)),10))),"")</f>
        <v>1310</v>
      </c>
      <c r="AD10" s="745" t="str" cm="1">
        <f t="array" ref="AD10">IF(MOD((AD$4-(IF(Table355[[#This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Price]]*($O$4^AD$5)),10))),"")</f>
        <v/>
      </c>
      <c r="AE10" s="745" t="str" cm="1">
        <f t="array" ref="AE10">IF(MOD((AE$4-(IF(Table355[[#This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Price]]*($O$4^AE$5)),10))),"")</f>
        <v/>
      </c>
      <c r="AF10" s="745" cm="1">
        <f t="array" ref="AF10">IF(MOD((AF$4-(IF(Table355[[#This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Price]]*($O$4^AF$5)),10))),"")</f>
        <v>1310</v>
      </c>
      <c r="AG10" s="745" t="str" cm="1">
        <f t="array" ref="AG10">IF(MOD((AG$4-(IF(Table355[[#This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Price]]*($O$4^AG$5)),10))),"")</f>
        <v/>
      </c>
      <c r="AH10" s="746">
        <f t="shared" si="1"/>
        <v>2620</v>
      </c>
    </row>
    <row r="11" spans="1:36" ht="38.25" x14ac:dyDescent="0.25">
      <c r="A11" s="326" t="s">
        <v>1191</v>
      </c>
      <c r="B11" s="742" t="s">
        <v>1122</v>
      </c>
      <c r="C11" s="326"/>
      <c r="D11" s="326"/>
      <c r="E11" s="326"/>
      <c r="F11" s="326"/>
      <c r="G11" s="326"/>
      <c r="H11" s="659" t="s">
        <v>1133</v>
      </c>
      <c r="I11" s="659" t="s">
        <v>1132</v>
      </c>
      <c r="J11" s="659" t="s">
        <v>1124</v>
      </c>
      <c r="K11" s="995" t="s">
        <v>1534</v>
      </c>
      <c r="L11" s="326"/>
      <c r="M11" s="326">
        <v>1</v>
      </c>
      <c r="N11" s="326">
        <v>2022</v>
      </c>
      <c r="O11" s="935">
        <v>300</v>
      </c>
      <c r="P11" s="743"/>
      <c r="Q11" s="744">
        <f>IF(Table355[[#This Row],[CAPITAL COST]]="","",MROUND((SUM(Table355[[#This Row],[CAPITAL COST]]*(1.03^($P$2-(IF(Table355[[#This Row],[Year of price quote]] ="",$P$2,Table355[[#This Row],[Year of price quote]])))))),10))</f>
        <v>300</v>
      </c>
      <c r="R11" s="745" cm="1">
        <f t="array" ref="R11">IF(MOD((R$4-(IF(Table355[[#This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Price]]*($O$4^R$5)),10))),"")</f>
        <v>300</v>
      </c>
      <c r="S11" s="745" cm="1">
        <f t="array" ref="S11">IF(MOD((S$4-(IF(Table355[[#This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Price]]*($O$4^S$5)),10))),"")</f>
        <v>300</v>
      </c>
      <c r="T11" s="745" cm="1">
        <f t="array" ref="T11">IF(MOD((T$4-(IF(Table355[[#This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Price]]*($O$4^T$5)),10))),"")</f>
        <v>300</v>
      </c>
      <c r="U11" s="745" cm="1">
        <f t="array" ref="U11">IF(MOD((U$4-(IF(Table355[[#This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Price]]*($O$4^U$5)),10))),"")</f>
        <v>300</v>
      </c>
      <c r="V11" s="745" cm="1">
        <f t="array" ref="V11">IF(MOD((V$4-(IF(Table355[[#This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Price]]*($O$4^V$5)),10))),"")</f>
        <v>300</v>
      </c>
      <c r="W11" s="745" cm="1">
        <f t="array" ref="W11">IF(MOD((W$4-(IF(Table355[[#This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Price]]*($O$4^W$5)),10))),"")</f>
        <v>300</v>
      </c>
      <c r="X11" s="745" cm="1">
        <f t="array" ref="X11">IF(MOD((X$4-(IF(Table355[[#This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Price]]*($O$4^X$5)),10))),"")</f>
        <v>300</v>
      </c>
      <c r="Y11" s="745" cm="1">
        <f t="array" ref="Y11">IF(MOD((Y$4-(IF(Table355[[#This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Price]]*($O$4^Y$5)),10))),"")</f>
        <v>300</v>
      </c>
      <c r="Z11" s="745" cm="1">
        <f t="array" ref="Z11">IF(MOD((Z$4-(IF(Table355[[#This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Price]]*($O$4^Z$5)),10))),"")</f>
        <v>300</v>
      </c>
      <c r="AA11" s="745" cm="1">
        <f t="array" ref="AA11">IF(MOD((AA$4-(IF(Table355[[#This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Price]]*($O$4^AA$5)),10))),"")</f>
        <v>300</v>
      </c>
      <c r="AB11" s="745" cm="1">
        <f t="array" ref="AB11">IF(MOD((AB$4-(IF(Table355[[#This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Price]]*($O$4^AB$5)),10))),"")</f>
        <v>300</v>
      </c>
      <c r="AC11" s="745" cm="1">
        <f t="array" ref="AC11">IF(MOD((AC$4-(IF(Table355[[#This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Price]]*($O$4^AC$5)),10))),"")</f>
        <v>300</v>
      </c>
      <c r="AD11" s="745" cm="1">
        <f t="array" ref="AD11">IF(MOD((AD$4-(IF(Table355[[#This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Price]]*($O$4^AD$5)),10))),"")</f>
        <v>300</v>
      </c>
      <c r="AE11" s="745" cm="1">
        <f t="array" ref="AE11">IF(MOD((AE$4-(IF(Table355[[#This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Price]]*($O$4^AE$5)),10))),"")</f>
        <v>300</v>
      </c>
      <c r="AF11" s="745" cm="1">
        <f t="array" ref="AF11">IF(MOD((AF$4-(IF(Table355[[#This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Price]]*($O$4^AF$5)),10))),"")</f>
        <v>300</v>
      </c>
      <c r="AG11" s="745" cm="1">
        <f t="array" ref="AG11">IF(MOD((AG$4-(IF(Table355[[#This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Price]]*($O$4^AG$5)),10))),"")</f>
        <v>300</v>
      </c>
      <c r="AH11" s="746">
        <f t="shared" ref="AH11" si="2">SUM(AC11:AG11)</f>
        <v>1500</v>
      </c>
    </row>
    <row r="12" spans="1:36" ht="69" customHeight="1" x14ac:dyDescent="0.25">
      <c r="A12" s="17"/>
      <c r="B12" s="719"/>
      <c r="C12" s="127"/>
      <c r="D12" s="750"/>
      <c r="E12" s="781"/>
      <c r="F12" s="750"/>
      <c r="G12" s="127"/>
      <c r="H12" s="721"/>
      <c r="I12" s="780" t="s">
        <v>1685</v>
      </c>
      <c r="J12" s="852"/>
      <c r="K12" s="994"/>
      <c r="L12" s="127"/>
      <c r="M12" s="750"/>
      <c r="N12" s="127"/>
      <c r="O12" s="1040"/>
      <c r="P12" s="722"/>
      <c r="Q12" s="783"/>
      <c r="R12" s="784"/>
      <c r="S12" s="784"/>
      <c r="T12" s="784"/>
      <c r="U12" s="784"/>
      <c r="V12" s="784"/>
      <c r="W12" s="784"/>
      <c r="X12" s="784"/>
      <c r="Y12" s="784"/>
      <c r="Z12" s="784"/>
      <c r="AA12" s="785"/>
      <c r="AB12" s="784"/>
      <c r="AC12" s="784"/>
      <c r="AD12" s="784"/>
      <c r="AE12" s="784"/>
      <c r="AF12" s="784"/>
      <c r="AG12" s="784"/>
      <c r="AH12" s="786"/>
    </row>
    <row r="13" spans="1:36" ht="33" customHeight="1" x14ac:dyDescent="0.25">
      <c r="A13" s="326" t="s">
        <v>1192</v>
      </c>
      <c r="B13" s="742"/>
      <c r="C13" s="326"/>
      <c r="D13" s="326"/>
      <c r="E13" s="326"/>
      <c r="F13" s="326"/>
      <c r="G13" s="326"/>
      <c r="H13" s="659" t="s">
        <v>1133</v>
      </c>
      <c r="I13" s="659"/>
      <c r="J13" s="659" t="s">
        <v>1123</v>
      </c>
      <c r="K13" s="995" t="s">
        <v>1534</v>
      </c>
      <c r="L13" s="326"/>
      <c r="M13" s="326"/>
      <c r="N13" s="326"/>
      <c r="O13" s="935"/>
      <c r="P13" s="743"/>
      <c r="Q13" s="744" t="str">
        <f>IF(Table355[[#This Row],[CAPITAL COST]]="","",MROUND((SUM(Table355[[#This Row],[CAPITAL COST]]*(1.03^($P$2-(IF(Table355[[#This Row],[Year of price quote]] ="",$P$2,Table355[[#This Row],[Year of price quote]])))))),10))</f>
        <v/>
      </c>
      <c r="R13" s="745" t="str" cm="1">
        <f t="array" ref="R13">IF(MOD((R$4-(IF(Table355[[#This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Price]]*($O$4^R$5)),10))),"")</f>
        <v/>
      </c>
      <c r="S13" s="745" t="str" cm="1">
        <f t="array" ref="S13">IF(MOD((S$4-(IF(Table355[[#This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Price]]*($O$4^S$5)),10))),"")</f>
        <v/>
      </c>
      <c r="T13" s="745" t="str" cm="1">
        <f t="array" ref="T13">IF(MOD((T$4-(IF(Table355[[#This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Price]]*($O$4^T$5)),10))),"")</f>
        <v/>
      </c>
      <c r="U13" s="745" t="str" cm="1">
        <f t="array" ref="U13">IF(MOD((U$4-(IF(Table355[[#This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Price]]*($O$4^U$5)),10))),"")</f>
        <v/>
      </c>
      <c r="V13" s="745" t="str" cm="1">
        <f t="array" ref="V13">IF(MOD((V$4-(IF(Table355[[#This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Price]]*($O$4^V$5)),10))),"")</f>
        <v/>
      </c>
      <c r="W13" s="745" t="str" cm="1">
        <f t="array" ref="W13">IF(MOD((W$4-(IF(Table355[[#This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Price]]*($O$4^W$5)),10))),"")</f>
        <v/>
      </c>
      <c r="X13" s="745" t="str" cm="1">
        <f t="array" ref="X13">IF(MOD((X$4-(IF(Table355[[#This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Price]]*($O$4^X$5)),10))),"")</f>
        <v/>
      </c>
      <c r="Y13" s="745" t="str" cm="1">
        <f t="array" ref="Y13">IF(MOD((Y$4-(IF(Table355[[#This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Price]]*($O$4^Y$5)),10))),"")</f>
        <v/>
      </c>
      <c r="Z13" s="745" t="str" cm="1">
        <f t="array" ref="Z13">IF(MOD((Z$4-(IF(Table355[[#This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Price]]*($O$4^Z$5)),10))),"")</f>
        <v/>
      </c>
      <c r="AA13" s="745" t="str" cm="1">
        <f t="array" ref="AA13">IF(MOD((AA$4-(IF(Table355[[#This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Price]]*($O$4^AA$5)),10))),"")</f>
        <v/>
      </c>
      <c r="AB13" s="745" t="str" cm="1">
        <f t="array" ref="AB13">IF(MOD((AB$4-(IF(Table355[[#This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Price]]*($O$4^AB$5)),10))),"")</f>
        <v/>
      </c>
      <c r="AC13" s="745" t="str" cm="1">
        <f t="array" ref="AC13">IF(MOD((AC$4-(IF(Table355[[#This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Price]]*($O$4^AC$5)),10))),"")</f>
        <v/>
      </c>
      <c r="AD13" s="745" t="str" cm="1">
        <f t="array" ref="AD13">IF(MOD((AD$4-(IF(Table355[[#This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Price]]*($O$4^AD$5)),10))),"")</f>
        <v/>
      </c>
      <c r="AE13" s="745" t="str" cm="1">
        <f t="array" ref="AE13">IF(MOD((AE$4-(IF(Table355[[#This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Price]]*($O$4^AE$5)),10))),"")</f>
        <v/>
      </c>
      <c r="AF13" s="745" t="str" cm="1">
        <f t="array" ref="AF13">IF(MOD((AF$4-(IF(Table355[[#This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Price]]*($O$4^AF$5)),10))),"")</f>
        <v/>
      </c>
      <c r="AG13" s="745" t="str" cm="1">
        <f t="array" ref="AG13">IF(MOD((AG$4-(IF(Table355[[#This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Price]]*($O$4^AG$5)),10))),"")</f>
        <v/>
      </c>
      <c r="AH13" s="746">
        <f t="shared" ref="AH13:AH17" si="3">SUM(AC13:AG13)</f>
        <v>0</v>
      </c>
    </row>
    <row r="14" spans="1:36" ht="123" customHeight="1" x14ac:dyDescent="0.25">
      <c r="A14" s="326" t="s">
        <v>1193</v>
      </c>
      <c r="B14" s="742" t="s">
        <v>1075</v>
      </c>
      <c r="C14" s="326"/>
      <c r="D14" s="326"/>
      <c r="E14" s="326"/>
      <c r="F14" s="326"/>
      <c r="G14" s="326"/>
      <c r="H14" s="748" t="s">
        <v>1118</v>
      </c>
      <c r="I14" s="659" t="s">
        <v>1127</v>
      </c>
      <c r="J14" s="749" t="s">
        <v>1129</v>
      </c>
      <c r="K14" s="1006" t="s">
        <v>1518</v>
      </c>
      <c r="L14" s="326"/>
      <c r="M14" s="326">
        <v>50</v>
      </c>
      <c r="N14" s="326">
        <v>2021</v>
      </c>
      <c r="O14" s="935">
        <v>5000</v>
      </c>
      <c r="P14" s="743"/>
      <c r="Q14" s="744">
        <f>IF(Table355[[#This Row],[CAPITAL COST]]="","",MROUND((SUM(Table355[[#This Row],[CAPITAL COST]]*(1.03^($P$2-(IF(Table355[[#This Row],[Year of price quote]] ="",$P$2,Table355[[#This Row],[Year of price quote]])))))),10))</f>
        <v>5000</v>
      </c>
      <c r="R14" s="745" t="str" cm="1">
        <f t="array" ref="R14">IF(MOD((R$4-(IF(Table355[[#This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Price]]*($O$4^R$5)),10))),"")</f>
        <v/>
      </c>
      <c r="S14" s="745" cm="1">
        <f t="array" ref="S14">IF(MOD((S$4-(IF(Table355[[#This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Price]]*($O$4^S$5)),10))),"")</f>
        <v>5000</v>
      </c>
      <c r="T14" s="745" t="str" cm="1">
        <f t="array" ref="T14">IF(MOD((T$4-(IF(Table355[[#This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Price]]*($O$4^T$5)),10))),"")</f>
        <v/>
      </c>
      <c r="U14" s="745" t="str" cm="1">
        <f t="array" ref="U14">IF(MOD((U$4-(IF(Table355[[#This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Price]]*($O$4^U$5)),10))),"")</f>
        <v/>
      </c>
      <c r="V14" s="745" t="str" cm="1">
        <f t="array" ref="V14">IF(MOD((V$4-(IF(Table355[[#This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Price]]*($O$4^V$5)),10))),"")</f>
        <v/>
      </c>
      <c r="W14" s="745" t="str" cm="1">
        <f t="array" ref="W14">IF(MOD((W$4-(IF(Table355[[#This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Price]]*($O$4^W$5)),10))),"")</f>
        <v/>
      </c>
      <c r="X14" s="745" t="str" cm="1">
        <f t="array" ref="X14">IF(MOD((X$4-(IF(Table355[[#This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Price]]*($O$4^X$5)),10))),"")</f>
        <v/>
      </c>
      <c r="Y14" s="745" t="str" cm="1">
        <f t="array" ref="Y14">IF(MOD((Y$4-(IF(Table355[[#This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Price]]*($O$4^Y$5)),10))),"")</f>
        <v/>
      </c>
      <c r="Z14" s="745" t="str" cm="1">
        <f t="array" ref="Z14">IF(MOD((Z$4-(IF(Table355[[#This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Price]]*($O$4^Z$5)),10))),"")</f>
        <v/>
      </c>
      <c r="AA14" s="745" t="str" cm="1">
        <f t="array" ref="AA14">IF(MOD((AA$4-(IF(Table355[[#This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Price]]*($O$4^AA$5)),10))),"")</f>
        <v/>
      </c>
      <c r="AB14" s="745" t="str" cm="1">
        <f t="array" ref="AB14">IF(MOD((AB$4-(IF(Table355[[#This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Price]]*($O$4^AB$5)),10))),"")</f>
        <v/>
      </c>
      <c r="AC14" s="745" t="str" cm="1">
        <f t="array" ref="AC14">IF(MOD((AC$4-(IF(Table355[[#This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Price]]*($O$4^AC$5)),10))),"")</f>
        <v/>
      </c>
      <c r="AD14" s="745" t="str" cm="1">
        <f t="array" ref="AD14">IF(MOD((AD$4-(IF(Table355[[#This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Price]]*($O$4^AD$5)),10))),"")</f>
        <v/>
      </c>
      <c r="AE14" s="745" t="str" cm="1">
        <f t="array" ref="AE14">IF(MOD((AE$4-(IF(Table355[[#This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Price]]*($O$4^AE$5)),10))),"")</f>
        <v/>
      </c>
      <c r="AF14" s="745" t="str" cm="1">
        <f t="array" ref="AF14">IF(MOD((AF$4-(IF(Table355[[#This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Price]]*($O$4^AF$5)),10))),"")</f>
        <v/>
      </c>
      <c r="AG14" s="745" t="str" cm="1">
        <f t="array" ref="AG14">IF(MOD((AG$4-(IF(Table355[[#This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Price]]*($O$4^AG$5)),10))),"")</f>
        <v/>
      </c>
      <c r="AH14" s="746">
        <f t="shared" si="3"/>
        <v>0</v>
      </c>
    </row>
    <row r="15" spans="1:36" ht="31.5" customHeight="1" x14ac:dyDescent="0.25">
      <c r="A15" s="326" t="s">
        <v>1194</v>
      </c>
      <c r="B15" s="742"/>
      <c r="C15" s="326"/>
      <c r="D15" s="326"/>
      <c r="E15" s="326"/>
      <c r="F15" s="326"/>
      <c r="G15" s="326"/>
      <c r="H15" s="748" t="s">
        <v>1118</v>
      </c>
      <c r="I15" s="659"/>
      <c r="J15" s="749" t="s">
        <v>1128</v>
      </c>
      <c r="K15" s="995" t="s">
        <v>1534</v>
      </c>
      <c r="L15" s="326"/>
      <c r="M15" s="326">
        <v>5</v>
      </c>
      <c r="N15" s="326">
        <v>2023</v>
      </c>
      <c r="O15" s="935">
        <v>2000</v>
      </c>
      <c r="P15" s="743"/>
      <c r="Q15" s="744">
        <f>IF(Table355[[#This Row],[CAPITAL COST]]="","",MROUND((SUM(Table355[[#This Row],[CAPITAL COST]]*(1.03^($P$2-(IF(Table355[[#This Row],[Year of price quote]] ="",$P$2,Table355[[#This Row],[Year of price quote]])))))),10))</f>
        <v>2000</v>
      </c>
      <c r="R15" s="745" t="str" cm="1">
        <f t="array" ref="R15">IF(MOD((R$4-(IF(Table355[[#This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Price]]*($O$4^R$5)),10))),"")</f>
        <v/>
      </c>
      <c r="S15" s="745" t="str" cm="1">
        <f t="array" ref="S15">IF(MOD((S$4-(IF(Table355[[#This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Price]]*($O$4^S$5)),10))),"")</f>
        <v/>
      </c>
      <c r="T15" s="745" t="str" cm="1">
        <f t="array" ref="T15">IF(MOD((T$4-(IF(Table355[[#This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Price]]*($O$4^T$5)),10))),"")</f>
        <v/>
      </c>
      <c r="U15" s="745" cm="1">
        <f t="array" ref="U15">IF(MOD((U$4-(IF(Table355[[#This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Price]]*($O$4^U$5)),10))),"")</f>
        <v>2000</v>
      </c>
      <c r="V15" s="745" t="str" cm="1">
        <f t="array" ref="V15">IF(MOD((V$4-(IF(Table355[[#This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Price]]*($O$4^V$5)),10))),"")</f>
        <v/>
      </c>
      <c r="W15" s="745" t="str" cm="1">
        <f t="array" ref="W15">IF(MOD((W$4-(IF(Table355[[#This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Price]]*($O$4^W$5)),10))),"")</f>
        <v/>
      </c>
      <c r="X15" s="745" t="str" cm="1">
        <f t="array" ref="X15">IF(MOD((X$4-(IF(Table355[[#This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Price]]*($O$4^X$5)),10))),"")</f>
        <v/>
      </c>
      <c r="Y15" s="745" t="str" cm="1">
        <f t="array" ref="Y15">IF(MOD((Y$4-(IF(Table355[[#This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Price]]*($O$4^Y$5)),10))),"")</f>
        <v/>
      </c>
      <c r="Z15" s="745" cm="1">
        <f t="array" ref="Z15">IF(MOD((Z$4-(IF(Table355[[#This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Price]]*($O$4^Z$5)),10))),"")</f>
        <v>2000</v>
      </c>
      <c r="AA15" s="745" t="str" cm="1">
        <f t="array" ref="AA15">IF(MOD((AA$4-(IF(Table355[[#This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Price]]*($O$4^AA$5)),10))),"")</f>
        <v/>
      </c>
      <c r="AB15" s="745" t="str" cm="1">
        <f t="array" ref="AB15">IF(MOD((AB$4-(IF(Table355[[#This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Price]]*($O$4^AB$5)),10))),"")</f>
        <v/>
      </c>
      <c r="AC15" s="745" t="str" cm="1">
        <f t="array" ref="AC15">IF(MOD((AC$4-(IF(Table355[[#This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Price]]*($O$4^AC$5)),10))),"")</f>
        <v/>
      </c>
      <c r="AD15" s="745" t="str" cm="1">
        <f t="array" ref="AD15">IF(MOD((AD$4-(IF(Table355[[#This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Price]]*($O$4^AD$5)),10))),"")</f>
        <v/>
      </c>
      <c r="AE15" s="745" cm="1">
        <f t="array" ref="AE15">IF(MOD((AE$4-(IF(Table355[[#This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Price]]*($O$4^AE$5)),10))),"")</f>
        <v>2000</v>
      </c>
      <c r="AF15" s="745" t="str" cm="1">
        <f t="array" ref="AF15">IF(MOD((AF$4-(IF(Table355[[#This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Price]]*($O$4^AF$5)),10))),"")</f>
        <v/>
      </c>
      <c r="AG15" s="745" t="str" cm="1">
        <f t="array" ref="AG15">IF(MOD((AG$4-(IF(Table355[[#This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Price]]*($O$4^AG$5)),10))),"")</f>
        <v/>
      </c>
      <c r="AH15" s="746">
        <f t="shared" si="3"/>
        <v>2000</v>
      </c>
    </row>
    <row r="16" spans="1:36" ht="33" customHeight="1" x14ac:dyDescent="0.25">
      <c r="A16" s="17" t="s">
        <v>1195</v>
      </c>
      <c r="B16" s="719" t="s">
        <v>1125</v>
      </c>
      <c r="C16" s="127"/>
      <c r="D16" s="750"/>
      <c r="E16" s="326"/>
      <c r="F16" s="750"/>
      <c r="G16" s="127"/>
      <c r="H16" s="721" t="s">
        <v>1225</v>
      </c>
      <c r="I16" s="127" t="s">
        <v>1165</v>
      </c>
      <c r="J16" s="751" t="s">
        <v>1130</v>
      </c>
      <c r="K16" s="1007" t="s">
        <v>1542</v>
      </c>
      <c r="L16" s="127"/>
      <c r="M16" s="750">
        <v>3</v>
      </c>
      <c r="N16" s="127">
        <v>2022</v>
      </c>
      <c r="O16" s="935">
        <v>500</v>
      </c>
      <c r="P16" s="743"/>
      <c r="Q16" s="744">
        <f>IF(Table355[[#This Row],[CAPITAL COST]]="","",MROUND((SUM(Table355[[#This Row],[CAPITAL COST]]*(1.03^($P$2-(IF(Table355[[#This Row],[Year of price quote]] ="",$P$2,Table355[[#This Row],[Year of price quote]])))))),10))</f>
        <v>500</v>
      </c>
      <c r="R16" s="745" t="str" cm="1">
        <f t="array" ref="R16">IF(MOD((R$4-(IF(Table355[[#This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Price]]*($O$4^R$5)),10))),"")</f>
        <v/>
      </c>
      <c r="S16" s="745" t="str" cm="1">
        <f t="array" ref="S16">IF(MOD((S$4-(IF(Table355[[#This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Price]]*($O$4^S$5)),10))),"")</f>
        <v/>
      </c>
      <c r="T16" s="745" cm="1">
        <f t="array" ref="T16">IF(MOD((T$4-(IF(Table355[[#This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Price]]*($O$4^T$5)),10))),"")</f>
        <v>500</v>
      </c>
      <c r="U16" s="745" t="str" cm="1">
        <f t="array" ref="U16">IF(MOD((U$4-(IF(Table355[[#This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Price]]*($O$4^U$5)),10))),"")</f>
        <v/>
      </c>
      <c r="V16" s="745" t="str" cm="1">
        <f t="array" ref="V16">IF(MOD((V$4-(IF(Table355[[#This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Price]]*($O$4^V$5)),10))),"")</f>
        <v/>
      </c>
      <c r="W16" s="745" cm="1">
        <f t="array" ref="W16">IF(MOD((W$4-(IF(Table355[[#This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Price]]*($O$4^W$5)),10))),"")</f>
        <v>500</v>
      </c>
      <c r="X16" s="745" t="str" cm="1">
        <f t="array" ref="X16">IF(MOD((X$4-(IF(Table355[[#This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Price]]*($O$4^X$5)),10))),"")</f>
        <v/>
      </c>
      <c r="Y16" s="745" t="str" cm="1">
        <f t="array" ref="Y16">IF(MOD((Y$4-(IF(Table355[[#This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Price]]*($O$4^Y$5)),10))),"")</f>
        <v/>
      </c>
      <c r="Z16" s="745" cm="1">
        <f t="array" ref="Z16">IF(MOD((Z$4-(IF(Table355[[#This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Price]]*($O$4^Z$5)),10))),"")</f>
        <v>500</v>
      </c>
      <c r="AA16" s="745" t="str" cm="1">
        <f t="array" ref="AA16">IF(MOD((AA$4-(IF(Table355[[#This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Price]]*($O$4^AA$5)),10))),"")</f>
        <v/>
      </c>
      <c r="AB16" s="745" t="str" cm="1">
        <f t="array" ref="AB16">IF(MOD((AB$4-(IF(Table355[[#This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Price]]*($O$4^AB$5)),10))),"")</f>
        <v/>
      </c>
      <c r="AC16" s="745" cm="1">
        <f t="array" ref="AC16">IF(MOD((AC$4-(IF(Table355[[#This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Price]]*($O$4^AC$5)),10))),"")</f>
        <v>500</v>
      </c>
      <c r="AD16" s="745" t="str" cm="1">
        <f t="array" ref="AD16">IF(MOD((AD$4-(IF(Table355[[#This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Price]]*($O$4^AD$5)),10))),"")</f>
        <v/>
      </c>
      <c r="AE16" s="745" t="str" cm="1">
        <f t="array" ref="AE16">IF(MOD((AE$4-(IF(Table355[[#This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Price]]*($O$4^AE$5)),10))),"")</f>
        <v/>
      </c>
      <c r="AF16" s="745" cm="1">
        <f t="array" ref="AF16">IF(MOD((AF$4-(IF(Table355[[#This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Price]]*($O$4^AF$5)),10))),"")</f>
        <v>500</v>
      </c>
      <c r="AG16" s="745" t="str" cm="1">
        <f t="array" ref="AG16">IF(MOD((AG$4-(IF(Table355[[#This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Price]]*($O$4^AG$5)),10))),"")</f>
        <v/>
      </c>
      <c r="AH16" s="746">
        <f t="shared" si="3"/>
        <v>1000</v>
      </c>
    </row>
    <row r="17" spans="1:34" ht="57.75" customHeight="1" x14ac:dyDescent="0.25">
      <c r="A17" s="326" t="s">
        <v>1196</v>
      </c>
      <c r="B17" s="742" t="s">
        <v>1065</v>
      </c>
      <c r="C17" s="326"/>
      <c r="D17" s="326"/>
      <c r="E17" s="326"/>
      <c r="F17" s="326"/>
      <c r="G17" s="326"/>
      <c r="H17" s="748" t="s">
        <v>1228</v>
      </c>
      <c r="I17" s="659" t="s">
        <v>1646</v>
      </c>
      <c r="J17" s="749" t="s">
        <v>1138</v>
      </c>
      <c r="K17" s="995" t="s">
        <v>1534</v>
      </c>
      <c r="L17" s="326"/>
      <c r="M17" s="326">
        <v>10</v>
      </c>
      <c r="N17" s="326">
        <v>2021</v>
      </c>
      <c r="O17" s="935">
        <v>500</v>
      </c>
      <c r="P17" s="743"/>
      <c r="Q17" s="744">
        <f>IF(Table355[[#This Row],[CAPITAL COST]]="","",MROUND((SUM(Table355[[#This Row],[CAPITAL COST]]*(1.03^($P$2-(IF(Table355[[#This Row],[Year of price quote]] ="",$P$2,Table355[[#This Row],[Year of price quote]])))))),10))</f>
        <v>500</v>
      </c>
      <c r="R17" s="745" t="str" cm="1">
        <f t="array" ref="R17">IF(MOD((R$4-(IF(Table355[[#This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Price]]*($O$4^R$5)),10))),"")</f>
        <v/>
      </c>
      <c r="S17" s="745" cm="1">
        <f t="array" ref="S17">IF(MOD((S$4-(IF(Table355[[#This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Price]]*($O$4^S$5)),10))),"")</f>
        <v>500</v>
      </c>
      <c r="T17" s="745" t="str" cm="1">
        <f t="array" ref="T17">IF(MOD((T$4-(IF(Table355[[#This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Price]]*($O$4^T$5)),10))),"")</f>
        <v/>
      </c>
      <c r="U17" s="745" t="str" cm="1">
        <f t="array" ref="U17">IF(MOD((U$4-(IF(Table355[[#This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Price]]*($O$4^U$5)),10))),"")</f>
        <v/>
      </c>
      <c r="V17" s="745" t="str" cm="1">
        <f t="array" ref="V17">IF(MOD((V$4-(IF(Table355[[#This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Price]]*($O$4^V$5)),10))),"")</f>
        <v/>
      </c>
      <c r="W17" s="745" t="str" cm="1">
        <f t="array" ref="W17">IF(MOD((W$4-(IF(Table355[[#This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Price]]*($O$4^W$5)),10))),"")</f>
        <v/>
      </c>
      <c r="X17" s="745" t="str" cm="1">
        <f t="array" ref="X17">IF(MOD((X$4-(IF(Table355[[#This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Price]]*($O$4^X$5)),10))),"")</f>
        <v/>
      </c>
      <c r="Y17" s="745" t="str" cm="1">
        <f t="array" ref="Y17">IF(MOD((Y$4-(IF(Table355[[#This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Price]]*($O$4^Y$5)),10))),"")</f>
        <v/>
      </c>
      <c r="Z17" s="745" t="str" cm="1">
        <f t="array" ref="Z17">IF(MOD((Z$4-(IF(Table355[[#This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Price]]*($O$4^Z$5)),10))),"")</f>
        <v/>
      </c>
      <c r="AA17" s="745" t="str" cm="1">
        <f t="array" ref="AA17">IF(MOD((AA$4-(IF(Table355[[#This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Price]]*($O$4^AA$5)),10))),"")</f>
        <v/>
      </c>
      <c r="AB17" s="745" t="str" cm="1">
        <f t="array" ref="AB17">IF(MOD((AB$4-(IF(Table355[[#This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Price]]*($O$4^AB$5)),10))),"")</f>
        <v/>
      </c>
      <c r="AC17" s="745" cm="1">
        <f t="array" ref="AC17">IF(MOD((AC$4-(IF(Table355[[#This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Price]]*($O$4^AC$5)),10))),"")</f>
        <v>500</v>
      </c>
      <c r="AD17" s="745" t="str" cm="1">
        <f t="array" ref="AD17">IF(MOD((AD$4-(IF(Table355[[#This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Price]]*($O$4^AD$5)),10))),"")</f>
        <v/>
      </c>
      <c r="AE17" s="745" t="str" cm="1">
        <f t="array" ref="AE17">IF(MOD((AE$4-(IF(Table355[[#This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Price]]*($O$4^AE$5)),10))),"")</f>
        <v/>
      </c>
      <c r="AF17" s="745" t="str" cm="1">
        <f t="array" ref="AF17">IF(MOD((AF$4-(IF(Table355[[#This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Price]]*($O$4^AF$5)),10))),"")</f>
        <v/>
      </c>
      <c r="AG17" s="745" t="str" cm="1">
        <f t="array" ref="AG17">IF(MOD((AG$4-(IF(Table355[[#This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Price]]*($O$4^AG$5)),10))),"")</f>
        <v/>
      </c>
      <c r="AH17" s="746">
        <f t="shared" si="3"/>
        <v>500</v>
      </c>
    </row>
    <row r="18" spans="1:34" ht="51" customHeight="1" x14ac:dyDescent="0.25">
      <c r="A18" s="326" t="s">
        <v>177</v>
      </c>
      <c r="B18" s="742"/>
      <c r="C18" s="326"/>
      <c r="D18" s="326"/>
      <c r="E18" s="326"/>
      <c r="F18" s="326"/>
      <c r="G18" s="326"/>
      <c r="H18" s="748" t="s">
        <v>1227</v>
      </c>
      <c r="I18" s="780" t="s">
        <v>1226</v>
      </c>
      <c r="J18" s="852"/>
      <c r="K18" s="994"/>
      <c r="L18" s="326"/>
      <c r="M18" s="326"/>
      <c r="N18" s="326"/>
      <c r="O18" s="935"/>
      <c r="P18" s="743"/>
      <c r="Q18" s="744" t="str">
        <f>IF(Table355[[#This Row],[CAPITAL COST]]="","",MROUND((SUM(Table355[[#This Row],[CAPITAL COST]]*(1.03^($P$2-(IF(Table355[[#This Row],[Year of price quote]] ="",$P$2,Table355[[#This Row],[Year of price quote]])))))),10))</f>
        <v/>
      </c>
      <c r="R18" s="745" t="str" cm="1">
        <f t="array" ref="R18">IF(MOD((R$4-(IF(Table355[[#This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Price]]*($O$4^R$5)),10))),"")</f>
        <v/>
      </c>
      <c r="S18" s="745" t="str" cm="1">
        <f t="array" ref="S18">IF(MOD((S$4-(IF(Table355[[#This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Price]]*($O$4^S$5)),10))),"")</f>
        <v/>
      </c>
      <c r="T18" s="745" t="str" cm="1">
        <f t="array" ref="T18">IF(MOD((T$4-(IF(Table355[[#This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Price]]*($O$4^T$5)),10))),"")</f>
        <v/>
      </c>
      <c r="U18" s="745" t="str" cm="1">
        <f t="array" ref="U18">IF(MOD((U$4-(IF(Table355[[#This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Price]]*($O$4^U$5)),10))),"")</f>
        <v/>
      </c>
      <c r="V18" s="745" t="str" cm="1">
        <f t="array" ref="V18">IF(MOD((V$4-(IF(Table355[[#This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Price]]*($O$4^V$5)),10))),"")</f>
        <v/>
      </c>
      <c r="W18" s="745" t="str" cm="1">
        <f t="array" ref="W18">IF(MOD((W$4-(IF(Table355[[#This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Price]]*($O$4^W$5)),10))),"")</f>
        <v/>
      </c>
      <c r="X18" s="745" t="str" cm="1">
        <f t="array" ref="X18">IF(MOD((X$4-(IF(Table355[[#This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Price]]*($O$4^X$5)),10))),"")</f>
        <v/>
      </c>
      <c r="Y18" s="745" t="str" cm="1">
        <f t="array" ref="Y18">IF(MOD((Y$4-(IF(Table355[[#This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Price]]*($O$4^Y$5)),10))),"")</f>
        <v/>
      </c>
      <c r="Z18" s="745" t="str" cm="1">
        <f t="array" ref="Z18">IF(MOD((Z$4-(IF(Table355[[#This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Price]]*($O$4^Z$5)),10))),"")</f>
        <v/>
      </c>
      <c r="AA18" s="745" t="str" cm="1">
        <f t="array" ref="AA18">IF(MOD((AA$4-(IF(Table355[[#This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Price]]*($O$4^AA$5)),10))),"")</f>
        <v/>
      </c>
      <c r="AB18" s="745" t="str" cm="1">
        <f t="array" ref="AB18">IF(MOD((AB$4-(IF(Table355[[#This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Price]]*($O$4^AB$5)),10))),"")</f>
        <v/>
      </c>
      <c r="AC18" s="745" t="str" cm="1">
        <f t="array" ref="AC18">IF(MOD((AC$4-(IF(Table355[[#This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Price]]*($O$4^AC$5)),10))),"")</f>
        <v/>
      </c>
      <c r="AD18" s="745" t="str" cm="1">
        <f t="array" ref="AD18">IF(MOD((AD$4-(IF(Table355[[#This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Price]]*($O$4^AD$5)),10))),"")</f>
        <v/>
      </c>
      <c r="AE18" s="745" t="str" cm="1">
        <f t="array" ref="AE18">IF(MOD((AE$4-(IF(Table355[[#This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Price]]*($O$4^AE$5)),10))),"")</f>
        <v/>
      </c>
      <c r="AF18" s="745" t="str" cm="1">
        <f t="array" ref="AF18">IF(MOD((AF$4-(IF(Table355[[#This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Price]]*($O$4^AF$5)),10))),"")</f>
        <v/>
      </c>
      <c r="AG18" s="745" t="str" cm="1">
        <f t="array" ref="AG18">IF(MOD((AG$4-(IF(Table355[[#This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Price]]*($O$4^AG$5)),10))),"")</f>
        <v/>
      </c>
      <c r="AH18" s="746">
        <f t="shared" ref="AH18" si="4">SUM(AC18:AG18)</f>
        <v>0</v>
      </c>
    </row>
    <row r="19" spans="1:34" ht="84.75" customHeight="1" thickBot="1" x14ac:dyDescent="0.3">
      <c r="A19" s="326" t="s">
        <v>178</v>
      </c>
      <c r="B19" s="742" t="s">
        <v>1687</v>
      </c>
      <c r="C19" s="326"/>
      <c r="D19" s="326"/>
      <c r="E19" s="326"/>
      <c r="F19" s="326"/>
      <c r="G19" s="326"/>
      <c r="H19" s="748"/>
      <c r="I19" s="659" t="s">
        <v>1688</v>
      </c>
      <c r="J19" s="749"/>
      <c r="K19" s="1037" t="s">
        <v>1534</v>
      </c>
      <c r="L19" s="326"/>
      <c r="M19" s="326">
        <v>1</v>
      </c>
      <c r="N19" s="326">
        <v>2022</v>
      </c>
      <c r="O19" s="1018">
        <v>500</v>
      </c>
      <c r="P19" s="743"/>
      <c r="Q19" s="744">
        <f>IF(Table355[[#This Row],[CAPITAL COST]]="","",MROUND((SUM(Table355[[#This Row],[CAPITAL COST]]*(1.03^($P$2-(IF(Table355[[#This Row],[Year of price quote]] ="",$P$2,Table355[[#This Row],[Year of price quote]])))))),10))</f>
        <v>500</v>
      </c>
      <c r="R19" s="745" cm="1">
        <f t="array" ref="R19">IF(MOD((R$4-(IF(Table355[[#This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Price]]*($O$4^R$5)),10))),"")</f>
        <v>500</v>
      </c>
      <c r="S19" s="745">
        <v>500</v>
      </c>
      <c r="T19" s="745" cm="1">
        <f t="array" ref="T19">IF(MOD((T$4-(IF(Table355[[#This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Price]]*($O$4^T$5)),10))),"")</f>
        <v>500</v>
      </c>
      <c r="U19" s="745">
        <v>500</v>
      </c>
      <c r="V19" s="745">
        <v>500</v>
      </c>
      <c r="W19" s="745" cm="1">
        <f t="array" ref="W19">IF(MOD((W$4-(IF(Table355[[#This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Price]]*($O$4^W$5)),10))),"")</f>
        <v>500</v>
      </c>
      <c r="X19" s="745">
        <v>500</v>
      </c>
      <c r="Y19" s="745">
        <v>500</v>
      </c>
      <c r="Z19" s="745" cm="1">
        <f t="array" ref="Z19">IF(MOD((Z$4-(IF(Table355[[#This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Price]]*($O$4^Z$5)),10))),"")</f>
        <v>500</v>
      </c>
      <c r="AA19" s="745">
        <v>500</v>
      </c>
      <c r="AB19" s="745">
        <v>500</v>
      </c>
      <c r="AC19" s="745" cm="1">
        <f t="array" ref="AC19">IF(MOD((AC$4-(IF(Table355[[#This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Price]]*($O$4^AC$5)),10))),"")</f>
        <v>500</v>
      </c>
      <c r="AD19" s="745" cm="1">
        <f t="array" ref="AD19">IF(MOD((AD$4-(IF(Table355[[#This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Price]]*($O$4^AD$5)),10))),"")</f>
        <v>500</v>
      </c>
      <c r="AE19" s="745" cm="1">
        <f t="array" ref="AE19">IF(MOD((AE$4-(IF(Table355[[#This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Price]]*($O$4^AE$5)),10))),"")</f>
        <v>500</v>
      </c>
      <c r="AF19" s="745" cm="1">
        <f t="array" ref="AF19">IF(MOD((AF$4-(IF(Table355[[#This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Price]]*($O$4^AF$5)),10))),"")</f>
        <v>500</v>
      </c>
      <c r="AG19" s="745" cm="1">
        <f t="array" ref="AG19">IF(MOD((AG$4-(IF(Table355[[#This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Price]]*($O$4^AG$5)),10))),"")</f>
        <v>500</v>
      </c>
      <c r="AH19" s="746">
        <v>2500</v>
      </c>
    </row>
    <row r="20" spans="1:34" ht="15.75" thickBot="1" x14ac:dyDescent="0.3">
      <c r="A20" s="194"/>
      <c r="B20" s="753"/>
      <c r="C20" s="661"/>
      <c r="D20" s="661"/>
      <c r="E20" s="661"/>
      <c r="F20" s="661"/>
      <c r="G20" s="661"/>
      <c r="H20" s="754"/>
      <c r="I20" s="661"/>
      <c r="J20" s="661"/>
      <c r="K20" s="661"/>
      <c r="L20" s="661"/>
      <c r="M20" s="661"/>
      <c r="N20" s="661"/>
      <c r="O20" s="661"/>
      <c r="P20" s="755"/>
      <c r="Q20" s="756"/>
      <c r="R20" s="757">
        <f t="shared" ref="R20" si="5">SUBTOTAL(109,R8:R13)</f>
        <v>300</v>
      </c>
      <c r="S20" s="758">
        <f>SUBTOTAL(109,S8:S19)</f>
        <v>29550</v>
      </c>
      <c r="T20" s="758">
        <f t="shared" ref="T20:AH20" si="6">SUBTOTAL(109,T8:T19)</f>
        <v>7610</v>
      </c>
      <c r="U20" s="758">
        <f t="shared" si="6"/>
        <v>2800</v>
      </c>
      <c r="V20" s="758">
        <f t="shared" si="6"/>
        <v>24050</v>
      </c>
      <c r="W20" s="758">
        <f t="shared" si="6"/>
        <v>7610</v>
      </c>
      <c r="X20" s="758">
        <f t="shared" si="6"/>
        <v>800</v>
      </c>
      <c r="Y20" s="758">
        <f t="shared" si="6"/>
        <v>24050</v>
      </c>
      <c r="Z20" s="758">
        <f t="shared" si="6"/>
        <v>9610</v>
      </c>
      <c r="AA20" s="758">
        <f t="shared" si="6"/>
        <v>800</v>
      </c>
      <c r="AB20" s="758">
        <f t="shared" si="6"/>
        <v>24050</v>
      </c>
      <c r="AC20" s="758">
        <f t="shared" si="6"/>
        <v>8110</v>
      </c>
      <c r="AD20" s="758">
        <f t="shared" si="6"/>
        <v>800</v>
      </c>
      <c r="AE20" s="758">
        <f t="shared" si="6"/>
        <v>26050</v>
      </c>
      <c r="AF20" s="758">
        <f t="shared" si="6"/>
        <v>7610</v>
      </c>
      <c r="AG20" s="758">
        <f t="shared" si="6"/>
        <v>800</v>
      </c>
      <c r="AH20" s="758">
        <f t="shared" si="6"/>
        <v>43370</v>
      </c>
    </row>
    <row r="21" spans="1:34" ht="15.75" thickBot="1" x14ac:dyDescent="0.3">
      <c r="A21" s="205"/>
      <c r="B21" s="662"/>
      <c r="C21" s="655"/>
      <c r="D21" s="655"/>
      <c r="E21" s="655"/>
      <c r="F21" s="655"/>
      <c r="G21" s="655"/>
      <c r="H21" s="759"/>
      <c r="I21" s="655"/>
      <c r="J21" s="662"/>
      <c r="K21" s="662"/>
      <c r="L21" s="655"/>
      <c r="M21" s="655"/>
      <c r="N21" s="655"/>
      <c r="O21" s="760"/>
      <c r="P21" s="761"/>
      <c r="Q21" s="762"/>
      <c r="R21" s="763"/>
      <c r="S21" s="764"/>
      <c r="T21" s="764"/>
      <c r="U21" s="764"/>
      <c r="V21" s="763"/>
      <c r="W21" s="764"/>
      <c r="X21" s="764"/>
      <c r="Y21" s="764"/>
      <c r="Z21" s="764"/>
      <c r="AA21" s="765"/>
      <c r="AB21" s="764"/>
      <c r="AC21" s="764"/>
      <c r="AD21" s="764"/>
      <c r="AE21" s="764"/>
      <c r="AF21" s="766"/>
      <c r="AG21" s="764"/>
      <c r="AH21" s="764"/>
    </row>
    <row r="22" spans="1:34" ht="15.75" thickBot="1" x14ac:dyDescent="0.3">
      <c r="A22" s="664" t="s">
        <v>80</v>
      </c>
      <c r="B22" s="730" t="s">
        <v>1187</v>
      </c>
      <c r="C22" s="133"/>
      <c r="D22" s="133"/>
      <c r="E22" s="133"/>
      <c r="F22" s="133"/>
      <c r="G22" s="133"/>
      <c r="H22" s="732"/>
      <c r="I22" s="133"/>
      <c r="J22" s="133"/>
      <c r="K22" s="133"/>
      <c r="L22" s="133"/>
      <c r="M22" s="133"/>
      <c r="N22" s="133"/>
      <c r="O22" s="133"/>
      <c r="P22" s="133"/>
      <c r="Q22" s="767"/>
      <c r="R22" s="768"/>
      <c r="S22" s="768"/>
      <c r="T22" s="768"/>
      <c r="U22" s="768"/>
      <c r="V22" s="768"/>
      <c r="W22" s="768"/>
      <c r="X22" s="768"/>
      <c r="Y22" s="768"/>
      <c r="Z22" s="768"/>
      <c r="AA22" s="768"/>
      <c r="AB22" s="768"/>
      <c r="AC22" s="768"/>
      <c r="AD22" s="768"/>
      <c r="AE22" s="768"/>
      <c r="AF22" s="768"/>
      <c r="AG22" s="769"/>
      <c r="AH22" s="770"/>
    </row>
    <row r="23" spans="1:34" x14ac:dyDescent="0.25">
      <c r="A23" s="771" t="s">
        <v>1197</v>
      </c>
      <c r="B23" s="772" t="s">
        <v>1073</v>
      </c>
      <c r="C23" s="773" t="s">
        <v>79</v>
      </c>
      <c r="D23" s="773"/>
      <c r="E23" s="773"/>
      <c r="F23" s="773"/>
      <c r="G23" s="773" t="s">
        <v>1140</v>
      </c>
      <c r="H23" s="666" t="s">
        <v>1134</v>
      </c>
      <c r="I23" s="666" t="s">
        <v>1087</v>
      </c>
      <c r="J23" s="666" t="s">
        <v>1159</v>
      </c>
      <c r="K23" s="666"/>
      <c r="L23" s="773"/>
      <c r="M23" s="773">
        <v>25</v>
      </c>
      <c r="N23" s="773">
        <v>2021</v>
      </c>
      <c r="O23" s="935">
        <f>'Rakaia Estimates'!F44</f>
        <v>1711.1999999999998</v>
      </c>
      <c r="P23" s="743"/>
      <c r="Q23" s="744">
        <f>IF(Table355[[#This Row],[CAPITAL COST]]="","",MROUND((SUM(Table355[[#This Row],[CAPITAL COST]]*(1.03^($P$2-(IF(Table355[[#This Row],[Year of price quote]] ="",$P$2,Table355[[#This Row],[Year of price quote]])))))),10))</f>
        <v>1710</v>
      </c>
      <c r="R23" s="745" t="str" cm="1">
        <f t="array" ref="R23">IF(MOD((R$4-(IF(Table355[[#This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Price]]*($O$4^R$5)),10))),"")</f>
        <v/>
      </c>
      <c r="S23" s="745" cm="1">
        <f t="array" ref="S23">IF(MOD((S$4-(IF(Table355[[#This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Price]]*($O$4^S$5)),10))),"")</f>
        <v>1710</v>
      </c>
      <c r="T23" s="745" t="str" cm="1">
        <f t="array" ref="T23">IF(MOD((T$4-(IF(Table355[[#This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Price]]*($O$4^T$5)),10))),"")</f>
        <v/>
      </c>
      <c r="U23" s="745" t="str" cm="1">
        <f t="array" ref="U23">IF(MOD((U$4-(IF(Table355[[#This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Price]]*($O$4^U$5)),10))),"")</f>
        <v/>
      </c>
      <c r="V23" s="745" t="str" cm="1">
        <f t="array" ref="V23">IF(MOD((V$4-(IF(Table355[[#This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Price]]*($O$4^V$5)),10))),"")</f>
        <v/>
      </c>
      <c r="W23" s="745" t="str" cm="1">
        <f t="array" ref="W23">IF(MOD((W$4-(IF(Table355[[#This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Price]]*($O$4^W$5)),10))),"")</f>
        <v/>
      </c>
      <c r="X23" s="745" t="str" cm="1">
        <f t="array" ref="X23">IF(MOD((X$4-(IF(Table355[[#This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Price]]*($O$4^X$5)),10))),"")</f>
        <v/>
      </c>
      <c r="Y23" s="745" t="str" cm="1">
        <f t="array" ref="Y23">IF(MOD((Y$4-(IF(Table355[[#This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Price]]*($O$4^Y$5)),10))),"")</f>
        <v/>
      </c>
      <c r="Z23" s="745" t="str" cm="1">
        <f t="array" ref="Z23">IF(MOD((Z$4-(IF(Table355[[#This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Price]]*($O$4^Z$5)),10))),"")</f>
        <v/>
      </c>
      <c r="AA23" s="745" t="str" cm="1">
        <f t="array" ref="AA23">IF(MOD((AA$4-(IF(Table355[[#This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Price]]*($O$4^AA$5)),10))),"")</f>
        <v/>
      </c>
      <c r="AB23" s="745" t="str" cm="1">
        <f t="array" ref="AB23">IF(MOD((AB$4-(IF(Table355[[#This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Price]]*($O$4^AB$5)),10))),"")</f>
        <v/>
      </c>
      <c r="AC23" s="745" t="str" cm="1">
        <f t="array" ref="AC23">IF(MOD((AC$4-(IF(Table355[[#This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Price]]*($O$4^AC$5)),10))),"")</f>
        <v/>
      </c>
      <c r="AD23" s="745" t="str" cm="1">
        <f t="array" ref="AD23">IF(MOD((AD$4-(IF(Table355[[#This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Price]]*($O$4^AD$5)),10))),"")</f>
        <v/>
      </c>
      <c r="AE23" s="745" t="str" cm="1">
        <f t="array" ref="AE23">IF(MOD((AE$4-(IF(Table355[[#This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Price]]*($O$4^AE$5)),10))),"")</f>
        <v/>
      </c>
      <c r="AF23" s="745" t="str" cm="1">
        <f t="array" ref="AF23">IF(MOD((AF$4-(IF(Table355[[#This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Price]]*($O$4^AF$5)),10))),"")</f>
        <v/>
      </c>
      <c r="AG23" s="745" t="str" cm="1">
        <f t="array" ref="AG23">IF(MOD((AG$4-(IF(Table355[[#This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Price]]*($O$4^AG$5)),10))),"")</f>
        <v/>
      </c>
      <c r="AH23" s="746">
        <f t="shared" ref="AH23:AH47" si="7">SUM(AC23:AG23)</f>
        <v>0</v>
      </c>
    </row>
    <row r="24" spans="1:34" x14ac:dyDescent="0.25">
      <c r="A24" s="774" t="s">
        <v>1199</v>
      </c>
      <c r="B24" s="742"/>
      <c r="C24" s="326"/>
      <c r="D24" s="326"/>
      <c r="E24" s="326"/>
      <c r="F24" s="326"/>
      <c r="G24" s="326" t="s">
        <v>1141</v>
      </c>
      <c r="H24" s="659" t="s">
        <v>1134</v>
      </c>
      <c r="I24" s="659"/>
      <c r="J24" s="659" t="s">
        <v>1160</v>
      </c>
      <c r="K24" s="995" t="s">
        <v>1534</v>
      </c>
      <c r="L24" s="326"/>
      <c r="M24" s="775"/>
      <c r="N24" s="326"/>
      <c r="O24" s="935">
        <f>'Rakaia Estimates'!F59</f>
        <v>4664.3999999999996</v>
      </c>
      <c r="P24" s="743"/>
      <c r="Q24" s="744">
        <f>IF(Table355[[#This Row],[CAPITAL COST]]="","",MROUND((SUM(Table355[[#This Row],[CAPITAL COST]]*(1.03^($P$2-(IF(Table355[[#This Row],[Year of price quote]] ="",$P$2,Table355[[#This Row],[Year of price quote]])))))),10))</f>
        <v>4660</v>
      </c>
      <c r="R24" s="745" t="str" cm="1">
        <f t="array" ref="R24">IF(MOD((R$4-(IF(Table355[[#This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Price]]*($O$4^R$5)),10))),"")</f>
        <v/>
      </c>
      <c r="S24" s="745" t="str" cm="1">
        <f t="array" ref="S24">IF(MOD((S$4-(IF(Table355[[#This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Price]]*($O$4^S$5)),10))),"")</f>
        <v/>
      </c>
      <c r="T24" s="745" t="str" cm="1">
        <f t="array" ref="T24">IF(MOD((T$4-(IF(Table355[[#This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Price]]*($O$4^T$5)),10))),"")</f>
        <v/>
      </c>
      <c r="U24" s="745" t="str" cm="1">
        <f t="array" ref="U24">IF(MOD((U$4-(IF(Table355[[#This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Price]]*($O$4^U$5)),10))),"")</f>
        <v/>
      </c>
      <c r="V24" s="745" t="str" cm="1">
        <f t="array" ref="V24">IF(MOD((V$4-(IF(Table355[[#This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Price]]*($O$4^V$5)),10))),"")</f>
        <v/>
      </c>
      <c r="W24" s="745" t="str" cm="1">
        <f t="array" ref="W24">IF(MOD((W$4-(IF(Table355[[#This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Price]]*($O$4^W$5)),10))),"")</f>
        <v/>
      </c>
      <c r="X24" s="745" t="str" cm="1">
        <f t="array" ref="X24">IF(MOD((X$4-(IF(Table355[[#This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Price]]*($O$4^X$5)),10))),"")</f>
        <v/>
      </c>
      <c r="Y24" s="745" t="str" cm="1">
        <f t="array" ref="Y24">IF(MOD((Y$4-(IF(Table355[[#This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Price]]*($O$4^Y$5)),10))),"")</f>
        <v/>
      </c>
      <c r="Z24" s="745" t="str" cm="1">
        <f t="array" ref="Z24">IF(MOD((Z$4-(IF(Table355[[#This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Price]]*($O$4^Z$5)),10))),"")</f>
        <v/>
      </c>
      <c r="AA24" s="745" t="str" cm="1">
        <f t="array" ref="AA24">IF(MOD((AA$4-(IF(Table355[[#This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Price]]*($O$4^AA$5)),10))),"")</f>
        <v/>
      </c>
      <c r="AB24" s="745" t="str" cm="1">
        <f t="array" ref="AB24">IF(MOD((AB$4-(IF(Table355[[#This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Price]]*($O$4^AB$5)),10))),"")</f>
        <v/>
      </c>
      <c r="AC24" s="745" t="str" cm="1">
        <f t="array" ref="AC24">IF(MOD((AC$4-(IF(Table355[[#This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Price]]*($O$4^AC$5)),10))),"")</f>
        <v/>
      </c>
      <c r="AD24" s="745" t="str" cm="1">
        <f t="array" ref="AD24">IF(MOD((AD$4-(IF(Table355[[#This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Price]]*($O$4^AD$5)),10))),"")</f>
        <v/>
      </c>
      <c r="AE24" s="745" t="str" cm="1">
        <f t="array" ref="AE24">IF(MOD((AE$4-(IF(Table355[[#This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Price]]*($O$4^AE$5)),10))),"")</f>
        <v/>
      </c>
      <c r="AF24" s="745" t="str" cm="1">
        <f t="array" ref="AF24">IF(MOD((AF$4-(IF(Table355[[#This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Price]]*($O$4^AF$5)),10))),"")</f>
        <v/>
      </c>
      <c r="AG24" s="745" t="str" cm="1">
        <f t="array" ref="AG24">IF(MOD((AG$4-(IF(Table355[[#This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Price]]*($O$4^AG$5)),10))),"")</f>
        <v/>
      </c>
      <c r="AH24" s="746">
        <f t="shared" si="7"/>
        <v>0</v>
      </c>
    </row>
    <row r="25" spans="1:34" ht="31.5" customHeight="1" x14ac:dyDescent="0.25">
      <c r="A25" s="777" t="s">
        <v>1200</v>
      </c>
      <c r="B25" s="778"/>
      <c r="C25" s="659" t="s">
        <v>1067</v>
      </c>
      <c r="D25" s="659" t="s">
        <v>1135</v>
      </c>
      <c r="E25" s="659"/>
      <c r="F25" s="659"/>
      <c r="G25" s="659" t="s">
        <v>1167</v>
      </c>
      <c r="H25" s="659" t="s">
        <v>1229</v>
      </c>
      <c r="I25" s="659" t="s">
        <v>1136</v>
      </c>
      <c r="J25" s="659" t="s">
        <v>1137</v>
      </c>
      <c r="K25" s="995" t="s">
        <v>1534</v>
      </c>
      <c r="L25" s="659"/>
      <c r="M25" s="779">
        <v>10</v>
      </c>
      <c r="N25" s="659">
        <v>2021</v>
      </c>
      <c r="O25" s="935">
        <f>'Rakaia Estimates'!F70</f>
        <v>1407.6</v>
      </c>
      <c r="P25" s="743"/>
      <c r="Q25" s="744">
        <f>IF(Table355[[#This Row],[CAPITAL COST]]="","",MROUND((SUM(Table355[[#This Row],[CAPITAL COST]]*(1.03^($P$2-(IF(Table355[[#This Row],[Year of price quote]] ="",$P$2,Table355[[#This Row],[Year of price quote]])))))),10))</f>
        <v>1410</v>
      </c>
      <c r="R25" s="745" t="str" cm="1">
        <f t="array" ref="R25">IF(MOD((R$4-(IF(Table355[[#This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Price]]*($O$4^R$5)),10))),"")</f>
        <v/>
      </c>
      <c r="S25" s="745" cm="1">
        <f t="array" ref="S25">IF(MOD((S$4-(IF(Table355[[#This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Price]]*($O$4^S$5)),10))),"")</f>
        <v>1410</v>
      </c>
      <c r="T25" s="745" t="str" cm="1">
        <f t="array" ref="T25">IF(MOD((T$4-(IF(Table355[[#This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Price]]*($O$4^T$5)),10))),"")</f>
        <v/>
      </c>
      <c r="U25" s="745" t="str" cm="1">
        <f t="array" ref="U25">IF(MOD((U$4-(IF(Table355[[#This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Price]]*($O$4^U$5)),10))),"")</f>
        <v/>
      </c>
      <c r="V25" s="745" t="str" cm="1">
        <f t="array" ref="V25">IF(MOD((V$4-(IF(Table355[[#This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Price]]*($O$4^V$5)),10))),"")</f>
        <v/>
      </c>
      <c r="W25" s="745" t="str" cm="1">
        <f t="array" ref="W25">IF(MOD((W$4-(IF(Table355[[#This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Price]]*($O$4^W$5)),10))),"")</f>
        <v/>
      </c>
      <c r="X25" s="745" t="str" cm="1">
        <f t="array" ref="X25">IF(MOD((X$4-(IF(Table355[[#This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Price]]*($O$4^X$5)),10))),"")</f>
        <v/>
      </c>
      <c r="Y25" s="745" t="str" cm="1">
        <f t="array" ref="Y25">IF(MOD((Y$4-(IF(Table355[[#This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Price]]*($O$4^Y$5)),10))),"")</f>
        <v/>
      </c>
      <c r="Z25" s="745" t="str" cm="1">
        <f t="array" ref="Z25">IF(MOD((Z$4-(IF(Table355[[#This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Price]]*($O$4^Z$5)),10))),"")</f>
        <v/>
      </c>
      <c r="AA25" s="745" t="str" cm="1">
        <f t="array" ref="AA25">IF(MOD((AA$4-(IF(Table355[[#This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Price]]*($O$4^AA$5)),10))),"")</f>
        <v/>
      </c>
      <c r="AB25" s="745" t="str" cm="1">
        <f t="array" ref="AB25">IF(MOD((AB$4-(IF(Table355[[#This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Price]]*($O$4^AB$5)),10))),"")</f>
        <v/>
      </c>
      <c r="AC25" s="745" cm="1">
        <f t="array" ref="AC25">IF(MOD((AC$4-(IF(Table355[[#This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Price]]*($O$4^AC$5)),10))),"")</f>
        <v>1410</v>
      </c>
      <c r="AD25" s="745" t="str" cm="1">
        <f t="array" ref="AD25">IF(MOD((AD$4-(IF(Table355[[#This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Price]]*($O$4^AD$5)),10))),"")</f>
        <v/>
      </c>
      <c r="AE25" s="745" t="str" cm="1">
        <f t="array" ref="AE25">IF(MOD((AE$4-(IF(Table355[[#This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Price]]*($O$4^AE$5)),10))),"")</f>
        <v/>
      </c>
      <c r="AF25" s="745" t="str" cm="1">
        <f t="array" ref="AF25">IF(MOD((AF$4-(IF(Table355[[#This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Price]]*($O$4^AF$5)),10))),"")</f>
        <v/>
      </c>
      <c r="AG25" s="745" t="str" cm="1">
        <f t="array" ref="AG25">IF(MOD((AG$4-(IF(Table355[[#This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Price]]*($O$4^AG$5)),10))),"")</f>
        <v/>
      </c>
      <c r="AH25" s="746">
        <f t="shared" si="7"/>
        <v>1410</v>
      </c>
    </row>
    <row r="26" spans="1:34" ht="33" customHeight="1" x14ac:dyDescent="0.25">
      <c r="A26" s="249" t="s">
        <v>1198</v>
      </c>
      <c r="B26" s="742"/>
      <c r="C26" s="326" t="s">
        <v>1068</v>
      </c>
      <c r="D26" s="326">
        <v>10</v>
      </c>
      <c r="E26" s="326"/>
      <c r="F26" s="326">
        <v>80</v>
      </c>
      <c r="G26" s="326"/>
      <c r="H26" s="659" t="s">
        <v>1230</v>
      </c>
      <c r="I26" s="659" t="s">
        <v>1647</v>
      </c>
      <c r="J26" s="659" t="s">
        <v>1146</v>
      </c>
      <c r="K26" s="995" t="s">
        <v>1534</v>
      </c>
      <c r="L26" s="326"/>
      <c r="M26" s="775">
        <v>10</v>
      </c>
      <c r="N26" s="326">
        <v>2024</v>
      </c>
      <c r="O26" s="935">
        <f>Table355[[#This Row],[RATE]]*Table355[[#This Row],[APPROXIMATE QUANTITY /AREA]]</f>
        <v>800</v>
      </c>
      <c r="P26" s="743"/>
      <c r="Q26" s="744">
        <f>IF(Table355[[#This Row],[CAPITAL COST]]="","",MROUND((SUM(Table355[[#This Row],[CAPITAL COST]]*(1.03^($P$2-(IF(Table355[[#This Row],[Year of price quote]] ="",$P$2,Table355[[#This Row],[Year of price quote]])))))),10))</f>
        <v>800</v>
      </c>
      <c r="R26" s="745" t="str" cm="1">
        <f t="array" ref="R26">IF(MOD((R$4-(IF(Table355[[#This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Price]]*($O$4^R$5)),10))),"")</f>
        <v/>
      </c>
      <c r="S26" s="745" t="str" cm="1">
        <f t="array" ref="S26">IF(MOD((S$4-(IF(Table355[[#This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Price]]*($O$4^S$5)),10))),"")</f>
        <v/>
      </c>
      <c r="T26" s="745" t="str" cm="1">
        <f t="array" ref="T26">IF(MOD((T$4-(IF(Table355[[#This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Price]]*($O$4^T$5)),10))),"")</f>
        <v/>
      </c>
      <c r="U26" s="745" t="str" cm="1">
        <f t="array" ref="U26">IF(MOD((U$4-(IF(Table355[[#This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Price]]*($O$4^U$5)),10))),"")</f>
        <v/>
      </c>
      <c r="V26" s="745" cm="1">
        <f t="array" ref="V26">IF(MOD((V$4-(IF(Table355[[#This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Price]]*($O$4^V$5)),10))),"")</f>
        <v>800</v>
      </c>
      <c r="W26" s="745" t="str" cm="1">
        <f t="array" ref="W26">IF(MOD((W$4-(IF(Table355[[#This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Price]]*($O$4^W$5)),10))),"")</f>
        <v/>
      </c>
      <c r="X26" s="745" t="str" cm="1">
        <f t="array" ref="X26">IF(MOD((X$4-(IF(Table355[[#This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Price]]*($O$4^X$5)),10))),"")</f>
        <v/>
      </c>
      <c r="Y26" s="745" t="str" cm="1">
        <f t="array" ref="Y26">IF(MOD((Y$4-(IF(Table355[[#This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Price]]*($O$4^Y$5)),10))),"")</f>
        <v/>
      </c>
      <c r="Z26" s="745" t="str" cm="1">
        <f t="array" ref="Z26">IF(MOD((Z$4-(IF(Table355[[#This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Price]]*($O$4^Z$5)),10))),"")</f>
        <v/>
      </c>
      <c r="AA26" s="745" t="str" cm="1">
        <f t="array" ref="AA26">IF(MOD((AA$4-(IF(Table355[[#This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Price]]*($O$4^AA$5)),10))),"")</f>
        <v/>
      </c>
      <c r="AB26" s="745" t="str" cm="1">
        <f t="array" ref="AB26">IF(MOD((AB$4-(IF(Table355[[#This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Price]]*($O$4^AB$5)),10))),"")</f>
        <v/>
      </c>
      <c r="AC26" s="745" t="str" cm="1">
        <f t="array" ref="AC26">IF(MOD((AC$4-(IF(Table355[[#This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Price]]*($O$4^AC$5)),10))),"")</f>
        <v/>
      </c>
      <c r="AD26" s="745" t="str" cm="1">
        <f t="array" ref="AD26">IF(MOD((AD$4-(IF(Table355[[#This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Price]]*($O$4^AD$5)),10))),"")</f>
        <v/>
      </c>
      <c r="AE26" s="745" t="str" cm="1">
        <f t="array" ref="AE26">IF(MOD((AE$4-(IF(Table355[[#This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Price]]*($O$4^AE$5)),10))),"")</f>
        <v/>
      </c>
      <c r="AF26" s="745" cm="1">
        <f t="array" ref="AF26">IF(MOD((AF$4-(IF(Table355[[#This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Price]]*($O$4^AF$5)),10))),"")</f>
        <v>800</v>
      </c>
      <c r="AG26" s="745" t="str" cm="1">
        <f t="array" ref="AG26">IF(MOD((AG$4-(IF(Table355[[#This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Price]]*($O$4^AG$5)),10))),"")</f>
        <v/>
      </c>
      <c r="AH26" s="746">
        <f t="shared" si="7"/>
        <v>800</v>
      </c>
    </row>
    <row r="27" spans="1:34" ht="32.25" customHeight="1" x14ac:dyDescent="0.25">
      <c r="A27" s="249" t="s">
        <v>1201</v>
      </c>
      <c r="B27" s="742"/>
      <c r="C27" s="326" t="s">
        <v>1069</v>
      </c>
      <c r="D27" s="326"/>
      <c r="E27" s="326"/>
      <c r="F27" s="326"/>
      <c r="G27" s="326" t="s">
        <v>1170</v>
      </c>
      <c r="H27" s="659" t="s">
        <v>1231</v>
      </c>
      <c r="I27" s="659" t="s">
        <v>1144</v>
      </c>
      <c r="J27" s="659" t="s">
        <v>1145</v>
      </c>
      <c r="K27" s="1007" t="s">
        <v>1542</v>
      </c>
      <c r="L27" s="326"/>
      <c r="M27" s="775">
        <v>10</v>
      </c>
      <c r="N27" s="326">
        <v>2024</v>
      </c>
      <c r="O27" s="935">
        <f>'Rakaia Estimates'!F81</f>
        <v>1055.7</v>
      </c>
      <c r="P27" s="743"/>
      <c r="Q27" s="744">
        <f>IF(Table355[[#This Row],[CAPITAL COST]]="","",MROUND((SUM(Table355[[#This Row],[CAPITAL COST]]*(1.03^($P$2-(IF(Table355[[#This Row],[Year of price quote]] ="",$P$2,Table355[[#This Row],[Year of price quote]])))))),10))</f>
        <v>1060</v>
      </c>
      <c r="R27" s="745" t="str" cm="1">
        <f t="array" ref="R27">IF(MOD((R$4-(IF(Table355[[#This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Price]]*($O$4^R$5)),10))),"")</f>
        <v/>
      </c>
      <c r="S27" s="745" t="str" cm="1">
        <f t="array" ref="S27">IF(MOD((S$4-(IF(Table355[[#This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Price]]*($O$4^S$5)),10))),"")</f>
        <v/>
      </c>
      <c r="T27" s="745" t="str" cm="1">
        <f t="array" ref="T27">IF(MOD((T$4-(IF(Table355[[#This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Price]]*($O$4^T$5)),10))),"")</f>
        <v/>
      </c>
      <c r="U27" s="745" t="str" cm="1">
        <f t="array" ref="U27">IF(MOD((U$4-(IF(Table355[[#This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Price]]*($O$4^U$5)),10))),"")</f>
        <v/>
      </c>
      <c r="V27" s="745" cm="1">
        <f t="array" ref="V27">IF(MOD((V$4-(IF(Table355[[#This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Price]]*($O$4^V$5)),10))),"")</f>
        <v>1060</v>
      </c>
      <c r="W27" s="745" t="str" cm="1">
        <f t="array" ref="W27">IF(MOD((W$4-(IF(Table355[[#This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Price]]*($O$4^W$5)),10))),"")</f>
        <v/>
      </c>
      <c r="X27" s="745" t="str" cm="1">
        <f t="array" ref="X27">IF(MOD((X$4-(IF(Table355[[#This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Price]]*($O$4^X$5)),10))),"")</f>
        <v/>
      </c>
      <c r="Y27" s="745" t="str" cm="1">
        <f t="array" ref="Y27">IF(MOD((Y$4-(IF(Table355[[#This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Price]]*($O$4^Y$5)),10))),"")</f>
        <v/>
      </c>
      <c r="Z27" s="745" t="str" cm="1">
        <f t="array" ref="Z27">IF(MOD((Z$4-(IF(Table355[[#This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Price]]*($O$4^Z$5)),10))),"")</f>
        <v/>
      </c>
      <c r="AA27" s="745" t="str" cm="1">
        <f t="array" ref="AA27">IF(MOD((AA$4-(IF(Table355[[#This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Price]]*($O$4^AA$5)),10))),"")</f>
        <v/>
      </c>
      <c r="AB27" s="745" t="str" cm="1">
        <f t="array" ref="AB27">IF(MOD((AB$4-(IF(Table355[[#This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Price]]*($O$4^AB$5)),10))),"")</f>
        <v/>
      </c>
      <c r="AC27" s="745" t="str" cm="1">
        <f t="array" ref="AC27">IF(MOD((AC$4-(IF(Table355[[#This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Price]]*($O$4^AC$5)),10))),"")</f>
        <v/>
      </c>
      <c r="AD27" s="745" t="str" cm="1">
        <f t="array" ref="AD27">IF(MOD((AD$4-(IF(Table355[[#This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Price]]*($O$4^AD$5)),10))),"")</f>
        <v/>
      </c>
      <c r="AE27" s="745" t="str" cm="1">
        <f t="array" ref="AE27">IF(MOD((AE$4-(IF(Table355[[#This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Price]]*($O$4^AE$5)),10))),"")</f>
        <v/>
      </c>
      <c r="AF27" s="745" cm="1">
        <f t="array" ref="AF27">IF(MOD((AF$4-(IF(Table355[[#This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Price]]*($O$4^AF$5)),10))),"")</f>
        <v>1060</v>
      </c>
      <c r="AG27" s="745" t="str" cm="1">
        <f t="array" ref="AG27">IF(MOD((AG$4-(IF(Table355[[#This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Price]]*($O$4^AG$5)),10))),"")</f>
        <v/>
      </c>
      <c r="AH27" s="746">
        <f t="shared" si="7"/>
        <v>1060</v>
      </c>
    </row>
    <row r="28" spans="1:34" ht="33.75" customHeight="1" x14ac:dyDescent="0.25">
      <c r="A28" s="249" t="s">
        <v>1202</v>
      </c>
      <c r="B28" s="742"/>
      <c r="C28" s="326" t="s">
        <v>1147</v>
      </c>
      <c r="D28" s="326"/>
      <c r="E28" s="326"/>
      <c r="F28" s="326"/>
      <c r="G28" s="326"/>
      <c r="H28" s="659" t="s">
        <v>1232</v>
      </c>
      <c r="I28" s="659" t="s">
        <v>1148</v>
      </c>
      <c r="J28" s="659" t="s">
        <v>1149</v>
      </c>
      <c r="K28" s="659"/>
      <c r="L28" s="326"/>
      <c r="M28" s="775"/>
      <c r="N28" s="326"/>
      <c r="O28" s="935"/>
      <c r="P28" s="743"/>
      <c r="Q28" s="744" t="str">
        <f>IF(Table355[[#This Row],[CAPITAL COST]]="","",MROUND((SUM(Table355[[#This Row],[CAPITAL COST]]*(1.03^($P$2-(IF(Table355[[#This Row],[Year of price quote]] ="",$P$2,Table355[[#This Row],[Year of price quote]])))))),10))</f>
        <v/>
      </c>
      <c r="R28" s="745" t="str" cm="1">
        <f t="array" ref="R28">IF(MOD((R$4-(IF(Table355[[#This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Price]]*($O$4^R$5)),10))),"")</f>
        <v/>
      </c>
      <c r="S28" s="745" t="str" cm="1">
        <f t="array" ref="S28">IF(MOD((S$4-(IF(Table355[[#This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Price]]*($O$4^S$5)),10))),"")</f>
        <v/>
      </c>
      <c r="T28" s="745" t="str" cm="1">
        <f t="array" ref="T28">IF(MOD((T$4-(IF(Table355[[#This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Price]]*($O$4^T$5)),10))),"")</f>
        <v/>
      </c>
      <c r="U28" s="745" t="str" cm="1">
        <f t="array" ref="U28">IF(MOD((U$4-(IF(Table355[[#This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Price]]*($O$4^U$5)),10))),"")</f>
        <v/>
      </c>
      <c r="V28" s="745" t="str" cm="1">
        <f t="array" ref="V28">IF(MOD((V$4-(IF(Table355[[#This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Price]]*($O$4^V$5)),10))),"")</f>
        <v/>
      </c>
      <c r="W28" s="745" t="str" cm="1">
        <f t="array" ref="W28">IF(MOD((W$4-(IF(Table355[[#This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Price]]*($O$4^W$5)),10))),"")</f>
        <v/>
      </c>
      <c r="X28" s="745" t="str" cm="1">
        <f t="array" ref="X28">IF(MOD((X$4-(IF(Table355[[#This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Price]]*($O$4^X$5)),10))),"")</f>
        <v/>
      </c>
      <c r="Y28" s="745" t="str" cm="1">
        <f t="array" ref="Y28">IF(MOD((Y$4-(IF(Table355[[#This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Price]]*($O$4^Y$5)),10))),"")</f>
        <v/>
      </c>
      <c r="Z28" s="745" t="str" cm="1">
        <f t="array" ref="Z28">IF(MOD((Z$4-(IF(Table355[[#This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Price]]*($O$4^Z$5)),10))),"")</f>
        <v/>
      </c>
      <c r="AA28" s="745" t="str" cm="1">
        <f t="array" ref="AA28">IF(MOD((AA$4-(IF(Table355[[#This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Price]]*($O$4^AA$5)),10))),"")</f>
        <v/>
      </c>
      <c r="AB28" s="745" t="str" cm="1">
        <f t="array" ref="AB28">IF(MOD((AB$4-(IF(Table355[[#This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Price]]*($O$4^AB$5)),10))),"")</f>
        <v/>
      </c>
      <c r="AC28" s="745" t="str" cm="1">
        <f t="array" ref="AC28">IF(MOD((AC$4-(IF(Table355[[#This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Price]]*($O$4^AC$5)),10))),"")</f>
        <v/>
      </c>
      <c r="AD28" s="745" t="str" cm="1">
        <f t="array" ref="AD28">IF(MOD((AD$4-(IF(Table355[[#This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Price]]*($O$4^AD$5)),10))),"")</f>
        <v/>
      </c>
      <c r="AE28" s="745" t="str" cm="1">
        <f t="array" ref="AE28">IF(MOD((AE$4-(IF(Table355[[#This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Price]]*($O$4^AE$5)),10))),"")</f>
        <v/>
      </c>
      <c r="AF28" s="745" t="str" cm="1">
        <f t="array" ref="AF28">IF(MOD((AF$4-(IF(Table355[[#This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Price]]*($O$4^AF$5)),10))),"")</f>
        <v/>
      </c>
      <c r="AG28" s="745" t="str" cm="1">
        <f t="array" ref="AG28">IF(MOD((AG$4-(IF(Table355[[#This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Price]]*($O$4^AG$5)),10))),"")</f>
        <v/>
      </c>
      <c r="AH28" s="746">
        <f t="shared" si="7"/>
        <v>0</v>
      </c>
    </row>
    <row r="29" spans="1:34" ht="42.75" customHeight="1" x14ac:dyDescent="0.25">
      <c r="A29" s="249" t="s">
        <v>1203</v>
      </c>
      <c r="B29" s="742"/>
      <c r="C29" s="326" t="s">
        <v>1168</v>
      </c>
      <c r="D29" s="326"/>
      <c r="E29" s="326"/>
      <c r="F29" s="326"/>
      <c r="G29" s="326"/>
      <c r="H29" s="659" t="s">
        <v>1233</v>
      </c>
      <c r="I29" s="659" t="s">
        <v>1150</v>
      </c>
      <c r="J29" s="659" t="s">
        <v>1171</v>
      </c>
      <c r="K29" s="995" t="s">
        <v>1534</v>
      </c>
      <c r="L29" s="326"/>
      <c r="M29" s="775">
        <v>10</v>
      </c>
      <c r="N29" s="326">
        <v>2021</v>
      </c>
      <c r="O29" s="935">
        <v>600</v>
      </c>
      <c r="P29" s="743"/>
      <c r="Q29" s="744">
        <f>IF(Table355[[#This Row],[CAPITAL COST]]="","",MROUND((SUM(Table355[[#This Row],[CAPITAL COST]]*(1.03^($P$2-(IF(Table355[[#This Row],[Year of price quote]] ="",$P$2,Table355[[#This Row],[Year of price quote]])))))),10))</f>
        <v>600</v>
      </c>
      <c r="R29" s="745" t="str" cm="1">
        <f t="array" ref="R29">IF(MOD((R$4-(IF(Table355[[#This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Price]]*($O$4^R$5)),10))),"")</f>
        <v/>
      </c>
      <c r="S29" s="745" cm="1">
        <f t="array" ref="S29">IF(MOD((S$4-(IF(Table355[[#This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Price]]*($O$4^S$5)),10))),"")</f>
        <v>600</v>
      </c>
      <c r="T29" s="745" t="str" cm="1">
        <f t="array" ref="T29">IF(MOD((T$4-(IF(Table355[[#This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Price]]*($O$4^T$5)),10))),"")</f>
        <v/>
      </c>
      <c r="U29" s="745" t="str" cm="1">
        <f t="array" ref="U29">IF(MOD((U$4-(IF(Table355[[#This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Price]]*($O$4^U$5)),10))),"")</f>
        <v/>
      </c>
      <c r="V29" s="745" t="str" cm="1">
        <f t="array" ref="V29">IF(MOD((V$4-(IF(Table355[[#This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Price]]*($O$4^V$5)),10))),"")</f>
        <v/>
      </c>
      <c r="W29" s="745" t="str" cm="1">
        <f t="array" ref="W29">IF(MOD((W$4-(IF(Table355[[#This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Price]]*($O$4^W$5)),10))),"")</f>
        <v/>
      </c>
      <c r="X29" s="745" t="str" cm="1">
        <f t="array" ref="X29">IF(MOD((X$4-(IF(Table355[[#This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Price]]*($O$4^X$5)),10))),"")</f>
        <v/>
      </c>
      <c r="Y29" s="745" t="str" cm="1">
        <f t="array" ref="Y29">IF(MOD((Y$4-(IF(Table355[[#This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Price]]*($O$4^Y$5)),10))),"")</f>
        <v/>
      </c>
      <c r="Z29" s="745" t="str" cm="1">
        <f t="array" ref="Z29">IF(MOD((Z$4-(IF(Table355[[#This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Price]]*($O$4^Z$5)),10))),"")</f>
        <v/>
      </c>
      <c r="AA29" s="745" t="str" cm="1">
        <f t="array" ref="AA29">IF(MOD((AA$4-(IF(Table355[[#This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Price]]*($O$4^AA$5)),10))),"")</f>
        <v/>
      </c>
      <c r="AB29" s="745" t="str" cm="1">
        <f t="array" ref="AB29">IF(MOD((AB$4-(IF(Table355[[#This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Price]]*($O$4^AB$5)),10))),"")</f>
        <v/>
      </c>
      <c r="AC29" s="745" cm="1">
        <f t="array" ref="AC29">IF(MOD((AC$4-(IF(Table355[[#This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Price]]*($O$4^AC$5)),10))),"")</f>
        <v>600</v>
      </c>
      <c r="AD29" s="745" t="str" cm="1">
        <f t="array" ref="AD29">IF(MOD((AD$4-(IF(Table355[[#This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Price]]*($O$4^AD$5)),10))),"")</f>
        <v/>
      </c>
      <c r="AE29" s="745" t="str" cm="1">
        <f t="array" ref="AE29">IF(MOD((AE$4-(IF(Table355[[#This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Price]]*($O$4^AE$5)),10))),"")</f>
        <v/>
      </c>
      <c r="AF29" s="745" t="str" cm="1">
        <f t="array" ref="AF29">IF(MOD((AF$4-(IF(Table355[[#This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Price]]*($O$4^AF$5)),10))),"")</f>
        <v/>
      </c>
      <c r="AG29" s="745" t="str" cm="1">
        <f t="array" ref="AG29">IF(MOD((AG$4-(IF(Table355[[#This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Price]]*($O$4^AG$5)),10))),"")</f>
        <v/>
      </c>
      <c r="AH29" s="746">
        <f t="shared" si="7"/>
        <v>600</v>
      </c>
    </row>
    <row r="30" spans="1:34" ht="57" customHeight="1" x14ac:dyDescent="0.25">
      <c r="A30" s="249" t="s">
        <v>1204</v>
      </c>
      <c r="B30" s="742"/>
      <c r="C30" s="326"/>
      <c r="D30" s="326"/>
      <c r="E30" s="326"/>
      <c r="F30" s="326"/>
      <c r="G30" s="326"/>
      <c r="H30" s="659" t="s">
        <v>1233</v>
      </c>
      <c r="I30" s="780" t="s">
        <v>1151</v>
      </c>
      <c r="J30" s="780"/>
      <c r="K30" s="780"/>
      <c r="L30" s="326"/>
      <c r="M30" s="775"/>
      <c r="N30" s="326"/>
      <c r="O30" s="935"/>
      <c r="P30" s="743"/>
      <c r="Q30" s="744" t="str">
        <f>IF(Table355[[#This Row],[CAPITAL COST]]="","",MROUND((SUM(Table355[[#This Row],[CAPITAL COST]]*(1.03^($P$2-(IF(Table355[[#This Row],[Year of price quote]] ="",$P$2,Table355[[#This Row],[Year of price quote]])))))),10))</f>
        <v/>
      </c>
      <c r="R30" s="745" t="str" cm="1">
        <f t="array" ref="R30">IF(MOD((R$4-(IF(Table355[[#This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Price]]*($O$4^R$5)),10))),"")</f>
        <v/>
      </c>
      <c r="S30" s="745" t="str" cm="1">
        <f t="array" ref="S30">IF(MOD((S$4-(IF(Table355[[#This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Price]]*($O$4^S$5)),10))),"")</f>
        <v/>
      </c>
      <c r="T30" s="745" t="str" cm="1">
        <f t="array" ref="T30">IF(MOD((T$4-(IF(Table355[[#This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Price]]*($O$4^T$5)),10))),"")</f>
        <v/>
      </c>
      <c r="U30" s="745" t="str" cm="1">
        <f t="array" ref="U30">IF(MOD((U$4-(IF(Table355[[#This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Price]]*($O$4^U$5)),10))),"")</f>
        <v/>
      </c>
      <c r="V30" s="745" t="str" cm="1">
        <f t="array" ref="V30">IF(MOD((V$4-(IF(Table355[[#This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Price]]*($O$4^V$5)),10))),"")</f>
        <v/>
      </c>
      <c r="W30" s="745" t="str" cm="1">
        <f t="array" ref="W30">IF(MOD((W$4-(IF(Table355[[#This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Price]]*($O$4^W$5)),10))),"")</f>
        <v/>
      </c>
      <c r="X30" s="745" t="str" cm="1">
        <f t="array" ref="X30">IF(MOD((X$4-(IF(Table355[[#This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Price]]*($O$4^X$5)),10))),"")</f>
        <v/>
      </c>
      <c r="Y30" s="745" t="str" cm="1">
        <f t="array" ref="Y30">IF(MOD((Y$4-(IF(Table355[[#This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Price]]*($O$4^Y$5)),10))),"")</f>
        <v/>
      </c>
      <c r="Z30" s="745" t="str" cm="1">
        <f t="array" ref="Z30">IF(MOD((Z$4-(IF(Table355[[#This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Price]]*($O$4^Z$5)),10))),"")</f>
        <v/>
      </c>
      <c r="AA30" s="745" t="str" cm="1">
        <f t="array" ref="AA30">IF(MOD((AA$4-(IF(Table355[[#This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Price]]*($O$4^AA$5)),10))),"")</f>
        <v/>
      </c>
      <c r="AB30" s="745" t="str" cm="1">
        <f t="array" ref="AB30">IF(MOD((AB$4-(IF(Table355[[#This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Price]]*($O$4^AB$5)),10))),"")</f>
        <v/>
      </c>
      <c r="AC30" s="745" t="str" cm="1">
        <f t="array" ref="AC30">IF(MOD((AC$4-(IF(Table355[[#This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Price]]*($O$4^AC$5)),10))),"")</f>
        <v/>
      </c>
      <c r="AD30" s="745" t="str" cm="1">
        <f t="array" ref="AD30">IF(MOD((AD$4-(IF(Table355[[#This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Price]]*($O$4^AD$5)),10))),"")</f>
        <v/>
      </c>
      <c r="AE30" s="745" t="str" cm="1">
        <f t="array" ref="AE30">IF(MOD((AE$4-(IF(Table355[[#This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Price]]*($O$4^AE$5)),10))),"")</f>
        <v/>
      </c>
      <c r="AF30" s="745" t="str" cm="1">
        <f t="array" ref="AF30">IF(MOD((AF$4-(IF(Table355[[#This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Price]]*($O$4^AF$5)),10))),"")</f>
        <v/>
      </c>
      <c r="AG30" s="745" t="str" cm="1">
        <f t="array" ref="AG30">IF(MOD((AG$4-(IF(Table355[[#This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Price]]*($O$4^AG$5)),10))),"")</f>
        <v/>
      </c>
      <c r="AH30" s="746">
        <f t="shared" si="7"/>
        <v>0</v>
      </c>
    </row>
    <row r="31" spans="1:34" ht="39.75" customHeight="1" x14ac:dyDescent="0.25">
      <c r="A31" s="17" t="s">
        <v>1205</v>
      </c>
      <c r="B31" s="719"/>
      <c r="C31" s="127"/>
      <c r="D31" s="750"/>
      <c r="E31" s="781"/>
      <c r="F31" s="750"/>
      <c r="G31" s="127"/>
      <c r="H31" s="659" t="s">
        <v>1233</v>
      </c>
      <c r="I31" s="127"/>
      <c r="J31" s="751" t="s">
        <v>1152</v>
      </c>
      <c r="K31" s="995" t="s">
        <v>1534</v>
      </c>
      <c r="L31" s="127"/>
      <c r="M31" s="782">
        <v>5</v>
      </c>
      <c r="N31" s="127">
        <v>2024</v>
      </c>
      <c r="O31" s="935">
        <v>300</v>
      </c>
      <c r="P31" s="743"/>
      <c r="Q31" s="744">
        <f>IF(Table355[[#This Row],[CAPITAL COST]]="","",MROUND((SUM(Table355[[#This Row],[CAPITAL COST]]*(1.03^($P$2-(IF(Table355[[#This Row],[Year of price quote]] ="",$P$2,Table355[[#This Row],[Year of price quote]])))))),10))</f>
        <v>300</v>
      </c>
      <c r="R31" s="745" t="str" cm="1">
        <f t="array" ref="R31">IF(MOD((R$4-(IF(Table355[[#This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Price]]*($O$4^R$5)),10))),"")</f>
        <v/>
      </c>
      <c r="S31" s="745" t="str" cm="1">
        <f t="array" ref="S31">IF(MOD((S$4-(IF(Table355[[#This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Price]]*($O$4^S$5)),10))),"")</f>
        <v/>
      </c>
      <c r="T31" s="745" t="str" cm="1">
        <f t="array" ref="T31">IF(MOD((T$4-(IF(Table355[[#This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Price]]*($O$4^T$5)),10))),"")</f>
        <v/>
      </c>
      <c r="U31" s="745" t="str" cm="1">
        <f t="array" ref="U31">IF(MOD((U$4-(IF(Table355[[#This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Price]]*($O$4^U$5)),10))),"")</f>
        <v/>
      </c>
      <c r="V31" s="745" cm="1">
        <f t="array" ref="V31">IF(MOD((V$4-(IF(Table355[[#This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Price]]*($O$4^V$5)),10))),"")</f>
        <v>300</v>
      </c>
      <c r="W31" s="745" t="str" cm="1">
        <f t="array" ref="W31">IF(MOD((W$4-(IF(Table355[[#This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Price]]*($O$4^W$5)),10))),"")</f>
        <v/>
      </c>
      <c r="X31" s="745" t="str" cm="1">
        <f t="array" ref="X31">IF(MOD((X$4-(IF(Table355[[#This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Price]]*($O$4^X$5)),10))),"")</f>
        <v/>
      </c>
      <c r="Y31" s="745" t="str" cm="1">
        <f t="array" ref="Y31">IF(MOD((Y$4-(IF(Table355[[#This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Price]]*($O$4^Y$5)),10))),"")</f>
        <v/>
      </c>
      <c r="Z31" s="745" t="str" cm="1">
        <f t="array" ref="Z31">IF(MOD((Z$4-(IF(Table355[[#This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Price]]*($O$4^Z$5)),10))),"")</f>
        <v/>
      </c>
      <c r="AA31" s="745" cm="1">
        <f t="array" ref="AA31">IF(MOD((AA$4-(IF(Table355[[#This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Price]]*($O$4^AA$5)),10))),"")</f>
        <v>300</v>
      </c>
      <c r="AB31" s="745" t="str" cm="1">
        <f t="array" ref="AB31">IF(MOD((AB$4-(IF(Table355[[#This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Price]]*($O$4^AB$5)),10))),"")</f>
        <v/>
      </c>
      <c r="AC31" s="745" t="str" cm="1">
        <f t="array" ref="AC31">IF(MOD((AC$4-(IF(Table355[[#This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Price]]*($O$4^AC$5)),10))),"")</f>
        <v/>
      </c>
      <c r="AD31" s="745" t="str" cm="1">
        <f t="array" ref="AD31">IF(MOD((AD$4-(IF(Table355[[#This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Price]]*($O$4^AD$5)),10))),"")</f>
        <v/>
      </c>
      <c r="AE31" s="745" t="str" cm="1">
        <f t="array" ref="AE31">IF(MOD((AE$4-(IF(Table355[[#This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Price]]*($O$4^AE$5)),10))),"")</f>
        <v/>
      </c>
      <c r="AF31" s="745" cm="1">
        <f t="array" ref="AF31">IF(MOD((AF$4-(IF(Table355[[#This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Price]]*($O$4^AF$5)),10))),"")</f>
        <v>300</v>
      </c>
      <c r="AG31" s="745" t="str" cm="1">
        <f t="array" ref="AG31">IF(MOD((AG$4-(IF(Table355[[#This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Price]]*($O$4^AG$5)),10))),"")</f>
        <v/>
      </c>
      <c r="AH31" s="746">
        <f t="shared" si="7"/>
        <v>300</v>
      </c>
    </row>
    <row r="32" spans="1:34" ht="111" customHeight="1" x14ac:dyDescent="0.25">
      <c r="A32" s="249" t="s">
        <v>1206</v>
      </c>
      <c r="B32" s="742" t="s">
        <v>1083</v>
      </c>
      <c r="C32" s="326" t="s">
        <v>79</v>
      </c>
      <c r="D32" s="326"/>
      <c r="E32" s="326"/>
      <c r="F32" s="326"/>
      <c r="G32" s="326" t="s">
        <v>1172</v>
      </c>
      <c r="H32" s="659" t="s">
        <v>1081</v>
      </c>
      <c r="I32" s="659" t="s">
        <v>1648</v>
      </c>
      <c r="J32" s="659" t="s">
        <v>1161</v>
      </c>
      <c r="K32" s="995" t="s">
        <v>1534</v>
      </c>
      <c r="L32" s="326"/>
      <c r="M32" s="775"/>
      <c r="N32" s="326"/>
      <c r="O32" s="935">
        <f>'Rakaia Estimates'!F97</f>
        <v>4774.7999999999993</v>
      </c>
      <c r="P32" s="743"/>
      <c r="Q32" s="744">
        <f>IF(Table355[[#This Row],[CAPITAL COST]]="","",MROUND((SUM(Table355[[#This Row],[CAPITAL COST]]*(1.03^($P$2-(IF(Table355[[#This Row],[Year of price quote]] ="",$P$2,Table355[[#This Row],[Year of price quote]])))))),10))</f>
        <v>4770</v>
      </c>
      <c r="R32" s="745" t="str" cm="1">
        <f t="array" ref="R32">IF(MOD((R$4-(IF(Table355[[#This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Price]]*($O$4^R$5)),10))),"")</f>
        <v/>
      </c>
      <c r="S32" s="745" t="str" cm="1">
        <f t="array" ref="S32">IF(MOD((S$4-(IF(Table355[[#This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Price]]*($O$4^S$5)),10))),"")</f>
        <v/>
      </c>
      <c r="T32" s="745" t="str" cm="1">
        <f t="array" ref="T32">IF(MOD((T$4-(IF(Table355[[#This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Price]]*($O$4^T$5)),10))),"")</f>
        <v/>
      </c>
      <c r="U32" s="745" t="str" cm="1">
        <f t="array" ref="U32">IF(MOD((U$4-(IF(Table355[[#This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Price]]*($O$4^U$5)),10))),"")</f>
        <v/>
      </c>
      <c r="V32" s="745" t="str" cm="1">
        <f t="array" ref="V32">IF(MOD((V$4-(IF(Table355[[#This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Price]]*($O$4^V$5)),10))),"")</f>
        <v/>
      </c>
      <c r="W32" s="745" t="str" cm="1">
        <f t="array" ref="W32">IF(MOD((W$4-(IF(Table355[[#This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Price]]*($O$4^W$5)),10))),"")</f>
        <v/>
      </c>
      <c r="X32" s="745" t="str" cm="1">
        <f t="array" ref="X32">IF(MOD((X$4-(IF(Table355[[#This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Price]]*($O$4^X$5)),10))),"")</f>
        <v/>
      </c>
      <c r="Y32" s="745" t="str" cm="1">
        <f t="array" ref="Y32">IF(MOD((Y$4-(IF(Table355[[#This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Price]]*($O$4^Y$5)),10))),"")</f>
        <v/>
      </c>
      <c r="Z32" s="745" t="str" cm="1">
        <f t="array" ref="Z32">IF(MOD((Z$4-(IF(Table355[[#This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Price]]*($O$4^Z$5)),10))),"")</f>
        <v/>
      </c>
      <c r="AA32" s="745" t="str" cm="1">
        <f t="array" ref="AA32">IF(MOD((AA$4-(IF(Table355[[#This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Price]]*($O$4^AA$5)),10))),"")</f>
        <v/>
      </c>
      <c r="AB32" s="745" t="str" cm="1">
        <f t="array" ref="AB32">IF(MOD((AB$4-(IF(Table355[[#This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Price]]*($O$4^AB$5)),10))),"")</f>
        <v/>
      </c>
      <c r="AC32" s="745" t="str" cm="1">
        <f t="array" ref="AC32">IF(MOD((AC$4-(IF(Table355[[#This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Price]]*($O$4^AC$5)),10))),"")</f>
        <v/>
      </c>
      <c r="AD32" s="745" t="str" cm="1">
        <f t="array" ref="AD32">IF(MOD((AD$4-(IF(Table355[[#This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Price]]*($O$4^AD$5)),10))),"")</f>
        <v/>
      </c>
      <c r="AE32" s="745" t="str" cm="1">
        <f t="array" ref="AE32">IF(MOD((AE$4-(IF(Table355[[#This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Price]]*($O$4^AE$5)),10))),"")</f>
        <v/>
      </c>
      <c r="AF32" s="745" t="str" cm="1">
        <f t="array" ref="AF32">IF(MOD((AF$4-(IF(Table355[[#This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Price]]*($O$4^AF$5)),10))),"")</f>
        <v/>
      </c>
      <c r="AG32" s="745" t="str" cm="1">
        <f t="array" ref="AG32">IF(MOD((AG$4-(IF(Table355[[#This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Price]]*($O$4^AG$5)),10))),"")</f>
        <v/>
      </c>
      <c r="AH32" s="746">
        <f t="shared" si="7"/>
        <v>0</v>
      </c>
    </row>
    <row r="33" spans="1:34" ht="82.5" customHeight="1" x14ac:dyDescent="0.25">
      <c r="A33" s="249" t="s">
        <v>1207</v>
      </c>
      <c r="B33" s="742"/>
      <c r="C33" s="326"/>
      <c r="D33" s="326"/>
      <c r="E33" s="326"/>
      <c r="F33" s="326"/>
      <c r="G33" s="326" t="s">
        <v>1180</v>
      </c>
      <c r="H33" s="659" t="s">
        <v>1235</v>
      </c>
      <c r="I33" s="659"/>
      <c r="J33" s="659" t="s">
        <v>1162</v>
      </c>
      <c r="K33" s="995" t="s">
        <v>1534</v>
      </c>
      <c r="L33" s="326"/>
      <c r="M33" s="775">
        <v>25</v>
      </c>
      <c r="N33" s="326">
        <v>2024</v>
      </c>
      <c r="O33" s="935">
        <f>'Rakaia Estimates'!F114</f>
        <v>11316</v>
      </c>
      <c r="P33" s="743"/>
      <c r="Q33" s="744">
        <f>IF(Table355[[#This Row],[CAPITAL COST]]="","",MROUND((SUM(Table355[[#This Row],[CAPITAL COST]]*(1.03^($P$2-(IF(Table355[[#This Row],[Year of price quote]] ="",$P$2,Table355[[#This Row],[Year of price quote]])))))),10))</f>
        <v>11320</v>
      </c>
      <c r="R33" s="745" t="str" cm="1">
        <f t="array" ref="R33">IF(MOD((R$4-(IF(Table355[[#This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Price]]*($O$4^R$5)),10))),"")</f>
        <v/>
      </c>
      <c r="S33" s="745" t="str" cm="1">
        <f t="array" ref="S33">IF(MOD((S$4-(IF(Table355[[#This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Price]]*($O$4^S$5)),10))),"")</f>
        <v/>
      </c>
      <c r="T33" s="745" t="str" cm="1">
        <f t="array" ref="T33">IF(MOD((T$4-(IF(Table355[[#This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Price]]*($O$4^T$5)),10))),"")</f>
        <v/>
      </c>
      <c r="U33" s="745" t="str" cm="1">
        <f t="array" ref="U33">IF(MOD((U$4-(IF(Table355[[#This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Price]]*($O$4^U$5)),10))),"")</f>
        <v/>
      </c>
      <c r="V33" s="745" cm="1">
        <f t="array" ref="V33">IF(MOD((V$4-(IF(Table355[[#This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Price]]*($O$4^V$5)),10))),"")</f>
        <v>11320</v>
      </c>
      <c r="W33" s="745" t="str" cm="1">
        <f t="array" ref="W33">IF(MOD((W$4-(IF(Table355[[#This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Price]]*($O$4^W$5)),10))),"")</f>
        <v/>
      </c>
      <c r="X33" s="745" t="str" cm="1">
        <f t="array" ref="X33">IF(MOD((X$4-(IF(Table355[[#This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Price]]*($O$4^X$5)),10))),"")</f>
        <v/>
      </c>
      <c r="Y33" s="745" t="str" cm="1">
        <f t="array" ref="Y33">IF(MOD((Y$4-(IF(Table355[[#This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Price]]*($O$4^Y$5)),10))),"")</f>
        <v/>
      </c>
      <c r="Z33" s="745" t="str" cm="1">
        <f t="array" ref="Z33">IF(MOD((Z$4-(IF(Table355[[#This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Price]]*($O$4^Z$5)),10))),"")</f>
        <v/>
      </c>
      <c r="AA33" s="745" t="str" cm="1">
        <f t="array" ref="AA33">IF(MOD((AA$4-(IF(Table355[[#This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Price]]*($O$4^AA$5)),10))),"")</f>
        <v/>
      </c>
      <c r="AB33" s="745" t="str" cm="1">
        <f t="array" ref="AB33">IF(MOD((AB$4-(IF(Table355[[#This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Price]]*($O$4^AB$5)),10))),"")</f>
        <v/>
      </c>
      <c r="AC33" s="745" t="str" cm="1">
        <f t="array" ref="AC33">IF(MOD((AC$4-(IF(Table355[[#This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Price]]*($O$4^AC$5)),10))),"")</f>
        <v/>
      </c>
      <c r="AD33" s="745" t="str" cm="1">
        <f t="array" ref="AD33">IF(MOD((AD$4-(IF(Table355[[#This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Price]]*($O$4^AD$5)),10))),"")</f>
        <v/>
      </c>
      <c r="AE33" s="745" t="str" cm="1">
        <f t="array" ref="AE33">IF(MOD((AE$4-(IF(Table355[[#This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Price]]*($O$4^AE$5)),10))),"")</f>
        <v/>
      </c>
      <c r="AF33" s="745" t="str" cm="1">
        <f t="array" ref="AF33">IF(MOD((AF$4-(IF(Table355[[#This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Price]]*($O$4^AF$5)),10))),"")</f>
        <v/>
      </c>
      <c r="AG33" s="745" t="str" cm="1">
        <f t="array" ref="AG33">IF(MOD((AG$4-(IF(Table355[[#This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Price]]*($O$4^AG$5)),10))),"")</f>
        <v/>
      </c>
      <c r="AH33" s="746">
        <f t="shared" si="7"/>
        <v>0</v>
      </c>
    </row>
    <row r="34" spans="1:34" ht="94.5" customHeight="1" x14ac:dyDescent="0.25">
      <c r="A34" s="249" t="s">
        <v>1208</v>
      </c>
      <c r="B34" s="742"/>
      <c r="C34" s="326" t="s">
        <v>1082</v>
      </c>
      <c r="D34" s="326"/>
      <c r="E34" s="326"/>
      <c r="F34" s="326"/>
      <c r="G34" s="326"/>
      <c r="H34" s="659" t="s">
        <v>1234</v>
      </c>
      <c r="I34" s="659" t="s">
        <v>1163</v>
      </c>
      <c r="J34" s="659" t="s">
        <v>1164</v>
      </c>
      <c r="K34" s="1006" t="s">
        <v>1518</v>
      </c>
      <c r="L34" s="326"/>
      <c r="M34" s="775">
        <v>25</v>
      </c>
      <c r="N34" s="326">
        <v>2021</v>
      </c>
      <c r="O34" s="935">
        <v>1000</v>
      </c>
      <c r="P34" s="743"/>
      <c r="Q34" s="744">
        <f>IF(Table355[[#This Row],[CAPITAL COST]]="","",MROUND((SUM(Table355[[#This Row],[CAPITAL COST]]*(1.03^($P$2-(IF(Table355[[#This Row],[Year of price quote]] ="",$P$2,Table355[[#This Row],[Year of price quote]])))))),10))</f>
        <v>1000</v>
      </c>
      <c r="R34" s="745" t="str" cm="1">
        <f t="array" ref="R34">IF(MOD((R$4-(IF(Table355[[#This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Price]]*($O$4^R$5)),10))),"")</f>
        <v/>
      </c>
      <c r="S34" s="745" cm="1">
        <f t="array" ref="S34">IF(MOD((S$4-(IF(Table355[[#This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Price]]*($O$4^S$5)),10))),"")</f>
        <v>1000</v>
      </c>
      <c r="T34" s="745" t="str" cm="1">
        <f t="array" ref="T34">IF(MOD((T$4-(IF(Table355[[#This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Price]]*($O$4^T$5)),10))),"")</f>
        <v/>
      </c>
      <c r="U34" s="745" t="str" cm="1">
        <f t="array" ref="U34">IF(MOD((U$4-(IF(Table355[[#This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Price]]*($O$4^U$5)),10))),"")</f>
        <v/>
      </c>
      <c r="V34" s="745" t="str" cm="1">
        <f t="array" ref="V34">IF(MOD((V$4-(IF(Table355[[#This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Price]]*($O$4^V$5)),10))),"")</f>
        <v/>
      </c>
      <c r="W34" s="745" t="str" cm="1">
        <f t="array" ref="W34">IF(MOD((W$4-(IF(Table355[[#This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Price]]*($O$4^W$5)),10))),"")</f>
        <v/>
      </c>
      <c r="X34" s="745" t="str" cm="1">
        <f t="array" ref="X34">IF(MOD((X$4-(IF(Table355[[#This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Price]]*($O$4^X$5)),10))),"")</f>
        <v/>
      </c>
      <c r="Y34" s="745" t="str" cm="1">
        <f t="array" ref="Y34">IF(MOD((Y$4-(IF(Table355[[#This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Price]]*($O$4^Y$5)),10))),"")</f>
        <v/>
      </c>
      <c r="Z34" s="745" t="str" cm="1">
        <f t="array" ref="Z34">IF(MOD((Z$4-(IF(Table355[[#This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Price]]*($O$4^Z$5)),10))),"")</f>
        <v/>
      </c>
      <c r="AA34" s="745" t="str" cm="1">
        <f t="array" ref="AA34">IF(MOD((AA$4-(IF(Table355[[#This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Price]]*($O$4^AA$5)),10))),"")</f>
        <v/>
      </c>
      <c r="AB34" s="745" t="str" cm="1">
        <f t="array" ref="AB34">IF(MOD((AB$4-(IF(Table355[[#This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Price]]*($O$4^AB$5)),10))),"")</f>
        <v/>
      </c>
      <c r="AC34" s="745" t="str" cm="1">
        <f t="array" ref="AC34">IF(MOD((AC$4-(IF(Table355[[#This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Price]]*($O$4^AC$5)),10))),"")</f>
        <v/>
      </c>
      <c r="AD34" s="745" t="str" cm="1">
        <f t="array" ref="AD34">IF(MOD((AD$4-(IF(Table355[[#This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Price]]*($O$4^AD$5)),10))),"")</f>
        <v/>
      </c>
      <c r="AE34" s="745" t="str" cm="1">
        <f t="array" ref="AE34">IF(MOD((AE$4-(IF(Table355[[#This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Price]]*($O$4^AE$5)),10))),"")</f>
        <v/>
      </c>
      <c r="AF34" s="745" t="str" cm="1">
        <f t="array" ref="AF34">IF(MOD((AF$4-(IF(Table355[[#This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Price]]*($O$4^AF$5)),10))),"")</f>
        <v/>
      </c>
      <c r="AG34" s="745" t="str" cm="1">
        <f t="array" ref="AG34">IF(MOD((AG$4-(IF(Table355[[#This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Price]]*($O$4^AG$5)),10))),"")</f>
        <v/>
      </c>
      <c r="AH34" s="746">
        <f t="shared" si="7"/>
        <v>0</v>
      </c>
    </row>
    <row r="35" spans="1:34" ht="126" customHeight="1" x14ac:dyDescent="0.25">
      <c r="A35" s="249" t="s">
        <v>1210</v>
      </c>
      <c r="B35" s="742"/>
      <c r="C35" s="326" t="s">
        <v>1080</v>
      </c>
      <c r="D35" s="326"/>
      <c r="E35" s="326"/>
      <c r="F35" s="326"/>
      <c r="G35" s="326"/>
      <c r="H35" s="659" t="s">
        <v>1079</v>
      </c>
      <c r="I35" s="659" t="s">
        <v>1649</v>
      </c>
      <c r="J35" s="659" t="s">
        <v>1179</v>
      </c>
      <c r="K35" s="1006" t="s">
        <v>1518</v>
      </c>
      <c r="L35" s="326"/>
      <c r="M35" s="775"/>
      <c r="N35" s="326">
        <v>2021</v>
      </c>
      <c r="O35" s="935">
        <v>5000</v>
      </c>
      <c r="P35" s="743"/>
      <c r="Q35" s="744">
        <f>IF(Table355[[#This Row],[CAPITAL COST]]="","",MROUND((SUM(Table355[[#This Row],[CAPITAL COST]]*(1.03^($P$2-(IF(Table355[[#This Row],[Year of price quote]] ="",$P$2,Table355[[#This Row],[Year of price quote]])))))),10))</f>
        <v>5000</v>
      </c>
      <c r="R35" s="745" t="str" cm="1">
        <f t="array" ref="R35">IF(MOD((R$4-(IF(Table355[[#This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Price]]*($O$4^R$5)),10))),"")</f>
        <v/>
      </c>
      <c r="S35" s="745" cm="1">
        <f t="array" ref="S35">IF(MOD((S$4-(IF(Table355[[#This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Price]]*($O$4^S$5)),10))),"")</f>
        <v>5000</v>
      </c>
      <c r="T35" s="745" t="str" cm="1">
        <f t="array" ref="T35">IF(MOD((T$4-(IF(Table355[[#This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Price]]*($O$4^T$5)),10))),"")</f>
        <v/>
      </c>
      <c r="U35" s="745" t="str" cm="1">
        <f t="array" ref="U35">IF(MOD((U$4-(IF(Table355[[#This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Price]]*($O$4^U$5)),10))),"")</f>
        <v/>
      </c>
      <c r="V35" s="745" t="str" cm="1">
        <f t="array" ref="V35">IF(MOD((V$4-(IF(Table355[[#This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Price]]*($O$4^V$5)),10))),"")</f>
        <v/>
      </c>
      <c r="W35" s="745" t="str" cm="1">
        <f t="array" ref="W35">IF(MOD((W$4-(IF(Table355[[#This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Price]]*($O$4^W$5)),10))),"")</f>
        <v/>
      </c>
      <c r="X35" s="745" t="str" cm="1">
        <f t="array" ref="X35">IF(MOD((X$4-(IF(Table355[[#This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Price]]*($O$4^X$5)),10))),"")</f>
        <v/>
      </c>
      <c r="Y35" s="745" t="str" cm="1">
        <f t="array" ref="Y35">IF(MOD((Y$4-(IF(Table355[[#This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Price]]*($O$4^Y$5)),10))),"")</f>
        <v/>
      </c>
      <c r="Z35" s="745" t="str" cm="1">
        <f t="array" ref="Z35">IF(MOD((Z$4-(IF(Table355[[#This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Price]]*($O$4^Z$5)),10))),"")</f>
        <v/>
      </c>
      <c r="AA35" s="745" t="str" cm="1">
        <f t="array" ref="AA35">IF(MOD((AA$4-(IF(Table355[[#This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Price]]*($O$4^AA$5)),10))),"")</f>
        <v/>
      </c>
      <c r="AB35" s="745" t="str" cm="1">
        <f t="array" ref="AB35">IF(MOD((AB$4-(IF(Table355[[#This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Price]]*($O$4^AB$5)),10))),"")</f>
        <v/>
      </c>
      <c r="AC35" s="745" t="str" cm="1">
        <f t="array" ref="AC35">IF(MOD((AC$4-(IF(Table355[[#This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Price]]*($O$4^AC$5)),10))),"")</f>
        <v/>
      </c>
      <c r="AD35" s="745" t="str" cm="1">
        <f t="array" ref="AD35">IF(MOD((AD$4-(IF(Table355[[#This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Price]]*($O$4^AD$5)),10))),"")</f>
        <v/>
      </c>
      <c r="AE35" s="745" t="str" cm="1">
        <f t="array" ref="AE35">IF(MOD((AE$4-(IF(Table355[[#This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Price]]*($O$4^AE$5)),10))),"")</f>
        <v/>
      </c>
      <c r="AF35" s="745" t="str" cm="1">
        <f t="array" ref="AF35">IF(MOD((AF$4-(IF(Table355[[#This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Price]]*($O$4^AF$5)),10))),"")</f>
        <v/>
      </c>
      <c r="AG35" s="745" t="str" cm="1">
        <f t="array" ref="AG35">IF(MOD((AG$4-(IF(Table355[[#This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Price]]*($O$4^AG$5)),10))),"")</f>
        <v/>
      </c>
      <c r="AH35" s="746">
        <f t="shared" si="7"/>
        <v>0</v>
      </c>
    </row>
    <row r="36" spans="1:34" ht="27" customHeight="1" x14ac:dyDescent="0.25">
      <c r="A36" s="249" t="s">
        <v>1209</v>
      </c>
      <c r="B36" s="742"/>
      <c r="C36" s="326"/>
      <c r="D36" s="326"/>
      <c r="E36" s="326"/>
      <c r="F36" s="326"/>
      <c r="G36" s="326"/>
      <c r="H36" s="659" t="s">
        <v>1079</v>
      </c>
      <c r="I36" s="659"/>
      <c r="J36" s="659" t="s">
        <v>1086</v>
      </c>
      <c r="K36" s="995" t="s">
        <v>1534</v>
      </c>
      <c r="L36" s="326"/>
      <c r="M36" s="775"/>
      <c r="N36" s="326">
        <v>2021</v>
      </c>
      <c r="O36" s="935">
        <v>10000</v>
      </c>
      <c r="P36" s="743"/>
      <c r="Q36" s="744">
        <f>IF(Table355[[#This Row],[CAPITAL COST]]="","",MROUND((SUM(Table355[[#This Row],[CAPITAL COST]]*(1.03^($P$2-(IF(Table355[[#This Row],[Year of price quote]] ="",$P$2,Table355[[#This Row],[Year of price quote]])))))),10))</f>
        <v>10000</v>
      </c>
      <c r="R36" s="745" t="str" cm="1">
        <f t="array" ref="R36">IF(MOD((R$4-(IF(Table355[[#This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Price]]*($O$4^R$5)),10))),"")</f>
        <v/>
      </c>
      <c r="S36" s="745" cm="1">
        <f t="array" ref="S36">IF(MOD((S$4-(IF(Table355[[#This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Price]]*($O$4^S$5)),10))),"")</f>
        <v>10000</v>
      </c>
      <c r="T36" s="745" t="str" cm="1">
        <f t="array" ref="T36">IF(MOD((T$4-(IF(Table355[[#This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Price]]*($O$4^T$5)),10))),"")</f>
        <v/>
      </c>
      <c r="U36" s="745" t="str" cm="1">
        <f t="array" ref="U36">IF(MOD((U$4-(IF(Table355[[#This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Price]]*($O$4^U$5)),10))),"")</f>
        <v/>
      </c>
      <c r="V36" s="745" t="str" cm="1">
        <f t="array" ref="V36">IF(MOD((V$4-(IF(Table355[[#This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Price]]*($O$4^V$5)),10))),"")</f>
        <v/>
      </c>
      <c r="W36" s="745" t="str" cm="1">
        <f t="array" ref="W36">IF(MOD((W$4-(IF(Table355[[#This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Price]]*($O$4^W$5)),10))),"")</f>
        <v/>
      </c>
      <c r="X36" s="745" t="str" cm="1">
        <f t="array" ref="X36">IF(MOD((X$4-(IF(Table355[[#This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Price]]*($O$4^X$5)),10))),"")</f>
        <v/>
      </c>
      <c r="Y36" s="745" t="str" cm="1">
        <f t="array" ref="Y36">IF(MOD((Y$4-(IF(Table355[[#This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Price]]*($O$4^Y$5)),10))),"")</f>
        <v/>
      </c>
      <c r="Z36" s="745" t="str" cm="1">
        <f t="array" ref="Z36">IF(MOD((Z$4-(IF(Table355[[#This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Price]]*($O$4^Z$5)),10))),"")</f>
        <v/>
      </c>
      <c r="AA36" s="745" t="str" cm="1">
        <f t="array" ref="AA36">IF(MOD((AA$4-(IF(Table355[[#This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Price]]*($O$4^AA$5)),10))),"")</f>
        <v/>
      </c>
      <c r="AB36" s="745" t="str" cm="1">
        <f t="array" ref="AB36">IF(MOD((AB$4-(IF(Table355[[#This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Price]]*($O$4^AB$5)),10))),"")</f>
        <v/>
      </c>
      <c r="AC36" s="745" t="str" cm="1">
        <f t="array" ref="AC36">IF(MOD((AC$4-(IF(Table355[[#This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Price]]*($O$4^AC$5)),10))),"")</f>
        <v/>
      </c>
      <c r="AD36" s="745" t="str" cm="1">
        <f t="array" ref="AD36">IF(MOD((AD$4-(IF(Table355[[#This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Price]]*($O$4^AD$5)),10))),"")</f>
        <v/>
      </c>
      <c r="AE36" s="745" t="str" cm="1">
        <f t="array" ref="AE36">IF(MOD((AE$4-(IF(Table355[[#This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Price]]*($O$4^AE$5)),10))),"")</f>
        <v/>
      </c>
      <c r="AF36" s="745" t="str" cm="1">
        <f t="array" ref="AF36">IF(MOD((AF$4-(IF(Table355[[#This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Price]]*($O$4^AF$5)),10))),"")</f>
        <v/>
      </c>
      <c r="AG36" s="745" t="str" cm="1">
        <f t="array" ref="AG36">IF(MOD((AG$4-(IF(Table355[[#This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Price]]*($O$4^AG$5)),10))),"")</f>
        <v/>
      </c>
      <c r="AH36" s="746">
        <f t="shared" si="7"/>
        <v>0</v>
      </c>
    </row>
    <row r="37" spans="1:34" ht="142.5" customHeight="1" x14ac:dyDescent="0.25">
      <c r="A37" s="17" t="s">
        <v>1211</v>
      </c>
      <c r="B37" s="719"/>
      <c r="C37" s="127"/>
      <c r="D37" s="750"/>
      <c r="E37" s="781"/>
      <c r="F37" s="750"/>
      <c r="G37" s="127"/>
      <c r="H37" s="721"/>
      <c r="I37" s="849" t="s">
        <v>1284</v>
      </c>
      <c r="J37" s="850"/>
      <c r="K37" s="850"/>
      <c r="L37" s="127"/>
      <c r="M37" s="782"/>
      <c r="N37" s="127"/>
      <c r="O37" s="935"/>
      <c r="P37" s="743"/>
      <c r="Q37" s="744" t="str">
        <f>IF(Table355[[#This Row],[CAPITAL COST]]="","",MROUND((SUM(Table355[[#This Row],[CAPITAL COST]]*(1.03^($P$2-(IF(Table355[[#This Row],[Year of price quote]] ="",$P$2,Table355[[#This Row],[Year of price quote]])))))),10))</f>
        <v/>
      </c>
      <c r="R37" s="745" t="str" cm="1">
        <f t="array" ref="R37">IF(MOD((R$4-(IF(Table355[[#This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Price]]*($O$4^R$5)),10))),"")</f>
        <v/>
      </c>
      <c r="S37" s="745" t="str" cm="1">
        <f t="array" ref="S37">IF(MOD((S$4-(IF(Table355[[#This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Price]]*($O$4^S$5)),10))),"")</f>
        <v/>
      </c>
      <c r="T37" s="745" t="str" cm="1">
        <f t="array" ref="T37">IF(MOD((T$4-(IF(Table355[[#This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Price]]*($O$4^T$5)),10))),"")</f>
        <v/>
      </c>
      <c r="U37" s="745" t="str" cm="1">
        <f t="array" ref="U37">IF(MOD((U$4-(IF(Table355[[#This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Price]]*($O$4^U$5)),10))),"")</f>
        <v/>
      </c>
      <c r="V37" s="745" t="str" cm="1">
        <f t="array" ref="V37">IF(MOD((V$4-(IF(Table355[[#This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Price]]*($O$4^V$5)),10))),"")</f>
        <v/>
      </c>
      <c r="W37" s="745" t="str" cm="1">
        <f t="array" ref="W37">IF(MOD((W$4-(IF(Table355[[#This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Price]]*($O$4^W$5)),10))),"")</f>
        <v/>
      </c>
      <c r="X37" s="745" t="str" cm="1">
        <f t="array" ref="X37">IF(MOD((X$4-(IF(Table355[[#This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Price]]*($O$4^X$5)),10))),"")</f>
        <v/>
      </c>
      <c r="Y37" s="745" t="str" cm="1">
        <f t="array" ref="Y37">IF(MOD((Y$4-(IF(Table355[[#This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Price]]*($O$4^Y$5)),10))),"")</f>
        <v/>
      </c>
      <c r="Z37" s="745" t="str" cm="1">
        <f t="array" ref="Z37">IF(MOD((Z$4-(IF(Table355[[#This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Price]]*($O$4^Z$5)),10))),"")</f>
        <v/>
      </c>
      <c r="AA37" s="745" t="str" cm="1">
        <f t="array" ref="AA37">IF(MOD((AA$4-(IF(Table355[[#This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Price]]*($O$4^AA$5)),10))),"")</f>
        <v/>
      </c>
      <c r="AB37" s="745" t="str" cm="1">
        <f t="array" ref="AB37">IF(MOD((AB$4-(IF(Table355[[#This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Price]]*($O$4^AB$5)),10))),"")</f>
        <v/>
      </c>
      <c r="AC37" s="745" t="str" cm="1">
        <f t="array" ref="AC37">IF(MOD((AC$4-(IF(Table355[[#This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Price]]*($O$4^AC$5)),10))),"")</f>
        <v/>
      </c>
      <c r="AD37" s="745" t="str" cm="1">
        <f t="array" ref="AD37">IF(MOD((AD$4-(IF(Table355[[#This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Price]]*($O$4^AD$5)),10))),"")</f>
        <v/>
      </c>
      <c r="AE37" s="745" t="str" cm="1">
        <f t="array" ref="AE37">IF(MOD((AE$4-(IF(Table355[[#This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Price]]*($O$4^AE$5)),10))),"")</f>
        <v/>
      </c>
      <c r="AF37" s="745" t="str" cm="1">
        <f t="array" ref="AF37">IF(MOD((AF$4-(IF(Table355[[#This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Price]]*($O$4^AF$5)),10))),"")</f>
        <v/>
      </c>
      <c r="AG37" s="745" t="str" cm="1">
        <f t="array" ref="AG37">IF(MOD((AG$4-(IF(Table355[[#This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Price]]*($O$4^AG$5)),10))),"")</f>
        <v/>
      </c>
      <c r="AH37" s="746">
        <f t="shared" si="7"/>
        <v>0</v>
      </c>
    </row>
    <row r="38" spans="1:34" ht="31.5" customHeight="1" x14ac:dyDescent="0.25">
      <c r="A38" s="249" t="s">
        <v>1212</v>
      </c>
      <c r="B38" s="742"/>
      <c r="C38" s="326"/>
      <c r="D38" s="326"/>
      <c r="E38" s="326"/>
      <c r="F38" s="326"/>
      <c r="G38" s="326" t="s">
        <v>1181</v>
      </c>
      <c r="H38" s="659" t="s">
        <v>1079</v>
      </c>
      <c r="I38" s="659"/>
      <c r="J38" s="659" t="s">
        <v>1184</v>
      </c>
      <c r="K38" s="995" t="s">
        <v>1534</v>
      </c>
      <c r="L38" s="326"/>
      <c r="M38" s="775">
        <v>10</v>
      </c>
      <c r="N38" s="326">
        <v>2024</v>
      </c>
      <c r="O38" s="935">
        <f>'Rakaia Estimates'!F125</f>
        <v>3726</v>
      </c>
      <c r="P38" s="743"/>
      <c r="Q38" s="744">
        <f>IF(Table355[[#This Row],[CAPITAL COST]]="","",MROUND((SUM(Table355[[#This Row],[CAPITAL COST]]*(1.03^($P$2-(IF(Table355[[#This Row],[Year of price quote]] ="",$P$2,Table355[[#This Row],[Year of price quote]])))))),10))</f>
        <v>3730</v>
      </c>
      <c r="R38" s="745" t="str" cm="1">
        <f t="array" ref="R38">IF(MOD((R$4-(IF(Table355[[#This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Price]]*($O$4^R$5)),10))),"")</f>
        <v/>
      </c>
      <c r="S38" s="745" t="str" cm="1">
        <f t="array" ref="S38">IF(MOD((S$4-(IF(Table355[[#This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Price]]*($O$4^S$5)),10))),"")</f>
        <v/>
      </c>
      <c r="T38" s="745" t="str" cm="1">
        <f t="array" ref="T38">IF(MOD((T$4-(IF(Table355[[#This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Price]]*($O$4^T$5)),10))),"")</f>
        <v/>
      </c>
      <c r="U38" s="745" t="str" cm="1">
        <f t="array" ref="U38">IF(MOD((U$4-(IF(Table355[[#This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Price]]*($O$4^U$5)),10))),"")</f>
        <v/>
      </c>
      <c r="V38" s="745" cm="1">
        <f t="array" ref="V38">IF(MOD((V$4-(IF(Table355[[#This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Price]]*($O$4^V$5)),10))),"")</f>
        <v>3730</v>
      </c>
      <c r="W38" s="745" t="str" cm="1">
        <f t="array" ref="W38">IF(MOD((W$4-(IF(Table355[[#This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Price]]*($O$4^W$5)),10))),"")</f>
        <v/>
      </c>
      <c r="X38" s="745" t="str" cm="1">
        <f t="array" ref="X38">IF(MOD((X$4-(IF(Table355[[#This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Price]]*($O$4^X$5)),10))),"")</f>
        <v/>
      </c>
      <c r="Y38" s="745" t="str" cm="1">
        <f t="array" ref="Y38">IF(MOD((Y$4-(IF(Table355[[#This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Price]]*($O$4^Y$5)),10))),"")</f>
        <v/>
      </c>
      <c r="Z38" s="745" t="str" cm="1">
        <f t="array" ref="Z38">IF(MOD((Z$4-(IF(Table355[[#This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Price]]*($O$4^Z$5)),10))),"")</f>
        <v/>
      </c>
      <c r="AA38" s="745" t="str" cm="1">
        <f t="array" ref="AA38">IF(MOD((AA$4-(IF(Table355[[#This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Price]]*($O$4^AA$5)),10))),"")</f>
        <v/>
      </c>
      <c r="AB38" s="745" t="str" cm="1">
        <f t="array" ref="AB38">IF(MOD((AB$4-(IF(Table355[[#This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Price]]*($O$4^AB$5)),10))),"")</f>
        <v/>
      </c>
      <c r="AC38" s="745" t="str" cm="1">
        <f t="array" ref="AC38">IF(MOD((AC$4-(IF(Table355[[#This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Price]]*($O$4^AC$5)),10))),"")</f>
        <v/>
      </c>
      <c r="AD38" s="745" t="str" cm="1">
        <f t="array" ref="AD38">IF(MOD((AD$4-(IF(Table355[[#This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Price]]*($O$4^AD$5)),10))),"")</f>
        <v/>
      </c>
      <c r="AE38" s="745" t="str" cm="1">
        <f t="array" ref="AE38">IF(MOD((AE$4-(IF(Table355[[#This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Price]]*($O$4^AE$5)),10))),"")</f>
        <v/>
      </c>
      <c r="AF38" s="745" cm="1">
        <f t="array" ref="AF38">IF(MOD((AF$4-(IF(Table355[[#This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Price]]*($O$4^AF$5)),10))),"")</f>
        <v>3730</v>
      </c>
      <c r="AG38" s="745" t="str" cm="1">
        <f t="array" ref="AG38">IF(MOD((AG$4-(IF(Table355[[#This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Price]]*($O$4^AG$5)),10))),"")</f>
        <v/>
      </c>
      <c r="AH38" s="746">
        <f t="shared" si="7"/>
        <v>3730</v>
      </c>
    </row>
    <row r="39" spans="1:34" ht="56.25" customHeight="1" x14ac:dyDescent="0.25">
      <c r="A39" s="249" t="s">
        <v>1213</v>
      </c>
      <c r="B39" s="742"/>
      <c r="C39" s="326" t="s">
        <v>1068</v>
      </c>
      <c r="D39" s="326">
        <v>72</v>
      </c>
      <c r="E39" s="326" t="s">
        <v>1093</v>
      </c>
      <c r="F39" s="326">
        <v>80</v>
      </c>
      <c r="G39" s="326"/>
      <c r="H39" s="659" t="s">
        <v>1236</v>
      </c>
      <c r="I39" s="659" t="s">
        <v>1650</v>
      </c>
      <c r="J39" s="659" t="s">
        <v>1146</v>
      </c>
      <c r="K39" s="995" t="s">
        <v>1534</v>
      </c>
      <c r="L39" s="326"/>
      <c r="M39" s="775">
        <v>10</v>
      </c>
      <c r="N39" s="326">
        <v>2024</v>
      </c>
      <c r="O39" s="935">
        <f>Table355[[#This Row],[RATE]]*Table355[[#This Row],[APPROXIMATE QUANTITY /AREA]]</f>
        <v>5760</v>
      </c>
      <c r="P39" s="743"/>
      <c r="Q39" s="744">
        <f>IF(Table355[[#This Row],[CAPITAL COST]]="","",MROUND((SUM(Table355[[#This Row],[CAPITAL COST]]*(1.03^($P$2-(IF(Table355[[#This Row],[Year of price quote]] ="",$P$2,Table355[[#This Row],[Year of price quote]])))))),10))</f>
        <v>5760</v>
      </c>
      <c r="R39" s="745" t="str" cm="1">
        <f t="array" ref="R39">IF(MOD((R$4-(IF(Table355[[#This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Price]]*($O$4^R$5)),10))),"")</f>
        <v/>
      </c>
      <c r="S39" s="745" t="str" cm="1">
        <f t="array" ref="S39">IF(MOD((S$4-(IF(Table355[[#This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Price]]*($O$4^S$5)),10))),"")</f>
        <v/>
      </c>
      <c r="T39" s="745" t="str" cm="1">
        <f t="array" ref="T39">IF(MOD((T$4-(IF(Table355[[#This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Price]]*($O$4^T$5)),10))),"")</f>
        <v/>
      </c>
      <c r="U39" s="745" t="str" cm="1">
        <f t="array" ref="U39">IF(MOD((U$4-(IF(Table355[[#This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Price]]*($O$4^U$5)),10))),"")</f>
        <v/>
      </c>
      <c r="V39" s="745" cm="1">
        <f t="array" ref="V39">IF(MOD((V$4-(IF(Table355[[#This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Price]]*($O$4^V$5)),10))),"")</f>
        <v>5760</v>
      </c>
      <c r="W39" s="745" t="str" cm="1">
        <f t="array" ref="W39">IF(MOD((W$4-(IF(Table355[[#This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Price]]*($O$4^W$5)),10))),"")</f>
        <v/>
      </c>
      <c r="X39" s="745" t="str" cm="1">
        <f t="array" ref="X39">IF(MOD((X$4-(IF(Table355[[#This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Price]]*($O$4^X$5)),10))),"")</f>
        <v/>
      </c>
      <c r="Y39" s="745" t="str" cm="1">
        <f t="array" ref="Y39">IF(MOD((Y$4-(IF(Table355[[#This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Price]]*($O$4^Y$5)),10))),"")</f>
        <v/>
      </c>
      <c r="Z39" s="745" t="str" cm="1">
        <f t="array" ref="Z39">IF(MOD((Z$4-(IF(Table355[[#This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Price]]*($O$4^Z$5)),10))),"")</f>
        <v/>
      </c>
      <c r="AA39" s="745" t="str" cm="1">
        <f t="array" ref="AA39">IF(MOD((AA$4-(IF(Table355[[#This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Price]]*($O$4^AA$5)),10))),"")</f>
        <v/>
      </c>
      <c r="AB39" s="745" t="str" cm="1">
        <f t="array" ref="AB39">IF(MOD((AB$4-(IF(Table355[[#This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Price]]*($O$4^AB$5)),10))),"")</f>
        <v/>
      </c>
      <c r="AC39" s="745" t="str" cm="1">
        <f t="array" ref="AC39">IF(MOD((AC$4-(IF(Table355[[#This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Price]]*($O$4^AC$5)),10))),"")</f>
        <v/>
      </c>
      <c r="AD39" s="745" t="str" cm="1">
        <f t="array" ref="AD39">IF(MOD((AD$4-(IF(Table355[[#This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Price]]*($O$4^AD$5)),10))),"")</f>
        <v/>
      </c>
      <c r="AE39" s="745" t="str" cm="1">
        <f t="array" ref="AE39">IF(MOD((AE$4-(IF(Table355[[#This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Price]]*($O$4^AE$5)),10))),"")</f>
        <v/>
      </c>
      <c r="AF39" s="745" cm="1">
        <f t="array" ref="AF39">IF(MOD((AF$4-(IF(Table355[[#This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Price]]*($O$4^AF$5)),10))),"")</f>
        <v>5760</v>
      </c>
      <c r="AG39" s="745" t="str" cm="1">
        <f t="array" ref="AG39">IF(MOD((AG$4-(IF(Table355[[#This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Price]]*($O$4^AG$5)),10))),"")</f>
        <v/>
      </c>
      <c r="AH39" s="746">
        <f t="shared" si="7"/>
        <v>5760</v>
      </c>
    </row>
    <row r="40" spans="1:34" ht="29.25" customHeight="1" x14ac:dyDescent="0.25">
      <c r="A40" s="17" t="s">
        <v>1214</v>
      </c>
      <c r="B40" s="719"/>
      <c r="C40" s="127"/>
      <c r="D40" s="750"/>
      <c r="E40" s="781"/>
      <c r="F40" s="750"/>
      <c r="G40" s="127"/>
      <c r="H40" s="721"/>
      <c r="I40" s="127"/>
      <c r="J40" s="751" t="s">
        <v>1153</v>
      </c>
      <c r="K40" s="1006" t="s">
        <v>1518</v>
      </c>
      <c r="L40" s="127"/>
      <c r="M40" s="782"/>
      <c r="N40" s="127">
        <v>2021</v>
      </c>
      <c r="O40" s="935">
        <v>100</v>
      </c>
      <c r="P40" s="743"/>
      <c r="Q40" s="744">
        <f>IF(Table355[[#This Row],[CAPITAL COST]]="","",MROUND((SUM(Table355[[#This Row],[CAPITAL COST]]*(1.03^($P$2-(IF(Table355[[#This Row],[Year of price quote]] ="",$P$2,Table355[[#This Row],[Year of price quote]])))))),10))</f>
        <v>100</v>
      </c>
      <c r="R40" s="745" t="str" cm="1">
        <f t="array" ref="R40">IF(MOD((R$4-(IF(Table355[[#This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Price]]*($O$4^R$5)),10))),"")</f>
        <v/>
      </c>
      <c r="S40" s="745" cm="1">
        <f t="array" ref="S40">IF(MOD((S$4-(IF(Table355[[#This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Price]]*($O$4^S$5)),10))),"")</f>
        <v>100</v>
      </c>
      <c r="T40" s="745" t="str" cm="1">
        <f t="array" ref="T40">IF(MOD((T$4-(IF(Table355[[#This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Price]]*($O$4^T$5)),10))),"")</f>
        <v/>
      </c>
      <c r="U40" s="745" t="str" cm="1">
        <f t="array" ref="U40">IF(MOD((U$4-(IF(Table355[[#This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Price]]*($O$4^U$5)),10))),"")</f>
        <v/>
      </c>
      <c r="V40" s="745" t="str" cm="1">
        <f t="array" ref="V40">IF(MOD((V$4-(IF(Table355[[#This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Price]]*($O$4^V$5)),10))),"")</f>
        <v/>
      </c>
      <c r="W40" s="745" t="str" cm="1">
        <f t="array" ref="W40">IF(MOD((W$4-(IF(Table355[[#This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Price]]*($O$4^W$5)),10))),"")</f>
        <v/>
      </c>
      <c r="X40" s="745" t="str" cm="1">
        <f t="array" ref="X40">IF(MOD((X$4-(IF(Table355[[#This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Price]]*($O$4^X$5)),10))),"")</f>
        <v/>
      </c>
      <c r="Y40" s="745" t="str" cm="1">
        <f t="array" ref="Y40">IF(MOD((Y$4-(IF(Table355[[#This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Price]]*($O$4^Y$5)),10))),"")</f>
        <v/>
      </c>
      <c r="Z40" s="745" t="str" cm="1">
        <f t="array" ref="Z40">IF(MOD((Z$4-(IF(Table355[[#This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Price]]*($O$4^Z$5)),10))),"")</f>
        <v/>
      </c>
      <c r="AA40" s="745" t="str" cm="1">
        <f t="array" ref="AA40">IF(MOD((AA$4-(IF(Table355[[#This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Price]]*($O$4^AA$5)),10))),"")</f>
        <v/>
      </c>
      <c r="AB40" s="745" t="str" cm="1">
        <f t="array" ref="AB40">IF(MOD((AB$4-(IF(Table355[[#This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Price]]*($O$4^AB$5)),10))),"")</f>
        <v/>
      </c>
      <c r="AC40" s="745" t="str" cm="1">
        <f t="array" ref="AC40">IF(MOD((AC$4-(IF(Table355[[#This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Price]]*($O$4^AC$5)),10))),"")</f>
        <v/>
      </c>
      <c r="AD40" s="745" t="str" cm="1">
        <f t="array" ref="AD40">IF(MOD((AD$4-(IF(Table355[[#This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Price]]*($O$4^AD$5)),10))),"")</f>
        <v/>
      </c>
      <c r="AE40" s="745" t="str" cm="1">
        <f t="array" ref="AE40">IF(MOD((AE$4-(IF(Table355[[#This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Price]]*($O$4^AE$5)),10))),"")</f>
        <v/>
      </c>
      <c r="AF40" s="745" t="str" cm="1">
        <f t="array" ref="AF40">IF(MOD((AF$4-(IF(Table355[[#This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Price]]*($O$4^AF$5)),10))),"")</f>
        <v/>
      </c>
      <c r="AG40" s="745" t="str" cm="1">
        <f t="array" ref="AG40">IF(MOD((AG$4-(IF(Table355[[#This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Price]]*($O$4^AG$5)),10))),"")</f>
        <v/>
      </c>
      <c r="AH40" s="746">
        <f t="shared" si="7"/>
        <v>0</v>
      </c>
    </row>
    <row r="41" spans="1:34" ht="33.75" customHeight="1" x14ac:dyDescent="0.25">
      <c r="A41" s="249" t="s">
        <v>1215</v>
      </c>
      <c r="B41" s="742"/>
      <c r="C41" s="326" t="s">
        <v>1069</v>
      </c>
      <c r="D41" s="326"/>
      <c r="E41" s="326"/>
      <c r="F41" s="326"/>
      <c r="G41" s="326" t="s">
        <v>1185</v>
      </c>
      <c r="H41" s="659"/>
      <c r="I41" s="659" t="s">
        <v>1144</v>
      </c>
      <c r="J41" s="659" t="s">
        <v>1145</v>
      </c>
      <c r="K41" s="995" t="s">
        <v>1534</v>
      </c>
      <c r="L41" s="326"/>
      <c r="M41" s="775">
        <v>10</v>
      </c>
      <c r="N41" s="326">
        <v>2024</v>
      </c>
      <c r="O41" s="935">
        <f>'Rakaia Estimates'!F136</f>
        <v>2359.8000000000002</v>
      </c>
      <c r="P41" s="743"/>
      <c r="Q41" s="744">
        <f>IF(Table355[[#This Row],[CAPITAL COST]]="","",MROUND((SUM(Table355[[#This Row],[CAPITAL COST]]*(1.03^($P$2-(IF(Table355[[#This Row],[Year of price quote]] ="",$P$2,Table355[[#This Row],[Year of price quote]])))))),10))</f>
        <v>2360</v>
      </c>
      <c r="R41" s="745" t="str" cm="1">
        <f t="array" ref="R41">IF(MOD((R$4-(IF(Table355[[#This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Price]]*($O$4^R$5)),10))),"")</f>
        <v/>
      </c>
      <c r="S41" s="745" t="str" cm="1">
        <f t="array" ref="S41">IF(MOD((S$4-(IF(Table355[[#This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Price]]*($O$4^S$5)),10))),"")</f>
        <v/>
      </c>
      <c r="T41" s="745" t="str" cm="1">
        <f t="array" ref="T41">IF(MOD((T$4-(IF(Table355[[#This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Price]]*($O$4^T$5)),10))),"")</f>
        <v/>
      </c>
      <c r="U41" s="745" t="str" cm="1">
        <f t="array" ref="U41">IF(MOD((U$4-(IF(Table355[[#This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Price]]*($O$4^U$5)),10))),"")</f>
        <v/>
      </c>
      <c r="V41" s="745" cm="1">
        <f t="array" ref="V41">IF(MOD((V$4-(IF(Table355[[#This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Price]]*($O$4^V$5)),10))),"")</f>
        <v>2360</v>
      </c>
      <c r="W41" s="745" t="str" cm="1">
        <f t="array" ref="W41">IF(MOD((W$4-(IF(Table355[[#This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Price]]*($O$4^W$5)),10))),"")</f>
        <v/>
      </c>
      <c r="X41" s="745" t="str" cm="1">
        <f t="array" ref="X41">IF(MOD((X$4-(IF(Table355[[#This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Price]]*($O$4^X$5)),10))),"")</f>
        <v/>
      </c>
      <c r="Y41" s="745" t="str" cm="1">
        <f t="array" ref="Y41">IF(MOD((Y$4-(IF(Table355[[#This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Price]]*($O$4^Y$5)),10))),"")</f>
        <v/>
      </c>
      <c r="Z41" s="745" t="str" cm="1">
        <f t="array" ref="Z41">IF(MOD((Z$4-(IF(Table355[[#This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Price]]*($O$4^Z$5)),10))),"")</f>
        <v/>
      </c>
      <c r="AA41" s="745" t="str" cm="1">
        <f t="array" ref="AA41">IF(MOD((AA$4-(IF(Table355[[#This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Price]]*($O$4^AA$5)),10))),"")</f>
        <v/>
      </c>
      <c r="AB41" s="745" t="str" cm="1">
        <f t="array" ref="AB41">IF(MOD((AB$4-(IF(Table355[[#This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Price]]*($O$4^AB$5)),10))),"")</f>
        <v/>
      </c>
      <c r="AC41" s="745" t="str" cm="1">
        <f t="array" ref="AC41">IF(MOD((AC$4-(IF(Table355[[#This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Price]]*($O$4^AC$5)),10))),"")</f>
        <v/>
      </c>
      <c r="AD41" s="745" t="str" cm="1">
        <f t="array" ref="AD41">IF(MOD((AD$4-(IF(Table355[[#This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Price]]*($O$4^AD$5)),10))),"")</f>
        <v/>
      </c>
      <c r="AE41" s="745" t="str" cm="1">
        <f t="array" ref="AE41">IF(MOD((AE$4-(IF(Table355[[#This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Price]]*($O$4^AE$5)),10))),"")</f>
        <v/>
      </c>
      <c r="AF41" s="745" cm="1">
        <f t="array" ref="AF41">IF(MOD((AF$4-(IF(Table355[[#This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Price]]*($O$4^AF$5)),10))),"")</f>
        <v>2360</v>
      </c>
      <c r="AG41" s="745" t="str" cm="1">
        <f t="array" ref="AG41">IF(MOD((AG$4-(IF(Table355[[#This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Price]]*($O$4^AG$5)),10))),"")</f>
        <v/>
      </c>
      <c r="AH41" s="746">
        <f t="shared" si="7"/>
        <v>2360</v>
      </c>
    </row>
    <row r="42" spans="1:34" ht="48.75" customHeight="1" x14ac:dyDescent="0.25">
      <c r="A42" s="249" t="s">
        <v>1216</v>
      </c>
      <c r="B42" s="742"/>
      <c r="C42" s="326" t="s">
        <v>1070</v>
      </c>
      <c r="D42" s="326"/>
      <c r="E42" s="326"/>
      <c r="F42" s="326"/>
      <c r="G42" s="326"/>
      <c r="H42" s="659" t="s">
        <v>1237</v>
      </c>
      <c r="I42" s="659" t="s">
        <v>1084</v>
      </c>
      <c r="J42" s="659" t="s">
        <v>1085</v>
      </c>
      <c r="K42" s="995" t="s">
        <v>1534</v>
      </c>
      <c r="L42" s="326"/>
      <c r="M42" s="775">
        <v>5</v>
      </c>
      <c r="N42" s="326">
        <v>2022</v>
      </c>
      <c r="O42" s="935">
        <v>300</v>
      </c>
      <c r="P42" s="743"/>
      <c r="Q42" s="744">
        <f>IF(Table355[[#This Row],[CAPITAL COST]]="","",MROUND((SUM(Table355[[#This Row],[CAPITAL COST]]*(1.03^($P$2-(IF(Table355[[#This Row],[Year of price quote]] ="",$P$2,Table355[[#This Row],[Year of price quote]])))))),10))</f>
        <v>300</v>
      </c>
      <c r="R42" s="745" t="str" cm="1">
        <f t="array" ref="R42">IF(MOD((R$4-(IF(Table355[[#This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Price]]*($O$4^R$5)),10))),"")</f>
        <v/>
      </c>
      <c r="S42" s="745" t="str" cm="1">
        <f t="array" ref="S42">IF(MOD((S$4-(IF(Table355[[#This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Price]]*($O$4^S$5)),10))),"")</f>
        <v/>
      </c>
      <c r="T42" s="745" cm="1">
        <f t="array" ref="T42">IF(MOD((T$4-(IF(Table355[[#This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Price]]*($O$4^T$5)),10))),"")</f>
        <v>300</v>
      </c>
      <c r="U42" s="745" t="str" cm="1">
        <f t="array" ref="U42">IF(MOD((U$4-(IF(Table355[[#This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Price]]*($O$4^U$5)),10))),"")</f>
        <v/>
      </c>
      <c r="V42" s="745" t="str" cm="1">
        <f t="array" ref="V42">IF(MOD((V$4-(IF(Table355[[#This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Price]]*($O$4^V$5)),10))),"")</f>
        <v/>
      </c>
      <c r="W42" s="745" t="str" cm="1">
        <f t="array" ref="W42">IF(MOD((W$4-(IF(Table355[[#This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Price]]*($O$4^W$5)),10))),"")</f>
        <v/>
      </c>
      <c r="X42" s="745" t="str" cm="1">
        <f t="array" ref="X42">IF(MOD((X$4-(IF(Table355[[#This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Price]]*($O$4^X$5)),10))),"")</f>
        <v/>
      </c>
      <c r="Y42" s="745" cm="1">
        <f t="array" ref="Y42">IF(MOD((Y$4-(IF(Table355[[#This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Price]]*($O$4^Y$5)),10))),"")</f>
        <v>300</v>
      </c>
      <c r="Z42" s="745" t="str" cm="1">
        <f t="array" ref="Z42">IF(MOD((Z$4-(IF(Table355[[#This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Price]]*($O$4^Z$5)),10))),"")</f>
        <v/>
      </c>
      <c r="AA42" s="745" t="str" cm="1">
        <f t="array" ref="AA42">IF(MOD((AA$4-(IF(Table355[[#This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Price]]*($O$4^AA$5)),10))),"")</f>
        <v/>
      </c>
      <c r="AB42" s="745" t="str" cm="1">
        <f t="array" ref="AB42">IF(MOD((AB$4-(IF(Table355[[#This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Price]]*($O$4^AB$5)),10))),"")</f>
        <v/>
      </c>
      <c r="AC42" s="745" t="str" cm="1">
        <f t="array" ref="AC42">IF(MOD((AC$4-(IF(Table355[[#This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Price]]*($O$4^AC$5)),10))),"")</f>
        <v/>
      </c>
      <c r="AD42" s="745" cm="1">
        <f t="array" ref="AD42">IF(MOD((AD$4-(IF(Table355[[#This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Price]]*($O$4^AD$5)),10))),"")</f>
        <v>300</v>
      </c>
      <c r="AE42" s="745" t="str" cm="1">
        <f t="array" ref="AE42">IF(MOD((AE$4-(IF(Table355[[#This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Price]]*($O$4^AE$5)),10))),"")</f>
        <v/>
      </c>
      <c r="AF42" s="745" t="str" cm="1">
        <f t="array" ref="AF42">IF(MOD((AF$4-(IF(Table355[[#This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Price]]*($O$4^AF$5)),10))),"")</f>
        <v/>
      </c>
      <c r="AG42" s="745" t="str" cm="1">
        <f t="array" ref="AG42">IF(MOD((AG$4-(IF(Table355[[#This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Price]]*($O$4^AG$5)),10))),"")</f>
        <v/>
      </c>
      <c r="AH42" s="746">
        <f t="shared" si="7"/>
        <v>300</v>
      </c>
    </row>
    <row r="43" spans="1:34" ht="33" customHeight="1" x14ac:dyDescent="0.25">
      <c r="A43" s="249" t="s">
        <v>1217</v>
      </c>
      <c r="B43" s="742"/>
      <c r="C43" s="326" t="s">
        <v>1071</v>
      </c>
      <c r="D43" s="326"/>
      <c r="E43" s="326"/>
      <c r="F43" s="326"/>
      <c r="G43" s="326"/>
      <c r="H43" s="659" t="s">
        <v>1238</v>
      </c>
      <c r="I43" s="659" t="s">
        <v>1154</v>
      </c>
      <c r="J43" s="659" t="s">
        <v>1155</v>
      </c>
      <c r="K43" s="995" t="s">
        <v>1534</v>
      </c>
      <c r="L43" s="326"/>
      <c r="M43" s="775">
        <v>10</v>
      </c>
      <c r="N43" s="326">
        <v>2022</v>
      </c>
      <c r="O43" s="935">
        <v>2000</v>
      </c>
      <c r="P43" s="743"/>
      <c r="Q43" s="744">
        <f>IF(Table355[[#This Row],[CAPITAL COST]]="","",MROUND((SUM(Table355[[#This Row],[CAPITAL COST]]*(1.03^($P$2-(IF(Table355[[#This Row],[Year of price quote]] ="",$P$2,Table355[[#This Row],[Year of price quote]])))))),10))</f>
        <v>2000</v>
      </c>
      <c r="R43" s="745" t="str" cm="1">
        <f t="array" ref="R43">IF(MOD((R$4-(IF(Table355[[#This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Price]]*($O$4^R$5)),10))),"")</f>
        <v/>
      </c>
      <c r="S43" s="745" t="str" cm="1">
        <f t="array" ref="S43">IF(MOD((S$4-(IF(Table355[[#This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Price]]*($O$4^S$5)),10))),"")</f>
        <v/>
      </c>
      <c r="T43" s="745" cm="1">
        <f t="array" ref="T43">IF(MOD((T$4-(IF(Table355[[#This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Price]]*($O$4^T$5)),10))),"")</f>
        <v>2000</v>
      </c>
      <c r="U43" s="745" t="str" cm="1">
        <f t="array" ref="U43">IF(MOD((U$4-(IF(Table355[[#This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Price]]*($O$4^U$5)),10))),"")</f>
        <v/>
      </c>
      <c r="V43" s="745" t="str" cm="1">
        <f t="array" ref="V43">IF(MOD((V$4-(IF(Table355[[#This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Price]]*($O$4^V$5)),10))),"")</f>
        <v/>
      </c>
      <c r="W43" s="745" t="str" cm="1">
        <f t="array" ref="W43">IF(MOD((W$4-(IF(Table355[[#This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Price]]*($O$4^W$5)),10))),"")</f>
        <v/>
      </c>
      <c r="X43" s="745" t="str" cm="1">
        <f t="array" ref="X43">IF(MOD((X$4-(IF(Table355[[#This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Price]]*($O$4^X$5)),10))),"")</f>
        <v/>
      </c>
      <c r="Y43" s="745" t="str" cm="1">
        <f t="array" ref="Y43">IF(MOD((Y$4-(IF(Table355[[#This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Price]]*($O$4^Y$5)),10))),"")</f>
        <v/>
      </c>
      <c r="Z43" s="745" t="str" cm="1">
        <f t="array" ref="Z43">IF(MOD((Z$4-(IF(Table355[[#This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Price]]*($O$4^Z$5)),10))),"")</f>
        <v/>
      </c>
      <c r="AA43" s="745" t="str" cm="1">
        <f t="array" ref="AA43">IF(MOD((AA$4-(IF(Table355[[#This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Price]]*($O$4^AA$5)),10))),"")</f>
        <v/>
      </c>
      <c r="AB43" s="745" t="str" cm="1">
        <f t="array" ref="AB43">IF(MOD((AB$4-(IF(Table355[[#This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Price]]*($O$4^AB$5)),10))),"")</f>
        <v/>
      </c>
      <c r="AC43" s="745" t="str" cm="1">
        <f t="array" ref="AC43">IF(MOD((AC$4-(IF(Table355[[#This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Price]]*($O$4^AC$5)),10))),"")</f>
        <v/>
      </c>
      <c r="AD43" s="745" cm="1">
        <f t="array" ref="AD43">IF(MOD((AD$4-(IF(Table355[[#This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Price]]*($O$4^AD$5)),10))),"")</f>
        <v>2000</v>
      </c>
      <c r="AE43" s="745" t="str" cm="1">
        <f t="array" ref="AE43">IF(MOD((AE$4-(IF(Table355[[#This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Price]]*($O$4^AE$5)),10))),"")</f>
        <v/>
      </c>
      <c r="AF43" s="745" t="str" cm="1">
        <f t="array" ref="AF43">IF(MOD((AF$4-(IF(Table355[[#This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Price]]*($O$4^AF$5)),10))),"")</f>
        <v/>
      </c>
      <c r="AG43" s="745" t="str" cm="1">
        <f t="array" ref="AG43">IF(MOD((AG$4-(IF(Table355[[#This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Price]]*($O$4^AG$5)),10))),"")</f>
        <v/>
      </c>
      <c r="AH43" s="746">
        <f t="shared" si="7"/>
        <v>2000</v>
      </c>
    </row>
    <row r="44" spans="1:34" ht="28.5" customHeight="1" x14ac:dyDescent="0.25">
      <c r="A44" s="249" t="s">
        <v>1218</v>
      </c>
      <c r="B44" s="742"/>
      <c r="C44" s="326" t="s">
        <v>1156</v>
      </c>
      <c r="D44" s="326">
        <v>19</v>
      </c>
      <c r="E44" s="326" t="s">
        <v>1106</v>
      </c>
      <c r="F44" s="326">
        <v>50</v>
      </c>
      <c r="G44" s="326"/>
      <c r="H44" s="659" t="s">
        <v>1239</v>
      </c>
      <c r="I44" s="659" t="s">
        <v>1157</v>
      </c>
      <c r="J44" s="659" t="s">
        <v>1158</v>
      </c>
      <c r="K44" s="995" t="s">
        <v>1534</v>
      </c>
      <c r="L44" s="326"/>
      <c r="M44" s="775">
        <v>5</v>
      </c>
      <c r="N44" s="326">
        <v>2022</v>
      </c>
      <c r="O44" s="935">
        <f>Table355[[#This Row],[RATE]]*Table355[[#This Row],[APPROXIMATE QUANTITY /AREA]]</f>
        <v>950</v>
      </c>
      <c r="P44" s="743"/>
      <c r="Q44" s="744">
        <f>IF(Table355[[#This Row],[CAPITAL COST]]="","",MROUND((SUM(Table355[[#This Row],[CAPITAL COST]]*(1.03^($P$2-(IF(Table355[[#This Row],[Year of price quote]] ="",$P$2,Table355[[#This Row],[Year of price quote]])))))),10))</f>
        <v>950</v>
      </c>
      <c r="R44" s="745" t="str" cm="1">
        <f t="array" ref="R44">IF(MOD((R$4-(IF(Table355[[#This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Price]]*($O$4^R$5)),10))),"")</f>
        <v/>
      </c>
      <c r="S44" s="745" t="str" cm="1">
        <f t="array" ref="S44">IF(MOD((S$4-(IF(Table355[[#This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Price]]*($O$4^S$5)),10))),"")</f>
        <v/>
      </c>
      <c r="T44" s="745" cm="1">
        <f t="array" ref="T44">IF(MOD((T$4-(IF(Table355[[#This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Price]]*($O$4^T$5)),10))),"")</f>
        <v>950</v>
      </c>
      <c r="U44" s="745" t="str" cm="1">
        <f t="array" ref="U44">IF(MOD((U$4-(IF(Table355[[#This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Price]]*($O$4^U$5)),10))),"")</f>
        <v/>
      </c>
      <c r="V44" s="745" t="str" cm="1">
        <f t="array" ref="V44">IF(MOD((V$4-(IF(Table355[[#This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Price]]*($O$4^V$5)),10))),"")</f>
        <v/>
      </c>
      <c r="W44" s="745" t="str" cm="1">
        <f t="array" ref="W44">IF(MOD((W$4-(IF(Table355[[#This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Price]]*($O$4^W$5)),10))),"")</f>
        <v/>
      </c>
      <c r="X44" s="745" t="str" cm="1">
        <f t="array" ref="X44">IF(MOD((X$4-(IF(Table355[[#This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Price]]*($O$4^X$5)),10))),"")</f>
        <v/>
      </c>
      <c r="Y44" s="745" cm="1">
        <f t="array" ref="Y44">IF(MOD((Y$4-(IF(Table355[[#This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Price]]*($O$4^Y$5)),10))),"")</f>
        <v>950</v>
      </c>
      <c r="Z44" s="745" t="str" cm="1">
        <f t="array" ref="Z44">IF(MOD((Z$4-(IF(Table355[[#This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Price]]*($O$4^Z$5)),10))),"")</f>
        <v/>
      </c>
      <c r="AA44" s="745" t="str" cm="1">
        <f t="array" ref="AA44">IF(MOD((AA$4-(IF(Table355[[#This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Price]]*($O$4^AA$5)),10))),"")</f>
        <v/>
      </c>
      <c r="AB44" s="745" t="str" cm="1">
        <f t="array" ref="AB44">IF(MOD((AB$4-(IF(Table355[[#This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Price]]*($O$4^AB$5)),10))),"")</f>
        <v/>
      </c>
      <c r="AC44" s="745" t="str" cm="1">
        <f t="array" ref="AC44">IF(MOD((AC$4-(IF(Table355[[#This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Price]]*($O$4^AC$5)),10))),"")</f>
        <v/>
      </c>
      <c r="AD44" s="745" cm="1">
        <f t="array" ref="AD44">IF(MOD((AD$4-(IF(Table355[[#This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Price]]*($O$4^AD$5)),10))),"")</f>
        <v>950</v>
      </c>
      <c r="AE44" s="745" t="str" cm="1">
        <f t="array" ref="AE44">IF(MOD((AE$4-(IF(Table355[[#This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Price]]*($O$4^AE$5)),10))),"")</f>
        <v/>
      </c>
      <c r="AF44" s="745" t="str" cm="1">
        <f t="array" ref="AF44">IF(MOD((AF$4-(IF(Table355[[#This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Price]]*($O$4^AF$5)),10))),"")</f>
        <v/>
      </c>
      <c r="AG44" s="745" t="str" cm="1">
        <f t="array" ref="AG44">IF(MOD((AG$4-(IF(Table355[[#This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Price]]*($O$4^AG$5)),10))),"")</f>
        <v/>
      </c>
      <c r="AH44" s="746">
        <f t="shared" si="7"/>
        <v>950</v>
      </c>
    </row>
    <row r="45" spans="1:34" ht="28.5" customHeight="1" x14ac:dyDescent="0.25">
      <c r="A45" s="17" t="s">
        <v>1219</v>
      </c>
      <c r="B45" s="719"/>
      <c r="C45" s="127" t="s">
        <v>318</v>
      </c>
      <c r="D45" s="750"/>
      <c r="E45" s="781"/>
      <c r="F45" s="750"/>
      <c r="G45" s="127"/>
      <c r="H45" s="721" t="s">
        <v>1240</v>
      </c>
      <c r="I45" s="127" t="s">
        <v>1223</v>
      </c>
      <c r="J45" s="751" t="s">
        <v>1224</v>
      </c>
      <c r="K45" s="995" t="s">
        <v>1534</v>
      </c>
      <c r="L45" s="127"/>
      <c r="M45" s="775">
        <v>3</v>
      </c>
      <c r="N45" s="326">
        <v>2022</v>
      </c>
      <c r="O45" s="935">
        <v>500</v>
      </c>
      <c r="P45" s="743"/>
      <c r="Q45" s="744">
        <f>IF(Table355[[#This Row],[CAPITAL COST]]="","",MROUND((SUM(Table355[[#This Row],[CAPITAL COST]]*(1.03^($P$2-(IF(Table355[[#This Row],[Year of price quote]] ="",$P$2,Table355[[#This Row],[Year of price quote]])))))),10))</f>
        <v>500</v>
      </c>
      <c r="R45" s="745" t="str" cm="1">
        <f t="array" ref="R45">IF(MOD((R$4-(IF(Table355[[#This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Price]]*($O$4^R$5)),10))),"")</f>
        <v/>
      </c>
      <c r="S45" s="745" t="str" cm="1">
        <f t="array" ref="S45">IF(MOD((S$4-(IF(Table355[[#This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Price]]*($O$4^S$5)),10))),"")</f>
        <v/>
      </c>
      <c r="T45" s="745" cm="1">
        <f t="array" ref="T45">IF(MOD((T$4-(IF(Table355[[#This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Price]]*($O$4^T$5)),10))),"")</f>
        <v>500</v>
      </c>
      <c r="U45" s="745" t="str" cm="1">
        <f t="array" ref="U45">IF(MOD((U$4-(IF(Table355[[#This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Price]]*($O$4^U$5)),10))),"")</f>
        <v/>
      </c>
      <c r="V45" s="745" t="str" cm="1">
        <f t="array" ref="V45">IF(MOD((V$4-(IF(Table355[[#This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Price]]*($O$4^V$5)),10))),"")</f>
        <v/>
      </c>
      <c r="W45" s="745" cm="1">
        <f t="array" ref="W45">IF(MOD((W$4-(IF(Table355[[#This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Price]]*($O$4^W$5)),10))),"")</f>
        <v>500</v>
      </c>
      <c r="X45" s="745" t="str" cm="1">
        <f t="array" ref="X45">IF(MOD((X$4-(IF(Table355[[#This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Price]]*($O$4^X$5)),10))),"")</f>
        <v/>
      </c>
      <c r="Y45" s="745" t="str" cm="1">
        <f t="array" ref="Y45">IF(MOD((Y$4-(IF(Table355[[#This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Price]]*($O$4^Y$5)),10))),"")</f>
        <v/>
      </c>
      <c r="Z45" s="745" cm="1">
        <f t="array" ref="Z45">IF(MOD((Z$4-(IF(Table355[[#This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Price]]*($O$4^Z$5)),10))),"")</f>
        <v>500</v>
      </c>
      <c r="AA45" s="745" t="str" cm="1">
        <f t="array" ref="AA45">IF(MOD((AA$4-(IF(Table355[[#This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Price]]*($O$4^AA$5)),10))),"")</f>
        <v/>
      </c>
      <c r="AB45" s="745" t="str" cm="1">
        <f t="array" ref="AB45">IF(MOD((AB$4-(IF(Table355[[#This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Price]]*($O$4^AB$5)),10))),"")</f>
        <v/>
      </c>
      <c r="AC45" s="745" cm="1">
        <f t="array" ref="AC45">IF(MOD((AC$4-(IF(Table355[[#This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Price]]*($O$4^AC$5)),10))),"")</f>
        <v>500</v>
      </c>
      <c r="AD45" s="745" t="str" cm="1">
        <f t="array" ref="AD45">IF(MOD((AD$4-(IF(Table355[[#This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Price]]*($O$4^AD$5)),10))),"")</f>
        <v/>
      </c>
      <c r="AE45" s="745" t="str" cm="1">
        <f t="array" ref="AE45">IF(MOD((AE$4-(IF(Table355[[#This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Price]]*($O$4^AE$5)),10))),"")</f>
        <v/>
      </c>
      <c r="AF45" s="745" cm="1">
        <f t="array" ref="AF45">IF(MOD((AF$4-(IF(Table355[[#This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Price]]*($O$4^AF$5)),10))),"")</f>
        <v>500</v>
      </c>
      <c r="AG45" s="745" t="str" cm="1">
        <f t="array" ref="AG45">IF(MOD((AG$4-(IF(Table355[[#This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Price]]*($O$4^AG$5)),10))),"")</f>
        <v/>
      </c>
      <c r="AH45" s="746">
        <f t="shared" si="7"/>
        <v>1000</v>
      </c>
    </row>
    <row r="46" spans="1:34" ht="51" x14ac:dyDescent="0.25">
      <c r="A46" s="249" t="s">
        <v>1222</v>
      </c>
      <c r="B46" s="742" t="s">
        <v>1220</v>
      </c>
      <c r="C46" s="326"/>
      <c r="D46" s="326"/>
      <c r="E46" s="326"/>
      <c r="F46" s="326"/>
      <c r="G46" s="326"/>
      <c r="H46" s="659" t="s">
        <v>1243</v>
      </c>
      <c r="I46" s="659" t="s">
        <v>1241</v>
      </c>
      <c r="J46" s="659" t="s">
        <v>1221</v>
      </c>
      <c r="K46" s="995" t="s">
        <v>1534</v>
      </c>
      <c r="L46" s="326"/>
      <c r="M46" s="775">
        <v>5</v>
      </c>
      <c r="N46" s="326">
        <v>2024</v>
      </c>
      <c r="O46" s="935">
        <v>300</v>
      </c>
      <c r="P46" s="743"/>
      <c r="Q46" s="744">
        <f>IF(Table355[[#This Row],[CAPITAL COST]]="","",MROUND((SUM(Table355[[#This Row],[CAPITAL COST]]*(1.03^($P$2-(IF(Table355[[#This Row],[Year of price quote]] ="",$P$2,Table355[[#This Row],[Year of price quote]])))))),10))</f>
        <v>300</v>
      </c>
      <c r="R46" s="745" t="str" cm="1">
        <f t="array" ref="R46">IF(MOD((R$4-(IF(Table355[[#This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Price]]*($O$4^R$5)),10))),"")</f>
        <v/>
      </c>
      <c r="S46" s="745" t="str" cm="1">
        <f t="array" ref="S46">IF(MOD((S$4-(IF(Table355[[#This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Price]]*($O$4^S$5)),10))),"")</f>
        <v/>
      </c>
      <c r="T46" s="745" t="str" cm="1">
        <f t="array" ref="T46">IF(MOD((T$4-(IF(Table355[[#This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Price]]*($O$4^T$5)),10))),"")</f>
        <v/>
      </c>
      <c r="U46" s="745" t="str" cm="1">
        <f t="array" ref="U46">IF(MOD((U$4-(IF(Table355[[#This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Price]]*($O$4^U$5)),10))),"")</f>
        <v/>
      </c>
      <c r="V46" s="745" cm="1">
        <f t="array" ref="V46">IF(MOD((V$4-(IF(Table355[[#This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Price]]*($O$4^V$5)),10))),"")</f>
        <v>300</v>
      </c>
      <c r="W46" s="745" t="str" cm="1">
        <f t="array" ref="W46">IF(MOD((W$4-(IF(Table355[[#This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Price]]*($O$4^W$5)),10))),"")</f>
        <v/>
      </c>
      <c r="X46" s="745" t="str" cm="1">
        <f t="array" ref="X46">IF(MOD((X$4-(IF(Table355[[#This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Price]]*($O$4^X$5)),10))),"")</f>
        <v/>
      </c>
      <c r="Y46" s="745" t="str" cm="1">
        <f t="array" ref="Y46">IF(MOD((Y$4-(IF(Table355[[#This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Price]]*($O$4^Y$5)),10))),"")</f>
        <v/>
      </c>
      <c r="Z46" s="745" t="str" cm="1">
        <f t="array" ref="Z46">IF(MOD((Z$4-(IF(Table355[[#This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Price]]*($O$4^Z$5)),10))),"")</f>
        <v/>
      </c>
      <c r="AA46" s="745" cm="1">
        <f t="array" ref="AA46">IF(MOD((AA$4-(IF(Table355[[#This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Price]]*($O$4^AA$5)),10))),"")</f>
        <v>300</v>
      </c>
      <c r="AB46" s="745" t="str" cm="1">
        <f t="array" ref="AB46">IF(MOD((AB$4-(IF(Table355[[#This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Price]]*($O$4^AB$5)),10))),"")</f>
        <v/>
      </c>
      <c r="AC46" s="745" t="str" cm="1">
        <f t="array" ref="AC46">IF(MOD((AC$4-(IF(Table355[[#This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Price]]*($O$4^AC$5)),10))),"")</f>
        <v/>
      </c>
      <c r="AD46" s="745" t="str" cm="1">
        <f t="array" ref="AD46">IF(MOD((AD$4-(IF(Table355[[#This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Price]]*($O$4^AD$5)),10))),"")</f>
        <v/>
      </c>
      <c r="AE46" s="745" t="str" cm="1">
        <f t="array" ref="AE46">IF(MOD((AE$4-(IF(Table355[[#This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Price]]*($O$4^AE$5)),10))),"")</f>
        <v/>
      </c>
      <c r="AF46" s="745" cm="1">
        <f t="array" ref="AF46">IF(MOD((AF$4-(IF(Table355[[#This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Price]]*($O$4^AF$5)),10))),"")</f>
        <v>300</v>
      </c>
      <c r="AG46" s="745" t="str" cm="1">
        <f t="array" ref="AG46">IF(MOD((AG$4-(IF(Table355[[#This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Price]]*($O$4^AG$5)),10))),"")</f>
        <v/>
      </c>
      <c r="AH46" s="746">
        <f t="shared" si="7"/>
        <v>300</v>
      </c>
    </row>
    <row r="47" spans="1:34" ht="51.75" thickBot="1" x14ac:dyDescent="0.3">
      <c r="A47" s="249" t="s">
        <v>1242</v>
      </c>
      <c r="B47" s="742"/>
      <c r="C47" s="326"/>
      <c r="D47" s="326"/>
      <c r="E47" s="326"/>
      <c r="F47" s="326"/>
      <c r="G47" s="326"/>
      <c r="H47" s="659" t="s">
        <v>1243</v>
      </c>
      <c r="I47" s="659" t="s">
        <v>1241</v>
      </c>
      <c r="J47" s="659" t="s">
        <v>1244</v>
      </c>
      <c r="K47" s="995" t="s">
        <v>1534</v>
      </c>
      <c r="L47" s="326"/>
      <c r="M47" s="775">
        <v>15</v>
      </c>
      <c r="N47" s="326">
        <v>2022</v>
      </c>
      <c r="O47" s="935">
        <v>800</v>
      </c>
      <c r="P47" s="743"/>
      <c r="Q47" s="744">
        <f>IF(Table355[[#This Row],[CAPITAL COST]]="","",MROUND((SUM(Table355[[#This Row],[CAPITAL COST]]*(1.03^($P$2-(IF(Table355[[#This Row],[Year of price quote]] ="",$P$2,Table355[[#This Row],[Year of price quote]])))))),10))</f>
        <v>800</v>
      </c>
      <c r="R47" s="745" t="str" cm="1">
        <f t="array" ref="R47">IF(MOD((R$4-(IF(Table355[[#This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Price]]*($O$4^R$5)),10))),"")</f>
        <v/>
      </c>
      <c r="S47" s="745" t="str" cm="1">
        <f t="array" ref="S47">IF(MOD((S$4-(IF(Table355[[#This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Price]]*($O$4^S$5)),10))),"")</f>
        <v/>
      </c>
      <c r="T47" s="745" cm="1">
        <f t="array" ref="T47">IF(MOD((T$4-(IF(Table355[[#This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Price]]*($O$4^T$5)),10))),"")</f>
        <v>800</v>
      </c>
      <c r="U47" s="745" t="str" cm="1">
        <f t="array" ref="U47">IF(MOD((U$4-(IF(Table355[[#This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Price]]*($O$4^U$5)),10))),"")</f>
        <v/>
      </c>
      <c r="V47" s="745" t="str" cm="1">
        <f t="array" ref="V47">IF(MOD((V$4-(IF(Table355[[#This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Price]]*($O$4^V$5)),10))),"")</f>
        <v/>
      </c>
      <c r="W47" s="745" t="str" cm="1">
        <f t="array" ref="W47">IF(MOD((W$4-(IF(Table355[[#This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Price]]*($O$4^W$5)),10))),"")</f>
        <v/>
      </c>
      <c r="X47" s="745" t="str" cm="1">
        <f t="array" ref="X47">IF(MOD((X$4-(IF(Table355[[#This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Price]]*($O$4^X$5)),10))),"")</f>
        <v/>
      </c>
      <c r="Y47" s="745" t="str" cm="1">
        <f t="array" ref="Y47">IF(MOD((Y$4-(IF(Table355[[#This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Price]]*($O$4^Y$5)),10))),"")</f>
        <v/>
      </c>
      <c r="Z47" s="745" t="str" cm="1">
        <f t="array" ref="Z47">IF(MOD((Z$4-(IF(Table355[[#This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Price]]*($O$4^Z$5)),10))),"")</f>
        <v/>
      </c>
      <c r="AA47" s="745" t="str" cm="1">
        <f t="array" ref="AA47">IF(MOD((AA$4-(IF(Table355[[#This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Price]]*($O$4^AA$5)),10))),"")</f>
        <v/>
      </c>
      <c r="AB47" s="745" t="str" cm="1">
        <f t="array" ref="AB47">IF(MOD((AB$4-(IF(Table355[[#This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Price]]*($O$4^AB$5)),10))),"")</f>
        <v/>
      </c>
      <c r="AC47" s="745" t="str" cm="1">
        <f t="array" ref="AC47">IF(MOD((AC$4-(IF(Table355[[#This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Price]]*($O$4^AC$5)),10))),"")</f>
        <v/>
      </c>
      <c r="AD47" s="745" t="str" cm="1">
        <f t="array" ref="AD47">IF(MOD((AD$4-(IF(Table355[[#This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Price]]*($O$4^AD$5)),10))),"")</f>
        <v/>
      </c>
      <c r="AE47" s="745" t="str" cm="1">
        <f t="array" ref="AE47">IF(MOD((AE$4-(IF(Table355[[#This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Price]]*($O$4^AE$5)),10))),"")</f>
        <v/>
      </c>
      <c r="AF47" s="745" t="str" cm="1">
        <f t="array" ref="AF47">IF(MOD((AF$4-(IF(Table355[[#This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Price]]*($O$4^AF$5)),10))),"")</f>
        <v/>
      </c>
      <c r="AG47" s="745" t="str" cm="1">
        <f t="array" ref="AG47">IF(MOD((AG$4-(IF(Table355[[#This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Price]]*($O$4^AG$5)),10))),"")</f>
        <v/>
      </c>
      <c r="AH47" s="746">
        <f t="shared" si="7"/>
        <v>0</v>
      </c>
    </row>
    <row r="48" spans="1:34" ht="15.75" thickBot="1" x14ac:dyDescent="0.3">
      <c r="A48" s="75"/>
      <c r="B48" s="669"/>
      <c r="C48" s="668"/>
      <c r="D48" s="668"/>
      <c r="E48" s="667"/>
      <c r="F48" s="668"/>
      <c r="G48" s="668"/>
      <c r="H48" s="792"/>
      <c r="I48" s="668"/>
      <c r="J48" s="669"/>
      <c r="K48" s="669"/>
      <c r="L48" s="793"/>
      <c r="M48" s="793"/>
      <c r="N48" s="793"/>
      <c r="O48" s="794"/>
      <c r="P48" s="795"/>
      <c r="Q48" s="796"/>
      <c r="R48" s="757">
        <f t="shared" ref="R48:AH48" si="8">SUBTOTAL(109,R23:R46)</f>
        <v>0</v>
      </c>
      <c r="S48" s="757">
        <f>SUBTOTAL(109,S23:S47)</f>
        <v>19820</v>
      </c>
      <c r="T48" s="757">
        <f t="shared" ref="T48:AC48" si="9">SUBTOTAL(109,T23:T47)</f>
        <v>4550</v>
      </c>
      <c r="U48" s="757">
        <f t="shared" si="9"/>
        <v>0</v>
      </c>
      <c r="V48" s="757">
        <f t="shared" si="9"/>
        <v>25630</v>
      </c>
      <c r="W48" s="757">
        <f t="shared" si="9"/>
        <v>500</v>
      </c>
      <c r="X48" s="757">
        <f t="shared" si="9"/>
        <v>0</v>
      </c>
      <c r="Y48" s="757">
        <f t="shared" si="9"/>
        <v>1250</v>
      </c>
      <c r="Z48" s="757">
        <f t="shared" si="9"/>
        <v>500</v>
      </c>
      <c r="AA48" s="757">
        <f t="shared" si="9"/>
        <v>600</v>
      </c>
      <c r="AB48" s="757">
        <f t="shared" si="9"/>
        <v>0</v>
      </c>
      <c r="AC48" s="757">
        <f t="shared" si="9"/>
        <v>2510</v>
      </c>
      <c r="AD48" s="757">
        <f t="shared" si="8"/>
        <v>3250</v>
      </c>
      <c r="AE48" s="757">
        <f t="shared" si="8"/>
        <v>0</v>
      </c>
      <c r="AF48" s="757">
        <f t="shared" si="8"/>
        <v>14810</v>
      </c>
      <c r="AG48" s="757">
        <f t="shared" si="8"/>
        <v>0</v>
      </c>
      <c r="AH48" s="757">
        <f t="shared" si="8"/>
        <v>20570</v>
      </c>
    </row>
    <row r="49" spans="1:35" ht="15.75" thickBot="1" x14ac:dyDescent="0.3">
      <c r="A49" s="829"/>
      <c r="B49" s="829"/>
      <c r="C49" s="829"/>
      <c r="D49" s="829"/>
      <c r="E49" s="829"/>
      <c r="F49" s="829"/>
      <c r="G49" s="829"/>
      <c r="H49" s="829"/>
      <c r="I49" s="829"/>
      <c r="J49" s="829"/>
      <c r="K49" s="829"/>
      <c r="M49" s="833"/>
      <c r="N49" s="834"/>
      <c r="O49" s="833"/>
      <c r="P49" s="833"/>
      <c r="Q49" s="833"/>
      <c r="R49" s="837"/>
      <c r="S49" s="837"/>
      <c r="T49" s="837"/>
      <c r="U49" s="837"/>
      <c r="V49" s="837"/>
      <c r="W49" s="837"/>
      <c r="X49" s="835"/>
      <c r="Y49" s="835"/>
      <c r="Z49" s="835"/>
      <c r="AA49" s="835"/>
      <c r="AB49" s="835"/>
      <c r="AC49" s="835"/>
      <c r="AD49" s="835"/>
      <c r="AE49" s="835"/>
      <c r="AF49" s="835"/>
      <c r="AG49" s="835"/>
      <c r="AH49" s="835"/>
    </row>
    <row r="50" spans="1:35" s="1005" customFormat="1" ht="18.75" thickBot="1" x14ac:dyDescent="0.3">
      <c r="A50" s="1002"/>
      <c r="B50" s="1003"/>
      <c r="C50" s="1002"/>
      <c r="D50" s="1002"/>
      <c r="E50" s="1002"/>
      <c r="F50" s="1002"/>
      <c r="G50" s="1002"/>
      <c r="H50" s="1002"/>
      <c r="I50" s="1002"/>
      <c r="J50" s="1002"/>
      <c r="K50" s="1002"/>
      <c r="L50" s="1004"/>
      <c r="M50" s="1002"/>
      <c r="N50" s="1008" t="s">
        <v>1641</v>
      </c>
      <c r="O50" s="1008"/>
      <c r="P50" s="1009"/>
      <c r="Q50" s="1010"/>
      <c r="R50" s="1010"/>
      <c r="S50" s="1008" t="s">
        <v>57</v>
      </c>
      <c r="T50" s="1011" t="s">
        <v>59</v>
      </c>
      <c r="U50" s="1008" t="s">
        <v>58</v>
      </c>
      <c r="V50" s="1008" t="s">
        <v>250</v>
      </c>
      <c r="W50" s="1008" t="s">
        <v>251</v>
      </c>
      <c r="X50" s="1008" t="s">
        <v>252</v>
      </c>
      <c r="Y50" s="1008" t="s">
        <v>253</v>
      </c>
      <c r="Z50" s="1008" t="s">
        <v>254</v>
      </c>
      <c r="AA50" s="1008" t="s">
        <v>255</v>
      </c>
      <c r="AB50" s="1008" t="s">
        <v>256</v>
      </c>
      <c r="AC50" s="1008" t="s">
        <v>257</v>
      </c>
      <c r="AD50" s="1008" t="s">
        <v>258</v>
      </c>
      <c r="AE50" s="1008" t="s">
        <v>259</v>
      </c>
      <c r="AF50" s="1008" t="s">
        <v>260</v>
      </c>
      <c r="AG50" s="1008" t="s">
        <v>261</v>
      </c>
      <c r="AH50" s="1011" t="s">
        <v>262</v>
      </c>
    </row>
    <row r="51" spans="1:35" ht="18.75" thickBot="1" x14ac:dyDescent="0.3">
      <c r="A51" s="829"/>
      <c r="B51" s="829"/>
      <c r="C51" s="829"/>
      <c r="D51" s="829"/>
      <c r="E51" s="829"/>
      <c r="F51" s="829"/>
      <c r="G51" s="829"/>
      <c r="H51" s="829"/>
      <c r="I51" s="829"/>
      <c r="J51" s="829"/>
      <c r="K51" s="829"/>
      <c r="N51" s="1012" t="s">
        <v>1642</v>
      </c>
      <c r="O51" s="1013"/>
      <c r="P51" s="1013"/>
      <c r="Q51" s="1013"/>
      <c r="R51" s="1013"/>
      <c r="S51" s="1013">
        <f t="shared" ref="S51:AH51" si="10">S48+S20</f>
        <v>49370</v>
      </c>
      <c r="T51" s="1013">
        <f t="shared" si="10"/>
        <v>12160</v>
      </c>
      <c r="U51" s="1013">
        <f t="shared" si="10"/>
        <v>2800</v>
      </c>
      <c r="V51" s="1013">
        <f t="shared" si="10"/>
        <v>49680</v>
      </c>
      <c r="W51" s="1013">
        <f t="shared" si="10"/>
        <v>8110</v>
      </c>
      <c r="X51" s="1013">
        <f t="shared" si="10"/>
        <v>800</v>
      </c>
      <c r="Y51" s="1013">
        <f t="shared" si="10"/>
        <v>25300</v>
      </c>
      <c r="Z51" s="1013">
        <f t="shared" si="10"/>
        <v>10110</v>
      </c>
      <c r="AA51" s="1013">
        <f t="shared" si="10"/>
        <v>1400</v>
      </c>
      <c r="AB51" s="1013">
        <f t="shared" si="10"/>
        <v>24050</v>
      </c>
      <c r="AC51" s="1013">
        <f t="shared" si="10"/>
        <v>10620</v>
      </c>
      <c r="AD51" s="1013">
        <f t="shared" si="10"/>
        <v>4050</v>
      </c>
      <c r="AE51" s="1013">
        <f t="shared" si="10"/>
        <v>26050</v>
      </c>
      <c r="AF51" s="1013">
        <f t="shared" si="10"/>
        <v>22420</v>
      </c>
      <c r="AG51" s="1013">
        <f t="shared" si="10"/>
        <v>800</v>
      </c>
      <c r="AH51" s="1013">
        <f t="shared" si="10"/>
        <v>63940</v>
      </c>
    </row>
    <row r="52" spans="1:35" ht="18.75" thickBot="1" x14ac:dyDescent="0.3">
      <c r="A52" s="829"/>
      <c r="B52" s="829"/>
      <c r="C52" s="829"/>
      <c r="D52" s="830"/>
      <c r="E52" s="829"/>
      <c r="F52" s="829"/>
      <c r="G52" s="829"/>
      <c r="H52" s="829"/>
      <c r="I52" s="829"/>
      <c r="J52" s="829"/>
      <c r="K52" s="829"/>
      <c r="M52" s="831"/>
      <c r="N52" s="1012" t="s">
        <v>1643</v>
      </c>
      <c r="O52" s="1012"/>
      <c r="P52" s="1012"/>
      <c r="Q52" s="1012"/>
      <c r="R52" s="1012"/>
      <c r="S52" s="1013">
        <f>'Rakaia Services'!P17</f>
        <v>4050</v>
      </c>
      <c r="T52" s="1013">
        <f>'Rakaia Services'!Q17</f>
        <v>1050</v>
      </c>
      <c r="U52" s="1013">
        <f>'Rakaia Services'!R17</f>
        <v>1300</v>
      </c>
      <c r="V52" s="1013">
        <f>'Rakaia Services'!S17</f>
        <v>25100</v>
      </c>
      <c r="W52" s="1013">
        <f>'Rakaia Services'!T17</f>
        <v>1300</v>
      </c>
      <c r="X52" s="1013">
        <f>'Rakaia Services'!U17</f>
        <v>1050</v>
      </c>
      <c r="Y52" s="1013">
        <f>'Rakaia Services'!V17</f>
        <v>1300</v>
      </c>
      <c r="Z52" s="1013">
        <f>'Rakaia Services'!W17</f>
        <v>2400</v>
      </c>
      <c r="AA52" s="1013">
        <f>'Rakaia Services'!X17</f>
        <v>1850</v>
      </c>
      <c r="AB52" s="1013">
        <f>'Rakaia Services'!Y17</f>
        <v>1050</v>
      </c>
      <c r="AC52" s="1013"/>
      <c r="AD52" s="1013"/>
      <c r="AE52" s="1013"/>
      <c r="AF52" s="1013"/>
      <c r="AG52" s="1013"/>
      <c r="AH52" s="1013">
        <f>'Rakaia Services'!AF17</f>
        <v>7650</v>
      </c>
    </row>
    <row r="53" spans="1:35" ht="18.75" thickBot="1" x14ac:dyDescent="0.3">
      <c r="A53" s="829"/>
      <c r="B53" s="829"/>
      <c r="C53" s="829"/>
      <c r="D53" s="830"/>
      <c r="E53" s="829"/>
      <c r="F53" s="829"/>
      <c r="G53" s="829"/>
      <c r="H53" s="829"/>
      <c r="I53" s="829"/>
      <c r="J53" s="829"/>
      <c r="K53" s="829"/>
      <c r="M53" s="831"/>
      <c r="N53" s="1014" t="s">
        <v>1001</v>
      </c>
      <c r="O53" s="1015"/>
      <c r="P53" s="1015"/>
      <c r="Q53" s="1015"/>
      <c r="R53" s="1014"/>
      <c r="S53" s="1014">
        <f>SUM(S51:S52)</f>
        <v>53420</v>
      </c>
      <c r="T53" s="1014">
        <f t="shared" ref="T53:AH53" si="11">SUM(T51:T52)</f>
        <v>13210</v>
      </c>
      <c r="U53" s="1014">
        <f t="shared" si="11"/>
        <v>4100</v>
      </c>
      <c r="V53" s="1014">
        <f t="shared" si="11"/>
        <v>74780</v>
      </c>
      <c r="W53" s="1014">
        <f t="shared" si="11"/>
        <v>9410</v>
      </c>
      <c r="X53" s="1014">
        <f t="shared" si="11"/>
        <v>1850</v>
      </c>
      <c r="Y53" s="1014">
        <f t="shared" si="11"/>
        <v>26600</v>
      </c>
      <c r="Z53" s="1014">
        <f t="shared" si="11"/>
        <v>12510</v>
      </c>
      <c r="AA53" s="1014">
        <f t="shared" si="11"/>
        <v>3250</v>
      </c>
      <c r="AB53" s="1014">
        <f t="shared" si="11"/>
        <v>25100</v>
      </c>
      <c r="AC53" s="1014">
        <f t="shared" si="11"/>
        <v>10620</v>
      </c>
      <c r="AD53" s="1014">
        <f t="shared" si="11"/>
        <v>4050</v>
      </c>
      <c r="AE53" s="1014">
        <f t="shared" si="11"/>
        <v>26050</v>
      </c>
      <c r="AF53" s="1014">
        <f t="shared" si="11"/>
        <v>22420</v>
      </c>
      <c r="AG53" s="1014">
        <f t="shared" si="11"/>
        <v>800</v>
      </c>
      <c r="AH53" s="1014">
        <f t="shared" si="11"/>
        <v>71590</v>
      </c>
    </row>
    <row r="54" spans="1:35" x14ac:dyDescent="0.25">
      <c r="A54" s="829"/>
      <c r="B54" s="832"/>
      <c r="C54" s="829"/>
      <c r="D54" s="829"/>
      <c r="E54" s="829"/>
      <c r="F54" s="829"/>
      <c r="G54" s="829"/>
      <c r="H54" s="829"/>
      <c r="I54" s="829"/>
      <c r="J54" s="829"/>
      <c r="K54" s="829"/>
      <c r="M54" s="833"/>
      <c r="N54" s="834"/>
      <c r="O54" s="833"/>
      <c r="P54" s="833"/>
      <c r="Q54" s="833"/>
      <c r="R54" s="835"/>
    </row>
    <row r="55" spans="1:35" s="836" customFormat="1" x14ac:dyDescent="0.25">
      <c r="A55" s="829"/>
      <c r="B55" s="829"/>
      <c r="C55" s="829"/>
      <c r="D55" s="829"/>
      <c r="E55" s="829"/>
      <c r="F55" s="829"/>
      <c r="G55" s="829"/>
      <c r="H55" s="829"/>
      <c r="I55" s="829"/>
      <c r="J55" s="829"/>
      <c r="K55" s="829"/>
      <c r="L55" s="5"/>
      <c r="M55" s="833"/>
      <c r="N55" s="834"/>
      <c r="O55" s="833"/>
      <c r="P55" s="833"/>
      <c r="Q55" s="833"/>
      <c r="R55" s="835"/>
      <c r="S55" s="835"/>
      <c r="T55" s="835"/>
      <c r="U55" s="835"/>
      <c r="V55" s="835"/>
      <c r="W55" s="835"/>
      <c r="X55" s="835"/>
      <c r="Y55" s="835"/>
      <c r="Z55" s="835"/>
      <c r="AA55" s="835"/>
      <c r="AB55" s="835"/>
      <c r="AC55" s="835"/>
      <c r="AD55" s="835"/>
      <c r="AE55" s="835"/>
      <c r="AF55" s="835"/>
      <c r="AG55" s="835"/>
      <c r="AH55" s="835"/>
      <c r="AI55" s="5"/>
    </row>
    <row r="56" spans="1:35" x14ac:dyDescent="0.25">
      <c r="A56" s="829"/>
      <c r="B56" s="829"/>
      <c r="C56" s="829"/>
      <c r="D56" s="829"/>
      <c r="E56" s="829"/>
      <c r="F56" s="829"/>
      <c r="G56" s="829"/>
      <c r="H56" s="829"/>
      <c r="I56" s="829"/>
      <c r="J56" s="829"/>
      <c r="K56" s="829"/>
      <c r="M56" s="833"/>
      <c r="N56" s="834"/>
      <c r="O56" s="833"/>
      <c r="P56" s="833"/>
      <c r="Q56" s="833"/>
      <c r="R56" s="835"/>
      <c r="S56" s="835"/>
      <c r="T56" s="835"/>
      <c r="U56" s="835"/>
      <c r="V56" s="835"/>
      <c r="W56" s="835"/>
      <c r="X56" s="835"/>
      <c r="Y56" s="835"/>
      <c r="Z56" s="835"/>
      <c r="AA56" s="835"/>
      <c r="AB56" s="835"/>
      <c r="AC56" s="835"/>
      <c r="AD56" s="835"/>
      <c r="AE56" s="835"/>
      <c r="AF56" s="835"/>
      <c r="AG56" s="835"/>
      <c r="AH56" s="835"/>
    </row>
    <row r="57" spans="1:35" x14ac:dyDescent="0.25">
      <c r="A57" s="829"/>
      <c r="B57" s="829"/>
      <c r="C57" s="829"/>
      <c r="D57" s="829"/>
      <c r="E57" s="829"/>
      <c r="F57" s="829"/>
      <c r="G57" s="829"/>
      <c r="H57" s="829"/>
      <c r="I57" s="829"/>
      <c r="J57" s="829"/>
      <c r="K57" s="829"/>
      <c r="M57" s="833"/>
      <c r="N57" s="834"/>
      <c r="O57" s="833"/>
      <c r="P57" s="833"/>
      <c r="Q57" s="833"/>
      <c r="R57" s="837"/>
      <c r="S57" s="837"/>
      <c r="T57" s="837"/>
      <c r="U57" s="837"/>
      <c r="V57" s="837"/>
      <c r="W57" s="837"/>
      <c r="X57" s="835"/>
      <c r="Y57" s="835"/>
      <c r="Z57" s="835"/>
      <c r="AA57" s="835"/>
      <c r="AB57" s="835"/>
      <c r="AC57" s="835"/>
      <c r="AD57" s="835"/>
      <c r="AE57" s="835"/>
      <c r="AF57" s="835"/>
      <c r="AG57" s="835"/>
      <c r="AH57" s="835"/>
    </row>
    <row r="58" spans="1:35" x14ac:dyDescent="0.25">
      <c r="A58" s="829"/>
      <c r="B58" s="829"/>
      <c r="C58" s="829"/>
      <c r="D58" s="829"/>
      <c r="E58" s="829"/>
      <c r="F58" s="829"/>
      <c r="G58" s="829"/>
      <c r="H58" s="829"/>
      <c r="I58" s="829"/>
      <c r="J58" s="829"/>
      <c r="K58" s="829"/>
      <c r="M58" s="833"/>
      <c r="N58" s="834"/>
      <c r="O58" s="833"/>
      <c r="P58" s="833"/>
      <c r="Q58" s="833"/>
      <c r="R58" s="838"/>
      <c r="S58" s="838"/>
      <c r="T58" s="838"/>
      <c r="U58" s="838"/>
      <c r="V58" s="838"/>
      <c r="W58" s="838"/>
      <c r="X58" s="839"/>
      <c r="Y58" s="839"/>
      <c r="Z58" s="839"/>
      <c r="AA58" s="839"/>
      <c r="AB58" s="839"/>
      <c r="AC58" s="835"/>
      <c r="AD58" s="835"/>
      <c r="AE58" s="835"/>
      <c r="AF58" s="835"/>
      <c r="AG58" s="835"/>
      <c r="AH58" s="835"/>
    </row>
    <row r="59" spans="1:35" x14ac:dyDescent="0.25">
      <c r="A59" s="829"/>
      <c r="B59" s="829"/>
      <c r="C59" s="829"/>
      <c r="D59" s="829"/>
      <c r="E59" s="829"/>
      <c r="F59" s="829"/>
      <c r="G59" s="829"/>
      <c r="H59" s="829"/>
      <c r="I59" s="829"/>
      <c r="J59" s="829"/>
      <c r="K59" s="829"/>
      <c r="R59" s="829"/>
      <c r="S59" s="829"/>
      <c r="T59" s="841"/>
      <c r="U59" s="841"/>
      <c r="V59" s="841"/>
      <c r="W59" s="841"/>
      <c r="X59" s="842"/>
      <c r="Y59" s="842"/>
      <c r="Z59" s="842"/>
      <c r="AA59" s="842"/>
      <c r="AB59" s="842"/>
      <c r="AC59" s="842"/>
      <c r="AD59" s="842"/>
      <c r="AE59" s="822"/>
      <c r="AF59" s="822"/>
      <c r="AG59" s="822"/>
      <c r="AH59" s="822"/>
      <c r="AI59" s="822"/>
    </row>
    <row r="60" spans="1:35" x14ac:dyDescent="0.25">
      <c r="A60" s="829"/>
      <c r="B60" s="829"/>
      <c r="C60" s="829"/>
      <c r="D60" s="829"/>
      <c r="E60" s="829"/>
      <c r="F60" s="829"/>
      <c r="G60" s="829"/>
      <c r="H60" s="829"/>
      <c r="I60" s="829"/>
      <c r="J60" s="829"/>
      <c r="K60" s="829"/>
      <c r="R60" s="829"/>
      <c r="S60" s="829"/>
      <c r="T60" s="843"/>
      <c r="U60" s="844"/>
      <c r="V60" s="841"/>
      <c r="W60" s="844"/>
      <c r="X60" s="842"/>
      <c r="Y60" s="842"/>
      <c r="Z60" s="842"/>
      <c r="AA60" s="842"/>
      <c r="AB60" s="842"/>
      <c r="AC60" s="842"/>
      <c r="AD60" s="842"/>
      <c r="AE60" s="822"/>
      <c r="AF60" s="822"/>
      <c r="AG60" s="822"/>
      <c r="AH60" s="822"/>
      <c r="AI60" s="822"/>
    </row>
    <row r="61" spans="1:35" x14ac:dyDescent="0.25">
      <c r="A61" s="829"/>
      <c r="B61" s="829"/>
      <c r="C61" s="829"/>
      <c r="D61" s="829"/>
      <c r="E61" s="829"/>
      <c r="F61" s="829"/>
      <c r="G61" s="829"/>
      <c r="H61" s="829"/>
      <c r="I61" s="829"/>
      <c r="J61" s="829"/>
      <c r="K61" s="829"/>
      <c r="R61" s="829"/>
      <c r="S61" s="829"/>
      <c r="T61" s="843"/>
      <c r="U61" s="844"/>
      <c r="V61" s="841"/>
      <c r="W61" s="841"/>
      <c r="X61" s="842"/>
      <c r="Y61" s="842"/>
      <c r="Z61" s="842"/>
      <c r="AA61" s="842"/>
      <c r="AB61" s="842"/>
      <c r="AC61" s="842"/>
      <c r="AD61" s="842"/>
      <c r="AE61" s="822"/>
      <c r="AF61" s="822"/>
      <c r="AG61" s="822"/>
      <c r="AH61" s="822"/>
      <c r="AI61" s="822"/>
    </row>
    <row r="62" spans="1:35" x14ac:dyDescent="0.25">
      <c r="A62" s="829"/>
      <c r="B62" s="843"/>
      <c r="C62" s="829"/>
      <c r="D62" s="829"/>
      <c r="E62" s="829"/>
      <c r="F62" s="829"/>
      <c r="G62" s="829"/>
      <c r="H62" s="829"/>
      <c r="I62" s="829"/>
      <c r="J62" s="829"/>
      <c r="K62" s="829"/>
      <c r="R62" s="829"/>
      <c r="S62" s="829"/>
      <c r="T62" s="843"/>
      <c r="U62" s="829"/>
      <c r="V62" s="829"/>
      <c r="W62" s="829"/>
      <c r="AE62" s="822"/>
    </row>
    <row r="63" spans="1:35" x14ac:dyDescent="0.25">
      <c r="A63" s="829"/>
      <c r="B63" s="829"/>
      <c r="C63" s="829"/>
      <c r="D63" s="829"/>
      <c r="E63" s="829"/>
      <c r="F63" s="829"/>
      <c r="G63" s="829"/>
      <c r="H63" s="829"/>
      <c r="I63" s="829"/>
      <c r="J63" s="829"/>
      <c r="K63" s="829"/>
      <c r="L63" s="672"/>
      <c r="M63" s="672"/>
      <c r="N63" s="672"/>
      <c r="O63" s="845"/>
      <c r="P63" s="846"/>
      <c r="Q63" s="672"/>
      <c r="R63" s="672"/>
      <c r="S63" s="672"/>
      <c r="T63" s="672"/>
      <c r="U63" s="672"/>
      <c r="V63" s="672"/>
      <c r="W63" s="672"/>
      <c r="X63" s="672"/>
      <c r="Y63" s="672"/>
      <c r="Z63" s="672"/>
      <c r="AA63" s="672"/>
      <c r="AB63" s="672"/>
      <c r="AC63" s="672"/>
      <c r="AD63" s="672"/>
      <c r="AE63" s="672"/>
      <c r="AF63" s="672"/>
    </row>
    <row r="64" spans="1:35" x14ac:dyDescent="0.25">
      <c r="A64" s="829"/>
      <c r="B64" s="829"/>
      <c r="C64" s="829"/>
      <c r="D64" s="829"/>
      <c r="E64" s="829"/>
      <c r="F64" s="829"/>
      <c r="G64" s="829"/>
      <c r="H64" s="829"/>
      <c r="I64" s="829"/>
      <c r="J64" s="829"/>
      <c r="K64" s="829"/>
      <c r="L64" s="672"/>
      <c r="M64" s="672"/>
      <c r="N64" s="672"/>
      <c r="O64" s="672"/>
      <c r="P64" s="846"/>
      <c r="Q64" s="672"/>
      <c r="R64" s="672"/>
      <c r="S64" s="672"/>
      <c r="T64" s="837"/>
      <c r="U64" s="837"/>
      <c r="V64" s="837"/>
      <c r="W64" s="837"/>
      <c r="X64" s="837"/>
      <c r="Y64" s="837"/>
      <c r="Z64" s="837"/>
      <c r="AA64" s="837"/>
      <c r="AB64" s="837"/>
      <c r="AC64" s="837"/>
      <c r="AD64" s="837"/>
      <c r="AE64" s="672"/>
      <c r="AF64" s="672"/>
    </row>
    <row r="65" spans="1:35" x14ac:dyDescent="0.25">
      <c r="A65" s="829"/>
      <c r="B65" s="829"/>
      <c r="C65" s="829"/>
      <c r="D65" s="829"/>
      <c r="E65" s="829"/>
      <c r="F65" s="829"/>
      <c r="G65" s="829"/>
      <c r="H65" s="829"/>
      <c r="I65" s="829"/>
      <c r="J65" s="829" t="s">
        <v>1014</v>
      </c>
      <c r="K65" s="829"/>
      <c r="L65" s="672"/>
      <c r="M65" s="672"/>
      <c r="N65" s="672"/>
      <c r="O65" s="672"/>
      <c r="P65" s="846"/>
      <c r="Q65" s="672"/>
      <c r="R65" s="672"/>
      <c r="S65" s="672"/>
      <c r="T65" s="837"/>
      <c r="U65" s="837"/>
      <c r="V65" s="837"/>
      <c r="W65" s="837"/>
      <c r="X65" s="837"/>
      <c r="Y65" s="837"/>
      <c r="Z65" s="837"/>
      <c r="AA65" s="837"/>
      <c r="AB65" s="837"/>
      <c r="AC65" s="837"/>
      <c r="AD65" s="837"/>
      <c r="AE65" s="672"/>
      <c r="AF65" s="672"/>
    </row>
    <row r="66" spans="1:35" x14ac:dyDescent="0.25">
      <c r="A66" s="829"/>
      <c r="B66" s="829"/>
      <c r="C66" s="829"/>
      <c r="D66" s="829"/>
      <c r="E66" s="829"/>
      <c r="F66" s="829"/>
      <c r="G66" s="829"/>
      <c r="H66" s="829"/>
      <c r="I66" s="829"/>
      <c r="J66" s="829"/>
      <c r="K66" s="829"/>
      <c r="L66" s="672"/>
      <c r="M66" s="672"/>
      <c r="N66" s="672"/>
      <c r="O66" s="672"/>
      <c r="P66" s="846"/>
      <c r="Q66" s="672"/>
      <c r="R66" s="672"/>
      <c r="S66" s="672"/>
      <c r="T66" s="837"/>
      <c r="U66" s="837"/>
      <c r="V66" s="837"/>
      <c r="W66" s="837"/>
      <c r="X66" s="837"/>
      <c r="Y66" s="837"/>
      <c r="Z66" s="837"/>
      <c r="AA66" s="837"/>
      <c r="AB66" s="837"/>
      <c r="AC66" s="837"/>
      <c r="AD66" s="837"/>
      <c r="AE66" s="672"/>
      <c r="AF66" s="672"/>
    </row>
    <row r="67" spans="1:35" x14ac:dyDescent="0.25">
      <c r="A67" s="829"/>
      <c r="B67" s="829"/>
      <c r="C67" s="829"/>
      <c r="D67" s="829"/>
      <c r="E67" s="829"/>
      <c r="F67" s="829"/>
      <c r="G67" s="829"/>
      <c r="H67" s="829"/>
      <c r="I67" s="829"/>
      <c r="J67" s="829"/>
      <c r="K67" s="829"/>
      <c r="L67" s="672"/>
      <c r="M67" s="672"/>
      <c r="N67" s="672"/>
      <c r="O67" s="672"/>
      <c r="P67" s="846"/>
      <c r="Q67" s="672"/>
      <c r="R67" s="672"/>
      <c r="S67" s="672"/>
      <c r="T67" s="847"/>
      <c r="U67" s="847"/>
      <c r="V67" s="847"/>
      <c r="W67" s="847"/>
      <c r="X67" s="847"/>
      <c r="Y67" s="847"/>
      <c r="Z67" s="847"/>
      <c r="AA67" s="847"/>
      <c r="AB67" s="847"/>
      <c r="AC67" s="847"/>
      <c r="AD67" s="847"/>
      <c r="AE67" s="672"/>
      <c r="AF67" s="672"/>
    </row>
    <row r="68" spans="1:35" x14ac:dyDescent="0.25">
      <c r="A68" s="829"/>
      <c r="B68" s="829"/>
      <c r="C68" s="829"/>
      <c r="D68" s="829"/>
      <c r="E68" s="829"/>
      <c r="F68" s="829"/>
      <c r="G68" s="829"/>
      <c r="H68" s="829"/>
      <c r="I68" s="829"/>
      <c r="J68" s="829"/>
      <c r="K68" s="829"/>
      <c r="L68" s="672"/>
      <c r="M68" s="672"/>
      <c r="N68" s="672"/>
      <c r="O68" s="672"/>
      <c r="P68" s="846"/>
      <c r="Q68" s="672"/>
      <c r="R68" s="672"/>
      <c r="S68" s="672"/>
      <c r="T68" s="847"/>
      <c r="U68" s="847"/>
      <c r="V68" s="847"/>
      <c r="W68" s="847"/>
      <c r="X68" s="847"/>
      <c r="Y68" s="847"/>
      <c r="Z68" s="847"/>
      <c r="AA68" s="847"/>
      <c r="AB68" s="847"/>
      <c r="AC68" s="847"/>
      <c r="AD68" s="847"/>
      <c r="AE68" s="672"/>
      <c r="AF68" s="672"/>
    </row>
    <row r="69" spans="1:35" x14ac:dyDescent="0.25">
      <c r="A69" s="829"/>
      <c r="B69" s="829"/>
      <c r="C69" s="829"/>
      <c r="D69" s="829"/>
      <c r="E69" s="829"/>
      <c r="F69" s="829"/>
      <c r="G69" s="829"/>
      <c r="H69" s="829"/>
      <c r="I69" s="829"/>
      <c r="J69" s="829"/>
      <c r="K69" s="829"/>
      <c r="L69" s="672"/>
      <c r="M69" s="672"/>
      <c r="N69" s="672"/>
      <c r="O69" s="672"/>
      <c r="P69" s="846"/>
      <c r="Q69" s="672"/>
      <c r="R69" s="672"/>
      <c r="S69" s="672"/>
      <c r="T69" s="672"/>
      <c r="U69" s="672"/>
      <c r="V69" s="672"/>
      <c r="W69" s="672"/>
      <c r="X69" s="672"/>
      <c r="Y69" s="672"/>
      <c r="Z69" s="672"/>
      <c r="AA69" s="672"/>
      <c r="AB69" s="672"/>
      <c r="AC69" s="672"/>
      <c r="AD69" s="672"/>
      <c r="AE69" s="672"/>
      <c r="AF69" s="672"/>
    </row>
    <row r="70" spans="1:35" x14ac:dyDescent="0.25">
      <c r="A70" s="829"/>
      <c r="B70" s="829"/>
      <c r="C70" s="829"/>
      <c r="D70" s="829"/>
      <c r="E70" s="829"/>
      <c r="F70" s="829"/>
      <c r="G70" s="829"/>
      <c r="H70" s="829"/>
      <c r="I70" s="829"/>
      <c r="J70" s="829"/>
      <c r="K70" s="829"/>
      <c r="L70" s="672"/>
      <c r="M70" s="672"/>
      <c r="N70" s="672"/>
      <c r="O70" s="672"/>
      <c r="P70" s="846"/>
      <c r="Q70" s="672"/>
      <c r="R70" s="672"/>
      <c r="S70" s="672"/>
      <c r="T70" s="672"/>
      <c r="U70" s="672"/>
      <c r="V70" s="672"/>
      <c r="W70" s="672"/>
      <c r="X70" s="672"/>
      <c r="Y70" s="672"/>
      <c r="Z70" s="672"/>
      <c r="AA70" s="672"/>
      <c r="AB70" s="672"/>
      <c r="AC70" s="672"/>
      <c r="AD70" s="672"/>
      <c r="AE70" s="672"/>
      <c r="AF70" s="672"/>
    </row>
    <row r="71" spans="1:35" x14ac:dyDescent="0.25">
      <c r="A71" s="829"/>
      <c r="B71" s="829"/>
      <c r="C71" s="829"/>
      <c r="D71" s="829"/>
      <c r="E71" s="829"/>
      <c r="F71" s="829"/>
      <c r="G71" s="829"/>
      <c r="H71" s="829"/>
      <c r="I71" s="829"/>
      <c r="J71" s="829"/>
      <c r="K71" s="829"/>
      <c r="L71" s="845"/>
      <c r="M71" s="672"/>
      <c r="N71" s="672"/>
      <c r="O71" s="672"/>
      <c r="P71" s="846"/>
      <c r="Q71" s="672"/>
      <c r="R71" s="672"/>
      <c r="S71" s="672"/>
      <c r="T71" s="847"/>
      <c r="U71" s="847"/>
      <c r="V71" s="847"/>
      <c r="W71" s="847"/>
      <c r="X71" s="847"/>
      <c r="Y71" s="847"/>
      <c r="Z71" s="847"/>
      <c r="AA71" s="847"/>
      <c r="AB71" s="847"/>
      <c r="AC71" s="847"/>
      <c r="AD71" s="847"/>
      <c r="AE71" s="847"/>
      <c r="AF71" s="672"/>
    </row>
    <row r="72" spans="1:35" x14ac:dyDescent="0.25">
      <c r="A72" s="829"/>
      <c r="B72" s="829"/>
      <c r="C72" s="829"/>
      <c r="D72" s="829"/>
      <c r="E72" s="829"/>
      <c r="F72" s="829"/>
      <c r="G72" s="829"/>
      <c r="H72" s="829"/>
      <c r="I72" s="829"/>
      <c r="J72" s="829"/>
      <c r="K72" s="829"/>
      <c r="L72" s="672"/>
      <c r="M72" s="672"/>
      <c r="N72" s="672"/>
      <c r="O72" s="672"/>
      <c r="P72" s="672"/>
      <c r="Q72" s="672"/>
      <c r="R72" s="672"/>
      <c r="S72" s="672"/>
      <c r="T72" s="837"/>
      <c r="U72" s="837"/>
      <c r="V72" s="837"/>
      <c r="W72" s="837"/>
      <c r="X72" s="837"/>
      <c r="Y72" s="837"/>
      <c r="Z72" s="837"/>
      <c r="AA72" s="837"/>
      <c r="AB72" s="837"/>
      <c r="AC72" s="837"/>
      <c r="AD72" s="837"/>
      <c r="AE72" s="847"/>
      <c r="AF72" s="672"/>
    </row>
    <row r="73" spans="1:35" x14ac:dyDescent="0.25">
      <c r="A73" s="829"/>
      <c r="B73" s="829"/>
      <c r="C73" s="829"/>
      <c r="D73" s="829"/>
      <c r="E73" s="829"/>
      <c r="F73" s="829"/>
      <c r="G73" s="829"/>
      <c r="H73" s="829"/>
      <c r="I73" s="829"/>
      <c r="J73" s="829"/>
      <c r="K73" s="829"/>
      <c r="L73" s="672"/>
      <c r="M73" s="672"/>
      <c r="N73" s="672"/>
      <c r="O73" s="672"/>
      <c r="P73" s="846"/>
      <c r="Q73" s="672"/>
      <c r="R73" s="672"/>
      <c r="S73" s="672"/>
      <c r="T73" s="847"/>
      <c r="U73" s="847"/>
      <c r="V73" s="847"/>
      <c r="W73" s="847"/>
      <c r="X73" s="847"/>
      <c r="Y73" s="847"/>
      <c r="Z73" s="847"/>
      <c r="AA73" s="847"/>
      <c r="AB73" s="847"/>
      <c r="AC73" s="847"/>
      <c r="AD73" s="847"/>
      <c r="AE73" s="847"/>
      <c r="AF73" s="672"/>
    </row>
    <row r="74" spans="1:35" x14ac:dyDescent="0.25">
      <c r="A74" s="829"/>
      <c r="B74" s="829"/>
      <c r="C74" s="829"/>
      <c r="D74" s="829"/>
      <c r="E74" s="829"/>
      <c r="F74" s="829"/>
      <c r="G74" s="829"/>
      <c r="H74" s="829"/>
      <c r="I74" s="829"/>
      <c r="J74" s="829"/>
      <c r="K74" s="829"/>
      <c r="L74" s="672"/>
      <c r="M74" s="672"/>
      <c r="N74" s="672"/>
      <c r="O74" s="672"/>
      <c r="P74" s="846"/>
      <c r="Q74" s="672"/>
      <c r="R74" s="672"/>
      <c r="S74" s="672"/>
      <c r="T74" s="847"/>
      <c r="U74" s="847"/>
      <c r="V74" s="847"/>
      <c r="W74" s="847"/>
      <c r="X74" s="847"/>
      <c r="Y74" s="847"/>
      <c r="Z74" s="847"/>
      <c r="AA74" s="847"/>
      <c r="AB74" s="847"/>
      <c r="AC74" s="847"/>
      <c r="AD74" s="847"/>
      <c r="AE74" s="847"/>
      <c r="AF74" s="672"/>
    </row>
    <row r="75" spans="1:35" x14ac:dyDescent="0.25">
      <c r="A75" s="829"/>
      <c r="B75" s="829"/>
      <c r="C75" s="829"/>
      <c r="D75" s="829"/>
      <c r="E75" s="829"/>
      <c r="F75" s="829"/>
      <c r="G75" s="829"/>
      <c r="H75" s="829"/>
      <c r="I75" s="829"/>
      <c r="J75" s="829"/>
      <c r="K75" s="829"/>
      <c r="L75" s="672"/>
      <c r="M75" s="672"/>
      <c r="N75" s="672"/>
      <c r="O75" s="672"/>
      <c r="P75" s="846"/>
      <c r="Q75" s="672"/>
      <c r="R75" s="672"/>
      <c r="S75" s="672"/>
      <c r="T75" s="847"/>
      <c r="U75" s="847"/>
      <c r="V75" s="847"/>
      <c r="W75" s="847"/>
      <c r="X75" s="847"/>
      <c r="Y75" s="847"/>
      <c r="Z75" s="847"/>
      <c r="AA75" s="847"/>
      <c r="AB75" s="847"/>
      <c r="AC75" s="847"/>
      <c r="AD75" s="847"/>
      <c r="AE75" s="847"/>
      <c r="AF75" s="672"/>
    </row>
    <row r="76" spans="1:35" x14ac:dyDescent="0.25">
      <c r="A76" s="829"/>
      <c r="B76" s="829"/>
      <c r="C76" s="829"/>
      <c r="D76" s="829"/>
      <c r="E76" s="829"/>
      <c r="F76" s="829"/>
      <c r="G76" s="829"/>
      <c r="H76" s="829"/>
      <c r="I76" s="829"/>
      <c r="J76" s="829"/>
      <c r="K76" s="829"/>
      <c r="L76" s="672"/>
      <c r="M76" s="672"/>
      <c r="N76" s="672"/>
      <c r="O76" s="672"/>
      <c r="P76" s="672"/>
      <c r="Q76" s="672"/>
      <c r="R76" s="672"/>
      <c r="S76" s="672"/>
      <c r="T76" s="837"/>
      <c r="U76" s="837"/>
      <c r="V76" s="837"/>
      <c r="W76" s="837"/>
      <c r="X76" s="837"/>
      <c r="Y76" s="837"/>
      <c r="Z76" s="837"/>
      <c r="AA76" s="837"/>
      <c r="AB76" s="837"/>
      <c r="AC76" s="837"/>
      <c r="AD76" s="837"/>
      <c r="AE76" s="847"/>
      <c r="AF76" s="672"/>
    </row>
    <row r="77" spans="1:35" x14ac:dyDescent="0.25">
      <c r="A77" s="829"/>
      <c r="B77" s="829"/>
      <c r="C77" s="829"/>
      <c r="D77" s="829"/>
      <c r="E77" s="829"/>
      <c r="F77" s="829"/>
      <c r="G77" s="829"/>
      <c r="H77" s="829"/>
      <c r="I77" s="829"/>
      <c r="J77" s="829"/>
      <c r="K77" s="829"/>
      <c r="L77" s="672"/>
      <c r="M77" s="672"/>
      <c r="N77" s="672"/>
      <c r="O77" s="672"/>
      <c r="P77" s="846"/>
      <c r="Q77" s="672"/>
      <c r="R77" s="672"/>
      <c r="S77" s="672"/>
      <c r="T77" s="847"/>
      <c r="U77" s="847"/>
      <c r="V77" s="847"/>
      <c r="W77" s="847"/>
      <c r="X77" s="847"/>
      <c r="Y77" s="847"/>
      <c r="Z77" s="847"/>
      <c r="AA77" s="847"/>
      <c r="AB77" s="847"/>
      <c r="AC77" s="847"/>
      <c r="AD77" s="847"/>
      <c r="AE77" s="847"/>
      <c r="AF77" s="672"/>
    </row>
    <row r="78" spans="1:35" x14ac:dyDescent="0.25">
      <c r="A78" s="829"/>
      <c r="B78" s="829"/>
      <c r="C78" s="829"/>
      <c r="D78" s="829"/>
      <c r="E78" s="829"/>
      <c r="F78" s="829"/>
      <c r="G78" s="829"/>
      <c r="H78" s="829"/>
      <c r="I78" s="829"/>
      <c r="J78" s="829"/>
      <c r="K78" s="829"/>
      <c r="L78" s="672"/>
      <c r="M78" s="672"/>
      <c r="N78" s="672"/>
      <c r="O78" s="672"/>
      <c r="P78" s="846"/>
      <c r="Q78" s="672"/>
      <c r="R78" s="672"/>
      <c r="S78" s="672"/>
      <c r="T78" s="847"/>
      <c r="U78" s="847"/>
      <c r="V78" s="847"/>
      <c r="W78" s="847"/>
      <c r="X78" s="847"/>
      <c r="Y78" s="847"/>
      <c r="Z78" s="847"/>
      <c r="AA78" s="847"/>
      <c r="AB78" s="847"/>
      <c r="AC78" s="847"/>
      <c r="AD78" s="847"/>
      <c r="AE78" s="672"/>
      <c r="AF78" s="672"/>
    </row>
    <row r="79" spans="1:35" x14ac:dyDescent="0.25">
      <c r="A79" s="848"/>
      <c r="B79" s="848"/>
      <c r="C79" s="848"/>
      <c r="D79" s="848"/>
      <c r="E79" s="848"/>
      <c r="F79" s="848"/>
      <c r="G79" s="848"/>
      <c r="H79" s="848"/>
      <c r="I79" s="848"/>
      <c r="J79" s="848"/>
      <c r="K79" s="848"/>
      <c r="L79" s="672"/>
      <c r="M79" s="672"/>
      <c r="N79" s="672"/>
      <c r="O79" s="672"/>
      <c r="P79" s="846"/>
      <c r="Q79" s="672"/>
      <c r="R79" s="672"/>
      <c r="S79" s="672"/>
      <c r="T79" s="847"/>
      <c r="U79" s="847"/>
      <c r="V79" s="847"/>
      <c r="W79" s="847"/>
      <c r="X79" s="847"/>
      <c r="Y79" s="847"/>
      <c r="Z79" s="847"/>
      <c r="AA79" s="847"/>
      <c r="AB79" s="847"/>
      <c r="AC79" s="847"/>
      <c r="AD79" s="847"/>
      <c r="AE79" s="672"/>
      <c r="AF79" s="672"/>
      <c r="AG79" s="67"/>
      <c r="AH79" s="67"/>
      <c r="AI79" s="67"/>
    </row>
    <row r="80" spans="1:35" x14ac:dyDescent="0.25">
      <c r="A80" s="829"/>
      <c r="B80" s="829"/>
      <c r="C80" s="829"/>
      <c r="D80" s="829"/>
      <c r="E80" s="829"/>
      <c r="F80" s="829"/>
      <c r="G80" s="829"/>
      <c r="H80" s="829"/>
      <c r="I80" s="829"/>
      <c r="J80" s="829"/>
      <c r="K80" s="829"/>
      <c r="L80" s="672"/>
      <c r="M80" s="672"/>
      <c r="N80" s="672"/>
      <c r="O80" s="672"/>
      <c r="P80" s="846"/>
      <c r="Q80" s="672"/>
      <c r="R80" s="672"/>
      <c r="S80" s="672"/>
      <c r="T80" s="847"/>
      <c r="U80" s="847"/>
      <c r="V80" s="847"/>
      <c r="W80" s="847"/>
      <c r="X80" s="847"/>
      <c r="Y80" s="847"/>
      <c r="Z80" s="847"/>
      <c r="AA80" s="847"/>
      <c r="AB80" s="847"/>
      <c r="AC80" s="847"/>
      <c r="AD80" s="847"/>
      <c r="AE80" s="672"/>
      <c r="AF80" s="672"/>
    </row>
    <row r="81" spans="12:32" x14ac:dyDescent="0.25">
      <c r="L81" s="672"/>
      <c r="M81" s="672"/>
      <c r="N81" s="672"/>
      <c r="O81" s="845"/>
      <c r="P81" s="846"/>
      <c r="Q81" s="672"/>
      <c r="R81" s="672"/>
      <c r="S81" s="672"/>
      <c r="T81" s="672"/>
      <c r="U81" s="672"/>
      <c r="V81" s="672"/>
      <c r="W81" s="672"/>
      <c r="X81" s="672"/>
      <c r="Y81" s="672"/>
      <c r="Z81" s="672"/>
      <c r="AA81" s="672"/>
      <c r="AB81" s="672"/>
      <c r="AC81" s="672"/>
      <c r="AD81" s="672"/>
      <c r="AE81" s="672"/>
      <c r="AF81" s="672"/>
    </row>
    <row r="82" spans="12:32" x14ac:dyDescent="0.25">
      <c r="L82" s="672"/>
      <c r="M82" s="672"/>
      <c r="N82" s="672"/>
      <c r="O82" s="672"/>
      <c r="P82" s="846"/>
      <c r="Q82" s="672"/>
      <c r="R82" s="672"/>
      <c r="S82" s="672"/>
      <c r="T82" s="837"/>
      <c r="U82" s="837"/>
      <c r="V82" s="837"/>
      <c r="W82" s="837"/>
      <c r="X82" s="837"/>
      <c r="Y82" s="837"/>
      <c r="Z82" s="837"/>
      <c r="AA82" s="837"/>
      <c r="AB82" s="837"/>
      <c r="AC82" s="837"/>
      <c r="AD82" s="837"/>
      <c r="AE82" s="672"/>
      <c r="AF82" s="672"/>
    </row>
    <row r="83" spans="12:32" x14ac:dyDescent="0.25">
      <c r="L83" s="672"/>
      <c r="M83" s="672"/>
      <c r="N83" s="672"/>
      <c r="O83" s="672"/>
      <c r="P83" s="846"/>
      <c r="Q83" s="672"/>
      <c r="R83" s="672"/>
      <c r="S83" s="672"/>
      <c r="T83" s="837"/>
      <c r="U83" s="837"/>
      <c r="V83" s="837"/>
      <c r="W83" s="837"/>
      <c r="X83" s="837"/>
      <c r="Y83" s="837"/>
      <c r="Z83" s="837"/>
      <c r="AA83" s="837"/>
      <c r="AB83" s="837"/>
      <c r="AC83" s="837"/>
      <c r="AD83" s="837"/>
      <c r="AE83" s="672"/>
      <c r="AF83" s="672"/>
    </row>
    <row r="84" spans="12:32" x14ac:dyDescent="0.25">
      <c r="L84" s="672"/>
      <c r="M84" s="672"/>
      <c r="N84" s="672"/>
      <c r="O84" s="672"/>
      <c r="P84" s="846"/>
      <c r="Q84" s="672"/>
      <c r="R84" s="672"/>
      <c r="S84" s="672"/>
      <c r="T84" s="837"/>
      <c r="U84" s="837"/>
      <c r="V84" s="837"/>
      <c r="W84" s="837"/>
      <c r="X84" s="837"/>
      <c r="Y84" s="837"/>
      <c r="Z84" s="837"/>
      <c r="AA84" s="837"/>
      <c r="AB84" s="837"/>
      <c r="AC84" s="837"/>
      <c r="AD84" s="837"/>
      <c r="AE84" s="672"/>
      <c r="AF84" s="672"/>
    </row>
    <row r="85" spans="12:32" x14ac:dyDescent="0.25">
      <c r="L85" s="672"/>
      <c r="M85" s="672"/>
      <c r="N85" s="672"/>
      <c r="O85" s="672"/>
      <c r="P85" s="846"/>
      <c r="Q85" s="672"/>
      <c r="R85" s="672"/>
      <c r="S85" s="672"/>
      <c r="T85" s="837"/>
      <c r="U85" s="837"/>
      <c r="V85" s="837"/>
      <c r="W85" s="837"/>
      <c r="X85" s="837"/>
      <c r="Y85" s="837"/>
      <c r="Z85" s="837"/>
      <c r="AA85" s="837"/>
      <c r="AB85" s="837"/>
      <c r="AC85" s="837"/>
      <c r="AD85" s="837"/>
      <c r="AE85" s="672"/>
      <c r="AF85" s="672"/>
    </row>
    <row r="86" spans="12:32" x14ac:dyDescent="0.25">
      <c r="L86" s="672"/>
      <c r="M86" s="672"/>
      <c r="N86" s="672"/>
      <c r="O86" s="672"/>
      <c r="P86" s="846"/>
      <c r="Q86" s="672"/>
      <c r="R86" s="672"/>
      <c r="S86" s="672"/>
      <c r="T86" s="847"/>
      <c r="U86" s="847"/>
      <c r="V86" s="847"/>
      <c r="W86" s="847"/>
      <c r="X86" s="847"/>
      <c r="Y86" s="847"/>
      <c r="Z86" s="847"/>
      <c r="AA86" s="847"/>
      <c r="AB86" s="847"/>
      <c r="AC86" s="847"/>
      <c r="AD86" s="847"/>
      <c r="AE86" s="672"/>
      <c r="AF86" s="672"/>
    </row>
    <row r="87" spans="12:32" x14ac:dyDescent="0.25">
      <c r="L87" s="672"/>
      <c r="M87" s="672"/>
      <c r="N87" s="672"/>
      <c r="O87" s="672"/>
      <c r="P87" s="846"/>
      <c r="Q87" s="672"/>
      <c r="R87" s="672"/>
      <c r="S87" s="672"/>
      <c r="T87" s="672"/>
      <c r="U87" s="672"/>
      <c r="V87" s="672"/>
      <c r="W87" s="672"/>
      <c r="X87" s="672"/>
      <c r="Y87" s="672"/>
      <c r="Z87" s="672"/>
      <c r="AA87" s="672"/>
      <c r="AB87" s="672"/>
      <c r="AC87" s="672"/>
      <c r="AD87" s="672"/>
      <c r="AE87" s="672"/>
      <c r="AF87" s="672"/>
    </row>
    <row r="88" spans="12:32" x14ac:dyDescent="0.25">
      <c r="L88" s="672"/>
      <c r="M88" s="672"/>
      <c r="N88" s="672"/>
      <c r="O88" s="672"/>
      <c r="P88" s="846"/>
      <c r="Q88" s="672"/>
      <c r="R88" s="672"/>
      <c r="S88" s="672"/>
      <c r="T88" s="847"/>
      <c r="U88" s="847"/>
      <c r="V88" s="847"/>
      <c r="W88" s="847"/>
      <c r="X88" s="847"/>
      <c r="Y88" s="847"/>
      <c r="Z88" s="847"/>
      <c r="AA88" s="847"/>
      <c r="AB88" s="847"/>
      <c r="AC88" s="847"/>
      <c r="AD88" s="847"/>
      <c r="AE88" s="847"/>
      <c r="AF88" s="672"/>
    </row>
    <row r="89" spans="12:32" x14ac:dyDescent="0.25">
      <c r="L89" s="672"/>
      <c r="M89" s="672"/>
      <c r="N89" s="672"/>
      <c r="O89" s="672"/>
      <c r="P89" s="846"/>
      <c r="Q89" s="672"/>
      <c r="R89" s="672"/>
      <c r="S89" s="672"/>
      <c r="T89" s="672"/>
      <c r="U89" s="672"/>
      <c r="V89" s="672"/>
      <c r="W89" s="672"/>
      <c r="X89" s="672"/>
      <c r="Y89" s="672"/>
      <c r="Z89" s="672"/>
      <c r="AA89" s="672"/>
      <c r="AB89" s="672"/>
      <c r="AC89" s="672"/>
      <c r="AD89" s="672"/>
      <c r="AE89" s="672"/>
      <c r="AF89" s="672"/>
    </row>
    <row r="90" spans="12:32" x14ac:dyDescent="0.25">
      <c r="T90" s="840" t="s">
        <v>1014</v>
      </c>
    </row>
  </sheetData>
  <conditionalFormatting sqref="P1 N51 P81:P1048576 O64:O67 P50 P59:P62 N54:N58 L3:L6">
    <cfRule type="cellIs" dxfId="710" priority="179" stopIfTrue="1" operator="equal">
      <formula>"could do"</formula>
    </cfRule>
    <cfRule type="cellIs" dxfId="709" priority="180" stopIfTrue="1" operator="equal">
      <formula>"should do"</formula>
    </cfRule>
    <cfRule type="cellIs" dxfId="708" priority="181" stopIfTrue="1" operator="equal">
      <formula>"must do"</formula>
    </cfRule>
  </conditionalFormatting>
  <conditionalFormatting sqref="M53">
    <cfRule type="cellIs" dxfId="707" priority="167" stopIfTrue="1" operator="equal">
      <formula>"could do"</formula>
    </cfRule>
    <cfRule type="cellIs" dxfId="706" priority="168" stopIfTrue="1" operator="equal">
      <formula>"should do"</formula>
    </cfRule>
    <cfRule type="cellIs" dxfId="705" priority="169" stopIfTrue="1" operator="equal">
      <formula>"must do"</formula>
    </cfRule>
  </conditionalFormatting>
  <conditionalFormatting sqref="M52">
    <cfRule type="cellIs" dxfId="704" priority="170" stopIfTrue="1" operator="equal">
      <formula>"could do"</formula>
    </cfRule>
    <cfRule type="cellIs" dxfId="703" priority="171" stopIfTrue="1" operator="equal">
      <formula>"should do"</formula>
    </cfRule>
    <cfRule type="cellIs" dxfId="702" priority="172" stopIfTrue="1" operator="equal">
      <formula>"must do"</formula>
    </cfRule>
  </conditionalFormatting>
  <conditionalFormatting sqref="O82:O85 O88">
    <cfRule type="cellIs" dxfId="701" priority="161" stopIfTrue="1" operator="equal">
      <formula>"could do"</formula>
    </cfRule>
    <cfRule type="cellIs" dxfId="700" priority="162" stopIfTrue="1" operator="equal">
      <formula>"should do"</formula>
    </cfRule>
    <cfRule type="cellIs" dxfId="699" priority="163" stopIfTrue="1" operator="equal">
      <formula>"must do"</formula>
    </cfRule>
  </conditionalFormatting>
  <conditionalFormatting sqref="O81 O69 O71 O77:O78 O73:O75">
    <cfRule type="cellIs" dxfId="698" priority="164" stopIfTrue="1" operator="equal">
      <formula>"could do"</formula>
    </cfRule>
    <cfRule type="cellIs" dxfId="697" priority="165" stopIfTrue="1" operator="equal">
      <formula>"should do"</formula>
    </cfRule>
    <cfRule type="cellIs" dxfId="696" priority="166" stopIfTrue="1" operator="equal">
      <formula>"must do"</formula>
    </cfRule>
  </conditionalFormatting>
  <conditionalFormatting sqref="L72:L74">
    <cfRule type="cellIs" dxfId="695" priority="158" stopIfTrue="1" operator="equal">
      <formula>"could do"</formula>
    </cfRule>
    <cfRule type="cellIs" dxfId="694" priority="159" stopIfTrue="1" operator="equal">
      <formula>"should do"</formula>
    </cfRule>
    <cfRule type="cellIs" dxfId="693" priority="160" stopIfTrue="1" operator="equal">
      <formula>"must do"</formula>
    </cfRule>
  </conditionalFormatting>
  <conditionalFormatting sqref="L76">
    <cfRule type="cellIs" dxfId="692" priority="155" stopIfTrue="1" operator="equal">
      <formula>"could do"</formula>
    </cfRule>
    <cfRule type="cellIs" dxfId="691" priority="156" stopIfTrue="1" operator="equal">
      <formula>"should do"</formula>
    </cfRule>
    <cfRule type="cellIs" dxfId="690" priority="157" stopIfTrue="1" operator="equal">
      <formula>"must do"</formula>
    </cfRule>
  </conditionalFormatting>
  <conditionalFormatting sqref="O72">
    <cfRule type="cellIs" dxfId="689" priority="143" stopIfTrue="1" operator="equal">
      <formula>"could do"</formula>
    </cfRule>
    <cfRule type="cellIs" dxfId="688" priority="144" stopIfTrue="1" operator="equal">
      <formula>"should do"</formula>
    </cfRule>
    <cfRule type="cellIs" dxfId="687" priority="145" stopIfTrue="1" operator="equal">
      <formula>"must do"</formula>
    </cfRule>
  </conditionalFormatting>
  <conditionalFormatting sqref="M76:AD76">
    <cfRule type="cellIs" dxfId="686" priority="152" stopIfTrue="1" operator="equal">
      <formula>"could do"</formula>
    </cfRule>
    <cfRule type="cellIs" dxfId="685" priority="153" stopIfTrue="1" operator="equal">
      <formula>"should do"</formula>
    </cfRule>
    <cfRule type="cellIs" dxfId="684" priority="154" stopIfTrue="1" operator="equal">
      <formula>"must do"</formula>
    </cfRule>
  </conditionalFormatting>
  <conditionalFormatting sqref="M72:N72 P72:S72">
    <cfRule type="cellIs" dxfId="683" priority="149" stopIfTrue="1" operator="equal">
      <formula>"could do"</formula>
    </cfRule>
    <cfRule type="cellIs" dxfId="682" priority="150" stopIfTrue="1" operator="equal">
      <formula>"should do"</formula>
    </cfRule>
    <cfRule type="cellIs" dxfId="681" priority="151" stopIfTrue="1" operator="equal">
      <formula>"must do"</formula>
    </cfRule>
  </conditionalFormatting>
  <conditionalFormatting sqref="T72:AD72">
    <cfRule type="cellIs" dxfId="680" priority="146" stopIfTrue="1" operator="equal">
      <formula>"could do"</formula>
    </cfRule>
    <cfRule type="cellIs" dxfId="679" priority="147" stopIfTrue="1" operator="equal">
      <formula>"should do"</formula>
    </cfRule>
    <cfRule type="cellIs" dxfId="678" priority="148" stopIfTrue="1" operator="equal">
      <formula>"must do"</formula>
    </cfRule>
  </conditionalFormatting>
  <conditionalFormatting sqref="N52:R52">
    <cfRule type="cellIs" dxfId="677" priority="4" stopIfTrue="1" operator="equal">
      <formula>"could do"</formula>
    </cfRule>
    <cfRule type="cellIs" dxfId="676" priority="5" stopIfTrue="1" operator="equal">
      <formula>"should do"</formula>
    </cfRule>
    <cfRule type="cellIs" dxfId="675" priority="6" stopIfTrue="1" operator="equal">
      <formula>"must do"</formula>
    </cfRule>
  </conditionalFormatting>
  <conditionalFormatting sqref="N49">
    <cfRule type="cellIs" dxfId="674" priority="1" stopIfTrue="1" operator="equal">
      <formula>"could do"</formula>
    </cfRule>
    <cfRule type="cellIs" dxfId="673" priority="2" stopIfTrue="1" operator="equal">
      <formula>"should do"</formula>
    </cfRule>
    <cfRule type="cellIs" dxfId="672" priority="3" stopIfTrue="1" operator="equal">
      <formula>"must do"</formula>
    </cfRule>
  </conditionalFormatting>
  <dataValidations count="3">
    <dataValidation type="list" allowBlank="1" showInputMessage="1" showErrorMessage="1" sqref="H50 G8:G49">
      <formula1>CAC</formula1>
    </dataValidation>
    <dataValidation type="list" allowBlank="1" showInputMessage="1" showErrorMessage="1" sqref="O82:O84 O69 L71 O71:O78 O64:O67 L8:L49">
      <formula1>Priorities</formula1>
    </dataValidation>
    <dataValidation type="list" allowBlank="1" showInputMessage="1" showErrorMessage="1" sqref="E8:E50">
      <formula1>units</formula1>
    </dataValidation>
  </dataValidations>
  <pageMargins left="0.7" right="0.7" top="0.75" bottom="0.75" header="0.3" footer="0.3"/>
  <pageSetup paperSize="210" scale="48" fitToHeight="0" orientation="landscape" horizontalDpi="1200" verticalDpi="120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E77"/>
  <sheetViews>
    <sheetView topLeftCell="B9" zoomScale="70" zoomScaleNormal="70" workbookViewId="0">
      <selection sqref="A1:AF17"/>
    </sheetView>
  </sheetViews>
  <sheetFormatPr defaultColWidth="8.85546875" defaultRowHeight="30" customHeight="1" x14ac:dyDescent="0.25"/>
  <cols>
    <col min="1" max="1" width="24.140625" style="987" customWidth="1"/>
    <col min="2" max="2" width="25.140625" style="904" customWidth="1"/>
    <col min="3" max="3" width="16.5703125" style="904" customWidth="1"/>
    <col min="4" max="4" width="35.7109375" style="978" customWidth="1"/>
    <col min="5" max="5" width="35.7109375" style="904" customWidth="1"/>
    <col min="6" max="6" width="20.140625" style="904" customWidth="1"/>
    <col min="7" max="7" width="14.7109375" style="988" customWidth="1"/>
    <col min="8" max="8" width="14.7109375" style="975" customWidth="1"/>
    <col min="9" max="9" width="14.7109375" style="989" customWidth="1"/>
    <col min="10" max="10" width="14.7109375" style="989" hidden="1" customWidth="1"/>
    <col min="11" max="14" width="14.7109375" style="985" hidden="1" customWidth="1"/>
    <col min="15" max="17" width="14.7109375" style="985" customWidth="1"/>
    <col min="18" max="18" width="17.140625" style="985" bestFit="1" customWidth="1"/>
    <col min="19" max="21" width="14.7109375" style="985" customWidth="1"/>
    <col min="22" max="25" width="14.7109375" style="989" customWidth="1"/>
    <col min="26" max="31" width="14.7109375" style="989" hidden="1" customWidth="1"/>
    <col min="32" max="32" width="17.140625" style="989" bestFit="1" customWidth="1"/>
    <col min="33" max="16384" width="8.85546875" style="984"/>
  </cols>
  <sheetData>
    <row r="1" spans="1:161" s="905" customFormat="1" ht="30" customHeight="1" x14ac:dyDescent="0.25">
      <c r="A1" s="895" t="s">
        <v>1503</v>
      </c>
      <c r="B1" s="896"/>
      <c r="C1" s="896"/>
      <c r="D1" s="896"/>
      <c r="E1" s="897"/>
      <c r="F1" s="897"/>
      <c r="G1" s="898"/>
      <c r="H1" s="899"/>
      <c r="I1" s="900"/>
      <c r="J1" s="900"/>
      <c r="K1" s="901"/>
      <c r="L1" s="902"/>
      <c r="M1" s="902"/>
      <c r="N1" s="902"/>
      <c r="O1" s="902"/>
      <c r="P1" s="902"/>
      <c r="Q1" s="902"/>
      <c r="R1" s="902"/>
      <c r="S1" s="902"/>
      <c r="T1" s="902"/>
      <c r="U1" s="902"/>
      <c r="V1" s="896"/>
      <c r="W1" s="896"/>
      <c r="X1" s="896"/>
      <c r="Y1" s="896"/>
      <c r="Z1" s="896"/>
      <c r="AA1" s="896"/>
      <c r="AB1" s="896"/>
      <c r="AC1" s="896"/>
      <c r="AD1" s="896"/>
      <c r="AE1" s="896"/>
      <c r="AF1" s="903"/>
      <c r="AG1" s="904"/>
    </row>
    <row r="2" spans="1:161" s="905" customFormat="1" ht="30" customHeight="1" x14ac:dyDescent="0.25">
      <c r="A2" s="895" t="s">
        <v>1657</v>
      </c>
      <c r="B2" s="895"/>
      <c r="C2" s="895"/>
      <c r="D2" s="906"/>
      <c r="E2" s="907"/>
      <c r="F2" s="907"/>
      <c r="G2" s="908"/>
      <c r="H2" s="909"/>
      <c r="I2" s="910"/>
      <c r="J2" s="910"/>
      <c r="K2" s="911"/>
      <c r="L2" s="912"/>
      <c r="M2" s="912"/>
      <c r="N2" s="912"/>
      <c r="O2" s="912"/>
      <c r="P2" s="912"/>
      <c r="Q2" s="912"/>
      <c r="R2" s="912"/>
      <c r="S2" s="912"/>
      <c r="T2" s="912"/>
      <c r="U2" s="912"/>
      <c r="V2" s="913"/>
      <c r="W2" s="913"/>
      <c r="X2" s="913"/>
      <c r="Y2" s="913"/>
      <c r="Z2" s="913"/>
      <c r="AA2" s="913"/>
      <c r="AB2" s="913"/>
      <c r="AC2" s="913"/>
      <c r="AD2" s="913"/>
      <c r="AE2" s="913"/>
      <c r="AF2" s="914"/>
    </row>
    <row r="3" spans="1:161" s="1000" customFormat="1" ht="45" x14ac:dyDescent="0.25">
      <c r="A3" s="996" t="s">
        <v>1504</v>
      </c>
      <c r="B3" s="996" t="s">
        <v>39</v>
      </c>
      <c r="C3" s="996" t="s">
        <v>1651</v>
      </c>
      <c r="D3" s="996" t="s">
        <v>1506</v>
      </c>
      <c r="E3" s="996" t="s">
        <v>54</v>
      </c>
      <c r="F3" s="996" t="s">
        <v>41</v>
      </c>
      <c r="G3" s="996" t="s">
        <v>1508</v>
      </c>
      <c r="H3" s="996" t="s">
        <v>1509</v>
      </c>
      <c r="I3" s="996" t="s">
        <v>47</v>
      </c>
      <c r="J3" s="997" t="s">
        <v>1510</v>
      </c>
      <c r="K3" s="998">
        <v>2014</v>
      </c>
      <c r="L3" s="999">
        <v>2015</v>
      </c>
      <c r="M3" s="999">
        <v>2016</v>
      </c>
      <c r="N3" s="999">
        <v>2017</v>
      </c>
      <c r="O3" s="999" t="s">
        <v>1511</v>
      </c>
      <c r="P3" s="999">
        <v>2021</v>
      </c>
      <c r="Q3" s="999">
        <v>2022</v>
      </c>
      <c r="R3" s="999">
        <v>2023</v>
      </c>
      <c r="S3" s="716">
        <v>2024</v>
      </c>
      <c r="T3" s="999">
        <v>2025</v>
      </c>
      <c r="U3" s="716">
        <v>2026</v>
      </c>
      <c r="V3" s="716">
        <v>2027</v>
      </c>
      <c r="W3" s="716">
        <v>2028</v>
      </c>
      <c r="X3" s="716">
        <v>2029</v>
      </c>
      <c r="Y3" s="716">
        <v>2030</v>
      </c>
      <c r="Z3" s="716">
        <v>2031</v>
      </c>
      <c r="AA3" s="716">
        <v>2032</v>
      </c>
      <c r="AB3" s="716">
        <v>2033</v>
      </c>
      <c r="AC3" s="716">
        <v>2034</v>
      </c>
      <c r="AD3" s="716">
        <v>2035</v>
      </c>
      <c r="AE3" s="716">
        <v>2036</v>
      </c>
      <c r="AF3" s="716" t="s">
        <v>262</v>
      </c>
      <c r="AG3" s="716"/>
      <c r="AH3" s="717"/>
      <c r="AJ3" s="1001"/>
    </row>
    <row r="4" spans="1:161" s="929" customFormat="1" ht="30" customHeight="1" x14ac:dyDescent="0.25">
      <c r="A4" s="920" t="s">
        <v>1513</v>
      </c>
      <c r="B4" s="920"/>
      <c r="C4" s="920"/>
      <c r="D4" s="920"/>
      <c r="E4" s="920"/>
      <c r="F4" s="921"/>
      <c r="G4" s="922"/>
      <c r="H4" s="921"/>
      <c r="I4" s="922"/>
      <c r="J4" s="921"/>
      <c r="K4" s="923"/>
      <c r="L4" s="924"/>
      <c r="M4" s="924"/>
      <c r="N4" s="924"/>
      <c r="O4" s="924"/>
      <c r="P4" s="924"/>
      <c r="Q4" s="924"/>
      <c r="R4" s="924"/>
      <c r="S4" s="924"/>
      <c r="T4" s="924"/>
      <c r="U4" s="925"/>
      <c r="V4" s="925"/>
      <c r="W4" s="925"/>
      <c r="X4" s="926"/>
      <c r="Y4" s="926"/>
      <c r="Z4" s="926"/>
      <c r="AA4" s="926"/>
      <c r="AB4" s="926"/>
      <c r="AC4" s="926"/>
      <c r="AD4" s="926"/>
      <c r="AE4" s="926"/>
      <c r="AF4" s="927"/>
      <c r="AG4" s="928"/>
      <c r="AH4" s="928"/>
      <c r="AI4" s="928"/>
      <c r="AJ4" s="928"/>
      <c r="AK4" s="928"/>
      <c r="AL4" s="928"/>
      <c r="AM4" s="928"/>
      <c r="AN4" s="928"/>
      <c r="AO4" s="928"/>
      <c r="AP4" s="928"/>
      <c r="AQ4" s="928"/>
      <c r="AR4" s="928"/>
      <c r="AS4" s="928"/>
      <c r="AT4" s="928"/>
      <c r="AU4" s="928"/>
      <c r="AV4" s="928"/>
      <c r="AW4" s="928"/>
      <c r="AX4" s="928"/>
      <c r="AY4" s="928"/>
      <c r="AZ4" s="928"/>
      <c r="BA4" s="928"/>
      <c r="BB4" s="928"/>
      <c r="BC4" s="928"/>
      <c r="BD4" s="928"/>
      <c r="BE4" s="928"/>
      <c r="BF4" s="928"/>
      <c r="BG4" s="928"/>
      <c r="BH4" s="928"/>
      <c r="BI4" s="928"/>
      <c r="BJ4" s="928"/>
      <c r="BK4" s="928"/>
      <c r="BL4" s="928"/>
      <c r="BM4" s="928"/>
      <c r="BN4" s="928"/>
      <c r="BO4" s="928"/>
      <c r="BP4" s="928"/>
      <c r="BQ4" s="928"/>
      <c r="BR4" s="928"/>
      <c r="BS4" s="928"/>
      <c r="BT4" s="928"/>
      <c r="BU4" s="928"/>
      <c r="BV4" s="928"/>
      <c r="BW4" s="928"/>
      <c r="BX4" s="928"/>
      <c r="BY4" s="928"/>
      <c r="BZ4" s="928"/>
      <c r="CA4" s="928"/>
      <c r="CB4" s="928"/>
      <c r="CC4" s="928"/>
      <c r="CD4" s="928"/>
      <c r="CE4" s="928"/>
      <c r="CF4" s="928"/>
      <c r="CG4" s="928"/>
      <c r="CH4" s="928"/>
      <c r="CI4" s="928"/>
      <c r="CJ4" s="928"/>
      <c r="CK4" s="928"/>
      <c r="CL4" s="928"/>
      <c r="CM4" s="928"/>
      <c r="CN4" s="928"/>
      <c r="CO4" s="928"/>
      <c r="CP4" s="928"/>
      <c r="CQ4" s="928"/>
      <c r="CR4" s="928"/>
      <c r="CS4" s="928"/>
      <c r="CT4" s="928"/>
      <c r="CU4" s="928"/>
      <c r="CV4" s="928"/>
      <c r="CW4" s="928"/>
      <c r="CX4" s="928"/>
      <c r="CY4" s="928"/>
      <c r="CZ4" s="928"/>
      <c r="DA4" s="928"/>
      <c r="DB4" s="928"/>
      <c r="DC4" s="928"/>
      <c r="DD4" s="928"/>
      <c r="DE4" s="928"/>
      <c r="DF4" s="928"/>
      <c r="DG4" s="928"/>
      <c r="DH4" s="928"/>
      <c r="DI4" s="928"/>
      <c r="DJ4" s="928"/>
      <c r="DK4" s="928"/>
      <c r="DL4" s="928"/>
      <c r="DM4" s="928"/>
      <c r="DN4" s="928"/>
      <c r="DO4" s="928"/>
      <c r="DP4" s="928"/>
      <c r="DQ4" s="928"/>
      <c r="DR4" s="928"/>
      <c r="DS4" s="928"/>
      <c r="DT4" s="928"/>
      <c r="DU4" s="928"/>
      <c r="DV4" s="928"/>
      <c r="DW4" s="928"/>
      <c r="DX4" s="928"/>
      <c r="DY4" s="928"/>
      <c r="DZ4" s="928"/>
      <c r="EA4" s="928"/>
      <c r="EB4" s="928"/>
      <c r="EC4" s="928"/>
      <c r="ED4" s="928"/>
      <c r="EE4" s="928"/>
      <c r="EF4" s="928"/>
      <c r="EG4" s="928"/>
      <c r="EH4" s="928"/>
      <c r="EI4" s="928"/>
      <c r="EJ4" s="928"/>
      <c r="EK4" s="928"/>
      <c r="EL4" s="928"/>
      <c r="EM4" s="928"/>
      <c r="EN4" s="928"/>
      <c r="EO4" s="928"/>
      <c r="EP4" s="928"/>
      <c r="EQ4" s="928"/>
      <c r="ER4" s="928"/>
      <c r="ES4" s="928"/>
      <c r="ET4" s="928"/>
      <c r="EU4" s="928"/>
      <c r="EV4" s="928"/>
      <c r="EW4" s="928"/>
      <c r="EX4" s="928"/>
      <c r="EY4" s="928"/>
      <c r="EZ4" s="928"/>
      <c r="FA4" s="928"/>
      <c r="FB4" s="928"/>
      <c r="FC4" s="928"/>
      <c r="FD4" s="928"/>
      <c r="FE4" s="928"/>
    </row>
    <row r="5" spans="1:161" s="938" customFormat="1" ht="127.5" x14ac:dyDescent="0.25">
      <c r="A5" s="1156" t="s">
        <v>1514</v>
      </c>
      <c r="B5" s="930" t="s">
        <v>1515</v>
      </c>
      <c r="C5" s="930" t="s">
        <v>1516</v>
      </c>
      <c r="D5" s="930" t="s">
        <v>1517</v>
      </c>
      <c r="E5" s="1137" t="s">
        <v>1719</v>
      </c>
      <c r="F5" s="1146" t="s">
        <v>1518</v>
      </c>
      <c r="G5" s="1138">
        <v>1</v>
      </c>
      <c r="H5" s="1138">
        <v>3</v>
      </c>
      <c r="I5" s="1138">
        <v>1</v>
      </c>
      <c r="J5" s="1139"/>
      <c r="K5" s="1140"/>
      <c r="L5" s="1141"/>
      <c r="M5" s="1141"/>
      <c r="N5" s="1141"/>
      <c r="O5" s="1142">
        <v>12000</v>
      </c>
      <c r="P5" s="1143">
        <v>250</v>
      </c>
      <c r="Q5" s="1143">
        <v>250</v>
      </c>
      <c r="R5" s="1143">
        <v>250</v>
      </c>
      <c r="S5" s="1143">
        <v>12000</v>
      </c>
      <c r="T5" s="1143">
        <v>250</v>
      </c>
      <c r="U5" s="1143">
        <v>250</v>
      </c>
      <c r="V5" s="1143">
        <v>250</v>
      </c>
      <c r="W5" s="1143">
        <v>250</v>
      </c>
      <c r="X5" s="1143">
        <v>250</v>
      </c>
      <c r="Y5" s="1143">
        <v>250</v>
      </c>
      <c r="Z5" s="1143">
        <v>2000</v>
      </c>
      <c r="AA5" s="1143"/>
      <c r="AB5" s="1143"/>
      <c r="AC5" s="1143"/>
      <c r="AD5" s="1143"/>
      <c r="AE5" s="1143"/>
      <c r="AF5" s="1144">
        <v>1250</v>
      </c>
      <c r="AG5" s="905"/>
      <c r="AH5" s="905"/>
      <c r="AI5" s="905"/>
      <c r="AJ5" s="905"/>
      <c r="AK5" s="905"/>
      <c r="AL5" s="905"/>
      <c r="AM5" s="905"/>
      <c r="AN5" s="905"/>
      <c r="AO5" s="905"/>
      <c r="AP5" s="905"/>
      <c r="AQ5" s="905"/>
      <c r="AR5" s="905"/>
      <c r="AS5" s="905"/>
      <c r="AT5" s="905"/>
      <c r="AU5" s="905"/>
      <c r="AV5" s="905"/>
      <c r="AW5" s="905"/>
      <c r="AX5" s="905"/>
      <c r="AY5" s="905"/>
      <c r="AZ5" s="905"/>
      <c r="BA5" s="905"/>
      <c r="BB5" s="905"/>
      <c r="BC5" s="905"/>
      <c r="BD5" s="905"/>
      <c r="BE5" s="905"/>
      <c r="BF5" s="905"/>
      <c r="BG5" s="905"/>
      <c r="BH5" s="905"/>
      <c r="BI5" s="905"/>
      <c r="BJ5" s="905"/>
      <c r="BK5" s="905"/>
      <c r="BL5" s="905"/>
      <c r="BM5" s="905"/>
      <c r="BN5" s="905"/>
      <c r="BO5" s="905"/>
      <c r="BP5" s="905"/>
      <c r="BQ5" s="905"/>
      <c r="BR5" s="905"/>
      <c r="BS5" s="905"/>
      <c r="BT5" s="905"/>
      <c r="BU5" s="905"/>
      <c r="BV5" s="905"/>
      <c r="BW5" s="905"/>
      <c r="BX5" s="905"/>
      <c r="BY5" s="905"/>
      <c r="BZ5" s="905"/>
      <c r="CA5" s="905"/>
      <c r="CB5" s="905"/>
      <c r="CC5" s="905"/>
      <c r="CD5" s="905"/>
      <c r="CE5" s="905"/>
      <c r="CF5" s="905"/>
      <c r="CG5" s="905"/>
      <c r="CH5" s="905"/>
      <c r="CI5" s="905"/>
      <c r="CJ5" s="905"/>
      <c r="CK5" s="905"/>
      <c r="CL5" s="905"/>
      <c r="CM5" s="905"/>
      <c r="CN5" s="905"/>
      <c r="CO5" s="905"/>
      <c r="CP5" s="905"/>
      <c r="CQ5" s="905"/>
      <c r="CR5" s="905"/>
      <c r="CS5" s="905"/>
      <c r="CT5" s="905"/>
      <c r="CU5" s="905"/>
      <c r="CV5" s="905"/>
      <c r="CW5" s="905"/>
      <c r="CX5" s="905"/>
      <c r="CY5" s="905"/>
      <c r="CZ5" s="905"/>
      <c r="DA5" s="905"/>
      <c r="DB5" s="905"/>
      <c r="DC5" s="905"/>
      <c r="DD5" s="905"/>
      <c r="DE5" s="905"/>
      <c r="DF5" s="905"/>
      <c r="DG5" s="905"/>
      <c r="DH5" s="905"/>
      <c r="DI5" s="905"/>
      <c r="DJ5" s="905"/>
      <c r="DK5" s="905"/>
      <c r="DL5" s="905"/>
      <c r="DM5" s="905"/>
      <c r="DN5" s="905"/>
      <c r="DO5" s="905"/>
      <c r="DP5" s="905"/>
      <c r="DQ5" s="905"/>
      <c r="DR5" s="905"/>
      <c r="DS5" s="905"/>
      <c r="DT5" s="905"/>
      <c r="DU5" s="905"/>
      <c r="DV5" s="905"/>
      <c r="DW5" s="905"/>
      <c r="DX5" s="905"/>
      <c r="DY5" s="905"/>
      <c r="DZ5" s="905"/>
      <c r="EA5" s="905"/>
      <c r="EB5" s="905"/>
      <c r="EC5" s="905"/>
      <c r="ED5" s="905"/>
      <c r="EE5" s="905"/>
      <c r="EF5" s="905"/>
      <c r="EG5" s="905"/>
      <c r="EH5" s="905"/>
      <c r="EI5" s="905"/>
      <c r="EJ5" s="905"/>
      <c r="EK5" s="905"/>
      <c r="EL5" s="905"/>
      <c r="EM5" s="905"/>
      <c r="EN5" s="905"/>
      <c r="EO5" s="905"/>
      <c r="EP5" s="905"/>
      <c r="EQ5" s="905"/>
      <c r="ER5" s="905"/>
      <c r="ES5" s="905"/>
      <c r="ET5" s="905"/>
      <c r="EU5" s="905"/>
      <c r="EV5" s="905"/>
      <c r="EW5" s="905"/>
      <c r="EX5" s="905"/>
      <c r="EY5" s="905"/>
      <c r="EZ5" s="905"/>
      <c r="FA5" s="905"/>
      <c r="FB5" s="905"/>
      <c r="FC5" s="905"/>
      <c r="FD5" s="905"/>
      <c r="FE5" s="905"/>
    </row>
    <row r="6" spans="1:161" s="938" customFormat="1" ht="127.5" x14ac:dyDescent="0.25">
      <c r="A6" s="1157"/>
      <c r="B6" s="930" t="s">
        <v>1519</v>
      </c>
      <c r="C6" s="930" t="s">
        <v>1516</v>
      </c>
      <c r="D6" s="930" t="s">
        <v>1517</v>
      </c>
      <c r="E6" s="1137" t="s">
        <v>1719</v>
      </c>
      <c r="F6" s="1146" t="s">
        <v>1518</v>
      </c>
      <c r="G6" s="1145">
        <v>1</v>
      </c>
      <c r="H6" s="1145">
        <v>3</v>
      </c>
      <c r="I6" s="1138">
        <v>1</v>
      </c>
      <c r="J6" s="1139"/>
      <c r="K6" s="1140"/>
      <c r="L6" s="1141"/>
      <c r="M6" s="1141"/>
      <c r="N6" s="1141"/>
      <c r="O6" s="1142">
        <v>12000</v>
      </c>
      <c r="P6" s="1143">
        <v>250</v>
      </c>
      <c r="Q6" s="1143">
        <v>250</v>
      </c>
      <c r="R6" s="1143">
        <v>250</v>
      </c>
      <c r="S6" s="1143">
        <v>12000</v>
      </c>
      <c r="T6" s="1143">
        <v>250</v>
      </c>
      <c r="U6" s="1143">
        <v>250</v>
      </c>
      <c r="V6" s="1143">
        <v>250</v>
      </c>
      <c r="W6" s="1143">
        <v>250</v>
      </c>
      <c r="X6" s="1143">
        <v>250</v>
      </c>
      <c r="Y6" s="1143">
        <v>250</v>
      </c>
      <c r="Z6" s="1143">
        <v>2000</v>
      </c>
      <c r="AA6" s="1143"/>
      <c r="AB6" s="1143"/>
      <c r="AC6" s="1143"/>
      <c r="AD6" s="1143"/>
      <c r="AE6" s="1143"/>
      <c r="AF6" s="1144">
        <v>1250</v>
      </c>
      <c r="AG6" s="905"/>
      <c r="AH6" s="905"/>
      <c r="AI6" s="905"/>
      <c r="AJ6" s="905"/>
      <c r="AK6" s="905"/>
      <c r="AL6" s="905"/>
      <c r="AM6" s="905"/>
      <c r="AN6" s="905"/>
      <c r="AO6" s="905"/>
      <c r="AP6" s="905"/>
      <c r="AQ6" s="905"/>
      <c r="AR6" s="905"/>
      <c r="AS6" s="905"/>
      <c r="AT6" s="905"/>
      <c r="AU6" s="905"/>
      <c r="AV6" s="905"/>
      <c r="AW6" s="905"/>
      <c r="AX6" s="905"/>
      <c r="AY6" s="905"/>
      <c r="AZ6" s="905"/>
      <c r="BA6" s="905"/>
      <c r="BB6" s="905"/>
      <c r="BC6" s="905"/>
      <c r="BD6" s="905"/>
      <c r="BE6" s="905"/>
      <c r="BF6" s="905"/>
      <c r="BG6" s="905"/>
      <c r="BH6" s="905"/>
      <c r="BI6" s="905"/>
      <c r="BJ6" s="905"/>
      <c r="BK6" s="905"/>
      <c r="BL6" s="905"/>
      <c r="BM6" s="905"/>
      <c r="BN6" s="905"/>
      <c r="BO6" s="905"/>
      <c r="BP6" s="905"/>
      <c r="BQ6" s="905"/>
      <c r="BR6" s="905"/>
      <c r="BS6" s="905"/>
      <c r="BT6" s="905"/>
      <c r="BU6" s="905"/>
      <c r="BV6" s="905"/>
      <c r="BW6" s="905"/>
      <c r="BX6" s="905"/>
      <c r="BY6" s="905"/>
      <c r="BZ6" s="905"/>
      <c r="CA6" s="905"/>
      <c r="CB6" s="905"/>
      <c r="CC6" s="905"/>
      <c r="CD6" s="905"/>
      <c r="CE6" s="905"/>
      <c r="CF6" s="905"/>
      <c r="CG6" s="905"/>
      <c r="CH6" s="905"/>
      <c r="CI6" s="905"/>
      <c r="CJ6" s="905"/>
      <c r="CK6" s="905"/>
      <c r="CL6" s="905"/>
      <c r="CM6" s="905"/>
      <c r="CN6" s="905"/>
      <c r="CO6" s="905"/>
      <c r="CP6" s="905"/>
      <c r="CQ6" s="905"/>
      <c r="CR6" s="905"/>
      <c r="CS6" s="905"/>
      <c r="CT6" s="905"/>
      <c r="CU6" s="905"/>
      <c r="CV6" s="905"/>
      <c r="CW6" s="905"/>
      <c r="CX6" s="905"/>
      <c r="CY6" s="905"/>
      <c r="CZ6" s="905"/>
      <c r="DA6" s="905"/>
      <c r="DB6" s="905"/>
      <c r="DC6" s="905"/>
      <c r="DD6" s="905"/>
      <c r="DE6" s="905"/>
      <c r="DF6" s="905"/>
      <c r="DG6" s="905"/>
      <c r="DH6" s="905"/>
      <c r="DI6" s="905"/>
      <c r="DJ6" s="905"/>
      <c r="DK6" s="905"/>
      <c r="DL6" s="905"/>
      <c r="DM6" s="905"/>
      <c r="DN6" s="905"/>
      <c r="DO6" s="905"/>
      <c r="DP6" s="905"/>
      <c r="DQ6" s="905"/>
      <c r="DR6" s="905"/>
      <c r="DS6" s="905"/>
      <c r="DT6" s="905"/>
      <c r="DU6" s="905"/>
      <c r="DV6" s="905"/>
      <c r="DW6" s="905"/>
      <c r="DX6" s="905"/>
      <c r="DY6" s="905"/>
      <c r="DZ6" s="905"/>
      <c r="EA6" s="905"/>
      <c r="EB6" s="905"/>
      <c r="EC6" s="905"/>
      <c r="ED6" s="905"/>
      <c r="EE6" s="905"/>
      <c r="EF6" s="905"/>
      <c r="EG6" s="905"/>
      <c r="EH6" s="905"/>
      <c r="EI6" s="905"/>
      <c r="EJ6" s="905"/>
      <c r="EK6" s="905"/>
      <c r="EL6" s="905"/>
      <c r="EM6" s="905"/>
      <c r="EN6" s="905"/>
      <c r="EO6" s="905"/>
      <c r="EP6" s="905"/>
      <c r="EQ6" s="905"/>
      <c r="ER6" s="905"/>
      <c r="ES6" s="905"/>
      <c r="ET6" s="905"/>
      <c r="EU6" s="905"/>
      <c r="EV6" s="905"/>
      <c r="EW6" s="905"/>
      <c r="EX6" s="905"/>
      <c r="EY6" s="905"/>
      <c r="EZ6" s="905"/>
      <c r="FA6" s="905"/>
      <c r="FB6" s="905"/>
      <c r="FC6" s="905"/>
      <c r="FD6" s="905"/>
      <c r="FE6" s="905"/>
    </row>
    <row r="7" spans="1:161" s="938" customFormat="1" ht="114.75" x14ac:dyDescent="0.25">
      <c r="A7" s="1157"/>
      <c r="B7" s="930" t="s">
        <v>1520</v>
      </c>
      <c r="C7" s="930" t="s">
        <v>1521</v>
      </c>
      <c r="D7" s="930" t="s">
        <v>1522</v>
      </c>
      <c r="E7" s="930" t="s">
        <v>1523</v>
      </c>
      <c r="F7" s="1006" t="s">
        <v>1518</v>
      </c>
      <c r="G7" s="931">
        <v>1</v>
      </c>
      <c r="H7" s="931">
        <v>13</v>
      </c>
      <c r="I7" s="931">
        <v>1</v>
      </c>
      <c r="J7" s="932"/>
      <c r="K7" s="940"/>
      <c r="L7" s="934"/>
      <c r="M7" s="934"/>
      <c r="N7" s="934"/>
      <c r="O7" s="935">
        <v>1250</v>
      </c>
      <c r="P7" s="936">
        <v>200</v>
      </c>
      <c r="Q7" s="936">
        <v>200</v>
      </c>
      <c r="R7" s="936">
        <v>200</v>
      </c>
      <c r="S7" s="936">
        <v>750</v>
      </c>
      <c r="T7" s="936">
        <v>200</v>
      </c>
      <c r="U7" s="936">
        <v>200</v>
      </c>
      <c r="V7" s="936">
        <v>200</v>
      </c>
      <c r="W7" s="936">
        <v>200</v>
      </c>
      <c r="X7" s="936">
        <v>750</v>
      </c>
      <c r="Y7" s="936">
        <v>200</v>
      </c>
      <c r="Z7" s="936">
        <v>200</v>
      </c>
      <c r="AA7" s="941"/>
      <c r="AB7" s="941"/>
      <c r="AC7" s="941"/>
      <c r="AD7" s="941"/>
      <c r="AE7" s="941"/>
      <c r="AF7" s="937">
        <v>1550</v>
      </c>
      <c r="AG7" s="905"/>
      <c r="AH7" s="905"/>
      <c r="AI7" s="905"/>
      <c r="AJ7" s="905"/>
      <c r="AK7" s="905"/>
      <c r="AL7" s="905"/>
      <c r="AM7" s="905"/>
      <c r="AN7" s="905"/>
      <c r="AO7" s="905"/>
      <c r="AP7" s="905"/>
      <c r="AQ7" s="905"/>
      <c r="AR7" s="905"/>
      <c r="AS7" s="905"/>
      <c r="AT7" s="905"/>
      <c r="AU7" s="905"/>
      <c r="AV7" s="905"/>
      <c r="AW7" s="905"/>
      <c r="AX7" s="905"/>
      <c r="AY7" s="905"/>
      <c r="AZ7" s="905"/>
      <c r="BA7" s="905"/>
      <c r="BB7" s="905"/>
      <c r="BC7" s="905"/>
      <c r="BD7" s="905"/>
      <c r="BE7" s="905"/>
      <c r="BF7" s="905"/>
      <c r="BG7" s="905"/>
      <c r="BH7" s="905"/>
      <c r="BI7" s="905"/>
      <c r="BJ7" s="905"/>
      <c r="BK7" s="905"/>
      <c r="BL7" s="905"/>
      <c r="BM7" s="905"/>
      <c r="BN7" s="905"/>
      <c r="BO7" s="905"/>
      <c r="BP7" s="905"/>
      <c r="BQ7" s="905"/>
      <c r="BR7" s="905"/>
      <c r="BS7" s="905"/>
      <c r="BT7" s="905"/>
      <c r="BU7" s="905"/>
      <c r="BV7" s="905"/>
      <c r="BW7" s="905"/>
      <c r="BX7" s="905"/>
      <c r="BY7" s="905"/>
      <c r="BZ7" s="905"/>
      <c r="CA7" s="905"/>
      <c r="CB7" s="905"/>
      <c r="CC7" s="905"/>
      <c r="CD7" s="905"/>
      <c r="CE7" s="905"/>
      <c r="CF7" s="905"/>
      <c r="CG7" s="905"/>
      <c r="CH7" s="905"/>
      <c r="CI7" s="905"/>
      <c r="CJ7" s="905"/>
      <c r="CK7" s="905"/>
      <c r="CL7" s="905"/>
      <c r="CM7" s="905"/>
      <c r="CN7" s="905"/>
      <c r="CO7" s="905"/>
      <c r="CP7" s="905"/>
      <c r="CQ7" s="905"/>
      <c r="CR7" s="905"/>
      <c r="CS7" s="905"/>
      <c r="CT7" s="905"/>
      <c r="CU7" s="905"/>
      <c r="CV7" s="905"/>
      <c r="CW7" s="905"/>
      <c r="CX7" s="905"/>
      <c r="CY7" s="905"/>
      <c r="CZ7" s="905"/>
      <c r="DA7" s="905"/>
      <c r="DB7" s="905"/>
      <c r="DC7" s="905"/>
      <c r="DD7" s="905"/>
      <c r="DE7" s="905"/>
      <c r="DF7" s="905"/>
      <c r="DG7" s="905"/>
      <c r="DH7" s="905"/>
      <c r="DI7" s="905"/>
      <c r="DJ7" s="905"/>
      <c r="DK7" s="905"/>
      <c r="DL7" s="905"/>
      <c r="DM7" s="905"/>
      <c r="DN7" s="905"/>
      <c r="DO7" s="905"/>
      <c r="DP7" s="905"/>
      <c r="DQ7" s="905"/>
      <c r="DR7" s="905"/>
      <c r="DS7" s="905"/>
      <c r="DT7" s="905"/>
      <c r="DU7" s="905"/>
      <c r="DV7" s="905"/>
      <c r="DW7" s="905"/>
      <c r="DX7" s="905"/>
      <c r="DY7" s="905"/>
      <c r="DZ7" s="905"/>
      <c r="EA7" s="905"/>
      <c r="EB7" s="905"/>
      <c r="EC7" s="905"/>
      <c r="ED7" s="905"/>
      <c r="EE7" s="905"/>
      <c r="EF7" s="905"/>
      <c r="EG7" s="905"/>
      <c r="EH7" s="905"/>
      <c r="EI7" s="905"/>
      <c r="EJ7" s="905"/>
      <c r="EK7" s="905"/>
      <c r="EL7" s="905"/>
      <c r="EM7" s="905"/>
      <c r="EN7" s="905"/>
      <c r="EO7" s="905"/>
      <c r="EP7" s="905"/>
      <c r="EQ7" s="905"/>
      <c r="ER7" s="905"/>
      <c r="ES7" s="905"/>
      <c r="ET7" s="905"/>
      <c r="EU7" s="905"/>
      <c r="EV7" s="905"/>
      <c r="EW7" s="905"/>
      <c r="EX7" s="905"/>
      <c r="EY7" s="905"/>
      <c r="EZ7" s="905"/>
      <c r="FA7" s="905"/>
      <c r="FB7" s="905"/>
      <c r="FC7" s="905"/>
      <c r="FD7" s="905"/>
      <c r="FE7" s="905"/>
    </row>
    <row r="8" spans="1:161" s="938" customFormat="1" ht="216.75" x14ac:dyDescent="0.25">
      <c r="A8" s="1158"/>
      <c r="B8" s="930"/>
      <c r="C8" s="930"/>
      <c r="D8" s="930"/>
      <c r="E8" s="942" t="s">
        <v>1524</v>
      </c>
      <c r="F8" s="930"/>
      <c r="G8" s="939"/>
      <c r="H8" s="939"/>
      <c r="I8" s="931"/>
      <c r="J8" s="932"/>
      <c r="K8" s="940"/>
      <c r="L8" s="934"/>
      <c r="M8" s="934"/>
      <c r="N8" s="934"/>
      <c r="O8" s="935"/>
      <c r="P8" s="936"/>
      <c r="Q8" s="936"/>
      <c r="R8" s="936"/>
      <c r="S8" s="936"/>
      <c r="T8" s="936"/>
      <c r="U8" s="936"/>
      <c r="V8" s="936"/>
      <c r="W8" s="936"/>
      <c r="X8" s="936"/>
      <c r="Y8" s="936"/>
      <c r="Z8" s="936"/>
      <c r="AA8" s="936"/>
      <c r="AB8" s="936"/>
      <c r="AC8" s="936"/>
      <c r="AD8" s="936"/>
      <c r="AE8" s="936"/>
      <c r="AF8" s="937"/>
      <c r="AG8" s="905"/>
      <c r="AH8" s="905"/>
      <c r="AI8" s="905"/>
      <c r="AJ8" s="905"/>
      <c r="AK8" s="905"/>
      <c r="AL8" s="905"/>
      <c r="AM8" s="905"/>
      <c r="AN8" s="905"/>
      <c r="AO8" s="905"/>
      <c r="AP8" s="905"/>
      <c r="AQ8" s="905"/>
      <c r="AR8" s="905"/>
      <c r="AS8" s="905"/>
      <c r="AT8" s="905"/>
      <c r="AU8" s="905"/>
      <c r="AV8" s="905"/>
      <c r="AW8" s="905"/>
      <c r="AX8" s="905"/>
      <c r="AY8" s="905"/>
      <c r="AZ8" s="905"/>
      <c r="BA8" s="905"/>
      <c r="BB8" s="905"/>
      <c r="BC8" s="905"/>
      <c r="BD8" s="905"/>
      <c r="BE8" s="905"/>
      <c r="BF8" s="905"/>
      <c r="BG8" s="905"/>
      <c r="BH8" s="905"/>
      <c r="BI8" s="905"/>
      <c r="BJ8" s="905"/>
      <c r="BK8" s="905"/>
      <c r="BL8" s="905"/>
      <c r="BM8" s="905"/>
      <c r="BN8" s="905"/>
      <c r="BO8" s="905"/>
      <c r="BP8" s="905"/>
      <c r="BQ8" s="905"/>
      <c r="BR8" s="905"/>
      <c r="BS8" s="905"/>
      <c r="BT8" s="905"/>
      <c r="BU8" s="905"/>
      <c r="BV8" s="905"/>
      <c r="BW8" s="905"/>
      <c r="BX8" s="905"/>
      <c r="BY8" s="905"/>
      <c r="BZ8" s="905"/>
      <c r="CA8" s="905"/>
      <c r="CB8" s="905"/>
      <c r="CC8" s="905"/>
      <c r="CD8" s="905"/>
      <c r="CE8" s="905"/>
      <c r="CF8" s="905"/>
      <c r="CG8" s="905"/>
      <c r="CH8" s="905"/>
      <c r="CI8" s="905"/>
      <c r="CJ8" s="905"/>
      <c r="CK8" s="905"/>
      <c r="CL8" s="905"/>
      <c r="CM8" s="905"/>
      <c r="CN8" s="905"/>
      <c r="CO8" s="905"/>
      <c r="CP8" s="905"/>
      <c r="CQ8" s="905"/>
      <c r="CR8" s="905"/>
      <c r="CS8" s="905"/>
      <c r="CT8" s="905"/>
      <c r="CU8" s="905"/>
      <c r="CV8" s="905"/>
      <c r="CW8" s="905"/>
      <c r="CX8" s="905"/>
      <c r="CY8" s="905"/>
      <c r="CZ8" s="905"/>
      <c r="DA8" s="905"/>
      <c r="DB8" s="905"/>
      <c r="DC8" s="905"/>
      <c r="DD8" s="905"/>
      <c r="DE8" s="905"/>
      <c r="DF8" s="905"/>
      <c r="DG8" s="905"/>
      <c r="DH8" s="905"/>
      <c r="DI8" s="905"/>
      <c r="DJ8" s="905"/>
      <c r="DK8" s="905"/>
      <c r="DL8" s="905"/>
      <c r="DM8" s="905"/>
      <c r="DN8" s="905"/>
      <c r="DO8" s="905"/>
      <c r="DP8" s="905"/>
      <c r="DQ8" s="905"/>
      <c r="DR8" s="905"/>
      <c r="DS8" s="905"/>
      <c r="DT8" s="905"/>
      <c r="DU8" s="905"/>
      <c r="DV8" s="905"/>
      <c r="DW8" s="905"/>
      <c r="DX8" s="905"/>
      <c r="DY8" s="905"/>
      <c r="DZ8" s="905"/>
      <c r="EA8" s="905"/>
      <c r="EB8" s="905"/>
      <c r="EC8" s="905"/>
      <c r="ED8" s="905"/>
      <c r="EE8" s="905"/>
      <c r="EF8" s="905"/>
      <c r="EG8" s="905"/>
      <c r="EH8" s="905"/>
      <c r="EI8" s="905"/>
      <c r="EJ8" s="905"/>
      <c r="EK8" s="905"/>
      <c r="EL8" s="905"/>
      <c r="EM8" s="905"/>
      <c r="EN8" s="905"/>
      <c r="EO8" s="905"/>
      <c r="EP8" s="905"/>
      <c r="EQ8" s="905"/>
      <c r="ER8" s="905"/>
      <c r="ES8" s="905"/>
      <c r="ET8" s="905"/>
      <c r="EU8" s="905"/>
      <c r="EV8" s="905"/>
      <c r="EW8" s="905"/>
      <c r="EX8" s="905"/>
      <c r="EY8" s="905"/>
      <c r="EZ8" s="905"/>
      <c r="FA8" s="905"/>
      <c r="FB8" s="905"/>
      <c r="FC8" s="905"/>
      <c r="FD8" s="905"/>
      <c r="FE8" s="905"/>
    </row>
    <row r="9" spans="1:161" s="938" customFormat="1" ht="63.75" x14ac:dyDescent="0.25">
      <c r="A9" s="1156" t="s">
        <v>1525</v>
      </c>
      <c r="B9" s="930" t="s">
        <v>1526</v>
      </c>
      <c r="C9" s="930" t="s">
        <v>1527</v>
      </c>
      <c r="D9" s="930" t="s">
        <v>1528</v>
      </c>
      <c r="E9" s="930" t="s">
        <v>1529</v>
      </c>
      <c r="F9" s="1006" t="s">
        <v>1518</v>
      </c>
      <c r="G9" s="931">
        <v>1</v>
      </c>
      <c r="H9" s="939">
        <v>3</v>
      </c>
      <c r="I9" s="931">
        <v>1</v>
      </c>
      <c r="J9" s="932"/>
      <c r="K9" s="940"/>
      <c r="L9" s="934"/>
      <c r="M9" s="934"/>
      <c r="N9" s="934"/>
      <c r="O9" s="935">
        <v>1500</v>
      </c>
      <c r="P9" s="936">
        <v>1500</v>
      </c>
      <c r="Q9" s="936">
        <v>150</v>
      </c>
      <c r="R9" s="936">
        <v>150</v>
      </c>
      <c r="S9" s="936">
        <v>150</v>
      </c>
      <c r="T9" s="936">
        <v>150</v>
      </c>
      <c r="U9" s="936">
        <v>150</v>
      </c>
      <c r="V9" s="936">
        <v>150</v>
      </c>
      <c r="W9" s="936">
        <v>1500</v>
      </c>
      <c r="X9" s="936">
        <v>150</v>
      </c>
      <c r="Y9" s="936">
        <v>150</v>
      </c>
      <c r="Z9" s="936">
        <v>150</v>
      </c>
      <c r="AA9" s="941"/>
      <c r="AB9" s="941"/>
      <c r="AC9" s="941"/>
      <c r="AD9" s="941"/>
      <c r="AE9" s="941"/>
      <c r="AF9" s="937">
        <v>2100</v>
      </c>
      <c r="AG9" s="905"/>
      <c r="AH9" s="905"/>
      <c r="AI9" s="905"/>
      <c r="AJ9" s="905"/>
      <c r="AK9" s="905"/>
      <c r="AL9" s="905"/>
      <c r="AM9" s="905"/>
      <c r="AN9" s="905"/>
      <c r="AO9" s="905"/>
      <c r="AP9" s="905"/>
      <c r="AQ9" s="905"/>
      <c r="AR9" s="905"/>
      <c r="AS9" s="905"/>
      <c r="AT9" s="905"/>
      <c r="AU9" s="905"/>
      <c r="AV9" s="905"/>
      <c r="AW9" s="905"/>
      <c r="AX9" s="905"/>
      <c r="AY9" s="905"/>
      <c r="AZ9" s="905"/>
      <c r="BA9" s="905"/>
      <c r="BB9" s="905"/>
      <c r="BC9" s="905"/>
      <c r="BD9" s="905"/>
      <c r="BE9" s="905"/>
      <c r="BF9" s="905"/>
      <c r="BG9" s="905"/>
      <c r="BH9" s="905"/>
      <c r="BI9" s="905"/>
      <c r="BJ9" s="905"/>
      <c r="BK9" s="905"/>
      <c r="BL9" s="905"/>
      <c r="BM9" s="905"/>
      <c r="BN9" s="905"/>
      <c r="BO9" s="905"/>
      <c r="BP9" s="905"/>
      <c r="BQ9" s="905"/>
      <c r="BR9" s="905"/>
      <c r="BS9" s="905"/>
      <c r="BT9" s="905"/>
      <c r="BU9" s="905"/>
      <c r="BV9" s="905"/>
      <c r="BW9" s="905"/>
      <c r="BX9" s="905"/>
      <c r="BY9" s="905"/>
      <c r="BZ9" s="905"/>
      <c r="CA9" s="905"/>
      <c r="CB9" s="905"/>
      <c r="CC9" s="905"/>
      <c r="CD9" s="905"/>
      <c r="CE9" s="905"/>
      <c r="CF9" s="905"/>
      <c r="CG9" s="905"/>
      <c r="CH9" s="905"/>
      <c r="CI9" s="905"/>
      <c r="CJ9" s="905"/>
      <c r="CK9" s="905"/>
      <c r="CL9" s="905"/>
      <c r="CM9" s="905"/>
      <c r="CN9" s="905"/>
      <c r="CO9" s="905"/>
      <c r="CP9" s="905"/>
      <c r="CQ9" s="905"/>
      <c r="CR9" s="905"/>
      <c r="CS9" s="905"/>
      <c r="CT9" s="905"/>
      <c r="CU9" s="905"/>
      <c r="CV9" s="905"/>
      <c r="CW9" s="905"/>
      <c r="CX9" s="905"/>
      <c r="CY9" s="905"/>
      <c r="CZ9" s="905"/>
      <c r="DA9" s="905"/>
      <c r="DB9" s="905"/>
      <c r="DC9" s="905"/>
      <c r="DD9" s="905"/>
      <c r="DE9" s="905"/>
      <c r="DF9" s="905"/>
      <c r="DG9" s="905"/>
      <c r="DH9" s="905"/>
      <c r="DI9" s="905"/>
      <c r="DJ9" s="905"/>
      <c r="DK9" s="905"/>
      <c r="DL9" s="905"/>
      <c r="DM9" s="905"/>
      <c r="DN9" s="905"/>
      <c r="DO9" s="905"/>
      <c r="DP9" s="905"/>
      <c r="DQ9" s="905"/>
      <c r="DR9" s="905"/>
      <c r="DS9" s="905"/>
      <c r="DT9" s="905"/>
      <c r="DU9" s="905"/>
      <c r="DV9" s="905"/>
      <c r="DW9" s="905"/>
      <c r="DX9" s="905"/>
      <c r="DY9" s="905"/>
      <c r="DZ9" s="905"/>
      <c r="EA9" s="905"/>
      <c r="EB9" s="905"/>
      <c r="EC9" s="905"/>
      <c r="ED9" s="905"/>
      <c r="EE9" s="905"/>
      <c r="EF9" s="905"/>
      <c r="EG9" s="905"/>
      <c r="EH9" s="905"/>
      <c r="EI9" s="905"/>
      <c r="EJ9" s="905"/>
      <c r="EK9" s="905"/>
      <c r="EL9" s="905"/>
      <c r="EM9" s="905"/>
      <c r="EN9" s="905"/>
      <c r="EO9" s="905"/>
      <c r="EP9" s="905"/>
      <c r="EQ9" s="905"/>
      <c r="ER9" s="905"/>
      <c r="ES9" s="905"/>
      <c r="ET9" s="905"/>
      <c r="EU9" s="905"/>
      <c r="EV9" s="905"/>
      <c r="EW9" s="905"/>
      <c r="EX9" s="905"/>
      <c r="EY9" s="905"/>
      <c r="EZ9" s="905"/>
      <c r="FA9" s="905"/>
      <c r="FB9" s="905"/>
      <c r="FC9" s="905"/>
      <c r="FD9" s="905"/>
      <c r="FE9" s="905"/>
    </row>
    <row r="10" spans="1:161" s="938" customFormat="1" ht="147.75" customHeight="1" x14ac:dyDescent="0.25">
      <c r="A10" s="1158"/>
      <c r="B10" s="930"/>
      <c r="C10" s="930"/>
      <c r="D10" s="930"/>
      <c r="E10" s="942" t="s">
        <v>1530</v>
      </c>
      <c r="F10" s="930"/>
      <c r="G10" s="931"/>
      <c r="H10" s="939"/>
      <c r="I10" s="931"/>
      <c r="J10" s="932"/>
      <c r="K10" s="940"/>
      <c r="L10" s="934"/>
      <c r="M10" s="934"/>
      <c r="N10" s="934"/>
      <c r="O10" s="935"/>
      <c r="P10" s="936"/>
      <c r="Q10" s="936"/>
      <c r="R10" s="936"/>
      <c r="S10" s="936"/>
      <c r="T10" s="936"/>
      <c r="U10" s="936"/>
      <c r="V10" s="936"/>
      <c r="W10" s="936"/>
      <c r="X10" s="936"/>
      <c r="Y10" s="936"/>
      <c r="Z10" s="936"/>
      <c r="AA10" s="941"/>
      <c r="AB10" s="941"/>
      <c r="AC10" s="941"/>
      <c r="AD10" s="941"/>
      <c r="AE10" s="941"/>
      <c r="AF10" s="937"/>
      <c r="AG10" s="905"/>
      <c r="AH10" s="905"/>
      <c r="AI10" s="905"/>
      <c r="AJ10" s="905"/>
      <c r="AK10" s="905"/>
      <c r="AL10" s="905"/>
      <c r="AM10" s="905"/>
      <c r="AN10" s="905"/>
      <c r="AO10" s="905"/>
      <c r="AP10" s="905"/>
      <c r="AQ10" s="905"/>
      <c r="AR10" s="905"/>
      <c r="AS10" s="905"/>
      <c r="AT10" s="905"/>
      <c r="AU10" s="905"/>
      <c r="AV10" s="905"/>
      <c r="AW10" s="905"/>
      <c r="AX10" s="905"/>
      <c r="AY10" s="905"/>
      <c r="AZ10" s="905"/>
      <c r="BA10" s="905"/>
      <c r="BB10" s="905"/>
      <c r="BC10" s="905"/>
      <c r="BD10" s="905"/>
      <c r="BE10" s="905"/>
      <c r="BF10" s="905"/>
      <c r="BG10" s="905"/>
      <c r="BH10" s="905"/>
      <c r="BI10" s="905"/>
      <c r="BJ10" s="905"/>
      <c r="BK10" s="905"/>
      <c r="BL10" s="905"/>
      <c r="BM10" s="905"/>
      <c r="BN10" s="905"/>
      <c r="BO10" s="905"/>
      <c r="BP10" s="905"/>
      <c r="BQ10" s="905"/>
      <c r="BR10" s="905"/>
      <c r="BS10" s="905"/>
      <c r="BT10" s="905"/>
      <c r="BU10" s="905"/>
      <c r="BV10" s="905"/>
      <c r="BW10" s="905"/>
      <c r="BX10" s="905"/>
      <c r="BY10" s="905"/>
      <c r="BZ10" s="905"/>
      <c r="CA10" s="905"/>
      <c r="CB10" s="905"/>
      <c r="CC10" s="905"/>
      <c r="CD10" s="905"/>
      <c r="CE10" s="905"/>
      <c r="CF10" s="905"/>
      <c r="CG10" s="905"/>
      <c r="CH10" s="905"/>
      <c r="CI10" s="905"/>
      <c r="CJ10" s="905"/>
      <c r="CK10" s="905"/>
      <c r="CL10" s="905"/>
      <c r="CM10" s="905"/>
      <c r="CN10" s="905"/>
      <c r="CO10" s="905"/>
      <c r="CP10" s="905"/>
      <c r="CQ10" s="905"/>
      <c r="CR10" s="905"/>
      <c r="CS10" s="905"/>
      <c r="CT10" s="905"/>
      <c r="CU10" s="905"/>
      <c r="CV10" s="905"/>
      <c r="CW10" s="905"/>
      <c r="CX10" s="905"/>
      <c r="CY10" s="905"/>
      <c r="CZ10" s="905"/>
      <c r="DA10" s="905"/>
      <c r="DB10" s="905"/>
      <c r="DC10" s="905"/>
      <c r="DD10" s="905"/>
      <c r="DE10" s="905"/>
      <c r="DF10" s="905"/>
      <c r="DG10" s="905"/>
      <c r="DH10" s="905"/>
      <c r="DI10" s="905"/>
      <c r="DJ10" s="905"/>
      <c r="DK10" s="905"/>
      <c r="DL10" s="905"/>
      <c r="DM10" s="905"/>
      <c r="DN10" s="905"/>
      <c r="DO10" s="905"/>
      <c r="DP10" s="905"/>
      <c r="DQ10" s="905"/>
      <c r="DR10" s="905"/>
      <c r="DS10" s="905"/>
      <c r="DT10" s="905"/>
      <c r="DU10" s="905"/>
      <c r="DV10" s="905"/>
      <c r="DW10" s="905"/>
      <c r="DX10" s="905"/>
      <c r="DY10" s="905"/>
      <c r="DZ10" s="905"/>
      <c r="EA10" s="905"/>
      <c r="EB10" s="905"/>
      <c r="EC10" s="905"/>
      <c r="ED10" s="905"/>
      <c r="EE10" s="905"/>
      <c r="EF10" s="905"/>
      <c r="EG10" s="905"/>
      <c r="EH10" s="905"/>
      <c r="EI10" s="905"/>
      <c r="EJ10" s="905"/>
      <c r="EK10" s="905"/>
      <c r="EL10" s="905"/>
      <c r="EM10" s="905"/>
      <c r="EN10" s="905"/>
      <c r="EO10" s="905"/>
      <c r="EP10" s="905"/>
      <c r="EQ10" s="905"/>
      <c r="ER10" s="905"/>
      <c r="ES10" s="905"/>
      <c r="ET10" s="905"/>
      <c r="EU10" s="905"/>
      <c r="EV10" s="905"/>
      <c r="EW10" s="905"/>
      <c r="EX10" s="905"/>
      <c r="EY10" s="905"/>
      <c r="EZ10" s="905"/>
      <c r="FA10" s="905"/>
      <c r="FB10" s="905"/>
      <c r="FC10" s="905"/>
      <c r="FD10" s="905"/>
      <c r="FE10" s="905"/>
    </row>
    <row r="11" spans="1:161" s="946" customFormat="1" ht="51" x14ac:dyDescent="0.25">
      <c r="A11" s="1156" t="s">
        <v>1531</v>
      </c>
      <c r="B11" s="930" t="s">
        <v>1532</v>
      </c>
      <c r="C11" s="930"/>
      <c r="D11" s="930" t="s">
        <v>1533</v>
      </c>
      <c r="E11" s="930" t="s">
        <v>1656</v>
      </c>
      <c r="F11" s="995" t="s">
        <v>1534</v>
      </c>
      <c r="G11" s="931">
        <v>1</v>
      </c>
      <c r="H11" s="931">
        <v>4</v>
      </c>
      <c r="I11" s="931">
        <v>1</v>
      </c>
      <c r="J11" s="943"/>
      <c r="K11" s="944"/>
      <c r="L11" s="941"/>
      <c r="M11" s="941"/>
      <c r="N11" s="941"/>
      <c r="O11" s="935">
        <v>10000</v>
      </c>
      <c r="P11" s="936">
        <v>1500</v>
      </c>
      <c r="Q11" s="936">
        <v>100</v>
      </c>
      <c r="R11" s="936">
        <v>100</v>
      </c>
      <c r="S11" s="936">
        <v>100</v>
      </c>
      <c r="T11" s="936">
        <v>100</v>
      </c>
      <c r="U11" s="936">
        <v>100</v>
      </c>
      <c r="V11" s="936">
        <v>100</v>
      </c>
      <c r="W11" s="936">
        <v>100</v>
      </c>
      <c r="X11" s="936">
        <v>100</v>
      </c>
      <c r="Y11" s="936">
        <v>100</v>
      </c>
      <c r="Z11" s="936">
        <v>100</v>
      </c>
      <c r="AA11" s="941"/>
      <c r="AB11" s="941"/>
      <c r="AC11" s="941"/>
      <c r="AD11" s="941"/>
      <c r="AE11" s="941"/>
      <c r="AF11" s="937">
        <v>500</v>
      </c>
      <c r="AG11" s="945"/>
      <c r="AH11" s="945"/>
      <c r="AI11" s="945"/>
      <c r="AJ11" s="945"/>
      <c r="AK11" s="945"/>
      <c r="AL11" s="945"/>
      <c r="AM11" s="945"/>
      <c r="AN11" s="945"/>
      <c r="AO11" s="945"/>
      <c r="AP11" s="945"/>
      <c r="AQ11" s="945"/>
      <c r="AR11" s="945"/>
      <c r="AS11" s="945"/>
      <c r="AT11" s="945"/>
      <c r="AU11" s="945"/>
      <c r="AV11" s="945"/>
      <c r="AW11" s="945"/>
      <c r="AX11" s="945"/>
      <c r="AY11" s="945"/>
      <c r="AZ11" s="945"/>
      <c r="BA11" s="945"/>
      <c r="BB11" s="945"/>
      <c r="BC11" s="945"/>
      <c r="BD11" s="945"/>
      <c r="BE11" s="945"/>
      <c r="BF11" s="945"/>
      <c r="BG11" s="945"/>
      <c r="BH11" s="945"/>
      <c r="BI11" s="945"/>
      <c r="BJ11" s="945"/>
      <c r="BK11" s="945"/>
      <c r="BL11" s="945"/>
      <c r="BM11" s="945"/>
      <c r="BN11" s="945"/>
      <c r="BO11" s="945"/>
      <c r="BP11" s="945"/>
      <c r="BQ11" s="945"/>
      <c r="BR11" s="945"/>
      <c r="BS11" s="945"/>
      <c r="BT11" s="945"/>
      <c r="BU11" s="945"/>
      <c r="BV11" s="945"/>
      <c r="BW11" s="945"/>
      <c r="BX11" s="945"/>
      <c r="BY11" s="945"/>
      <c r="BZ11" s="945"/>
      <c r="CA11" s="945"/>
      <c r="CB11" s="945"/>
      <c r="CC11" s="945"/>
      <c r="CD11" s="945"/>
      <c r="CE11" s="945"/>
      <c r="CF11" s="945"/>
      <c r="CG11" s="945"/>
      <c r="CH11" s="945"/>
      <c r="CI11" s="945"/>
      <c r="CJ11" s="945"/>
      <c r="CK11" s="945"/>
      <c r="CL11" s="945"/>
      <c r="CM11" s="945"/>
      <c r="CN11" s="945"/>
      <c r="CO11" s="945"/>
      <c r="CP11" s="945"/>
      <c r="CQ11" s="945"/>
      <c r="CR11" s="945"/>
      <c r="CS11" s="945"/>
      <c r="CT11" s="945"/>
      <c r="CU11" s="945"/>
      <c r="CV11" s="945"/>
      <c r="CW11" s="945"/>
      <c r="CX11" s="945"/>
      <c r="CY11" s="945"/>
      <c r="CZ11" s="945"/>
      <c r="DA11" s="945"/>
      <c r="DB11" s="945"/>
      <c r="DC11" s="945"/>
      <c r="DD11" s="945"/>
      <c r="DE11" s="945"/>
      <c r="DF11" s="945"/>
      <c r="DG11" s="945"/>
      <c r="DH11" s="945"/>
      <c r="DI11" s="945"/>
      <c r="DJ11" s="945"/>
      <c r="DK11" s="945"/>
      <c r="DL11" s="945"/>
      <c r="DM11" s="945"/>
      <c r="DN11" s="945"/>
      <c r="DO11" s="945"/>
      <c r="DP11" s="945"/>
      <c r="DQ11" s="945"/>
      <c r="DR11" s="945"/>
      <c r="DS11" s="945"/>
      <c r="DT11" s="945"/>
      <c r="DU11" s="945"/>
      <c r="DV11" s="945"/>
      <c r="DW11" s="945"/>
      <c r="DX11" s="945"/>
      <c r="DY11" s="945"/>
      <c r="DZ11" s="945"/>
      <c r="EA11" s="945"/>
      <c r="EB11" s="945"/>
      <c r="EC11" s="945"/>
      <c r="ED11" s="945"/>
      <c r="EE11" s="945"/>
      <c r="EF11" s="945"/>
      <c r="EG11" s="945"/>
      <c r="EH11" s="945"/>
      <c r="EI11" s="945"/>
      <c r="EJ11" s="945"/>
      <c r="EK11" s="945"/>
      <c r="EL11" s="945"/>
      <c r="EM11" s="945"/>
      <c r="EN11" s="945"/>
      <c r="EO11" s="945"/>
      <c r="EP11" s="945"/>
      <c r="EQ11" s="945"/>
      <c r="ER11" s="945"/>
      <c r="ES11" s="945"/>
      <c r="ET11" s="945"/>
      <c r="EU11" s="945"/>
      <c r="EV11" s="945"/>
      <c r="EW11" s="945"/>
      <c r="EX11" s="945"/>
      <c r="EY11" s="945"/>
      <c r="EZ11" s="945"/>
      <c r="FA11" s="945"/>
      <c r="FB11" s="945"/>
      <c r="FC11" s="945"/>
      <c r="FD11" s="945"/>
      <c r="FE11" s="945"/>
    </row>
    <row r="12" spans="1:161" s="946" customFormat="1" ht="38.25" x14ac:dyDescent="0.25">
      <c r="A12" s="1157"/>
      <c r="B12" s="930" t="s">
        <v>1535</v>
      </c>
      <c r="C12" s="930" t="s">
        <v>1536</v>
      </c>
      <c r="D12" s="930" t="s">
        <v>1537</v>
      </c>
      <c r="E12" s="930" t="s">
        <v>1538</v>
      </c>
      <c r="F12" s="1006" t="s">
        <v>1518</v>
      </c>
      <c r="G12" s="931">
        <v>1</v>
      </c>
      <c r="H12" s="939" t="s">
        <v>162</v>
      </c>
      <c r="I12" s="939">
        <v>2</v>
      </c>
      <c r="J12" s="943"/>
      <c r="K12" s="944"/>
      <c r="L12" s="941"/>
      <c r="M12" s="941"/>
      <c r="N12" s="941"/>
      <c r="O12" s="935">
        <v>5000</v>
      </c>
      <c r="P12" s="936">
        <v>250</v>
      </c>
      <c r="Q12" s="947" t="s">
        <v>162</v>
      </c>
      <c r="R12" s="936">
        <v>250</v>
      </c>
      <c r="S12" s="947" t="s">
        <v>162</v>
      </c>
      <c r="T12" s="936">
        <v>250</v>
      </c>
      <c r="U12" s="947" t="s">
        <v>162</v>
      </c>
      <c r="V12" s="936">
        <v>250</v>
      </c>
      <c r="W12" s="947" t="s">
        <v>162</v>
      </c>
      <c r="X12" s="936">
        <v>250</v>
      </c>
      <c r="Y12" s="947" t="s">
        <v>162</v>
      </c>
      <c r="Z12" s="936">
        <v>250</v>
      </c>
      <c r="AA12" s="941"/>
      <c r="AB12" s="941"/>
      <c r="AC12" s="941"/>
      <c r="AD12" s="941"/>
      <c r="AE12" s="941"/>
      <c r="AF12" s="937">
        <v>500</v>
      </c>
      <c r="AG12" s="945"/>
      <c r="AH12" s="945"/>
      <c r="AI12" s="945"/>
      <c r="AJ12" s="945"/>
      <c r="AK12" s="945"/>
      <c r="AL12" s="945"/>
      <c r="AM12" s="945"/>
      <c r="AN12" s="945"/>
      <c r="AO12" s="945"/>
      <c r="AP12" s="945"/>
      <c r="AQ12" s="945"/>
      <c r="AR12" s="945"/>
      <c r="AS12" s="945"/>
      <c r="AT12" s="945"/>
      <c r="AU12" s="945"/>
      <c r="AV12" s="945"/>
      <c r="AW12" s="945"/>
      <c r="AX12" s="945"/>
      <c r="AY12" s="945"/>
      <c r="AZ12" s="945"/>
      <c r="BA12" s="945"/>
      <c r="BB12" s="945"/>
      <c r="BC12" s="945"/>
      <c r="BD12" s="945"/>
      <c r="BE12" s="945"/>
      <c r="BF12" s="945"/>
      <c r="BG12" s="945"/>
      <c r="BH12" s="945"/>
      <c r="BI12" s="945"/>
      <c r="BJ12" s="945"/>
      <c r="BK12" s="945"/>
      <c r="BL12" s="945"/>
      <c r="BM12" s="945"/>
      <c r="BN12" s="945"/>
      <c r="BO12" s="945"/>
      <c r="BP12" s="945"/>
      <c r="BQ12" s="945"/>
      <c r="BR12" s="945"/>
      <c r="BS12" s="945"/>
      <c r="BT12" s="945"/>
      <c r="BU12" s="945"/>
      <c r="BV12" s="945"/>
      <c r="BW12" s="945"/>
      <c r="BX12" s="945"/>
      <c r="BY12" s="945"/>
      <c r="BZ12" s="945"/>
      <c r="CA12" s="945"/>
      <c r="CB12" s="945"/>
      <c r="CC12" s="945"/>
      <c r="CD12" s="945"/>
      <c r="CE12" s="945"/>
      <c r="CF12" s="945"/>
      <c r="CG12" s="945"/>
      <c r="CH12" s="945"/>
      <c r="CI12" s="945"/>
      <c r="CJ12" s="945"/>
      <c r="CK12" s="945"/>
      <c r="CL12" s="945"/>
      <c r="CM12" s="945"/>
      <c r="CN12" s="945"/>
      <c r="CO12" s="945"/>
      <c r="CP12" s="945"/>
      <c r="CQ12" s="945"/>
      <c r="CR12" s="945"/>
      <c r="CS12" s="945"/>
      <c r="CT12" s="945"/>
      <c r="CU12" s="945"/>
      <c r="CV12" s="945"/>
      <c r="CW12" s="945"/>
      <c r="CX12" s="945"/>
      <c r="CY12" s="945"/>
      <c r="CZ12" s="945"/>
      <c r="DA12" s="945"/>
      <c r="DB12" s="945"/>
      <c r="DC12" s="945"/>
      <c r="DD12" s="945"/>
      <c r="DE12" s="945"/>
      <c r="DF12" s="945"/>
      <c r="DG12" s="945"/>
      <c r="DH12" s="945"/>
      <c r="DI12" s="945"/>
      <c r="DJ12" s="945"/>
      <c r="DK12" s="945"/>
      <c r="DL12" s="945"/>
      <c r="DM12" s="945"/>
      <c r="DN12" s="945"/>
      <c r="DO12" s="945"/>
      <c r="DP12" s="945"/>
      <c r="DQ12" s="945"/>
      <c r="DR12" s="945"/>
      <c r="DS12" s="945"/>
      <c r="DT12" s="945"/>
      <c r="DU12" s="945"/>
      <c r="DV12" s="945"/>
      <c r="DW12" s="945"/>
      <c r="DX12" s="945"/>
      <c r="DY12" s="945"/>
      <c r="DZ12" s="945"/>
      <c r="EA12" s="945"/>
      <c r="EB12" s="945"/>
      <c r="EC12" s="945"/>
      <c r="ED12" s="945"/>
      <c r="EE12" s="945"/>
      <c r="EF12" s="945"/>
      <c r="EG12" s="945"/>
      <c r="EH12" s="945"/>
      <c r="EI12" s="945"/>
      <c r="EJ12" s="945"/>
      <c r="EK12" s="945"/>
      <c r="EL12" s="945"/>
      <c r="EM12" s="945"/>
      <c r="EN12" s="945"/>
      <c r="EO12" s="945"/>
      <c r="EP12" s="945"/>
      <c r="EQ12" s="945"/>
      <c r="ER12" s="945"/>
      <c r="ES12" s="945"/>
      <c r="ET12" s="945"/>
      <c r="EU12" s="945"/>
      <c r="EV12" s="945"/>
      <c r="EW12" s="945"/>
      <c r="EX12" s="945"/>
      <c r="EY12" s="945"/>
      <c r="EZ12" s="945"/>
      <c r="FA12" s="945"/>
      <c r="FB12" s="945"/>
      <c r="FC12" s="945"/>
      <c r="FD12" s="945"/>
      <c r="FE12" s="945"/>
    </row>
    <row r="13" spans="1:161" s="946" customFormat="1" ht="25.5" x14ac:dyDescent="0.25">
      <c r="A13" s="1158"/>
      <c r="B13" s="930" t="s">
        <v>1539</v>
      </c>
      <c r="C13" s="930"/>
      <c r="D13" s="930" t="s">
        <v>1540</v>
      </c>
      <c r="E13" s="930" t="s">
        <v>1541</v>
      </c>
      <c r="F13" s="1007" t="s">
        <v>1542</v>
      </c>
      <c r="G13" s="931">
        <v>1</v>
      </c>
      <c r="H13" s="931">
        <v>20</v>
      </c>
      <c r="I13" s="931">
        <v>1</v>
      </c>
      <c r="J13" s="943"/>
      <c r="K13" s="944"/>
      <c r="L13" s="941"/>
      <c r="M13" s="941"/>
      <c r="N13" s="941"/>
      <c r="O13" s="935">
        <v>7500</v>
      </c>
      <c r="P13" s="936">
        <v>100</v>
      </c>
      <c r="Q13" s="936">
        <v>100</v>
      </c>
      <c r="R13" s="936">
        <v>100</v>
      </c>
      <c r="S13" s="936">
        <v>100</v>
      </c>
      <c r="T13" s="936">
        <v>100</v>
      </c>
      <c r="U13" s="936">
        <v>100</v>
      </c>
      <c r="V13" s="936">
        <v>100</v>
      </c>
      <c r="W13" s="936">
        <v>100</v>
      </c>
      <c r="X13" s="936">
        <v>100</v>
      </c>
      <c r="Y13" s="936">
        <v>100</v>
      </c>
      <c r="Z13" s="936">
        <v>100</v>
      </c>
      <c r="AA13" s="941"/>
      <c r="AB13" s="941"/>
      <c r="AC13" s="941"/>
      <c r="AD13" s="941"/>
      <c r="AE13" s="941"/>
      <c r="AF13" s="937">
        <v>500</v>
      </c>
      <c r="AG13" s="945"/>
      <c r="AH13" s="945"/>
      <c r="AI13" s="945"/>
      <c r="AJ13" s="945"/>
      <c r="AK13" s="945"/>
      <c r="AL13" s="945"/>
      <c r="AM13" s="945"/>
      <c r="AN13" s="945"/>
      <c r="AO13" s="945"/>
      <c r="AP13" s="945"/>
      <c r="AQ13" s="945"/>
      <c r="AR13" s="945"/>
      <c r="AS13" s="945"/>
      <c r="AT13" s="945"/>
      <c r="AU13" s="945"/>
      <c r="AV13" s="945"/>
      <c r="AW13" s="945"/>
      <c r="AX13" s="945"/>
      <c r="AY13" s="945"/>
      <c r="AZ13" s="945"/>
      <c r="BA13" s="945"/>
      <c r="BB13" s="945"/>
      <c r="BC13" s="945"/>
      <c r="BD13" s="945"/>
      <c r="BE13" s="945"/>
      <c r="BF13" s="945"/>
      <c r="BG13" s="945"/>
      <c r="BH13" s="945"/>
      <c r="BI13" s="945"/>
      <c r="BJ13" s="945"/>
      <c r="BK13" s="945"/>
      <c r="BL13" s="945"/>
      <c r="BM13" s="945"/>
      <c r="BN13" s="945"/>
      <c r="BO13" s="945"/>
      <c r="BP13" s="945"/>
      <c r="BQ13" s="945"/>
      <c r="BR13" s="945"/>
      <c r="BS13" s="945"/>
      <c r="BT13" s="945"/>
      <c r="BU13" s="945"/>
      <c r="BV13" s="945"/>
      <c r="BW13" s="945"/>
      <c r="BX13" s="945"/>
      <c r="BY13" s="945"/>
      <c r="BZ13" s="945"/>
      <c r="CA13" s="945"/>
      <c r="CB13" s="945"/>
      <c r="CC13" s="945"/>
      <c r="CD13" s="945"/>
      <c r="CE13" s="945"/>
      <c r="CF13" s="945"/>
      <c r="CG13" s="945"/>
      <c r="CH13" s="945"/>
      <c r="CI13" s="945"/>
      <c r="CJ13" s="945"/>
      <c r="CK13" s="945"/>
      <c r="CL13" s="945"/>
      <c r="CM13" s="945"/>
      <c r="CN13" s="945"/>
      <c r="CO13" s="945"/>
      <c r="CP13" s="945"/>
      <c r="CQ13" s="945"/>
      <c r="CR13" s="945"/>
      <c r="CS13" s="945"/>
      <c r="CT13" s="945"/>
      <c r="CU13" s="945"/>
      <c r="CV13" s="945"/>
      <c r="CW13" s="945"/>
      <c r="CX13" s="945"/>
      <c r="CY13" s="945"/>
      <c r="CZ13" s="945"/>
      <c r="DA13" s="945"/>
      <c r="DB13" s="945"/>
      <c r="DC13" s="945"/>
      <c r="DD13" s="945"/>
      <c r="DE13" s="945"/>
      <c r="DF13" s="945"/>
      <c r="DG13" s="945"/>
      <c r="DH13" s="945"/>
      <c r="DI13" s="945"/>
      <c r="DJ13" s="945"/>
      <c r="DK13" s="945"/>
      <c r="DL13" s="945"/>
      <c r="DM13" s="945"/>
      <c r="DN13" s="945"/>
      <c r="DO13" s="945"/>
      <c r="DP13" s="945"/>
      <c r="DQ13" s="945"/>
      <c r="DR13" s="945"/>
      <c r="DS13" s="945"/>
      <c r="DT13" s="945"/>
      <c r="DU13" s="945"/>
      <c r="DV13" s="945"/>
      <c r="DW13" s="945"/>
      <c r="DX13" s="945"/>
      <c r="DY13" s="945"/>
      <c r="DZ13" s="945"/>
      <c r="EA13" s="945"/>
      <c r="EB13" s="945"/>
      <c r="EC13" s="945"/>
      <c r="ED13" s="945"/>
      <c r="EE13" s="945"/>
      <c r="EF13" s="945"/>
      <c r="EG13" s="945"/>
      <c r="EH13" s="945"/>
      <c r="EI13" s="945"/>
      <c r="EJ13" s="945"/>
      <c r="EK13" s="945"/>
      <c r="EL13" s="945"/>
      <c r="EM13" s="945"/>
      <c r="EN13" s="945"/>
      <c r="EO13" s="945"/>
      <c r="EP13" s="945"/>
      <c r="EQ13" s="945"/>
      <c r="ER13" s="945"/>
      <c r="ES13" s="945"/>
      <c r="ET13" s="945"/>
      <c r="EU13" s="945"/>
      <c r="EV13" s="945"/>
      <c r="EW13" s="945"/>
      <c r="EX13" s="945"/>
      <c r="EY13" s="945"/>
      <c r="EZ13" s="945"/>
      <c r="FA13" s="945"/>
      <c r="FB13" s="945"/>
      <c r="FC13" s="945"/>
      <c r="FD13" s="945"/>
      <c r="FE13" s="945"/>
    </row>
    <row r="14" spans="1:161" s="938" customFormat="1" ht="102" x14ac:dyDescent="0.25">
      <c r="A14" s="948" t="s">
        <v>1468</v>
      </c>
      <c r="B14" s="930" t="s">
        <v>1543</v>
      </c>
      <c r="C14" s="930"/>
      <c r="D14" s="930" t="s">
        <v>1544</v>
      </c>
      <c r="E14" s="930" t="s">
        <v>1545</v>
      </c>
      <c r="F14" s="995" t="s">
        <v>1534</v>
      </c>
      <c r="G14" s="931" t="s">
        <v>162</v>
      </c>
      <c r="H14" s="931" t="s">
        <v>162</v>
      </c>
      <c r="I14" s="931" t="s">
        <v>162</v>
      </c>
      <c r="J14" s="932"/>
      <c r="K14" s="940"/>
      <c r="L14" s="934"/>
      <c r="M14" s="934"/>
      <c r="N14" s="934"/>
      <c r="O14" s="949" t="s">
        <v>162</v>
      </c>
      <c r="P14" s="947" t="s">
        <v>162</v>
      </c>
      <c r="Q14" s="947" t="s">
        <v>162</v>
      </c>
      <c r="R14" s="947" t="s">
        <v>162</v>
      </c>
      <c r="S14" s="947" t="s">
        <v>162</v>
      </c>
      <c r="T14" s="947" t="s">
        <v>162</v>
      </c>
      <c r="U14" s="947" t="s">
        <v>162</v>
      </c>
      <c r="V14" s="947" t="s">
        <v>162</v>
      </c>
      <c r="W14" s="947" t="s">
        <v>162</v>
      </c>
      <c r="X14" s="947" t="s">
        <v>162</v>
      </c>
      <c r="Y14" s="947" t="s">
        <v>162</v>
      </c>
      <c r="Z14" s="947" t="s">
        <v>162</v>
      </c>
      <c r="AA14" s="941"/>
      <c r="AB14" s="941"/>
      <c r="AC14" s="941"/>
      <c r="AD14" s="941"/>
      <c r="AE14" s="941"/>
      <c r="AF14" s="950" t="s">
        <v>162</v>
      </c>
      <c r="AG14" s="905"/>
      <c r="AH14" s="905"/>
      <c r="AI14" s="905"/>
      <c r="AJ14" s="905"/>
      <c r="AK14" s="905"/>
      <c r="AL14" s="905"/>
      <c r="AM14" s="905"/>
      <c r="AN14" s="905"/>
      <c r="AO14" s="905"/>
      <c r="AP14" s="905"/>
      <c r="AQ14" s="905"/>
      <c r="AR14" s="905"/>
      <c r="AS14" s="905"/>
      <c r="AT14" s="905"/>
      <c r="AU14" s="905"/>
      <c r="AV14" s="905"/>
      <c r="AW14" s="905"/>
      <c r="AX14" s="905"/>
      <c r="AY14" s="905"/>
      <c r="AZ14" s="905"/>
      <c r="BA14" s="905"/>
      <c r="BB14" s="905"/>
      <c r="BC14" s="905"/>
      <c r="BD14" s="905"/>
      <c r="BE14" s="905"/>
      <c r="BF14" s="905"/>
      <c r="BG14" s="905"/>
      <c r="BH14" s="905"/>
      <c r="BI14" s="905"/>
      <c r="BJ14" s="905"/>
      <c r="BK14" s="905"/>
      <c r="BL14" s="905"/>
      <c r="BM14" s="905"/>
      <c r="BN14" s="905"/>
      <c r="BO14" s="905"/>
      <c r="BP14" s="905"/>
      <c r="BQ14" s="905"/>
      <c r="BR14" s="905"/>
      <c r="BS14" s="905"/>
      <c r="BT14" s="905"/>
      <c r="BU14" s="905"/>
      <c r="BV14" s="905"/>
      <c r="BW14" s="905"/>
      <c r="BX14" s="905"/>
      <c r="BY14" s="905"/>
      <c r="BZ14" s="905"/>
      <c r="CA14" s="905"/>
      <c r="CB14" s="905"/>
      <c r="CC14" s="905"/>
      <c r="CD14" s="905"/>
      <c r="CE14" s="905"/>
      <c r="CF14" s="905"/>
      <c r="CG14" s="905"/>
      <c r="CH14" s="905"/>
      <c r="CI14" s="905"/>
      <c r="CJ14" s="905"/>
      <c r="CK14" s="905"/>
      <c r="CL14" s="905"/>
      <c r="CM14" s="905"/>
      <c r="CN14" s="905"/>
      <c r="CO14" s="905"/>
      <c r="CP14" s="905"/>
      <c r="CQ14" s="905"/>
      <c r="CR14" s="905"/>
      <c r="CS14" s="905"/>
      <c r="CT14" s="905"/>
      <c r="CU14" s="905"/>
      <c r="CV14" s="905"/>
      <c r="CW14" s="905"/>
      <c r="CX14" s="905"/>
      <c r="CY14" s="905"/>
      <c r="CZ14" s="905"/>
      <c r="DA14" s="905"/>
      <c r="DB14" s="905"/>
      <c r="DC14" s="905"/>
      <c r="DD14" s="905"/>
      <c r="DE14" s="905"/>
      <c r="DF14" s="905"/>
      <c r="DG14" s="905"/>
      <c r="DH14" s="905"/>
      <c r="DI14" s="905"/>
      <c r="DJ14" s="905"/>
      <c r="DK14" s="905"/>
      <c r="DL14" s="905"/>
      <c r="DM14" s="905"/>
      <c r="DN14" s="905"/>
      <c r="DO14" s="905"/>
      <c r="DP14" s="905"/>
      <c r="DQ14" s="905"/>
      <c r="DR14" s="905"/>
      <c r="DS14" s="905"/>
      <c r="DT14" s="905"/>
      <c r="DU14" s="905"/>
      <c r="DV14" s="905"/>
      <c r="DW14" s="905"/>
      <c r="DX14" s="905"/>
      <c r="DY14" s="905"/>
      <c r="DZ14" s="905"/>
      <c r="EA14" s="905"/>
      <c r="EB14" s="905"/>
      <c r="EC14" s="905"/>
      <c r="ED14" s="905"/>
      <c r="EE14" s="905"/>
      <c r="EF14" s="905"/>
      <c r="EG14" s="905"/>
      <c r="EH14" s="905"/>
      <c r="EI14" s="905"/>
      <c r="EJ14" s="905"/>
      <c r="EK14" s="905"/>
      <c r="EL14" s="905"/>
      <c r="EM14" s="905"/>
      <c r="EN14" s="905"/>
      <c r="EO14" s="905"/>
      <c r="EP14" s="905"/>
      <c r="EQ14" s="905"/>
      <c r="ER14" s="905"/>
      <c r="ES14" s="905"/>
      <c r="ET14" s="905"/>
      <c r="EU14" s="905"/>
      <c r="EV14" s="905"/>
      <c r="EW14" s="905"/>
      <c r="EX14" s="905"/>
      <c r="EY14" s="905"/>
      <c r="EZ14" s="905"/>
      <c r="FA14" s="905"/>
      <c r="FB14" s="905"/>
      <c r="FC14" s="905"/>
      <c r="FD14" s="905"/>
      <c r="FE14" s="905"/>
    </row>
    <row r="15" spans="1:161" s="938" customFormat="1" ht="34.5" customHeight="1" thickBot="1" x14ac:dyDescent="0.3">
      <c r="A15" s="954"/>
      <c r="B15" s="954"/>
      <c r="C15" s="954"/>
      <c r="D15" s="954"/>
      <c r="E15" s="954"/>
      <c r="F15" s="954"/>
      <c r="G15" s="954"/>
      <c r="H15" s="954"/>
      <c r="I15" s="954"/>
      <c r="J15" s="954"/>
      <c r="K15" s="954" t="e">
        <f>SUM(#REF!)</f>
        <v>#REF!</v>
      </c>
      <c r="L15" s="954" t="e">
        <f>SUM(#REF!)</f>
        <v>#REF!</v>
      </c>
      <c r="M15" s="954" t="e">
        <f>SUM(#REF!)</f>
        <v>#REF!</v>
      </c>
      <c r="N15" s="954" t="e">
        <f>SUM(#REF!)</f>
        <v>#REF!</v>
      </c>
      <c r="O15" s="955">
        <f t="shared" ref="O15:AF15" si="0">SUM(O5:O14)</f>
        <v>49250</v>
      </c>
      <c r="P15" s="955">
        <f t="shared" si="0"/>
        <v>4050</v>
      </c>
      <c r="Q15" s="955">
        <f t="shared" si="0"/>
        <v>1050</v>
      </c>
      <c r="R15" s="955">
        <f t="shared" si="0"/>
        <v>1300</v>
      </c>
      <c r="S15" s="955">
        <f t="shared" si="0"/>
        <v>25100</v>
      </c>
      <c r="T15" s="955">
        <f t="shared" si="0"/>
        <v>1300</v>
      </c>
      <c r="U15" s="955">
        <f t="shared" si="0"/>
        <v>1050</v>
      </c>
      <c r="V15" s="955">
        <f t="shared" si="0"/>
        <v>1300</v>
      </c>
      <c r="W15" s="955">
        <f t="shared" si="0"/>
        <v>2400</v>
      </c>
      <c r="X15" s="955">
        <f t="shared" si="0"/>
        <v>1850</v>
      </c>
      <c r="Y15" s="955">
        <f t="shared" si="0"/>
        <v>1050</v>
      </c>
      <c r="Z15" s="955">
        <f t="shared" si="0"/>
        <v>4800</v>
      </c>
      <c r="AA15" s="954">
        <f t="shared" si="0"/>
        <v>0</v>
      </c>
      <c r="AB15" s="954">
        <f t="shared" si="0"/>
        <v>0</v>
      </c>
      <c r="AC15" s="954">
        <f t="shared" si="0"/>
        <v>0</v>
      </c>
      <c r="AD15" s="954">
        <f t="shared" si="0"/>
        <v>0</v>
      </c>
      <c r="AE15" s="954">
        <f t="shared" si="0"/>
        <v>0</v>
      </c>
      <c r="AF15" s="956">
        <f t="shared" si="0"/>
        <v>7650</v>
      </c>
      <c r="AG15" s="905"/>
      <c r="AH15" s="905"/>
      <c r="AI15" s="905"/>
      <c r="AJ15" s="905"/>
      <c r="AK15" s="905"/>
      <c r="AL15" s="905"/>
      <c r="AM15" s="905"/>
      <c r="AN15" s="905"/>
      <c r="AO15" s="905"/>
      <c r="AP15" s="905"/>
      <c r="AQ15" s="905"/>
      <c r="AR15" s="905"/>
      <c r="AS15" s="905"/>
      <c r="AT15" s="905"/>
      <c r="AU15" s="905"/>
      <c r="AV15" s="905"/>
      <c r="AW15" s="905"/>
      <c r="AX15" s="905"/>
      <c r="AY15" s="905"/>
      <c r="AZ15" s="905"/>
      <c r="BA15" s="905"/>
      <c r="BB15" s="905"/>
      <c r="BC15" s="905"/>
      <c r="BD15" s="905"/>
      <c r="BE15" s="905"/>
      <c r="BF15" s="905"/>
      <c r="BG15" s="905"/>
      <c r="BH15" s="905"/>
      <c r="BI15" s="905"/>
      <c r="BJ15" s="905"/>
      <c r="BK15" s="905"/>
      <c r="BL15" s="905"/>
      <c r="BM15" s="905"/>
      <c r="BN15" s="905"/>
      <c r="BO15" s="905"/>
      <c r="BP15" s="905"/>
      <c r="BQ15" s="905"/>
      <c r="BR15" s="905"/>
      <c r="BS15" s="905"/>
      <c r="BT15" s="905"/>
      <c r="BU15" s="905"/>
      <c r="BV15" s="905"/>
      <c r="BW15" s="905"/>
      <c r="BX15" s="905"/>
      <c r="BY15" s="905"/>
      <c r="BZ15" s="905"/>
      <c r="CA15" s="905"/>
      <c r="CB15" s="905"/>
      <c r="CC15" s="905"/>
      <c r="CD15" s="905"/>
      <c r="CE15" s="905"/>
      <c r="CF15" s="905"/>
      <c r="CG15" s="905"/>
      <c r="CH15" s="905"/>
      <c r="CI15" s="905"/>
      <c r="CJ15" s="905"/>
      <c r="CK15" s="905"/>
      <c r="CL15" s="905"/>
      <c r="CM15" s="905"/>
      <c r="CN15" s="905"/>
      <c r="CO15" s="905"/>
      <c r="CP15" s="905"/>
      <c r="CQ15" s="905"/>
      <c r="CR15" s="905"/>
      <c r="CS15" s="905"/>
      <c r="CT15" s="905"/>
      <c r="CU15" s="905"/>
      <c r="CV15" s="905"/>
      <c r="CW15" s="905"/>
      <c r="CX15" s="905"/>
      <c r="CY15" s="905"/>
      <c r="CZ15" s="905"/>
      <c r="DA15" s="905"/>
      <c r="DB15" s="905"/>
      <c r="DC15" s="905"/>
      <c r="DD15" s="905"/>
      <c r="DE15" s="905"/>
      <c r="DF15" s="905"/>
      <c r="DG15" s="905"/>
      <c r="DH15" s="905"/>
      <c r="DI15" s="905"/>
      <c r="DJ15" s="905"/>
      <c r="DK15" s="905"/>
      <c r="DL15" s="905"/>
      <c r="DM15" s="905"/>
      <c r="DN15" s="905"/>
      <c r="DO15" s="905"/>
      <c r="DP15" s="905"/>
      <c r="DQ15" s="905"/>
      <c r="DR15" s="905"/>
      <c r="DS15" s="905"/>
      <c r="DT15" s="905"/>
      <c r="DU15" s="905"/>
      <c r="DV15" s="905"/>
      <c r="DW15" s="905"/>
      <c r="DX15" s="905"/>
      <c r="DY15" s="905"/>
      <c r="DZ15" s="905"/>
      <c r="EA15" s="905"/>
      <c r="EB15" s="905"/>
      <c r="EC15" s="905"/>
      <c r="ED15" s="905"/>
      <c r="EE15" s="905"/>
      <c r="EF15" s="905"/>
      <c r="EG15" s="905"/>
      <c r="EH15" s="905"/>
      <c r="EI15" s="905"/>
      <c r="EJ15" s="905"/>
      <c r="EK15" s="905"/>
      <c r="EL15" s="905"/>
      <c r="EM15" s="905"/>
      <c r="EN15" s="905"/>
      <c r="EO15" s="905"/>
      <c r="EP15" s="905"/>
      <c r="EQ15" s="905"/>
      <c r="ER15" s="905"/>
      <c r="ES15" s="905"/>
      <c r="ET15" s="905"/>
      <c r="EU15" s="905"/>
      <c r="EV15" s="905"/>
      <c r="EW15" s="905"/>
      <c r="EX15" s="905"/>
      <c r="EY15" s="905"/>
      <c r="EZ15" s="905"/>
      <c r="FA15" s="905"/>
      <c r="FB15" s="905"/>
      <c r="FC15" s="905"/>
      <c r="FD15" s="905"/>
      <c r="FE15" s="905"/>
    </row>
    <row r="16" spans="1:161" s="966" customFormat="1" ht="30" customHeight="1" thickBot="1" x14ac:dyDescent="0.3">
      <c r="A16" s="957" t="s">
        <v>234</v>
      </c>
      <c r="B16" s="957"/>
      <c r="C16" s="957"/>
      <c r="D16" s="957"/>
      <c r="E16" s="957"/>
      <c r="F16" s="957"/>
      <c r="G16" s="958"/>
      <c r="H16" s="959"/>
      <c r="I16" s="958"/>
      <c r="J16" s="960"/>
      <c r="K16" s="961">
        <v>2014</v>
      </c>
      <c r="L16" s="962">
        <v>2015</v>
      </c>
      <c r="M16" s="962">
        <v>2016</v>
      </c>
      <c r="N16" s="962">
        <v>2017</v>
      </c>
      <c r="O16" s="963" t="s">
        <v>1546</v>
      </c>
      <c r="P16" s="964">
        <v>2021</v>
      </c>
      <c r="Q16" s="964">
        <v>2022</v>
      </c>
      <c r="R16" s="964">
        <v>2023</v>
      </c>
      <c r="S16" s="964">
        <v>2024</v>
      </c>
      <c r="T16" s="964">
        <v>2025</v>
      </c>
      <c r="U16" s="964">
        <v>2026</v>
      </c>
      <c r="V16" s="964">
        <v>2027</v>
      </c>
      <c r="W16" s="964">
        <v>2028</v>
      </c>
      <c r="X16" s="964">
        <v>2029</v>
      </c>
      <c r="Y16" s="964">
        <v>2030</v>
      </c>
      <c r="Z16" s="964">
        <v>2030</v>
      </c>
      <c r="AA16" s="964">
        <v>2032</v>
      </c>
      <c r="AB16" s="964">
        <v>2033</v>
      </c>
      <c r="AC16" s="964">
        <v>2034</v>
      </c>
      <c r="AD16" s="964">
        <v>2035</v>
      </c>
      <c r="AE16" s="964">
        <v>2036</v>
      </c>
      <c r="AF16" s="965" t="s">
        <v>262</v>
      </c>
    </row>
    <row r="17" spans="1:161" s="974" customFormat="1" ht="30" customHeight="1" thickBot="1" x14ac:dyDescent="0.3">
      <c r="A17" s="967" t="s">
        <v>1547</v>
      </c>
      <c r="B17" s="967"/>
      <c r="C17" s="967"/>
      <c r="D17" s="967"/>
      <c r="E17" s="967"/>
      <c r="F17" s="967"/>
      <c r="G17" s="968"/>
      <c r="H17" s="969"/>
      <c r="I17" s="968"/>
      <c r="J17" s="970"/>
      <c r="K17" s="971" t="e">
        <f>K15+#REF!+#REF!+#REF!</f>
        <v>#REF!</v>
      </c>
      <c r="L17" s="971" t="e">
        <f>L15+#REF!+#REF!+#REF!</f>
        <v>#REF!</v>
      </c>
      <c r="M17" s="971" t="e">
        <f>M15+#REF!+#REF!+#REF!</f>
        <v>#REF!</v>
      </c>
      <c r="N17" s="971" t="e">
        <f>N15+#REF!+#REF!+#REF!</f>
        <v>#REF!</v>
      </c>
      <c r="O17" s="972"/>
      <c r="P17" s="973">
        <f>P15</f>
        <v>4050</v>
      </c>
      <c r="Q17" s="973">
        <f t="shared" ref="Q17:AF17" si="1">Q15</f>
        <v>1050</v>
      </c>
      <c r="R17" s="973">
        <f t="shared" si="1"/>
        <v>1300</v>
      </c>
      <c r="S17" s="973">
        <f t="shared" si="1"/>
        <v>25100</v>
      </c>
      <c r="T17" s="973">
        <f t="shared" si="1"/>
        <v>1300</v>
      </c>
      <c r="U17" s="973">
        <f t="shared" si="1"/>
        <v>1050</v>
      </c>
      <c r="V17" s="973">
        <f t="shared" si="1"/>
        <v>1300</v>
      </c>
      <c r="W17" s="973">
        <f t="shared" si="1"/>
        <v>2400</v>
      </c>
      <c r="X17" s="973">
        <f t="shared" si="1"/>
        <v>1850</v>
      </c>
      <c r="Y17" s="973">
        <f t="shared" si="1"/>
        <v>1050</v>
      </c>
      <c r="Z17" s="973">
        <f t="shared" si="1"/>
        <v>4800</v>
      </c>
      <c r="AA17" s="973">
        <f t="shared" si="1"/>
        <v>0</v>
      </c>
      <c r="AB17" s="973">
        <f t="shared" si="1"/>
        <v>0</v>
      </c>
      <c r="AC17" s="973">
        <f t="shared" si="1"/>
        <v>0</v>
      </c>
      <c r="AD17" s="973">
        <f t="shared" si="1"/>
        <v>0</v>
      </c>
      <c r="AE17" s="973">
        <f t="shared" si="1"/>
        <v>0</v>
      </c>
      <c r="AF17" s="973">
        <f t="shared" si="1"/>
        <v>7650</v>
      </c>
    </row>
    <row r="18" spans="1:161" s="938" customFormat="1" ht="30" customHeight="1" x14ac:dyDescent="0.25">
      <c r="A18" s="904"/>
      <c r="B18" s="904"/>
      <c r="C18" s="904"/>
      <c r="D18" s="904"/>
      <c r="E18" s="904"/>
      <c r="F18" s="904"/>
      <c r="G18" s="975"/>
      <c r="H18" s="975"/>
      <c r="I18" s="904"/>
      <c r="J18" s="904"/>
      <c r="K18" s="976"/>
      <c r="L18" s="977"/>
      <c r="M18" s="977"/>
      <c r="N18" s="977"/>
      <c r="O18" s="977"/>
      <c r="P18" s="977"/>
      <c r="Q18" s="977"/>
      <c r="R18" s="977"/>
      <c r="S18" s="977"/>
      <c r="T18" s="977"/>
      <c r="U18" s="977"/>
      <c r="V18" s="675"/>
      <c r="W18" s="675"/>
      <c r="X18" s="675"/>
      <c r="Y18" s="675"/>
      <c r="Z18" s="675"/>
      <c r="AA18" s="675"/>
      <c r="AB18" s="675"/>
      <c r="AC18" s="675"/>
      <c r="AD18" s="675"/>
      <c r="AE18" s="675"/>
      <c r="AF18" s="675"/>
      <c r="AG18" s="905"/>
      <c r="AH18" s="905"/>
      <c r="AI18" s="905"/>
      <c r="AJ18" s="905"/>
      <c r="AK18" s="905"/>
      <c r="AL18" s="905"/>
      <c r="AM18" s="905"/>
      <c r="AN18" s="905"/>
      <c r="AO18" s="905"/>
      <c r="AP18" s="905"/>
      <c r="AQ18" s="905"/>
      <c r="AR18" s="905"/>
      <c r="AS18" s="905"/>
      <c r="AT18" s="905"/>
      <c r="AU18" s="905"/>
      <c r="AV18" s="905"/>
      <c r="AW18" s="905"/>
      <c r="AX18" s="905"/>
      <c r="AY18" s="905"/>
      <c r="AZ18" s="905"/>
      <c r="BA18" s="905"/>
      <c r="BB18" s="905"/>
      <c r="BC18" s="905"/>
      <c r="BD18" s="905"/>
      <c r="BE18" s="905"/>
      <c r="BF18" s="905"/>
      <c r="BG18" s="905"/>
      <c r="BH18" s="905"/>
      <c r="BI18" s="905"/>
      <c r="BJ18" s="905"/>
      <c r="BK18" s="905"/>
      <c r="BL18" s="905"/>
      <c r="BM18" s="905"/>
      <c r="BN18" s="905"/>
      <c r="BO18" s="905"/>
      <c r="BP18" s="905"/>
      <c r="BQ18" s="905"/>
      <c r="BR18" s="905"/>
      <c r="BS18" s="905"/>
      <c r="BT18" s="905"/>
      <c r="BU18" s="905"/>
      <c r="BV18" s="905"/>
      <c r="BW18" s="905"/>
      <c r="BX18" s="905"/>
      <c r="BY18" s="905"/>
      <c r="BZ18" s="905"/>
      <c r="CA18" s="905"/>
      <c r="CB18" s="905"/>
      <c r="CC18" s="905"/>
      <c r="CD18" s="905"/>
      <c r="CE18" s="905"/>
      <c r="CF18" s="905"/>
      <c r="CG18" s="905"/>
      <c r="CH18" s="905"/>
      <c r="CI18" s="905"/>
      <c r="CJ18" s="905"/>
      <c r="CK18" s="905"/>
      <c r="CL18" s="905"/>
      <c r="CM18" s="905"/>
      <c r="CN18" s="905"/>
      <c r="CO18" s="905"/>
      <c r="CP18" s="905"/>
      <c r="CQ18" s="905"/>
      <c r="CR18" s="905"/>
      <c r="CS18" s="905"/>
      <c r="CT18" s="905"/>
      <c r="CU18" s="905"/>
      <c r="CV18" s="905"/>
      <c r="CW18" s="905"/>
      <c r="CX18" s="905"/>
      <c r="CY18" s="905"/>
      <c r="CZ18" s="905"/>
      <c r="DA18" s="905"/>
      <c r="DB18" s="905"/>
      <c r="DC18" s="905"/>
      <c r="DD18" s="905"/>
      <c r="DE18" s="905"/>
      <c r="DF18" s="905"/>
      <c r="DG18" s="905"/>
      <c r="DH18" s="905"/>
      <c r="DI18" s="905"/>
      <c r="DJ18" s="905"/>
      <c r="DK18" s="905"/>
      <c r="DL18" s="905"/>
      <c r="DM18" s="905"/>
      <c r="DN18" s="905"/>
      <c r="DO18" s="905"/>
      <c r="DP18" s="905"/>
      <c r="DQ18" s="905"/>
      <c r="DR18" s="905"/>
      <c r="DS18" s="905"/>
      <c r="DT18" s="905"/>
      <c r="DU18" s="905"/>
      <c r="DV18" s="905"/>
      <c r="DW18" s="905"/>
      <c r="DX18" s="905"/>
      <c r="DY18" s="905"/>
      <c r="DZ18" s="905"/>
      <c r="EA18" s="905"/>
      <c r="EB18" s="905"/>
      <c r="EC18" s="905"/>
      <c r="ED18" s="905"/>
      <c r="EE18" s="905"/>
      <c r="EF18" s="905"/>
      <c r="EG18" s="905"/>
      <c r="EH18" s="905"/>
      <c r="EI18" s="905"/>
      <c r="EJ18" s="905"/>
      <c r="EK18" s="905"/>
      <c r="EL18" s="905"/>
      <c r="EM18" s="905"/>
      <c r="EN18" s="905"/>
      <c r="EO18" s="905"/>
      <c r="EP18" s="905"/>
      <c r="EQ18" s="905"/>
      <c r="ER18" s="905"/>
      <c r="ES18" s="905"/>
      <c r="ET18" s="905"/>
      <c r="EU18" s="905"/>
      <c r="EV18" s="905"/>
      <c r="EW18" s="905"/>
      <c r="EX18" s="905"/>
      <c r="EY18" s="905"/>
      <c r="EZ18" s="905"/>
      <c r="FA18" s="905"/>
      <c r="FB18" s="905"/>
      <c r="FC18" s="905"/>
      <c r="FD18" s="905"/>
      <c r="FE18" s="905"/>
    </row>
    <row r="19" spans="1:161" s="938" customFormat="1" ht="30" customHeight="1" x14ac:dyDescent="0.25">
      <c r="A19" s="904"/>
      <c r="B19" s="904"/>
      <c r="C19" s="904"/>
      <c r="D19" s="904"/>
      <c r="E19" s="904"/>
      <c r="F19" s="904"/>
      <c r="G19" s="975"/>
      <c r="H19" s="975"/>
      <c r="I19" s="904"/>
      <c r="J19" s="904"/>
      <c r="K19" s="976"/>
      <c r="L19" s="977"/>
      <c r="M19" s="977"/>
      <c r="N19" s="977"/>
      <c r="O19" s="977"/>
      <c r="P19" s="977"/>
      <c r="Q19" s="977"/>
      <c r="R19" s="977"/>
      <c r="S19" s="977"/>
      <c r="T19" s="977"/>
      <c r="U19" s="977"/>
      <c r="V19" s="675"/>
      <c r="W19" s="675"/>
      <c r="X19" s="675"/>
      <c r="Y19" s="675"/>
      <c r="Z19" s="675"/>
      <c r="AA19" s="675"/>
      <c r="AB19" s="675"/>
      <c r="AC19" s="675"/>
      <c r="AD19" s="675"/>
      <c r="AE19" s="675"/>
      <c r="AF19" s="675"/>
      <c r="AG19" s="905"/>
      <c r="AH19" s="905"/>
      <c r="AI19" s="905"/>
      <c r="AJ19" s="905"/>
      <c r="AK19" s="905"/>
      <c r="AL19" s="905"/>
      <c r="AM19" s="905"/>
      <c r="AN19" s="905"/>
      <c r="AO19" s="905"/>
      <c r="AP19" s="905"/>
      <c r="AQ19" s="905"/>
      <c r="AR19" s="905"/>
      <c r="AS19" s="905"/>
      <c r="AT19" s="905"/>
      <c r="AU19" s="905"/>
      <c r="AV19" s="905"/>
      <c r="AW19" s="905"/>
      <c r="AX19" s="905"/>
      <c r="AY19" s="905"/>
      <c r="AZ19" s="905"/>
      <c r="BA19" s="905"/>
      <c r="BB19" s="905"/>
      <c r="BC19" s="905"/>
      <c r="BD19" s="905"/>
      <c r="BE19" s="905"/>
      <c r="BF19" s="905"/>
      <c r="BG19" s="905"/>
      <c r="BH19" s="905"/>
      <c r="BI19" s="905"/>
      <c r="BJ19" s="905"/>
      <c r="BK19" s="905"/>
      <c r="BL19" s="905"/>
      <c r="BM19" s="905"/>
      <c r="BN19" s="905"/>
      <c r="BO19" s="905"/>
      <c r="BP19" s="905"/>
      <c r="BQ19" s="905"/>
      <c r="BR19" s="905"/>
      <c r="BS19" s="905"/>
      <c r="BT19" s="905"/>
      <c r="BU19" s="905"/>
      <c r="BV19" s="905"/>
      <c r="BW19" s="905"/>
      <c r="BX19" s="905"/>
      <c r="BY19" s="905"/>
      <c r="BZ19" s="905"/>
      <c r="CA19" s="905"/>
      <c r="CB19" s="905"/>
      <c r="CC19" s="905"/>
      <c r="CD19" s="905"/>
      <c r="CE19" s="905"/>
      <c r="CF19" s="905"/>
      <c r="CG19" s="905"/>
      <c r="CH19" s="905"/>
      <c r="CI19" s="905"/>
      <c r="CJ19" s="905"/>
      <c r="CK19" s="905"/>
      <c r="CL19" s="905"/>
      <c r="CM19" s="905"/>
      <c r="CN19" s="905"/>
      <c r="CO19" s="905"/>
      <c r="CP19" s="905"/>
      <c r="CQ19" s="905"/>
      <c r="CR19" s="905"/>
      <c r="CS19" s="905"/>
      <c r="CT19" s="905"/>
      <c r="CU19" s="905"/>
      <c r="CV19" s="905"/>
      <c r="CW19" s="905"/>
      <c r="CX19" s="905"/>
      <c r="CY19" s="905"/>
      <c r="CZ19" s="905"/>
      <c r="DA19" s="905"/>
      <c r="DB19" s="905"/>
      <c r="DC19" s="905"/>
      <c r="DD19" s="905"/>
      <c r="DE19" s="905"/>
      <c r="DF19" s="905"/>
      <c r="DG19" s="905"/>
      <c r="DH19" s="905"/>
      <c r="DI19" s="905"/>
      <c r="DJ19" s="905"/>
      <c r="DK19" s="905"/>
      <c r="DL19" s="905"/>
      <c r="DM19" s="905"/>
      <c r="DN19" s="905"/>
      <c r="DO19" s="905"/>
      <c r="DP19" s="905"/>
      <c r="DQ19" s="905"/>
      <c r="DR19" s="905"/>
      <c r="DS19" s="905"/>
      <c r="DT19" s="905"/>
      <c r="DU19" s="905"/>
      <c r="DV19" s="905"/>
      <c r="DW19" s="905"/>
      <c r="DX19" s="905"/>
      <c r="DY19" s="905"/>
      <c r="DZ19" s="905"/>
      <c r="EA19" s="905"/>
      <c r="EB19" s="905"/>
      <c r="EC19" s="905"/>
      <c r="ED19" s="905"/>
      <c r="EE19" s="905"/>
      <c r="EF19" s="905"/>
      <c r="EG19" s="905"/>
      <c r="EH19" s="905"/>
      <c r="EI19" s="905"/>
      <c r="EJ19" s="905"/>
      <c r="EK19" s="905"/>
      <c r="EL19" s="905"/>
      <c r="EM19" s="905"/>
      <c r="EN19" s="905"/>
      <c r="EO19" s="905"/>
      <c r="EP19" s="905"/>
      <c r="EQ19" s="905"/>
      <c r="ER19" s="905"/>
      <c r="ES19" s="905"/>
      <c r="ET19" s="905"/>
      <c r="EU19" s="905"/>
      <c r="EV19" s="905"/>
      <c r="EW19" s="905"/>
      <c r="EX19" s="905"/>
      <c r="EY19" s="905"/>
      <c r="EZ19" s="905"/>
      <c r="FA19" s="905"/>
      <c r="FB19" s="905"/>
      <c r="FC19" s="905"/>
      <c r="FD19" s="905"/>
      <c r="FE19" s="905"/>
    </row>
    <row r="20" spans="1:161" s="938" customFormat="1" ht="30" customHeight="1" x14ac:dyDescent="0.25">
      <c r="A20" s="904"/>
      <c r="B20" s="904"/>
      <c r="C20" s="904"/>
      <c r="D20" s="904"/>
      <c r="E20" s="904"/>
      <c r="F20" s="904"/>
      <c r="G20" s="975"/>
      <c r="H20" s="975"/>
      <c r="I20" s="904"/>
      <c r="J20" s="904"/>
      <c r="K20" s="976"/>
      <c r="L20" s="977"/>
      <c r="M20" s="977"/>
      <c r="N20" s="977"/>
      <c r="O20" s="977"/>
      <c r="P20" s="977"/>
      <c r="Q20" s="977"/>
      <c r="R20" s="977"/>
      <c r="S20" s="977"/>
      <c r="T20" s="977"/>
      <c r="U20" s="977"/>
      <c r="V20" s="675"/>
      <c r="W20" s="675"/>
      <c r="X20" s="675"/>
      <c r="Y20" s="675"/>
      <c r="Z20" s="675"/>
      <c r="AA20" s="675"/>
      <c r="AB20" s="675"/>
      <c r="AC20" s="675"/>
      <c r="AD20" s="675"/>
      <c r="AE20" s="675"/>
      <c r="AF20" s="675"/>
      <c r="AG20" s="905"/>
      <c r="AH20" s="905"/>
      <c r="AI20" s="905"/>
      <c r="AJ20" s="905"/>
      <c r="AK20" s="905"/>
      <c r="AL20" s="905"/>
      <c r="AM20" s="905"/>
      <c r="AN20" s="905"/>
      <c r="AO20" s="905"/>
      <c r="AP20" s="905"/>
      <c r="AQ20" s="905"/>
      <c r="AR20" s="905"/>
      <c r="AS20" s="905"/>
      <c r="AT20" s="905"/>
      <c r="AU20" s="905"/>
      <c r="AV20" s="905"/>
      <c r="AW20" s="905"/>
      <c r="AX20" s="905"/>
      <c r="AY20" s="905"/>
      <c r="AZ20" s="905"/>
      <c r="BA20" s="905"/>
      <c r="BB20" s="905"/>
      <c r="BC20" s="905"/>
      <c r="BD20" s="905"/>
      <c r="BE20" s="905"/>
      <c r="BF20" s="905"/>
      <c r="BG20" s="905"/>
      <c r="BH20" s="905"/>
      <c r="BI20" s="905"/>
      <c r="BJ20" s="905"/>
      <c r="BK20" s="905"/>
      <c r="BL20" s="905"/>
      <c r="BM20" s="905"/>
      <c r="BN20" s="905"/>
      <c r="BO20" s="905"/>
      <c r="BP20" s="905"/>
      <c r="BQ20" s="905"/>
      <c r="BR20" s="905"/>
      <c r="BS20" s="905"/>
      <c r="BT20" s="905"/>
      <c r="BU20" s="905"/>
      <c r="BV20" s="905"/>
      <c r="BW20" s="905"/>
      <c r="BX20" s="905"/>
      <c r="BY20" s="905"/>
      <c r="BZ20" s="905"/>
      <c r="CA20" s="905"/>
      <c r="CB20" s="905"/>
      <c r="CC20" s="905"/>
      <c r="CD20" s="905"/>
      <c r="CE20" s="905"/>
      <c r="CF20" s="905"/>
      <c r="CG20" s="905"/>
      <c r="CH20" s="905"/>
      <c r="CI20" s="905"/>
      <c r="CJ20" s="905"/>
      <c r="CK20" s="905"/>
      <c r="CL20" s="905"/>
      <c r="CM20" s="905"/>
      <c r="CN20" s="905"/>
      <c r="CO20" s="905"/>
      <c r="CP20" s="905"/>
      <c r="CQ20" s="905"/>
      <c r="CR20" s="905"/>
      <c r="CS20" s="905"/>
      <c r="CT20" s="905"/>
      <c r="CU20" s="905"/>
      <c r="CV20" s="905"/>
      <c r="CW20" s="905"/>
      <c r="CX20" s="905"/>
      <c r="CY20" s="905"/>
      <c r="CZ20" s="905"/>
      <c r="DA20" s="905"/>
      <c r="DB20" s="905"/>
      <c r="DC20" s="905"/>
      <c r="DD20" s="905"/>
      <c r="DE20" s="905"/>
      <c r="DF20" s="905"/>
      <c r="DG20" s="905"/>
      <c r="DH20" s="905"/>
      <c r="DI20" s="905"/>
      <c r="DJ20" s="905"/>
      <c r="DK20" s="905"/>
      <c r="DL20" s="905"/>
      <c r="DM20" s="905"/>
      <c r="DN20" s="905"/>
      <c r="DO20" s="905"/>
      <c r="DP20" s="905"/>
      <c r="DQ20" s="905"/>
      <c r="DR20" s="905"/>
      <c r="DS20" s="905"/>
      <c r="DT20" s="905"/>
      <c r="DU20" s="905"/>
      <c r="DV20" s="905"/>
      <c r="DW20" s="905"/>
      <c r="DX20" s="905"/>
      <c r="DY20" s="905"/>
      <c r="DZ20" s="905"/>
      <c r="EA20" s="905"/>
      <c r="EB20" s="905"/>
      <c r="EC20" s="905"/>
      <c r="ED20" s="905"/>
      <c r="EE20" s="905"/>
      <c r="EF20" s="905"/>
      <c r="EG20" s="905"/>
      <c r="EH20" s="905"/>
      <c r="EI20" s="905"/>
      <c r="EJ20" s="905"/>
      <c r="EK20" s="905"/>
      <c r="EL20" s="905"/>
      <c r="EM20" s="905"/>
      <c r="EN20" s="905"/>
      <c r="EO20" s="905"/>
      <c r="EP20" s="905"/>
      <c r="EQ20" s="905"/>
      <c r="ER20" s="905"/>
      <c r="ES20" s="905"/>
      <c r="ET20" s="905"/>
      <c r="EU20" s="905"/>
      <c r="EV20" s="905"/>
      <c r="EW20" s="905"/>
      <c r="EX20" s="905"/>
      <c r="EY20" s="905"/>
      <c r="EZ20" s="905"/>
      <c r="FA20" s="905"/>
      <c r="FB20" s="905"/>
      <c r="FC20" s="905"/>
      <c r="FD20" s="905"/>
      <c r="FE20" s="905"/>
    </row>
    <row r="21" spans="1:161" s="938" customFormat="1" ht="30" customHeight="1" x14ac:dyDescent="0.25">
      <c r="A21" s="904"/>
      <c r="B21" s="904"/>
      <c r="C21" s="904"/>
      <c r="D21" s="904"/>
      <c r="E21" s="904"/>
      <c r="F21" s="904"/>
      <c r="G21" s="975"/>
      <c r="H21" s="975"/>
      <c r="I21" s="904"/>
      <c r="J21" s="904"/>
      <c r="K21" s="976"/>
      <c r="L21" s="977"/>
      <c r="M21" s="977"/>
      <c r="N21" s="977"/>
      <c r="O21" s="977"/>
      <c r="P21" s="977"/>
      <c r="Q21" s="977"/>
      <c r="R21" s="977"/>
      <c r="S21" s="977"/>
      <c r="T21" s="977"/>
      <c r="U21" s="977"/>
      <c r="V21" s="675"/>
      <c r="W21" s="675"/>
      <c r="X21" s="675"/>
      <c r="Y21" s="675"/>
      <c r="Z21" s="675"/>
      <c r="AA21" s="675"/>
      <c r="AB21" s="675"/>
      <c r="AC21" s="675"/>
      <c r="AD21" s="675"/>
      <c r="AE21" s="675"/>
      <c r="AF21" s="675"/>
      <c r="AG21" s="905"/>
      <c r="AH21" s="905"/>
      <c r="AI21" s="905"/>
      <c r="AJ21" s="905"/>
      <c r="AK21" s="905"/>
      <c r="AL21" s="905"/>
      <c r="AM21" s="905"/>
      <c r="AN21" s="905"/>
      <c r="AO21" s="905"/>
      <c r="AP21" s="905"/>
      <c r="AQ21" s="905"/>
      <c r="AR21" s="905"/>
      <c r="AS21" s="905"/>
      <c r="AT21" s="905"/>
      <c r="AU21" s="905"/>
      <c r="AV21" s="905"/>
      <c r="AW21" s="905"/>
      <c r="AX21" s="905"/>
      <c r="AY21" s="905"/>
      <c r="AZ21" s="905"/>
      <c r="BA21" s="905"/>
      <c r="BB21" s="905"/>
      <c r="BC21" s="905"/>
      <c r="BD21" s="905"/>
      <c r="BE21" s="905"/>
      <c r="BF21" s="905"/>
      <c r="BG21" s="905"/>
      <c r="BH21" s="905"/>
      <c r="BI21" s="905"/>
      <c r="BJ21" s="905"/>
      <c r="BK21" s="905"/>
      <c r="BL21" s="905"/>
      <c r="BM21" s="905"/>
      <c r="BN21" s="905"/>
      <c r="BO21" s="905"/>
      <c r="BP21" s="905"/>
      <c r="BQ21" s="905"/>
      <c r="BR21" s="905"/>
      <c r="BS21" s="905"/>
      <c r="BT21" s="905"/>
      <c r="BU21" s="905"/>
      <c r="BV21" s="905"/>
      <c r="BW21" s="905"/>
      <c r="BX21" s="905"/>
      <c r="BY21" s="905"/>
      <c r="BZ21" s="905"/>
      <c r="CA21" s="905"/>
      <c r="CB21" s="905"/>
      <c r="CC21" s="905"/>
      <c r="CD21" s="905"/>
      <c r="CE21" s="905"/>
      <c r="CF21" s="905"/>
      <c r="CG21" s="905"/>
      <c r="CH21" s="905"/>
      <c r="CI21" s="905"/>
      <c r="CJ21" s="905"/>
      <c r="CK21" s="905"/>
      <c r="CL21" s="905"/>
      <c r="CM21" s="905"/>
      <c r="CN21" s="905"/>
      <c r="CO21" s="905"/>
      <c r="CP21" s="905"/>
      <c r="CQ21" s="905"/>
      <c r="CR21" s="905"/>
      <c r="CS21" s="905"/>
      <c r="CT21" s="905"/>
      <c r="CU21" s="905"/>
      <c r="CV21" s="905"/>
      <c r="CW21" s="905"/>
      <c r="CX21" s="905"/>
      <c r="CY21" s="905"/>
      <c r="CZ21" s="905"/>
      <c r="DA21" s="905"/>
      <c r="DB21" s="905"/>
      <c r="DC21" s="905"/>
      <c r="DD21" s="905"/>
      <c r="DE21" s="905"/>
      <c r="DF21" s="905"/>
      <c r="DG21" s="905"/>
      <c r="DH21" s="905"/>
      <c r="DI21" s="905"/>
      <c r="DJ21" s="905"/>
      <c r="DK21" s="905"/>
      <c r="DL21" s="905"/>
      <c r="DM21" s="905"/>
      <c r="DN21" s="905"/>
      <c r="DO21" s="905"/>
      <c r="DP21" s="905"/>
      <c r="DQ21" s="905"/>
      <c r="DR21" s="905"/>
      <c r="DS21" s="905"/>
      <c r="DT21" s="905"/>
      <c r="DU21" s="905"/>
      <c r="DV21" s="905"/>
      <c r="DW21" s="905"/>
      <c r="DX21" s="905"/>
      <c r="DY21" s="905"/>
      <c r="DZ21" s="905"/>
      <c r="EA21" s="905"/>
      <c r="EB21" s="905"/>
      <c r="EC21" s="905"/>
      <c r="ED21" s="905"/>
      <c r="EE21" s="905"/>
      <c r="EF21" s="905"/>
      <c r="EG21" s="905"/>
      <c r="EH21" s="905"/>
      <c r="EI21" s="905"/>
      <c r="EJ21" s="905"/>
      <c r="EK21" s="905"/>
      <c r="EL21" s="905"/>
      <c r="EM21" s="905"/>
      <c r="EN21" s="905"/>
      <c r="EO21" s="905"/>
      <c r="EP21" s="905"/>
      <c r="EQ21" s="905"/>
      <c r="ER21" s="905"/>
      <c r="ES21" s="905"/>
      <c r="ET21" s="905"/>
      <c r="EU21" s="905"/>
      <c r="EV21" s="905"/>
      <c r="EW21" s="905"/>
      <c r="EX21" s="905"/>
      <c r="EY21" s="905"/>
      <c r="EZ21" s="905"/>
      <c r="FA21" s="905"/>
      <c r="FB21" s="905"/>
      <c r="FC21" s="905"/>
      <c r="FD21" s="905"/>
      <c r="FE21" s="905"/>
    </row>
    <row r="22" spans="1:161" s="938" customFormat="1" ht="30" customHeight="1" x14ac:dyDescent="0.25">
      <c r="A22" s="904"/>
      <c r="B22" s="904"/>
      <c r="C22" s="904"/>
      <c r="D22" s="904"/>
      <c r="E22" s="904"/>
      <c r="F22" s="904"/>
      <c r="G22" s="975"/>
      <c r="H22" s="975"/>
      <c r="I22" s="904"/>
      <c r="J22" s="904"/>
      <c r="K22" s="976"/>
      <c r="L22" s="977"/>
      <c r="M22" s="977"/>
      <c r="N22" s="977"/>
      <c r="O22" s="977"/>
      <c r="P22" s="977"/>
      <c r="Q22" s="977"/>
      <c r="R22" s="977"/>
      <c r="S22" s="977"/>
      <c r="T22" s="977"/>
      <c r="U22" s="977"/>
      <c r="V22" s="675"/>
      <c r="W22" s="675"/>
      <c r="X22" s="675"/>
      <c r="Y22" s="675"/>
      <c r="Z22" s="675"/>
      <c r="AA22" s="675"/>
      <c r="AB22" s="675"/>
      <c r="AC22" s="675"/>
      <c r="AD22" s="675"/>
      <c r="AE22" s="675"/>
      <c r="AF22" s="675"/>
      <c r="AG22" s="905"/>
      <c r="AH22" s="905"/>
      <c r="AI22" s="905"/>
      <c r="AJ22" s="905"/>
      <c r="AK22" s="905"/>
      <c r="AL22" s="905"/>
      <c r="AM22" s="905"/>
      <c r="AN22" s="905"/>
      <c r="AO22" s="905"/>
      <c r="AP22" s="905"/>
      <c r="AQ22" s="905"/>
      <c r="AR22" s="905"/>
      <c r="AS22" s="905"/>
      <c r="AT22" s="905"/>
      <c r="AU22" s="905"/>
      <c r="AV22" s="905"/>
      <c r="AW22" s="905"/>
      <c r="AX22" s="905"/>
      <c r="AY22" s="905"/>
      <c r="AZ22" s="905"/>
      <c r="BA22" s="905"/>
      <c r="BB22" s="905"/>
      <c r="BC22" s="905"/>
      <c r="BD22" s="905"/>
      <c r="BE22" s="905"/>
      <c r="BF22" s="905"/>
      <c r="BG22" s="905"/>
      <c r="BH22" s="905"/>
      <c r="BI22" s="905"/>
      <c r="BJ22" s="905"/>
      <c r="BK22" s="905"/>
      <c r="BL22" s="905"/>
      <c r="BM22" s="905"/>
      <c r="BN22" s="905"/>
      <c r="BO22" s="905"/>
      <c r="BP22" s="905"/>
      <c r="BQ22" s="905"/>
      <c r="BR22" s="905"/>
      <c r="BS22" s="905"/>
      <c r="BT22" s="905"/>
      <c r="BU22" s="905"/>
      <c r="BV22" s="905"/>
      <c r="BW22" s="905"/>
      <c r="BX22" s="905"/>
      <c r="BY22" s="905"/>
      <c r="BZ22" s="905"/>
      <c r="CA22" s="905"/>
      <c r="CB22" s="905"/>
      <c r="CC22" s="905"/>
      <c r="CD22" s="905"/>
      <c r="CE22" s="905"/>
      <c r="CF22" s="905"/>
      <c r="CG22" s="905"/>
      <c r="CH22" s="905"/>
      <c r="CI22" s="905"/>
      <c r="CJ22" s="905"/>
      <c r="CK22" s="905"/>
      <c r="CL22" s="905"/>
      <c r="CM22" s="905"/>
      <c r="CN22" s="905"/>
      <c r="CO22" s="905"/>
      <c r="CP22" s="905"/>
      <c r="CQ22" s="905"/>
      <c r="CR22" s="905"/>
      <c r="CS22" s="905"/>
      <c r="CT22" s="905"/>
      <c r="CU22" s="905"/>
      <c r="CV22" s="905"/>
      <c r="CW22" s="905"/>
      <c r="CX22" s="905"/>
      <c r="CY22" s="905"/>
      <c r="CZ22" s="905"/>
      <c r="DA22" s="905"/>
      <c r="DB22" s="905"/>
      <c r="DC22" s="905"/>
      <c r="DD22" s="905"/>
      <c r="DE22" s="905"/>
      <c r="DF22" s="905"/>
      <c r="DG22" s="905"/>
      <c r="DH22" s="905"/>
      <c r="DI22" s="905"/>
      <c r="DJ22" s="905"/>
      <c r="DK22" s="905"/>
      <c r="DL22" s="905"/>
      <c r="DM22" s="905"/>
      <c r="DN22" s="905"/>
      <c r="DO22" s="905"/>
      <c r="DP22" s="905"/>
      <c r="DQ22" s="905"/>
      <c r="DR22" s="905"/>
      <c r="DS22" s="905"/>
      <c r="DT22" s="905"/>
      <c r="DU22" s="905"/>
      <c r="DV22" s="905"/>
      <c r="DW22" s="905"/>
      <c r="DX22" s="905"/>
      <c r="DY22" s="905"/>
      <c r="DZ22" s="905"/>
      <c r="EA22" s="905"/>
      <c r="EB22" s="905"/>
      <c r="EC22" s="905"/>
      <c r="ED22" s="905"/>
      <c r="EE22" s="905"/>
      <c r="EF22" s="905"/>
      <c r="EG22" s="905"/>
      <c r="EH22" s="905"/>
      <c r="EI22" s="905"/>
      <c r="EJ22" s="905"/>
      <c r="EK22" s="905"/>
      <c r="EL22" s="905"/>
      <c r="EM22" s="905"/>
      <c r="EN22" s="905"/>
      <c r="EO22" s="905"/>
      <c r="EP22" s="905"/>
      <c r="EQ22" s="905"/>
      <c r="ER22" s="905"/>
      <c r="ES22" s="905"/>
      <c r="ET22" s="905"/>
      <c r="EU22" s="905"/>
      <c r="EV22" s="905"/>
      <c r="EW22" s="905"/>
      <c r="EX22" s="905"/>
      <c r="EY22" s="905"/>
      <c r="EZ22" s="905"/>
      <c r="FA22" s="905"/>
      <c r="FB22" s="905"/>
      <c r="FC22" s="905"/>
      <c r="FD22" s="905"/>
      <c r="FE22" s="905"/>
    </row>
    <row r="23" spans="1:161" s="938" customFormat="1" ht="30" customHeight="1" x14ac:dyDescent="0.25">
      <c r="A23" s="904"/>
      <c r="B23" s="904"/>
      <c r="C23" s="904"/>
      <c r="D23" s="904"/>
      <c r="E23" s="904"/>
      <c r="F23" s="904"/>
      <c r="G23" s="975"/>
      <c r="H23" s="975"/>
      <c r="I23" s="904"/>
      <c r="J23" s="904"/>
      <c r="K23" s="976"/>
      <c r="L23" s="977"/>
      <c r="M23" s="977"/>
      <c r="N23" s="977"/>
      <c r="O23" s="977"/>
      <c r="P23" s="977"/>
      <c r="Q23" s="977"/>
      <c r="R23" s="977"/>
      <c r="S23" s="977"/>
      <c r="T23" s="977"/>
      <c r="U23" s="977"/>
      <c r="V23" s="675"/>
      <c r="W23" s="675"/>
      <c r="X23" s="675"/>
      <c r="Y23" s="675"/>
      <c r="Z23" s="675"/>
      <c r="AA23" s="675"/>
      <c r="AB23" s="675"/>
      <c r="AC23" s="675"/>
      <c r="AD23" s="675"/>
      <c r="AE23" s="675"/>
      <c r="AF23" s="675"/>
      <c r="AG23" s="905"/>
      <c r="AH23" s="905"/>
      <c r="AI23" s="905"/>
      <c r="AJ23" s="905"/>
      <c r="AK23" s="905"/>
      <c r="AL23" s="905"/>
      <c r="AM23" s="905"/>
      <c r="AN23" s="905"/>
      <c r="AO23" s="905"/>
      <c r="AP23" s="905"/>
      <c r="AQ23" s="905"/>
      <c r="AR23" s="905"/>
      <c r="AS23" s="905"/>
      <c r="AT23" s="905"/>
      <c r="AU23" s="905"/>
      <c r="AV23" s="905"/>
      <c r="AW23" s="905"/>
      <c r="AX23" s="905"/>
      <c r="AY23" s="905"/>
      <c r="AZ23" s="905"/>
      <c r="BA23" s="905"/>
      <c r="BB23" s="905"/>
      <c r="BC23" s="905"/>
      <c r="BD23" s="905"/>
      <c r="BE23" s="905"/>
      <c r="BF23" s="905"/>
      <c r="BG23" s="905"/>
      <c r="BH23" s="905"/>
      <c r="BI23" s="905"/>
      <c r="BJ23" s="905"/>
      <c r="BK23" s="905"/>
      <c r="BL23" s="905"/>
      <c r="BM23" s="905"/>
      <c r="BN23" s="905"/>
      <c r="BO23" s="905"/>
      <c r="BP23" s="905"/>
      <c r="BQ23" s="905"/>
      <c r="BR23" s="905"/>
      <c r="BS23" s="905"/>
      <c r="BT23" s="905"/>
      <c r="BU23" s="905"/>
      <c r="BV23" s="905"/>
      <c r="BW23" s="905"/>
      <c r="BX23" s="905"/>
      <c r="BY23" s="905"/>
      <c r="BZ23" s="905"/>
      <c r="CA23" s="905"/>
      <c r="CB23" s="905"/>
      <c r="CC23" s="905"/>
      <c r="CD23" s="905"/>
      <c r="CE23" s="905"/>
      <c r="CF23" s="905"/>
      <c r="CG23" s="905"/>
      <c r="CH23" s="905"/>
      <c r="CI23" s="905"/>
      <c r="CJ23" s="905"/>
      <c r="CK23" s="905"/>
      <c r="CL23" s="905"/>
      <c r="CM23" s="905"/>
      <c r="CN23" s="905"/>
      <c r="CO23" s="905"/>
      <c r="CP23" s="905"/>
      <c r="CQ23" s="905"/>
      <c r="CR23" s="905"/>
      <c r="CS23" s="905"/>
      <c r="CT23" s="905"/>
      <c r="CU23" s="905"/>
      <c r="CV23" s="905"/>
      <c r="CW23" s="905"/>
      <c r="CX23" s="905"/>
      <c r="CY23" s="905"/>
      <c r="CZ23" s="905"/>
      <c r="DA23" s="905"/>
      <c r="DB23" s="905"/>
      <c r="DC23" s="905"/>
      <c r="DD23" s="905"/>
      <c r="DE23" s="905"/>
      <c r="DF23" s="905"/>
      <c r="DG23" s="905"/>
      <c r="DH23" s="905"/>
      <c r="DI23" s="905"/>
      <c r="DJ23" s="905"/>
      <c r="DK23" s="905"/>
      <c r="DL23" s="905"/>
      <c r="DM23" s="905"/>
      <c r="DN23" s="905"/>
      <c r="DO23" s="905"/>
      <c r="DP23" s="905"/>
      <c r="DQ23" s="905"/>
      <c r="DR23" s="905"/>
      <c r="DS23" s="905"/>
      <c r="DT23" s="905"/>
      <c r="DU23" s="905"/>
      <c r="DV23" s="905"/>
      <c r="DW23" s="905"/>
      <c r="DX23" s="905"/>
      <c r="DY23" s="905"/>
      <c r="DZ23" s="905"/>
      <c r="EA23" s="905"/>
      <c r="EB23" s="905"/>
      <c r="EC23" s="905"/>
      <c r="ED23" s="905"/>
      <c r="EE23" s="905"/>
      <c r="EF23" s="905"/>
      <c r="EG23" s="905"/>
      <c r="EH23" s="905"/>
      <c r="EI23" s="905"/>
      <c r="EJ23" s="905"/>
      <c r="EK23" s="905"/>
      <c r="EL23" s="905"/>
      <c r="EM23" s="905"/>
      <c r="EN23" s="905"/>
      <c r="EO23" s="905"/>
      <c r="EP23" s="905"/>
      <c r="EQ23" s="905"/>
      <c r="ER23" s="905"/>
      <c r="ES23" s="905"/>
      <c r="ET23" s="905"/>
      <c r="EU23" s="905"/>
      <c r="EV23" s="905"/>
      <c r="EW23" s="905"/>
      <c r="EX23" s="905"/>
      <c r="EY23" s="905"/>
      <c r="EZ23" s="905"/>
      <c r="FA23" s="905"/>
      <c r="FB23" s="905"/>
      <c r="FC23" s="905"/>
      <c r="FD23" s="905"/>
      <c r="FE23" s="905"/>
    </row>
    <row r="24" spans="1:161" s="938" customFormat="1" ht="30" customHeight="1" x14ac:dyDescent="0.25">
      <c r="A24" s="904"/>
      <c r="B24" s="904"/>
      <c r="C24" s="904"/>
      <c r="D24" s="904"/>
      <c r="E24" s="904"/>
      <c r="F24" s="904"/>
      <c r="G24" s="975"/>
      <c r="H24" s="975"/>
      <c r="I24" s="904"/>
      <c r="J24" s="904"/>
      <c r="K24" s="976"/>
      <c r="L24" s="977"/>
      <c r="M24" s="977"/>
      <c r="N24" s="977"/>
      <c r="O24" s="977"/>
      <c r="P24" s="977"/>
      <c r="Q24" s="977"/>
      <c r="R24" s="977"/>
      <c r="S24" s="977"/>
      <c r="T24" s="977"/>
      <c r="U24" s="977"/>
      <c r="V24" s="675"/>
      <c r="W24" s="675"/>
      <c r="X24" s="675"/>
      <c r="Y24" s="675"/>
      <c r="Z24" s="675"/>
      <c r="AA24" s="675"/>
      <c r="AB24" s="675"/>
      <c r="AC24" s="675"/>
      <c r="AD24" s="675"/>
      <c r="AE24" s="675"/>
      <c r="AF24" s="675"/>
      <c r="AG24" s="905"/>
      <c r="AH24" s="905"/>
      <c r="AI24" s="905"/>
      <c r="AJ24" s="905"/>
      <c r="AK24" s="905"/>
      <c r="AL24" s="905"/>
      <c r="AM24" s="905"/>
      <c r="AN24" s="905"/>
      <c r="AO24" s="905"/>
      <c r="AP24" s="905"/>
      <c r="AQ24" s="905"/>
      <c r="AR24" s="905"/>
      <c r="AS24" s="905"/>
      <c r="AT24" s="905"/>
      <c r="AU24" s="905"/>
      <c r="AV24" s="905"/>
      <c r="AW24" s="905"/>
      <c r="AX24" s="905"/>
      <c r="AY24" s="905"/>
      <c r="AZ24" s="905"/>
      <c r="BA24" s="905"/>
      <c r="BB24" s="905"/>
      <c r="BC24" s="905"/>
      <c r="BD24" s="905"/>
      <c r="BE24" s="905"/>
      <c r="BF24" s="905"/>
      <c r="BG24" s="905"/>
      <c r="BH24" s="905"/>
      <c r="BI24" s="905"/>
      <c r="BJ24" s="905"/>
      <c r="BK24" s="905"/>
      <c r="BL24" s="905"/>
      <c r="BM24" s="905"/>
      <c r="BN24" s="905"/>
      <c r="BO24" s="905"/>
      <c r="BP24" s="905"/>
      <c r="BQ24" s="905"/>
      <c r="BR24" s="905"/>
      <c r="BS24" s="905"/>
      <c r="BT24" s="905"/>
      <c r="BU24" s="905"/>
      <c r="BV24" s="905"/>
      <c r="BW24" s="905"/>
      <c r="BX24" s="905"/>
      <c r="BY24" s="905"/>
      <c r="BZ24" s="905"/>
      <c r="CA24" s="905"/>
      <c r="CB24" s="905"/>
      <c r="CC24" s="905"/>
      <c r="CD24" s="905"/>
      <c r="CE24" s="905"/>
      <c r="CF24" s="905"/>
      <c r="CG24" s="905"/>
      <c r="CH24" s="905"/>
      <c r="CI24" s="905"/>
      <c r="CJ24" s="905"/>
      <c r="CK24" s="905"/>
      <c r="CL24" s="905"/>
      <c r="CM24" s="905"/>
      <c r="CN24" s="905"/>
      <c r="CO24" s="905"/>
      <c r="CP24" s="905"/>
      <c r="CQ24" s="905"/>
      <c r="CR24" s="905"/>
      <c r="CS24" s="905"/>
      <c r="CT24" s="905"/>
      <c r="CU24" s="905"/>
      <c r="CV24" s="905"/>
      <c r="CW24" s="905"/>
      <c r="CX24" s="905"/>
      <c r="CY24" s="905"/>
      <c r="CZ24" s="905"/>
      <c r="DA24" s="905"/>
      <c r="DB24" s="905"/>
      <c r="DC24" s="905"/>
      <c r="DD24" s="905"/>
      <c r="DE24" s="905"/>
      <c r="DF24" s="905"/>
      <c r="DG24" s="905"/>
      <c r="DH24" s="905"/>
      <c r="DI24" s="905"/>
      <c r="DJ24" s="905"/>
      <c r="DK24" s="905"/>
      <c r="DL24" s="905"/>
      <c r="DM24" s="905"/>
      <c r="DN24" s="905"/>
      <c r="DO24" s="905"/>
      <c r="DP24" s="905"/>
      <c r="DQ24" s="905"/>
      <c r="DR24" s="905"/>
      <c r="DS24" s="905"/>
      <c r="DT24" s="905"/>
      <c r="DU24" s="905"/>
      <c r="DV24" s="905"/>
      <c r="DW24" s="905"/>
      <c r="DX24" s="905"/>
      <c r="DY24" s="905"/>
      <c r="DZ24" s="905"/>
      <c r="EA24" s="905"/>
      <c r="EB24" s="905"/>
      <c r="EC24" s="905"/>
      <c r="ED24" s="905"/>
      <c r="EE24" s="905"/>
      <c r="EF24" s="905"/>
      <c r="EG24" s="905"/>
      <c r="EH24" s="905"/>
      <c r="EI24" s="905"/>
      <c r="EJ24" s="905"/>
      <c r="EK24" s="905"/>
      <c r="EL24" s="905"/>
      <c r="EM24" s="905"/>
      <c r="EN24" s="905"/>
      <c r="EO24" s="905"/>
      <c r="EP24" s="905"/>
      <c r="EQ24" s="905"/>
      <c r="ER24" s="905"/>
      <c r="ES24" s="905"/>
      <c r="ET24" s="905"/>
      <c r="EU24" s="905"/>
      <c r="EV24" s="905"/>
      <c r="EW24" s="905"/>
      <c r="EX24" s="905"/>
      <c r="EY24" s="905"/>
      <c r="EZ24" s="905"/>
      <c r="FA24" s="905"/>
      <c r="FB24" s="905"/>
      <c r="FC24" s="905"/>
      <c r="FD24" s="905"/>
      <c r="FE24" s="905"/>
    </row>
    <row r="25" spans="1:161" s="938" customFormat="1" ht="30" customHeight="1" x14ac:dyDescent="0.25">
      <c r="A25" s="904"/>
      <c r="B25" s="904"/>
      <c r="C25" s="904"/>
      <c r="D25" s="904"/>
      <c r="E25" s="904"/>
      <c r="F25" s="904"/>
      <c r="G25" s="975"/>
      <c r="H25" s="975"/>
      <c r="I25" s="904"/>
      <c r="J25" s="904"/>
      <c r="K25" s="976"/>
      <c r="L25" s="977"/>
      <c r="M25" s="977"/>
      <c r="N25" s="977"/>
      <c r="O25" s="977"/>
      <c r="P25" s="977"/>
      <c r="Q25" s="977"/>
      <c r="R25" s="977"/>
      <c r="S25" s="977"/>
      <c r="T25" s="977"/>
      <c r="U25" s="977"/>
      <c r="V25" s="675"/>
      <c r="W25" s="675"/>
      <c r="X25" s="675"/>
      <c r="Y25" s="675"/>
      <c r="Z25" s="675"/>
      <c r="AA25" s="675"/>
      <c r="AB25" s="675"/>
      <c r="AC25" s="675"/>
      <c r="AD25" s="675"/>
      <c r="AE25" s="675"/>
      <c r="AF25" s="675"/>
      <c r="AG25" s="905"/>
      <c r="AH25" s="905"/>
      <c r="AI25" s="905"/>
      <c r="AJ25" s="905"/>
      <c r="AK25" s="905"/>
      <c r="AL25" s="905"/>
      <c r="AM25" s="905"/>
      <c r="AN25" s="905"/>
      <c r="AO25" s="905"/>
      <c r="AP25" s="905"/>
      <c r="AQ25" s="905"/>
      <c r="AR25" s="905"/>
      <c r="AS25" s="905"/>
      <c r="AT25" s="905"/>
      <c r="AU25" s="905"/>
      <c r="AV25" s="905"/>
      <c r="AW25" s="905"/>
      <c r="AX25" s="905"/>
      <c r="AY25" s="905"/>
      <c r="AZ25" s="905"/>
      <c r="BA25" s="905"/>
      <c r="BB25" s="905"/>
      <c r="BC25" s="905"/>
      <c r="BD25" s="905"/>
      <c r="BE25" s="905"/>
      <c r="BF25" s="905"/>
      <c r="BG25" s="905"/>
      <c r="BH25" s="905"/>
      <c r="BI25" s="905"/>
      <c r="BJ25" s="905"/>
      <c r="BK25" s="905"/>
      <c r="BL25" s="905"/>
      <c r="BM25" s="905"/>
      <c r="BN25" s="905"/>
      <c r="BO25" s="905"/>
      <c r="BP25" s="905"/>
      <c r="BQ25" s="905"/>
      <c r="BR25" s="905"/>
      <c r="BS25" s="905"/>
      <c r="BT25" s="905"/>
      <c r="BU25" s="905"/>
      <c r="BV25" s="905"/>
      <c r="BW25" s="905"/>
      <c r="BX25" s="905"/>
      <c r="BY25" s="905"/>
      <c r="BZ25" s="905"/>
      <c r="CA25" s="905"/>
      <c r="CB25" s="905"/>
      <c r="CC25" s="905"/>
      <c r="CD25" s="905"/>
      <c r="CE25" s="905"/>
      <c r="CF25" s="905"/>
      <c r="CG25" s="905"/>
      <c r="CH25" s="905"/>
      <c r="CI25" s="905"/>
      <c r="CJ25" s="905"/>
      <c r="CK25" s="905"/>
      <c r="CL25" s="905"/>
      <c r="CM25" s="905"/>
      <c r="CN25" s="905"/>
      <c r="CO25" s="905"/>
      <c r="CP25" s="905"/>
      <c r="CQ25" s="905"/>
      <c r="CR25" s="905"/>
      <c r="CS25" s="905"/>
      <c r="CT25" s="905"/>
      <c r="CU25" s="905"/>
      <c r="CV25" s="905"/>
      <c r="CW25" s="905"/>
      <c r="CX25" s="905"/>
      <c r="CY25" s="905"/>
      <c r="CZ25" s="905"/>
      <c r="DA25" s="905"/>
      <c r="DB25" s="905"/>
      <c r="DC25" s="905"/>
      <c r="DD25" s="905"/>
      <c r="DE25" s="905"/>
      <c r="DF25" s="905"/>
      <c r="DG25" s="905"/>
      <c r="DH25" s="905"/>
      <c r="DI25" s="905"/>
      <c r="DJ25" s="905"/>
      <c r="DK25" s="905"/>
      <c r="DL25" s="905"/>
      <c r="DM25" s="905"/>
      <c r="DN25" s="905"/>
      <c r="DO25" s="905"/>
      <c r="DP25" s="905"/>
      <c r="DQ25" s="905"/>
      <c r="DR25" s="905"/>
      <c r="DS25" s="905"/>
      <c r="DT25" s="905"/>
      <c r="DU25" s="905"/>
      <c r="DV25" s="905"/>
      <c r="DW25" s="905"/>
      <c r="DX25" s="905"/>
      <c r="DY25" s="905"/>
      <c r="DZ25" s="905"/>
      <c r="EA25" s="905"/>
      <c r="EB25" s="905"/>
      <c r="EC25" s="905"/>
      <c r="ED25" s="905"/>
      <c r="EE25" s="905"/>
      <c r="EF25" s="905"/>
      <c r="EG25" s="905"/>
      <c r="EH25" s="905"/>
      <c r="EI25" s="905"/>
      <c r="EJ25" s="905"/>
      <c r="EK25" s="905"/>
      <c r="EL25" s="905"/>
      <c r="EM25" s="905"/>
      <c r="EN25" s="905"/>
      <c r="EO25" s="905"/>
      <c r="EP25" s="905"/>
      <c r="EQ25" s="905"/>
      <c r="ER25" s="905"/>
      <c r="ES25" s="905"/>
      <c r="ET25" s="905"/>
      <c r="EU25" s="905"/>
      <c r="EV25" s="905"/>
      <c r="EW25" s="905"/>
      <c r="EX25" s="905"/>
      <c r="EY25" s="905"/>
      <c r="EZ25" s="905"/>
      <c r="FA25" s="905"/>
      <c r="FB25" s="905"/>
      <c r="FC25" s="905"/>
      <c r="FD25" s="905"/>
      <c r="FE25" s="905"/>
    </row>
    <row r="26" spans="1:161" s="938" customFormat="1" ht="30" customHeight="1" x14ac:dyDescent="0.25">
      <c r="A26" s="904"/>
      <c r="B26" s="904"/>
      <c r="C26" s="904"/>
      <c r="D26" s="904"/>
      <c r="E26" s="904"/>
      <c r="F26" s="904"/>
      <c r="G26" s="975"/>
      <c r="H26" s="975"/>
      <c r="I26" s="904"/>
      <c r="J26" s="904"/>
      <c r="K26" s="976"/>
      <c r="L26" s="977"/>
      <c r="M26" s="977"/>
      <c r="N26" s="977"/>
      <c r="O26" s="977"/>
      <c r="P26" s="977"/>
      <c r="Q26" s="977"/>
      <c r="R26" s="977"/>
      <c r="S26" s="977"/>
      <c r="T26" s="977"/>
      <c r="U26" s="977"/>
      <c r="V26" s="675"/>
      <c r="W26" s="675"/>
      <c r="X26" s="675"/>
      <c r="Y26" s="675"/>
      <c r="Z26" s="675"/>
      <c r="AA26" s="675"/>
      <c r="AB26" s="675"/>
      <c r="AC26" s="675"/>
      <c r="AD26" s="675"/>
      <c r="AE26" s="675"/>
      <c r="AF26" s="675"/>
      <c r="AG26" s="905"/>
      <c r="AH26" s="905"/>
      <c r="AI26" s="905"/>
      <c r="AJ26" s="905"/>
      <c r="AK26" s="905"/>
      <c r="AL26" s="905"/>
      <c r="AM26" s="905"/>
      <c r="AN26" s="905"/>
      <c r="AO26" s="905"/>
      <c r="AP26" s="905"/>
      <c r="AQ26" s="905"/>
      <c r="AR26" s="905"/>
      <c r="AS26" s="905"/>
      <c r="AT26" s="905"/>
      <c r="AU26" s="905"/>
      <c r="AV26" s="905"/>
      <c r="AW26" s="905"/>
      <c r="AX26" s="905"/>
      <c r="AY26" s="905"/>
      <c r="AZ26" s="905"/>
      <c r="BA26" s="905"/>
      <c r="BB26" s="905"/>
      <c r="BC26" s="905"/>
      <c r="BD26" s="905"/>
      <c r="BE26" s="905"/>
      <c r="BF26" s="905"/>
      <c r="BG26" s="905"/>
      <c r="BH26" s="905"/>
      <c r="BI26" s="905"/>
      <c r="BJ26" s="905"/>
      <c r="BK26" s="905"/>
      <c r="BL26" s="905"/>
      <c r="BM26" s="905"/>
      <c r="BN26" s="905"/>
      <c r="BO26" s="905"/>
      <c r="BP26" s="905"/>
      <c r="BQ26" s="905"/>
      <c r="BR26" s="905"/>
      <c r="BS26" s="905"/>
      <c r="BT26" s="905"/>
      <c r="BU26" s="905"/>
      <c r="BV26" s="905"/>
      <c r="BW26" s="905"/>
      <c r="BX26" s="905"/>
      <c r="BY26" s="905"/>
      <c r="BZ26" s="905"/>
      <c r="CA26" s="905"/>
      <c r="CB26" s="905"/>
      <c r="CC26" s="905"/>
      <c r="CD26" s="905"/>
      <c r="CE26" s="905"/>
      <c r="CF26" s="905"/>
      <c r="CG26" s="905"/>
      <c r="CH26" s="905"/>
      <c r="CI26" s="905"/>
      <c r="CJ26" s="905"/>
      <c r="CK26" s="905"/>
      <c r="CL26" s="905"/>
      <c r="CM26" s="905"/>
      <c r="CN26" s="905"/>
      <c r="CO26" s="905"/>
      <c r="CP26" s="905"/>
      <c r="CQ26" s="905"/>
      <c r="CR26" s="905"/>
      <c r="CS26" s="905"/>
      <c r="CT26" s="905"/>
      <c r="CU26" s="905"/>
      <c r="CV26" s="905"/>
      <c r="CW26" s="905"/>
      <c r="CX26" s="905"/>
      <c r="CY26" s="905"/>
      <c r="CZ26" s="905"/>
      <c r="DA26" s="905"/>
      <c r="DB26" s="905"/>
      <c r="DC26" s="905"/>
      <c r="DD26" s="905"/>
      <c r="DE26" s="905"/>
      <c r="DF26" s="905"/>
      <c r="DG26" s="905"/>
      <c r="DH26" s="905"/>
      <c r="DI26" s="905"/>
      <c r="DJ26" s="905"/>
      <c r="DK26" s="905"/>
      <c r="DL26" s="905"/>
      <c r="DM26" s="905"/>
      <c r="DN26" s="905"/>
      <c r="DO26" s="905"/>
      <c r="DP26" s="905"/>
      <c r="DQ26" s="905"/>
      <c r="DR26" s="905"/>
      <c r="DS26" s="905"/>
      <c r="DT26" s="905"/>
      <c r="DU26" s="905"/>
      <c r="DV26" s="905"/>
      <c r="DW26" s="905"/>
      <c r="DX26" s="905"/>
      <c r="DY26" s="905"/>
      <c r="DZ26" s="905"/>
      <c r="EA26" s="905"/>
      <c r="EB26" s="905"/>
      <c r="EC26" s="905"/>
      <c r="ED26" s="905"/>
      <c r="EE26" s="905"/>
      <c r="EF26" s="905"/>
      <c r="EG26" s="905"/>
      <c r="EH26" s="905"/>
      <c r="EI26" s="905"/>
      <c r="EJ26" s="905"/>
      <c r="EK26" s="905"/>
      <c r="EL26" s="905"/>
      <c r="EM26" s="905"/>
      <c r="EN26" s="905"/>
      <c r="EO26" s="905"/>
      <c r="EP26" s="905"/>
      <c r="EQ26" s="905"/>
      <c r="ER26" s="905"/>
      <c r="ES26" s="905"/>
      <c r="ET26" s="905"/>
      <c r="EU26" s="905"/>
      <c r="EV26" s="905"/>
      <c r="EW26" s="905"/>
      <c r="EX26" s="905"/>
      <c r="EY26" s="905"/>
      <c r="EZ26" s="905"/>
      <c r="FA26" s="905"/>
      <c r="FB26" s="905"/>
      <c r="FC26" s="905"/>
      <c r="FD26" s="905"/>
      <c r="FE26" s="905"/>
    </row>
    <row r="27" spans="1:161" s="983" customFormat="1" ht="30" customHeight="1" x14ac:dyDescent="0.25">
      <c r="A27" s="978"/>
      <c r="B27" s="978"/>
      <c r="C27" s="978"/>
      <c r="D27" s="978"/>
      <c r="E27" s="978"/>
      <c r="F27" s="978"/>
      <c r="G27" s="979"/>
      <c r="H27" s="980"/>
      <c r="I27" s="981"/>
      <c r="J27" s="981"/>
      <c r="K27" s="976"/>
      <c r="L27" s="982"/>
      <c r="M27" s="982"/>
      <c r="N27" s="982"/>
      <c r="O27" s="982"/>
      <c r="P27" s="982"/>
      <c r="Q27" s="982"/>
      <c r="R27" s="982"/>
      <c r="S27" s="982"/>
      <c r="T27" s="982"/>
      <c r="U27" s="982"/>
      <c r="V27" s="675"/>
      <c r="W27" s="675"/>
      <c r="X27" s="675"/>
      <c r="Y27" s="675"/>
      <c r="Z27" s="675"/>
      <c r="AA27" s="675"/>
      <c r="AB27" s="675"/>
      <c r="AC27" s="675"/>
      <c r="AD27" s="675"/>
      <c r="AE27" s="675"/>
      <c r="AF27" s="675"/>
      <c r="AG27" s="905"/>
      <c r="AH27" s="905"/>
      <c r="AI27" s="905"/>
      <c r="AJ27" s="905"/>
      <c r="AK27" s="905"/>
      <c r="AL27" s="905"/>
      <c r="AM27" s="905"/>
      <c r="AN27" s="905"/>
      <c r="AO27" s="905"/>
      <c r="AP27" s="905"/>
      <c r="AQ27" s="905"/>
      <c r="AR27" s="905"/>
      <c r="AS27" s="905"/>
      <c r="AT27" s="905"/>
      <c r="AU27" s="905"/>
      <c r="AV27" s="905"/>
      <c r="AW27" s="905"/>
      <c r="AX27" s="905"/>
      <c r="AY27" s="905"/>
      <c r="AZ27" s="905"/>
      <c r="BA27" s="905"/>
      <c r="BB27" s="905"/>
      <c r="BC27" s="905"/>
      <c r="BD27" s="905"/>
      <c r="BE27" s="905"/>
      <c r="BF27" s="905"/>
      <c r="BG27" s="905"/>
      <c r="BH27" s="905"/>
      <c r="BI27" s="905"/>
      <c r="BJ27" s="905"/>
      <c r="BK27" s="905"/>
      <c r="BL27" s="905"/>
      <c r="BM27" s="905"/>
      <c r="BN27" s="905"/>
      <c r="BO27" s="905"/>
      <c r="BP27" s="905"/>
      <c r="BQ27" s="905"/>
      <c r="BR27" s="905"/>
      <c r="BS27" s="905"/>
      <c r="BT27" s="905"/>
      <c r="BU27" s="905"/>
      <c r="BV27" s="905"/>
      <c r="BW27" s="905"/>
      <c r="BX27" s="905"/>
      <c r="BY27" s="905"/>
      <c r="BZ27" s="905"/>
      <c r="CA27" s="905"/>
      <c r="CB27" s="905"/>
      <c r="CC27" s="905"/>
      <c r="CD27" s="905"/>
      <c r="CE27" s="905"/>
      <c r="CF27" s="905"/>
      <c r="CG27" s="905"/>
      <c r="CH27" s="905"/>
      <c r="CI27" s="905"/>
      <c r="CJ27" s="905"/>
      <c r="CK27" s="905"/>
      <c r="CL27" s="905"/>
      <c r="CM27" s="905"/>
      <c r="CN27" s="905"/>
      <c r="CO27" s="905"/>
      <c r="CP27" s="905"/>
      <c r="CQ27" s="905"/>
      <c r="CR27" s="905"/>
      <c r="CS27" s="905"/>
      <c r="CT27" s="905"/>
      <c r="CU27" s="905"/>
      <c r="CV27" s="905"/>
      <c r="CW27" s="905"/>
      <c r="CX27" s="905"/>
      <c r="CY27" s="905"/>
      <c r="CZ27" s="905"/>
      <c r="DA27" s="905"/>
      <c r="DB27" s="905"/>
      <c r="DC27" s="905"/>
      <c r="DD27" s="905"/>
      <c r="DE27" s="905"/>
      <c r="DF27" s="905"/>
      <c r="DG27" s="905"/>
      <c r="DH27" s="905"/>
      <c r="DI27" s="905"/>
      <c r="DJ27" s="905"/>
      <c r="DK27" s="905"/>
      <c r="DL27" s="905"/>
      <c r="DM27" s="905"/>
      <c r="DN27" s="905"/>
      <c r="DO27" s="905"/>
      <c r="DP27" s="905"/>
      <c r="DQ27" s="905"/>
      <c r="DR27" s="905"/>
      <c r="DS27" s="905"/>
      <c r="DT27" s="905"/>
      <c r="DU27" s="905"/>
      <c r="DV27" s="905"/>
      <c r="DW27" s="905"/>
      <c r="DX27" s="905"/>
      <c r="DY27" s="905"/>
      <c r="DZ27" s="905"/>
      <c r="EA27" s="905"/>
      <c r="EB27" s="905"/>
      <c r="EC27" s="905"/>
      <c r="ED27" s="905"/>
      <c r="EE27" s="905"/>
      <c r="EF27" s="905"/>
      <c r="EG27" s="905"/>
      <c r="EH27" s="905"/>
      <c r="EI27" s="905"/>
      <c r="EJ27" s="905"/>
      <c r="EK27" s="905"/>
      <c r="EL27" s="905"/>
      <c r="EM27" s="905"/>
      <c r="EN27" s="905"/>
      <c r="EO27" s="905"/>
      <c r="EP27" s="905"/>
      <c r="EQ27" s="905"/>
      <c r="ER27" s="905"/>
      <c r="ES27" s="905"/>
      <c r="ET27" s="905"/>
      <c r="EU27" s="905"/>
      <c r="EV27" s="905"/>
      <c r="EW27" s="905"/>
      <c r="EX27" s="905"/>
      <c r="EY27" s="905"/>
      <c r="EZ27" s="905"/>
      <c r="FA27" s="905"/>
      <c r="FB27" s="905"/>
      <c r="FC27" s="905"/>
      <c r="FD27" s="905"/>
      <c r="FE27" s="905"/>
    </row>
    <row r="28" spans="1:161" s="983" customFormat="1" ht="30" customHeight="1" x14ac:dyDescent="0.25">
      <c r="A28" s="978"/>
      <c r="B28" s="978"/>
      <c r="C28" s="978"/>
      <c r="D28" s="978"/>
      <c r="E28" s="978"/>
      <c r="F28" s="978"/>
      <c r="G28" s="979"/>
      <c r="H28" s="980"/>
      <c r="I28" s="981"/>
      <c r="J28" s="981"/>
      <c r="K28" s="976"/>
      <c r="L28" s="982"/>
      <c r="M28" s="982"/>
      <c r="N28" s="982"/>
      <c r="O28" s="982"/>
      <c r="P28" s="982"/>
      <c r="Q28" s="982"/>
      <c r="R28" s="982"/>
      <c r="S28" s="982"/>
      <c r="T28" s="982"/>
      <c r="U28" s="982"/>
      <c r="V28" s="675"/>
      <c r="W28" s="675"/>
      <c r="X28" s="675"/>
      <c r="Y28" s="675"/>
      <c r="Z28" s="675"/>
      <c r="AA28" s="675"/>
      <c r="AB28" s="675"/>
      <c r="AC28" s="675"/>
      <c r="AD28" s="675"/>
      <c r="AE28" s="675"/>
      <c r="AF28" s="675"/>
      <c r="AG28" s="905"/>
      <c r="AH28" s="905"/>
      <c r="AI28" s="905"/>
      <c r="AJ28" s="905"/>
      <c r="AK28" s="905"/>
      <c r="AL28" s="905"/>
      <c r="AM28" s="905"/>
      <c r="AN28" s="905"/>
      <c r="AO28" s="905"/>
      <c r="AP28" s="905"/>
      <c r="AQ28" s="905"/>
      <c r="AR28" s="905"/>
      <c r="AS28" s="905"/>
      <c r="AT28" s="905"/>
      <c r="AU28" s="905"/>
      <c r="AV28" s="905"/>
      <c r="AW28" s="905"/>
      <c r="AX28" s="905"/>
      <c r="AY28" s="905"/>
      <c r="AZ28" s="905"/>
      <c r="BA28" s="905"/>
      <c r="BB28" s="905"/>
      <c r="BC28" s="905"/>
      <c r="BD28" s="905"/>
      <c r="BE28" s="905"/>
      <c r="BF28" s="905"/>
      <c r="BG28" s="905"/>
      <c r="BH28" s="905"/>
      <c r="BI28" s="905"/>
      <c r="BJ28" s="905"/>
      <c r="BK28" s="905"/>
      <c r="BL28" s="905"/>
      <c r="BM28" s="905"/>
      <c r="BN28" s="905"/>
      <c r="BO28" s="905"/>
      <c r="BP28" s="905"/>
      <c r="BQ28" s="905"/>
      <c r="BR28" s="905"/>
      <c r="BS28" s="905"/>
      <c r="BT28" s="905"/>
      <c r="BU28" s="905"/>
      <c r="BV28" s="905"/>
      <c r="BW28" s="905"/>
      <c r="BX28" s="905"/>
      <c r="BY28" s="905"/>
      <c r="BZ28" s="905"/>
      <c r="CA28" s="905"/>
      <c r="CB28" s="905"/>
      <c r="CC28" s="905"/>
      <c r="CD28" s="905"/>
      <c r="CE28" s="905"/>
      <c r="CF28" s="905"/>
      <c r="CG28" s="905"/>
      <c r="CH28" s="905"/>
      <c r="CI28" s="905"/>
      <c r="CJ28" s="905"/>
      <c r="CK28" s="905"/>
      <c r="CL28" s="905"/>
      <c r="CM28" s="905"/>
      <c r="CN28" s="905"/>
      <c r="CO28" s="905"/>
      <c r="CP28" s="905"/>
      <c r="CQ28" s="905"/>
      <c r="CR28" s="905"/>
      <c r="CS28" s="905"/>
      <c r="CT28" s="905"/>
      <c r="CU28" s="905"/>
      <c r="CV28" s="905"/>
      <c r="CW28" s="905"/>
      <c r="CX28" s="905"/>
      <c r="CY28" s="905"/>
      <c r="CZ28" s="905"/>
      <c r="DA28" s="905"/>
      <c r="DB28" s="905"/>
      <c r="DC28" s="905"/>
      <c r="DD28" s="905"/>
      <c r="DE28" s="905"/>
      <c r="DF28" s="905"/>
      <c r="DG28" s="905"/>
      <c r="DH28" s="905"/>
      <c r="DI28" s="905"/>
      <c r="DJ28" s="905"/>
      <c r="DK28" s="905"/>
      <c r="DL28" s="905"/>
      <c r="DM28" s="905"/>
      <c r="DN28" s="905"/>
      <c r="DO28" s="905"/>
      <c r="DP28" s="905"/>
      <c r="DQ28" s="905"/>
      <c r="DR28" s="905"/>
      <c r="DS28" s="905"/>
      <c r="DT28" s="905"/>
      <c r="DU28" s="905"/>
      <c r="DV28" s="905"/>
      <c r="DW28" s="905"/>
      <c r="DX28" s="905"/>
      <c r="DY28" s="905"/>
      <c r="DZ28" s="905"/>
      <c r="EA28" s="905"/>
      <c r="EB28" s="905"/>
      <c r="EC28" s="905"/>
      <c r="ED28" s="905"/>
      <c r="EE28" s="905"/>
      <c r="EF28" s="905"/>
      <c r="EG28" s="905"/>
      <c r="EH28" s="905"/>
      <c r="EI28" s="905"/>
      <c r="EJ28" s="905"/>
      <c r="EK28" s="905"/>
      <c r="EL28" s="905"/>
      <c r="EM28" s="905"/>
      <c r="EN28" s="905"/>
      <c r="EO28" s="905"/>
      <c r="EP28" s="905"/>
      <c r="EQ28" s="905"/>
      <c r="ER28" s="905"/>
      <c r="ES28" s="905"/>
      <c r="ET28" s="905"/>
      <c r="EU28" s="905"/>
      <c r="EV28" s="905"/>
      <c r="EW28" s="905"/>
      <c r="EX28" s="905"/>
      <c r="EY28" s="905"/>
      <c r="EZ28" s="905"/>
      <c r="FA28" s="905"/>
      <c r="FB28" s="905"/>
      <c r="FC28" s="905"/>
      <c r="FD28" s="905"/>
      <c r="FE28" s="905"/>
    </row>
    <row r="29" spans="1:161" s="983" customFormat="1" ht="30" customHeight="1" x14ac:dyDescent="0.25">
      <c r="A29" s="978"/>
      <c r="B29" s="978"/>
      <c r="C29" s="978"/>
      <c r="D29" s="978"/>
      <c r="E29" s="978"/>
      <c r="F29" s="978"/>
      <c r="G29" s="979"/>
      <c r="H29" s="980"/>
      <c r="I29" s="981"/>
      <c r="J29" s="981"/>
      <c r="K29" s="976"/>
      <c r="L29" s="982"/>
      <c r="M29" s="982"/>
      <c r="N29" s="982"/>
      <c r="O29" s="982"/>
      <c r="P29" s="982"/>
      <c r="Q29" s="982"/>
      <c r="R29" s="982"/>
      <c r="S29" s="982"/>
      <c r="T29" s="982"/>
      <c r="U29" s="982"/>
      <c r="V29" s="675"/>
      <c r="W29" s="675"/>
      <c r="X29" s="675"/>
      <c r="Y29" s="675"/>
      <c r="Z29" s="675"/>
      <c r="AA29" s="675"/>
      <c r="AB29" s="675"/>
      <c r="AC29" s="675"/>
      <c r="AD29" s="675"/>
      <c r="AE29" s="675"/>
      <c r="AF29" s="675"/>
      <c r="AG29" s="905"/>
      <c r="AH29" s="905"/>
      <c r="AI29" s="905"/>
      <c r="AJ29" s="905"/>
      <c r="AK29" s="905"/>
      <c r="AL29" s="905"/>
      <c r="AM29" s="905"/>
      <c r="AN29" s="905"/>
      <c r="AO29" s="905"/>
      <c r="AP29" s="905"/>
      <c r="AQ29" s="905"/>
      <c r="AR29" s="905"/>
      <c r="AS29" s="905"/>
      <c r="AT29" s="905"/>
      <c r="AU29" s="905"/>
      <c r="AV29" s="905"/>
      <c r="AW29" s="905"/>
      <c r="AX29" s="905"/>
      <c r="AY29" s="905"/>
      <c r="AZ29" s="905"/>
      <c r="BA29" s="905"/>
      <c r="BB29" s="905"/>
      <c r="BC29" s="905"/>
      <c r="BD29" s="905"/>
      <c r="BE29" s="905"/>
      <c r="BF29" s="905"/>
      <c r="BG29" s="905"/>
      <c r="BH29" s="905"/>
      <c r="BI29" s="905"/>
      <c r="BJ29" s="905"/>
      <c r="BK29" s="905"/>
      <c r="BL29" s="905"/>
      <c r="BM29" s="905"/>
      <c r="BN29" s="905"/>
      <c r="BO29" s="905"/>
      <c r="BP29" s="905"/>
      <c r="BQ29" s="905"/>
      <c r="BR29" s="905"/>
      <c r="BS29" s="905"/>
      <c r="BT29" s="905"/>
      <c r="BU29" s="905"/>
      <c r="BV29" s="905"/>
      <c r="BW29" s="905"/>
      <c r="BX29" s="905"/>
      <c r="BY29" s="905"/>
      <c r="BZ29" s="905"/>
      <c r="CA29" s="905"/>
      <c r="CB29" s="905"/>
      <c r="CC29" s="905"/>
      <c r="CD29" s="905"/>
      <c r="CE29" s="905"/>
      <c r="CF29" s="905"/>
      <c r="CG29" s="905"/>
      <c r="CH29" s="905"/>
      <c r="CI29" s="905"/>
      <c r="CJ29" s="905"/>
      <c r="CK29" s="905"/>
      <c r="CL29" s="905"/>
      <c r="CM29" s="905"/>
      <c r="CN29" s="905"/>
      <c r="CO29" s="905"/>
      <c r="CP29" s="905"/>
      <c r="CQ29" s="905"/>
      <c r="CR29" s="905"/>
      <c r="CS29" s="905"/>
      <c r="CT29" s="905"/>
      <c r="CU29" s="905"/>
      <c r="CV29" s="905"/>
      <c r="CW29" s="905"/>
      <c r="CX29" s="905"/>
      <c r="CY29" s="905"/>
      <c r="CZ29" s="905"/>
      <c r="DA29" s="905"/>
      <c r="DB29" s="905"/>
      <c r="DC29" s="905"/>
      <c r="DD29" s="905"/>
      <c r="DE29" s="905"/>
      <c r="DF29" s="905"/>
      <c r="DG29" s="905"/>
      <c r="DH29" s="905"/>
      <c r="DI29" s="905"/>
      <c r="DJ29" s="905"/>
      <c r="DK29" s="905"/>
      <c r="DL29" s="905"/>
      <c r="DM29" s="905"/>
      <c r="DN29" s="905"/>
      <c r="DO29" s="905"/>
      <c r="DP29" s="905"/>
      <c r="DQ29" s="905"/>
      <c r="DR29" s="905"/>
      <c r="DS29" s="905"/>
      <c r="DT29" s="905"/>
      <c r="DU29" s="905"/>
      <c r="DV29" s="905"/>
      <c r="DW29" s="905"/>
      <c r="DX29" s="905"/>
      <c r="DY29" s="905"/>
      <c r="DZ29" s="905"/>
      <c r="EA29" s="905"/>
      <c r="EB29" s="905"/>
      <c r="EC29" s="905"/>
      <c r="ED29" s="905"/>
      <c r="EE29" s="905"/>
      <c r="EF29" s="905"/>
      <c r="EG29" s="905"/>
      <c r="EH29" s="905"/>
      <c r="EI29" s="905"/>
      <c r="EJ29" s="905"/>
      <c r="EK29" s="905"/>
      <c r="EL29" s="905"/>
      <c r="EM29" s="905"/>
      <c r="EN29" s="905"/>
      <c r="EO29" s="905"/>
      <c r="EP29" s="905"/>
      <c r="EQ29" s="905"/>
      <c r="ER29" s="905"/>
      <c r="ES29" s="905"/>
      <c r="ET29" s="905"/>
      <c r="EU29" s="905"/>
      <c r="EV29" s="905"/>
      <c r="EW29" s="905"/>
      <c r="EX29" s="905"/>
      <c r="EY29" s="905"/>
      <c r="EZ29" s="905"/>
      <c r="FA29" s="905"/>
      <c r="FB29" s="905"/>
      <c r="FC29" s="905"/>
      <c r="FD29" s="905"/>
      <c r="FE29" s="905"/>
    </row>
    <row r="30" spans="1:161" ht="30" customHeight="1" x14ac:dyDescent="0.25">
      <c r="A30" s="978"/>
      <c r="B30" s="978"/>
      <c r="C30" s="978"/>
      <c r="E30" s="978"/>
      <c r="F30" s="978"/>
      <c r="G30" s="979"/>
      <c r="H30" s="980"/>
      <c r="I30" s="981"/>
      <c r="J30" s="981"/>
      <c r="K30" s="976"/>
      <c r="L30" s="982"/>
      <c r="M30" s="982"/>
      <c r="N30" s="982"/>
      <c r="O30" s="982"/>
      <c r="P30" s="982"/>
      <c r="Q30" s="982"/>
      <c r="R30" s="982"/>
      <c r="S30" s="982"/>
      <c r="T30" s="982"/>
      <c r="U30" s="982"/>
      <c r="V30" s="675"/>
      <c r="W30" s="675"/>
      <c r="X30" s="675"/>
      <c r="Y30" s="675"/>
      <c r="Z30" s="675"/>
      <c r="AA30" s="675"/>
      <c r="AB30" s="675"/>
      <c r="AC30" s="675"/>
      <c r="AD30" s="675"/>
      <c r="AE30" s="675"/>
      <c r="AF30" s="675"/>
      <c r="AG30" s="905"/>
      <c r="AH30" s="905"/>
      <c r="AI30" s="905"/>
      <c r="AJ30" s="905"/>
      <c r="AK30" s="905"/>
      <c r="AL30" s="905"/>
      <c r="AM30" s="905"/>
      <c r="AN30" s="905"/>
      <c r="AO30" s="905"/>
      <c r="AP30" s="905"/>
      <c r="AQ30" s="905"/>
      <c r="AR30" s="905"/>
      <c r="AS30" s="905"/>
      <c r="AT30" s="905"/>
      <c r="AU30" s="905"/>
      <c r="AV30" s="905"/>
      <c r="AW30" s="905"/>
      <c r="AX30" s="905"/>
      <c r="AY30" s="905"/>
      <c r="AZ30" s="905"/>
      <c r="BA30" s="905"/>
      <c r="BB30" s="905"/>
      <c r="BC30" s="905"/>
      <c r="BD30" s="905"/>
      <c r="BE30" s="905"/>
      <c r="BF30" s="905"/>
      <c r="BG30" s="905"/>
      <c r="BH30" s="905"/>
      <c r="BI30" s="905"/>
      <c r="BJ30" s="905"/>
      <c r="BK30" s="905"/>
      <c r="BL30" s="905"/>
      <c r="BM30" s="905"/>
      <c r="BN30" s="905"/>
      <c r="BO30" s="905"/>
      <c r="BP30" s="905"/>
      <c r="BQ30" s="905"/>
      <c r="BR30" s="905"/>
      <c r="BS30" s="905"/>
      <c r="BT30" s="905"/>
      <c r="BU30" s="905"/>
      <c r="BV30" s="905"/>
      <c r="BW30" s="905"/>
      <c r="BX30" s="905"/>
      <c r="BY30" s="905"/>
      <c r="BZ30" s="905"/>
      <c r="CA30" s="905"/>
      <c r="CB30" s="905"/>
      <c r="CC30" s="905"/>
      <c r="CD30" s="905"/>
      <c r="CE30" s="905"/>
      <c r="CF30" s="905"/>
      <c r="CG30" s="905"/>
      <c r="CH30" s="905"/>
      <c r="CI30" s="905"/>
      <c r="CJ30" s="905"/>
      <c r="CK30" s="905"/>
      <c r="CL30" s="905"/>
      <c r="CM30" s="905"/>
      <c r="CN30" s="905"/>
      <c r="CO30" s="905"/>
      <c r="CP30" s="905"/>
      <c r="CQ30" s="905"/>
      <c r="CR30" s="905"/>
      <c r="CS30" s="905"/>
      <c r="CT30" s="905"/>
      <c r="CU30" s="905"/>
      <c r="CV30" s="905"/>
      <c r="CW30" s="905"/>
      <c r="CX30" s="905"/>
      <c r="CY30" s="905"/>
      <c r="CZ30" s="905"/>
      <c r="DA30" s="905"/>
      <c r="DB30" s="905"/>
      <c r="DC30" s="905"/>
      <c r="DD30" s="905"/>
      <c r="DE30" s="905"/>
      <c r="DF30" s="905"/>
      <c r="DG30" s="905"/>
      <c r="DH30" s="905"/>
      <c r="DI30" s="905"/>
      <c r="DJ30" s="905"/>
      <c r="DK30" s="905"/>
      <c r="DL30" s="905"/>
      <c r="DM30" s="905"/>
      <c r="DN30" s="905"/>
      <c r="DO30" s="905"/>
      <c r="DP30" s="905"/>
      <c r="DQ30" s="905"/>
      <c r="DR30" s="905"/>
      <c r="DS30" s="905"/>
      <c r="DT30" s="905"/>
      <c r="DU30" s="905"/>
      <c r="DV30" s="905"/>
      <c r="DW30" s="905"/>
      <c r="DX30" s="905"/>
      <c r="DY30" s="905"/>
      <c r="DZ30" s="905"/>
      <c r="EA30" s="905"/>
      <c r="EB30" s="905"/>
      <c r="EC30" s="905"/>
      <c r="ED30" s="905"/>
      <c r="EE30" s="905"/>
      <c r="EF30" s="905"/>
      <c r="EG30" s="905"/>
      <c r="EH30" s="905"/>
      <c r="EI30" s="905"/>
      <c r="EJ30" s="905"/>
      <c r="EK30" s="905"/>
      <c r="EL30" s="905"/>
      <c r="EM30" s="905"/>
      <c r="EN30" s="905"/>
      <c r="EO30" s="905"/>
      <c r="EP30" s="905"/>
      <c r="EQ30" s="905"/>
      <c r="ER30" s="905"/>
      <c r="ES30" s="905"/>
      <c r="ET30" s="905"/>
      <c r="EU30" s="905"/>
      <c r="EV30" s="905"/>
      <c r="EW30" s="905"/>
      <c r="EX30" s="905"/>
      <c r="EY30" s="905"/>
      <c r="EZ30" s="905"/>
      <c r="FA30" s="905"/>
      <c r="FB30" s="905"/>
      <c r="FC30" s="905"/>
      <c r="FD30" s="905"/>
      <c r="FE30" s="905"/>
    </row>
    <row r="31" spans="1:161" ht="30" customHeight="1" x14ac:dyDescent="0.25">
      <c r="A31" s="978"/>
      <c r="B31" s="978"/>
      <c r="C31" s="978"/>
      <c r="E31" s="978"/>
      <c r="F31" s="978"/>
      <c r="G31" s="979"/>
      <c r="H31" s="980"/>
      <c r="I31" s="981"/>
      <c r="J31" s="981"/>
      <c r="K31" s="976"/>
      <c r="L31" s="982"/>
      <c r="M31" s="982"/>
      <c r="N31" s="982"/>
      <c r="O31" s="982"/>
      <c r="P31" s="982"/>
      <c r="Q31" s="982"/>
      <c r="R31" s="982"/>
      <c r="S31" s="982"/>
      <c r="T31" s="982"/>
      <c r="U31" s="982"/>
      <c r="V31" s="675"/>
      <c r="W31" s="675"/>
      <c r="X31" s="675"/>
      <c r="Y31" s="675"/>
      <c r="Z31" s="675"/>
      <c r="AA31" s="675"/>
      <c r="AB31" s="675"/>
      <c r="AC31" s="675"/>
      <c r="AD31" s="675"/>
      <c r="AE31" s="675"/>
      <c r="AF31" s="675"/>
      <c r="AG31" s="905"/>
      <c r="AH31" s="905"/>
      <c r="AI31" s="905"/>
      <c r="AJ31" s="905"/>
      <c r="AK31" s="905"/>
      <c r="AL31" s="905"/>
      <c r="AM31" s="905"/>
      <c r="AN31" s="905"/>
      <c r="AO31" s="905"/>
      <c r="AP31" s="905"/>
      <c r="AQ31" s="905"/>
      <c r="AR31" s="905"/>
      <c r="AS31" s="905"/>
      <c r="AT31" s="905"/>
      <c r="AU31" s="905"/>
      <c r="AV31" s="905"/>
      <c r="AW31" s="905"/>
      <c r="AX31" s="905"/>
      <c r="AY31" s="905"/>
      <c r="AZ31" s="905"/>
      <c r="BA31" s="905"/>
      <c r="BB31" s="905"/>
      <c r="BC31" s="905"/>
      <c r="BD31" s="905"/>
      <c r="BE31" s="905"/>
      <c r="BF31" s="905"/>
      <c r="BG31" s="905"/>
      <c r="BH31" s="905"/>
      <c r="BI31" s="905"/>
      <c r="BJ31" s="905"/>
      <c r="BK31" s="905"/>
      <c r="BL31" s="905"/>
      <c r="BM31" s="905"/>
      <c r="BN31" s="905"/>
      <c r="BO31" s="905"/>
      <c r="BP31" s="905"/>
      <c r="BQ31" s="905"/>
      <c r="BR31" s="905"/>
      <c r="BS31" s="905"/>
      <c r="BT31" s="905"/>
      <c r="BU31" s="905"/>
      <c r="BV31" s="905"/>
      <c r="BW31" s="905"/>
      <c r="BX31" s="905"/>
      <c r="BY31" s="905"/>
      <c r="BZ31" s="905"/>
      <c r="CA31" s="905"/>
      <c r="CB31" s="905"/>
      <c r="CC31" s="905"/>
      <c r="CD31" s="905"/>
      <c r="CE31" s="905"/>
      <c r="CF31" s="905"/>
      <c r="CG31" s="905"/>
      <c r="CH31" s="905"/>
      <c r="CI31" s="905"/>
      <c r="CJ31" s="905"/>
      <c r="CK31" s="905"/>
      <c r="CL31" s="905"/>
      <c r="CM31" s="905"/>
      <c r="CN31" s="905"/>
      <c r="CO31" s="905"/>
      <c r="CP31" s="905"/>
      <c r="CQ31" s="905"/>
      <c r="CR31" s="905"/>
      <c r="CS31" s="905"/>
      <c r="CT31" s="905"/>
      <c r="CU31" s="905"/>
      <c r="CV31" s="905"/>
      <c r="CW31" s="905"/>
      <c r="CX31" s="905"/>
      <c r="CY31" s="905"/>
      <c r="CZ31" s="905"/>
      <c r="DA31" s="905"/>
      <c r="DB31" s="905"/>
      <c r="DC31" s="905"/>
      <c r="DD31" s="905"/>
      <c r="DE31" s="905"/>
      <c r="DF31" s="905"/>
      <c r="DG31" s="905"/>
      <c r="DH31" s="905"/>
      <c r="DI31" s="905"/>
      <c r="DJ31" s="905"/>
      <c r="DK31" s="905"/>
      <c r="DL31" s="905"/>
      <c r="DM31" s="905"/>
      <c r="DN31" s="905"/>
      <c r="DO31" s="905"/>
      <c r="DP31" s="905"/>
      <c r="DQ31" s="905"/>
      <c r="DR31" s="905"/>
      <c r="DS31" s="905"/>
      <c r="DT31" s="905"/>
      <c r="DU31" s="905"/>
      <c r="DV31" s="905"/>
      <c r="DW31" s="905"/>
      <c r="DX31" s="905"/>
      <c r="DY31" s="905"/>
      <c r="DZ31" s="905"/>
      <c r="EA31" s="905"/>
      <c r="EB31" s="905"/>
      <c r="EC31" s="905"/>
      <c r="ED31" s="905"/>
      <c r="EE31" s="905"/>
      <c r="EF31" s="905"/>
      <c r="EG31" s="905"/>
      <c r="EH31" s="905"/>
      <c r="EI31" s="905"/>
      <c r="EJ31" s="905"/>
      <c r="EK31" s="905"/>
      <c r="EL31" s="905"/>
      <c r="EM31" s="905"/>
      <c r="EN31" s="905"/>
      <c r="EO31" s="905"/>
      <c r="EP31" s="905"/>
      <c r="EQ31" s="905"/>
      <c r="ER31" s="905"/>
      <c r="ES31" s="905"/>
      <c r="ET31" s="905"/>
      <c r="EU31" s="905"/>
      <c r="EV31" s="905"/>
      <c r="EW31" s="905"/>
      <c r="EX31" s="905"/>
      <c r="EY31" s="905"/>
      <c r="EZ31" s="905"/>
      <c r="FA31" s="905"/>
      <c r="FB31" s="905"/>
      <c r="FC31" s="905"/>
      <c r="FD31" s="905"/>
      <c r="FE31" s="905"/>
    </row>
    <row r="32" spans="1:161" ht="30" customHeight="1" x14ac:dyDescent="0.25">
      <c r="A32" s="978"/>
      <c r="B32" s="978"/>
      <c r="C32" s="978"/>
      <c r="E32" s="978"/>
      <c r="F32" s="978"/>
      <c r="G32" s="979"/>
      <c r="H32" s="980"/>
      <c r="I32" s="981"/>
      <c r="J32" s="981"/>
      <c r="K32" s="976"/>
      <c r="L32" s="982"/>
      <c r="M32" s="982"/>
      <c r="N32" s="982"/>
      <c r="O32" s="982"/>
      <c r="P32" s="982"/>
      <c r="Q32" s="982"/>
      <c r="R32" s="982"/>
      <c r="S32" s="982"/>
      <c r="T32" s="982"/>
      <c r="U32" s="982"/>
      <c r="V32" s="675"/>
      <c r="W32" s="675"/>
      <c r="X32" s="675"/>
      <c r="Y32" s="675"/>
      <c r="Z32" s="675"/>
      <c r="AA32" s="675"/>
      <c r="AB32" s="675"/>
      <c r="AC32" s="675"/>
      <c r="AD32" s="675"/>
      <c r="AE32" s="675"/>
      <c r="AF32" s="675"/>
      <c r="AG32" s="905"/>
      <c r="AH32" s="905"/>
      <c r="AI32" s="905"/>
      <c r="AJ32" s="905"/>
      <c r="AK32" s="905"/>
      <c r="AL32" s="905"/>
      <c r="AM32" s="905"/>
      <c r="AN32" s="905"/>
      <c r="AO32" s="905"/>
      <c r="AP32" s="905"/>
      <c r="AQ32" s="905"/>
      <c r="AR32" s="905"/>
      <c r="AS32" s="905"/>
      <c r="AT32" s="905"/>
      <c r="AU32" s="905"/>
      <c r="AV32" s="905"/>
      <c r="AW32" s="905"/>
      <c r="AX32" s="905"/>
      <c r="AY32" s="905"/>
      <c r="AZ32" s="905"/>
      <c r="BA32" s="905"/>
      <c r="BB32" s="905"/>
      <c r="BC32" s="905"/>
      <c r="BD32" s="905"/>
      <c r="BE32" s="905"/>
      <c r="BF32" s="905"/>
      <c r="BG32" s="905"/>
      <c r="BH32" s="905"/>
      <c r="BI32" s="905"/>
      <c r="BJ32" s="905"/>
      <c r="BK32" s="905"/>
      <c r="BL32" s="905"/>
      <c r="BM32" s="905"/>
      <c r="BN32" s="905"/>
      <c r="BO32" s="905"/>
      <c r="BP32" s="905"/>
      <c r="BQ32" s="905"/>
      <c r="BR32" s="905"/>
      <c r="BS32" s="905"/>
      <c r="BT32" s="905"/>
      <c r="BU32" s="905"/>
      <c r="BV32" s="905"/>
      <c r="BW32" s="905"/>
      <c r="BX32" s="905"/>
      <c r="BY32" s="905"/>
      <c r="BZ32" s="905"/>
      <c r="CA32" s="905"/>
      <c r="CB32" s="905"/>
      <c r="CC32" s="905"/>
      <c r="CD32" s="905"/>
      <c r="CE32" s="905"/>
      <c r="CF32" s="905"/>
      <c r="CG32" s="905"/>
      <c r="CH32" s="905"/>
      <c r="CI32" s="905"/>
      <c r="CJ32" s="905"/>
      <c r="CK32" s="905"/>
      <c r="CL32" s="905"/>
      <c r="CM32" s="905"/>
      <c r="CN32" s="905"/>
      <c r="CO32" s="905"/>
      <c r="CP32" s="905"/>
      <c r="CQ32" s="905"/>
      <c r="CR32" s="905"/>
      <c r="CS32" s="905"/>
      <c r="CT32" s="905"/>
      <c r="CU32" s="905"/>
      <c r="CV32" s="905"/>
      <c r="CW32" s="905"/>
      <c r="CX32" s="905"/>
      <c r="CY32" s="905"/>
      <c r="CZ32" s="905"/>
      <c r="DA32" s="905"/>
      <c r="DB32" s="905"/>
      <c r="DC32" s="905"/>
      <c r="DD32" s="905"/>
      <c r="DE32" s="905"/>
      <c r="DF32" s="905"/>
      <c r="DG32" s="905"/>
      <c r="DH32" s="905"/>
      <c r="DI32" s="905"/>
      <c r="DJ32" s="905"/>
      <c r="DK32" s="905"/>
      <c r="DL32" s="905"/>
      <c r="DM32" s="905"/>
      <c r="DN32" s="905"/>
      <c r="DO32" s="905"/>
      <c r="DP32" s="905"/>
      <c r="DQ32" s="905"/>
      <c r="DR32" s="905"/>
      <c r="DS32" s="905"/>
      <c r="DT32" s="905"/>
      <c r="DU32" s="905"/>
      <c r="DV32" s="905"/>
      <c r="DW32" s="905"/>
      <c r="DX32" s="905"/>
      <c r="DY32" s="905"/>
      <c r="DZ32" s="905"/>
      <c r="EA32" s="905"/>
      <c r="EB32" s="905"/>
      <c r="EC32" s="905"/>
      <c r="ED32" s="905"/>
      <c r="EE32" s="905"/>
      <c r="EF32" s="905"/>
      <c r="EG32" s="905"/>
      <c r="EH32" s="905"/>
      <c r="EI32" s="905"/>
      <c r="EJ32" s="905"/>
      <c r="EK32" s="905"/>
      <c r="EL32" s="905"/>
      <c r="EM32" s="905"/>
      <c r="EN32" s="905"/>
      <c r="EO32" s="905"/>
      <c r="EP32" s="905"/>
      <c r="EQ32" s="905"/>
      <c r="ER32" s="905"/>
      <c r="ES32" s="905"/>
      <c r="ET32" s="905"/>
      <c r="EU32" s="905"/>
      <c r="EV32" s="905"/>
      <c r="EW32" s="905"/>
      <c r="EX32" s="905"/>
      <c r="EY32" s="905"/>
      <c r="EZ32" s="905"/>
      <c r="FA32" s="905"/>
      <c r="FB32" s="905"/>
      <c r="FC32" s="905"/>
      <c r="FD32" s="905"/>
      <c r="FE32" s="905"/>
    </row>
    <row r="33" spans="1:161" ht="30" customHeight="1" x14ac:dyDescent="0.25">
      <c r="A33" s="978"/>
      <c r="B33" s="978"/>
      <c r="C33" s="978"/>
      <c r="E33" s="978"/>
      <c r="F33" s="978"/>
      <c r="G33" s="979"/>
      <c r="H33" s="980"/>
      <c r="I33" s="981"/>
      <c r="J33" s="981"/>
      <c r="K33" s="976"/>
      <c r="L33" s="982"/>
      <c r="M33" s="982"/>
      <c r="N33" s="982"/>
      <c r="O33" s="982"/>
      <c r="P33" s="982"/>
      <c r="Q33" s="982"/>
      <c r="R33" s="982"/>
      <c r="S33" s="982"/>
      <c r="T33" s="982"/>
      <c r="U33" s="982"/>
      <c r="V33" s="675"/>
      <c r="W33" s="675"/>
      <c r="X33" s="675"/>
      <c r="Y33" s="675"/>
      <c r="Z33" s="675"/>
      <c r="AA33" s="675"/>
      <c r="AB33" s="675"/>
      <c r="AC33" s="675"/>
      <c r="AD33" s="675"/>
      <c r="AE33" s="675"/>
      <c r="AF33" s="675"/>
      <c r="AG33" s="905"/>
      <c r="AH33" s="905"/>
      <c r="AI33" s="905"/>
      <c r="AJ33" s="905"/>
      <c r="AK33" s="905"/>
      <c r="AL33" s="905"/>
      <c r="AM33" s="905"/>
      <c r="AN33" s="905"/>
      <c r="AO33" s="905"/>
      <c r="AP33" s="905"/>
      <c r="AQ33" s="905"/>
      <c r="AR33" s="905"/>
      <c r="AS33" s="905"/>
      <c r="AT33" s="905"/>
      <c r="AU33" s="905"/>
      <c r="AV33" s="905"/>
      <c r="AW33" s="905"/>
      <c r="AX33" s="905"/>
      <c r="AY33" s="905"/>
      <c r="AZ33" s="905"/>
      <c r="BA33" s="905"/>
      <c r="BB33" s="905"/>
      <c r="BC33" s="905"/>
      <c r="BD33" s="905"/>
      <c r="BE33" s="905"/>
      <c r="BF33" s="905"/>
      <c r="BG33" s="905"/>
      <c r="BH33" s="905"/>
      <c r="BI33" s="905"/>
      <c r="BJ33" s="905"/>
      <c r="BK33" s="905"/>
      <c r="BL33" s="905"/>
      <c r="BM33" s="905"/>
      <c r="BN33" s="905"/>
      <c r="BO33" s="905"/>
      <c r="BP33" s="905"/>
      <c r="BQ33" s="905"/>
      <c r="BR33" s="905"/>
      <c r="BS33" s="905"/>
      <c r="BT33" s="905"/>
      <c r="BU33" s="905"/>
      <c r="BV33" s="905"/>
      <c r="BW33" s="905"/>
      <c r="BX33" s="905"/>
      <c r="BY33" s="905"/>
      <c r="BZ33" s="905"/>
      <c r="CA33" s="905"/>
      <c r="CB33" s="905"/>
      <c r="CC33" s="905"/>
      <c r="CD33" s="905"/>
      <c r="CE33" s="905"/>
      <c r="CF33" s="905"/>
      <c r="CG33" s="905"/>
      <c r="CH33" s="905"/>
      <c r="CI33" s="905"/>
      <c r="CJ33" s="905"/>
      <c r="CK33" s="905"/>
      <c r="CL33" s="905"/>
      <c r="CM33" s="905"/>
      <c r="CN33" s="905"/>
      <c r="CO33" s="905"/>
      <c r="CP33" s="905"/>
      <c r="CQ33" s="905"/>
      <c r="CR33" s="905"/>
      <c r="CS33" s="905"/>
      <c r="CT33" s="905"/>
      <c r="CU33" s="905"/>
      <c r="CV33" s="905"/>
      <c r="CW33" s="905"/>
      <c r="CX33" s="905"/>
      <c r="CY33" s="905"/>
      <c r="CZ33" s="905"/>
      <c r="DA33" s="905"/>
      <c r="DB33" s="905"/>
      <c r="DC33" s="905"/>
      <c r="DD33" s="905"/>
      <c r="DE33" s="905"/>
      <c r="DF33" s="905"/>
      <c r="DG33" s="905"/>
      <c r="DH33" s="905"/>
      <c r="DI33" s="905"/>
      <c r="DJ33" s="905"/>
      <c r="DK33" s="905"/>
      <c r="DL33" s="905"/>
      <c r="DM33" s="905"/>
      <c r="DN33" s="905"/>
      <c r="DO33" s="905"/>
      <c r="DP33" s="905"/>
      <c r="DQ33" s="905"/>
      <c r="DR33" s="905"/>
      <c r="DS33" s="905"/>
      <c r="DT33" s="905"/>
      <c r="DU33" s="905"/>
      <c r="DV33" s="905"/>
      <c r="DW33" s="905"/>
      <c r="DX33" s="905"/>
      <c r="DY33" s="905"/>
      <c r="DZ33" s="905"/>
      <c r="EA33" s="905"/>
      <c r="EB33" s="905"/>
      <c r="EC33" s="905"/>
      <c r="ED33" s="905"/>
      <c r="EE33" s="905"/>
      <c r="EF33" s="905"/>
      <c r="EG33" s="905"/>
      <c r="EH33" s="905"/>
      <c r="EI33" s="905"/>
      <c r="EJ33" s="905"/>
      <c r="EK33" s="905"/>
      <c r="EL33" s="905"/>
      <c r="EM33" s="905"/>
      <c r="EN33" s="905"/>
      <c r="EO33" s="905"/>
      <c r="EP33" s="905"/>
      <c r="EQ33" s="905"/>
      <c r="ER33" s="905"/>
      <c r="ES33" s="905"/>
      <c r="ET33" s="905"/>
      <c r="EU33" s="905"/>
      <c r="EV33" s="905"/>
      <c r="EW33" s="905"/>
      <c r="EX33" s="905"/>
      <c r="EY33" s="905"/>
      <c r="EZ33" s="905"/>
      <c r="FA33" s="905"/>
      <c r="FB33" s="905"/>
      <c r="FC33" s="905"/>
      <c r="FD33" s="905"/>
      <c r="FE33" s="905"/>
    </row>
    <row r="34" spans="1:161" ht="30" customHeight="1" x14ac:dyDescent="0.25">
      <c r="A34" s="978"/>
      <c r="B34" s="978"/>
      <c r="C34" s="978"/>
      <c r="E34" s="978"/>
      <c r="F34" s="978"/>
      <c r="G34" s="979"/>
      <c r="I34" s="981"/>
      <c r="J34" s="981"/>
      <c r="K34" s="976"/>
      <c r="L34" s="982"/>
      <c r="M34" s="982"/>
      <c r="N34" s="982"/>
      <c r="O34" s="982"/>
      <c r="P34" s="982"/>
      <c r="Q34" s="982"/>
      <c r="R34" s="982"/>
      <c r="S34" s="982"/>
      <c r="T34" s="982"/>
      <c r="U34" s="982"/>
      <c r="V34" s="675"/>
      <c r="W34" s="675"/>
      <c r="X34" s="675"/>
      <c r="Y34" s="675"/>
      <c r="Z34" s="675"/>
      <c r="AA34" s="675"/>
      <c r="AB34" s="675"/>
      <c r="AC34" s="675"/>
      <c r="AD34" s="675"/>
      <c r="AE34" s="675"/>
      <c r="AF34" s="675"/>
      <c r="AG34" s="905"/>
      <c r="AH34" s="905"/>
      <c r="AI34" s="905"/>
      <c r="AJ34" s="905"/>
      <c r="AK34" s="905"/>
      <c r="AL34" s="905"/>
      <c r="AM34" s="905"/>
      <c r="AN34" s="905"/>
      <c r="AO34" s="905"/>
      <c r="AP34" s="905"/>
      <c r="AQ34" s="905"/>
      <c r="AR34" s="905"/>
      <c r="AS34" s="905"/>
      <c r="AT34" s="905"/>
      <c r="AU34" s="905"/>
      <c r="AV34" s="905"/>
      <c r="AW34" s="905"/>
      <c r="AX34" s="905"/>
      <c r="AY34" s="905"/>
      <c r="AZ34" s="905"/>
      <c r="BA34" s="905"/>
      <c r="BB34" s="905"/>
      <c r="BC34" s="905"/>
      <c r="BD34" s="905"/>
      <c r="BE34" s="905"/>
      <c r="BF34" s="905"/>
      <c r="BG34" s="905"/>
      <c r="BH34" s="905"/>
      <c r="BI34" s="905"/>
      <c r="BJ34" s="905"/>
      <c r="BK34" s="905"/>
      <c r="BL34" s="905"/>
      <c r="BM34" s="905"/>
      <c r="BN34" s="905"/>
      <c r="BO34" s="905"/>
      <c r="BP34" s="905"/>
      <c r="BQ34" s="905"/>
      <c r="BR34" s="905"/>
      <c r="BS34" s="905"/>
      <c r="BT34" s="905"/>
      <c r="BU34" s="905"/>
      <c r="BV34" s="905"/>
      <c r="BW34" s="905"/>
      <c r="BX34" s="905"/>
      <c r="BY34" s="905"/>
      <c r="BZ34" s="905"/>
      <c r="CA34" s="905"/>
      <c r="CB34" s="905"/>
      <c r="CC34" s="905"/>
      <c r="CD34" s="905"/>
      <c r="CE34" s="905"/>
      <c r="CF34" s="905"/>
      <c r="CG34" s="905"/>
      <c r="CH34" s="905"/>
      <c r="CI34" s="905"/>
      <c r="CJ34" s="905"/>
      <c r="CK34" s="905"/>
      <c r="CL34" s="905"/>
      <c r="CM34" s="905"/>
      <c r="CN34" s="905"/>
      <c r="CO34" s="905"/>
      <c r="CP34" s="905"/>
      <c r="CQ34" s="905"/>
      <c r="CR34" s="905"/>
      <c r="CS34" s="905"/>
      <c r="CT34" s="905"/>
      <c r="CU34" s="905"/>
      <c r="CV34" s="905"/>
      <c r="CW34" s="905"/>
      <c r="CX34" s="905"/>
      <c r="CY34" s="905"/>
      <c r="CZ34" s="905"/>
      <c r="DA34" s="905"/>
      <c r="DB34" s="905"/>
      <c r="DC34" s="905"/>
      <c r="DD34" s="905"/>
      <c r="DE34" s="905"/>
      <c r="DF34" s="905"/>
      <c r="DG34" s="905"/>
      <c r="DH34" s="905"/>
      <c r="DI34" s="905"/>
      <c r="DJ34" s="905"/>
      <c r="DK34" s="905"/>
      <c r="DL34" s="905"/>
      <c r="DM34" s="905"/>
      <c r="DN34" s="905"/>
      <c r="DO34" s="905"/>
      <c r="DP34" s="905"/>
      <c r="DQ34" s="905"/>
      <c r="DR34" s="905"/>
      <c r="DS34" s="905"/>
      <c r="DT34" s="905"/>
      <c r="DU34" s="905"/>
      <c r="DV34" s="905"/>
      <c r="DW34" s="905"/>
      <c r="DX34" s="905"/>
      <c r="DY34" s="905"/>
      <c r="DZ34" s="905"/>
      <c r="EA34" s="905"/>
      <c r="EB34" s="905"/>
      <c r="EC34" s="905"/>
      <c r="ED34" s="905"/>
      <c r="EE34" s="905"/>
      <c r="EF34" s="905"/>
      <c r="EG34" s="905"/>
      <c r="EH34" s="905"/>
      <c r="EI34" s="905"/>
      <c r="EJ34" s="905"/>
      <c r="EK34" s="905"/>
      <c r="EL34" s="905"/>
      <c r="EM34" s="905"/>
      <c r="EN34" s="905"/>
      <c r="EO34" s="905"/>
      <c r="EP34" s="905"/>
      <c r="EQ34" s="905"/>
      <c r="ER34" s="905"/>
      <c r="ES34" s="905"/>
      <c r="ET34" s="905"/>
      <c r="EU34" s="905"/>
      <c r="EV34" s="905"/>
      <c r="EW34" s="905"/>
      <c r="EX34" s="905"/>
      <c r="EY34" s="905"/>
      <c r="EZ34" s="905"/>
      <c r="FA34" s="905"/>
      <c r="FB34" s="905"/>
      <c r="FC34" s="905"/>
      <c r="FD34" s="905"/>
      <c r="FE34" s="905"/>
    </row>
    <row r="35" spans="1:161" s="938" customFormat="1" ht="30" customHeight="1" x14ac:dyDescent="0.25">
      <c r="A35" s="904"/>
      <c r="B35" s="904"/>
      <c r="C35" s="904"/>
      <c r="D35" s="904"/>
      <c r="E35" s="904"/>
      <c r="F35" s="904"/>
      <c r="G35" s="975"/>
      <c r="H35" s="975"/>
      <c r="I35" s="904"/>
      <c r="J35" s="904"/>
      <c r="K35" s="976"/>
      <c r="L35" s="977"/>
      <c r="M35" s="977"/>
      <c r="N35" s="977"/>
      <c r="O35" s="977"/>
      <c r="P35" s="977"/>
      <c r="Q35" s="977"/>
      <c r="R35" s="977"/>
      <c r="S35" s="977"/>
      <c r="T35" s="977"/>
      <c r="U35" s="977"/>
      <c r="V35" s="675"/>
      <c r="W35" s="675"/>
      <c r="X35" s="675"/>
      <c r="Y35" s="675"/>
      <c r="Z35" s="675"/>
      <c r="AA35" s="675"/>
      <c r="AB35" s="675"/>
      <c r="AC35" s="675"/>
      <c r="AD35" s="675"/>
      <c r="AE35" s="675"/>
      <c r="AF35" s="675"/>
      <c r="AG35" s="905"/>
      <c r="AH35" s="905"/>
      <c r="AI35" s="905"/>
      <c r="AJ35" s="905"/>
      <c r="AK35" s="905"/>
      <c r="AL35" s="905"/>
      <c r="AM35" s="905"/>
      <c r="AN35" s="905"/>
      <c r="AO35" s="905"/>
      <c r="AP35" s="905"/>
      <c r="AQ35" s="905"/>
      <c r="AR35" s="905"/>
      <c r="AS35" s="905"/>
      <c r="AT35" s="905"/>
      <c r="AU35" s="905"/>
      <c r="AV35" s="905"/>
      <c r="AW35" s="905"/>
      <c r="AX35" s="905"/>
      <c r="AY35" s="905"/>
      <c r="AZ35" s="905"/>
      <c r="BA35" s="905"/>
      <c r="BB35" s="905"/>
      <c r="BC35" s="905"/>
      <c r="BD35" s="905"/>
      <c r="BE35" s="905"/>
      <c r="BF35" s="905"/>
      <c r="BG35" s="905"/>
      <c r="BH35" s="905"/>
      <c r="BI35" s="905"/>
      <c r="BJ35" s="905"/>
      <c r="BK35" s="905"/>
      <c r="BL35" s="905"/>
      <c r="BM35" s="905"/>
      <c r="BN35" s="905"/>
      <c r="BO35" s="905"/>
      <c r="BP35" s="905"/>
      <c r="BQ35" s="905"/>
      <c r="BR35" s="905"/>
      <c r="BS35" s="905"/>
      <c r="BT35" s="905"/>
      <c r="BU35" s="905"/>
      <c r="BV35" s="905"/>
      <c r="BW35" s="905"/>
      <c r="BX35" s="905"/>
      <c r="BY35" s="905"/>
      <c r="BZ35" s="905"/>
      <c r="CA35" s="905"/>
      <c r="CB35" s="905"/>
      <c r="CC35" s="905"/>
      <c r="CD35" s="905"/>
      <c r="CE35" s="905"/>
      <c r="CF35" s="905"/>
      <c r="CG35" s="905"/>
      <c r="CH35" s="905"/>
      <c r="CI35" s="905"/>
      <c r="CJ35" s="905"/>
      <c r="CK35" s="905"/>
      <c r="CL35" s="905"/>
      <c r="CM35" s="905"/>
      <c r="CN35" s="905"/>
      <c r="CO35" s="905"/>
      <c r="CP35" s="905"/>
      <c r="CQ35" s="905"/>
      <c r="CR35" s="905"/>
      <c r="CS35" s="905"/>
      <c r="CT35" s="905"/>
      <c r="CU35" s="905"/>
      <c r="CV35" s="905"/>
      <c r="CW35" s="905"/>
      <c r="CX35" s="905"/>
      <c r="CY35" s="905"/>
      <c r="CZ35" s="905"/>
      <c r="DA35" s="905"/>
      <c r="DB35" s="905"/>
      <c r="DC35" s="905"/>
      <c r="DD35" s="905"/>
      <c r="DE35" s="905"/>
      <c r="DF35" s="905"/>
      <c r="DG35" s="905"/>
      <c r="DH35" s="905"/>
      <c r="DI35" s="905"/>
      <c r="DJ35" s="905"/>
      <c r="DK35" s="905"/>
      <c r="DL35" s="905"/>
      <c r="DM35" s="905"/>
      <c r="DN35" s="905"/>
      <c r="DO35" s="905"/>
      <c r="DP35" s="905"/>
      <c r="DQ35" s="905"/>
      <c r="DR35" s="905"/>
      <c r="DS35" s="905"/>
      <c r="DT35" s="905"/>
      <c r="DU35" s="905"/>
      <c r="DV35" s="905"/>
      <c r="DW35" s="905"/>
      <c r="DX35" s="905"/>
      <c r="DY35" s="905"/>
      <c r="DZ35" s="905"/>
      <c r="EA35" s="905"/>
      <c r="EB35" s="905"/>
      <c r="EC35" s="905"/>
      <c r="ED35" s="905"/>
      <c r="EE35" s="905"/>
      <c r="EF35" s="905"/>
      <c r="EG35" s="905"/>
      <c r="EH35" s="905"/>
      <c r="EI35" s="905"/>
      <c r="EJ35" s="905"/>
      <c r="EK35" s="905"/>
      <c r="EL35" s="905"/>
      <c r="EM35" s="905"/>
      <c r="EN35" s="905"/>
      <c r="EO35" s="905"/>
      <c r="EP35" s="905"/>
      <c r="EQ35" s="905"/>
      <c r="ER35" s="905"/>
      <c r="ES35" s="905"/>
      <c r="ET35" s="905"/>
      <c r="EU35" s="905"/>
      <c r="EV35" s="905"/>
      <c r="EW35" s="905"/>
      <c r="EX35" s="905"/>
      <c r="EY35" s="905"/>
      <c r="EZ35" s="905"/>
      <c r="FA35" s="905"/>
      <c r="FB35" s="905"/>
      <c r="FC35" s="905"/>
      <c r="FD35" s="905"/>
      <c r="FE35" s="905"/>
    </row>
    <row r="36" spans="1:161" s="938" customFormat="1" ht="30" customHeight="1" x14ac:dyDescent="0.25">
      <c r="A36" s="904"/>
      <c r="B36" s="904"/>
      <c r="C36" s="904"/>
      <c r="D36" s="904"/>
      <c r="E36" s="904"/>
      <c r="F36" s="904"/>
      <c r="G36" s="975"/>
      <c r="H36" s="975"/>
      <c r="I36" s="904"/>
      <c r="J36" s="904"/>
      <c r="K36" s="985"/>
      <c r="L36" s="977"/>
      <c r="M36" s="977"/>
      <c r="N36" s="977"/>
      <c r="O36" s="977"/>
      <c r="P36" s="977"/>
      <c r="Q36" s="977"/>
      <c r="R36" s="977"/>
      <c r="S36" s="977"/>
      <c r="T36" s="977"/>
      <c r="U36" s="977"/>
      <c r="V36" s="675"/>
      <c r="W36" s="675"/>
      <c r="X36" s="675"/>
      <c r="Y36" s="675"/>
      <c r="Z36" s="675"/>
      <c r="AA36" s="675"/>
      <c r="AB36" s="675"/>
      <c r="AC36" s="675"/>
      <c r="AD36" s="675"/>
      <c r="AE36" s="675"/>
      <c r="AF36" s="675"/>
      <c r="AG36" s="905"/>
      <c r="AH36" s="905"/>
      <c r="AI36" s="905"/>
      <c r="AJ36" s="905"/>
      <c r="AK36" s="905"/>
      <c r="AL36" s="905"/>
      <c r="AM36" s="905"/>
      <c r="AN36" s="905"/>
      <c r="AO36" s="905"/>
      <c r="AP36" s="905"/>
      <c r="AQ36" s="905"/>
      <c r="AR36" s="905"/>
      <c r="AS36" s="905"/>
      <c r="AT36" s="905"/>
      <c r="AU36" s="905"/>
      <c r="AV36" s="905"/>
      <c r="AW36" s="905"/>
      <c r="AX36" s="905"/>
      <c r="AY36" s="905"/>
      <c r="AZ36" s="905"/>
      <c r="BA36" s="905"/>
      <c r="BB36" s="905"/>
      <c r="BC36" s="905"/>
      <c r="BD36" s="905"/>
      <c r="BE36" s="905"/>
      <c r="BF36" s="905"/>
      <c r="BG36" s="905"/>
      <c r="BH36" s="905"/>
      <c r="BI36" s="905"/>
      <c r="BJ36" s="905"/>
      <c r="BK36" s="905"/>
      <c r="BL36" s="905"/>
      <c r="BM36" s="905"/>
      <c r="BN36" s="905"/>
      <c r="BO36" s="905"/>
      <c r="BP36" s="905"/>
      <c r="BQ36" s="905"/>
      <c r="BR36" s="905"/>
      <c r="BS36" s="905"/>
      <c r="BT36" s="905"/>
      <c r="BU36" s="905"/>
      <c r="BV36" s="905"/>
      <c r="BW36" s="905"/>
      <c r="BX36" s="905"/>
      <c r="BY36" s="905"/>
      <c r="BZ36" s="905"/>
      <c r="CA36" s="905"/>
      <c r="CB36" s="905"/>
      <c r="CC36" s="905"/>
      <c r="CD36" s="905"/>
      <c r="CE36" s="905"/>
      <c r="CF36" s="905"/>
      <c r="CG36" s="905"/>
      <c r="CH36" s="905"/>
      <c r="CI36" s="905"/>
      <c r="CJ36" s="905"/>
      <c r="CK36" s="905"/>
      <c r="CL36" s="905"/>
      <c r="CM36" s="905"/>
      <c r="CN36" s="905"/>
      <c r="CO36" s="905"/>
      <c r="CP36" s="905"/>
      <c r="CQ36" s="905"/>
      <c r="CR36" s="905"/>
      <c r="CS36" s="905"/>
      <c r="CT36" s="905"/>
      <c r="CU36" s="905"/>
      <c r="CV36" s="905"/>
      <c r="CW36" s="905"/>
      <c r="CX36" s="905"/>
      <c r="CY36" s="905"/>
      <c r="CZ36" s="905"/>
      <c r="DA36" s="905"/>
      <c r="DB36" s="905"/>
      <c r="DC36" s="905"/>
      <c r="DD36" s="905"/>
      <c r="DE36" s="905"/>
      <c r="DF36" s="905"/>
      <c r="DG36" s="905"/>
      <c r="DH36" s="905"/>
      <c r="DI36" s="905"/>
      <c r="DJ36" s="905"/>
      <c r="DK36" s="905"/>
      <c r="DL36" s="905"/>
      <c r="DM36" s="905"/>
      <c r="DN36" s="905"/>
      <c r="DO36" s="905"/>
      <c r="DP36" s="905"/>
      <c r="DQ36" s="905"/>
      <c r="DR36" s="905"/>
      <c r="DS36" s="905"/>
      <c r="DT36" s="905"/>
      <c r="DU36" s="905"/>
      <c r="DV36" s="905"/>
      <c r="DW36" s="905"/>
      <c r="DX36" s="905"/>
      <c r="DY36" s="905"/>
      <c r="DZ36" s="905"/>
      <c r="EA36" s="905"/>
      <c r="EB36" s="905"/>
      <c r="EC36" s="905"/>
      <c r="ED36" s="905"/>
      <c r="EE36" s="905"/>
      <c r="EF36" s="905"/>
      <c r="EG36" s="905"/>
      <c r="EH36" s="905"/>
      <c r="EI36" s="905"/>
      <c r="EJ36" s="905"/>
      <c r="EK36" s="905"/>
      <c r="EL36" s="905"/>
      <c r="EM36" s="905"/>
      <c r="EN36" s="905"/>
      <c r="EO36" s="905"/>
      <c r="EP36" s="905"/>
      <c r="EQ36" s="905"/>
      <c r="ER36" s="905"/>
      <c r="ES36" s="905"/>
      <c r="ET36" s="905"/>
      <c r="EU36" s="905"/>
      <c r="EV36" s="905"/>
      <c r="EW36" s="905"/>
      <c r="EX36" s="905"/>
      <c r="EY36" s="905"/>
      <c r="EZ36" s="905"/>
      <c r="FA36" s="905"/>
      <c r="FB36" s="905"/>
      <c r="FC36" s="905"/>
      <c r="FD36" s="905"/>
      <c r="FE36" s="905"/>
    </row>
    <row r="37" spans="1:161" s="938" customFormat="1" ht="30" customHeight="1" x14ac:dyDescent="0.25">
      <c r="A37" s="904"/>
      <c r="B37" s="904"/>
      <c r="C37" s="904"/>
      <c r="D37" s="904"/>
      <c r="E37" s="904"/>
      <c r="F37" s="904"/>
      <c r="G37" s="975"/>
      <c r="H37" s="975"/>
      <c r="I37" s="904"/>
      <c r="J37" s="904"/>
      <c r="K37" s="985"/>
      <c r="L37" s="977"/>
      <c r="M37" s="977"/>
      <c r="N37" s="977"/>
      <c r="O37" s="977"/>
      <c r="P37" s="977"/>
      <c r="Q37" s="977"/>
      <c r="R37" s="977"/>
      <c r="S37" s="977"/>
      <c r="T37" s="977"/>
      <c r="U37" s="977"/>
      <c r="V37" s="675"/>
      <c r="W37" s="675"/>
      <c r="X37" s="675"/>
      <c r="Y37" s="675"/>
      <c r="Z37" s="675"/>
      <c r="AA37" s="675"/>
      <c r="AB37" s="675"/>
      <c r="AC37" s="675"/>
      <c r="AD37" s="675"/>
      <c r="AE37" s="675"/>
      <c r="AF37" s="675"/>
      <c r="AG37" s="905"/>
      <c r="AH37" s="905"/>
      <c r="AI37" s="905"/>
      <c r="AJ37" s="905"/>
      <c r="AK37" s="905"/>
      <c r="AL37" s="905"/>
      <c r="AM37" s="905"/>
      <c r="AN37" s="905"/>
      <c r="AO37" s="905"/>
      <c r="AP37" s="905"/>
      <c r="AQ37" s="905"/>
      <c r="AR37" s="905"/>
      <c r="AS37" s="905"/>
      <c r="AT37" s="905"/>
      <c r="AU37" s="905"/>
      <c r="AV37" s="905"/>
      <c r="AW37" s="905"/>
      <c r="AX37" s="905"/>
      <c r="AY37" s="905"/>
      <c r="AZ37" s="905"/>
      <c r="BA37" s="905"/>
      <c r="BB37" s="905"/>
      <c r="BC37" s="905"/>
      <c r="BD37" s="905"/>
      <c r="BE37" s="905"/>
      <c r="BF37" s="905"/>
      <c r="BG37" s="905"/>
      <c r="BH37" s="905"/>
      <c r="BI37" s="905"/>
      <c r="BJ37" s="905"/>
      <c r="BK37" s="905"/>
      <c r="BL37" s="905"/>
      <c r="BM37" s="905"/>
      <c r="BN37" s="905"/>
      <c r="BO37" s="905"/>
      <c r="BP37" s="905"/>
      <c r="BQ37" s="905"/>
      <c r="BR37" s="905"/>
      <c r="BS37" s="905"/>
      <c r="BT37" s="905"/>
      <c r="BU37" s="905"/>
      <c r="BV37" s="905"/>
      <c r="BW37" s="905"/>
      <c r="BX37" s="905"/>
      <c r="BY37" s="905"/>
      <c r="BZ37" s="905"/>
      <c r="CA37" s="905"/>
      <c r="CB37" s="905"/>
      <c r="CC37" s="905"/>
      <c r="CD37" s="905"/>
      <c r="CE37" s="905"/>
      <c r="CF37" s="905"/>
      <c r="CG37" s="905"/>
      <c r="CH37" s="905"/>
      <c r="CI37" s="905"/>
      <c r="CJ37" s="905"/>
      <c r="CK37" s="905"/>
      <c r="CL37" s="905"/>
      <c r="CM37" s="905"/>
      <c r="CN37" s="905"/>
      <c r="CO37" s="905"/>
      <c r="CP37" s="905"/>
      <c r="CQ37" s="905"/>
      <c r="CR37" s="905"/>
      <c r="CS37" s="905"/>
      <c r="CT37" s="905"/>
      <c r="CU37" s="905"/>
      <c r="CV37" s="905"/>
      <c r="CW37" s="905"/>
      <c r="CX37" s="905"/>
      <c r="CY37" s="905"/>
      <c r="CZ37" s="905"/>
      <c r="DA37" s="905"/>
      <c r="DB37" s="905"/>
      <c r="DC37" s="905"/>
      <c r="DD37" s="905"/>
      <c r="DE37" s="905"/>
      <c r="DF37" s="905"/>
      <c r="DG37" s="905"/>
      <c r="DH37" s="905"/>
      <c r="DI37" s="905"/>
      <c r="DJ37" s="905"/>
      <c r="DK37" s="905"/>
      <c r="DL37" s="905"/>
      <c r="DM37" s="905"/>
      <c r="DN37" s="905"/>
      <c r="DO37" s="905"/>
      <c r="DP37" s="905"/>
      <c r="DQ37" s="905"/>
      <c r="DR37" s="905"/>
      <c r="DS37" s="905"/>
      <c r="DT37" s="905"/>
      <c r="DU37" s="905"/>
      <c r="DV37" s="905"/>
      <c r="DW37" s="905"/>
      <c r="DX37" s="905"/>
      <c r="DY37" s="905"/>
      <c r="DZ37" s="905"/>
      <c r="EA37" s="905"/>
      <c r="EB37" s="905"/>
      <c r="EC37" s="905"/>
      <c r="ED37" s="905"/>
      <c r="EE37" s="905"/>
      <c r="EF37" s="905"/>
      <c r="EG37" s="905"/>
      <c r="EH37" s="905"/>
      <c r="EI37" s="905"/>
      <c r="EJ37" s="905"/>
      <c r="EK37" s="905"/>
      <c r="EL37" s="905"/>
      <c r="EM37" s="905"/>
      <c r="EN37" s="905"/>
      <c r="EO37" s="905"/>
      <c r="EP37" s="905"/>
      <c r="EQ37" s="905"/>
      <c r="ER37" s="905"/>
      <c r="ES37" s="905"/>
      <c r="ET37" s="905"/>
      <c r="EU37" s="905"/>
      <c r="EV37" s="905"/>
      <c r="EW37" s="905"/>
      <c r="EX37" s="905"/>
      <c r="EY37" s="905"/>
      <c r="EZ37" s="905"/>
      <c r="FA37" s="905"/>
      <c r="FB37" s="905"/>
      <c r="FC37" s="905"/>
      <c r="FD37" s="905"/>
      <c r="FE37" s="905"/>
    </row>
    <row r="38" spans="1:161" s="983" customFormat="1" ht="30" customHeight="1" x14ac:dyDescent="0.25">
      <c r="A38" s="978"/>
      <c r="B38" s="978"/>
      <c r="C38" s="978"/>
      <c r="D38" s="978"/>
      <c r="E38" s="978"/>
      <c r="F38" s="978"/>
      <c r="G38" s="979"/>
      <c r="H38" s="980"/>
      <c r="I38" s="981"/>
      <c r="J38" s="981"/>
      <c r="K38" s="986"/>
      <c r="L38" s="982"/>
      <c r="M38" s="982"/>
      <c r="N38" s="982"/>
      <c r="O38" s="982"/>
      <c r="P38" s="982"/>
      <c r="Q38" s="982"/>
      <c r="R38" s="982"/>
      <c r="S38" s="982"/>
      <c r="T38" s="982"/>
      <c r="U38" s="982"/>
      <c r="V38" s="675"/>
      <c r="W38" s="675"/>
      <c r="X38" s="675"/>
      <c r="Y38" s="675"/>
      <c r="Z38" s="675"/>
      <c r="AA38" s="675"/>
      <c r="AB38" s="675"/>
      <c r="AC38" s="675"/>
      <c r="AD38" s="675"/>
      <c r="AE38" s="675"/>
      <c r="AF38" s="675"/>
      <c r="AG38" s="905"/>
      <c r="AH38" s="905"/>
      <c r="AI38" s="905"/>
      <c r="AJ38" s="905"/>
      <c r="AK38" s="905"/>
      <c r="AL38" s="905"/>
      <c r="AM38" s="905"/>
      <c r="AN38" s="905"/>
      <c r="AO38" s="905"/>
      <c r="AP38" s="905"/>
      <c r="AQ38" s="905"/>
      <c r="AR38" s="905"/>
      <c r="AS38" s="905"/>
      <c r="AT38" s="905"/>
      <c r="AU38" s="905"/>
      <c r="AV38" s="905"/>
      <c r="AW38" s="905"/>
      <c r="AX38" s="905"/>
      <c r="AY38" s="905"/>
      <c r="AZ38" s="905"/>
      <c r="BA38" s="905"/>
      <c r="BB38" s="905"/>
      <c r="BC38" s="905"/>
      <c r="BD38" s="905"/>
      <c r="BE38" s="905"/>
      <c r="BF38" s="905"/>
      <c r="BG38" s="905"/>
      <c r="BH38" s="905"/>
      <c r="BI38" s="905"/>
      <c r="BJ38" s="905"/>
      <c r="BK38" s="905"/>
      <c r="BL38" s="905"/>
      <c r="BM38" s="905"/>
      <c r="BN38" s="905"/>
      <c r="BO38" s="905"/>
      <c r="BP38" s="905"/>
      <c r="BQ38" s="905"/>
      <c r="BR38" s="905"/>
      <c r="BS38" s="905"/>
      <c r="BT38" s="905"/>
      <c r="BU38" s="905"/>
      <c r="BV38" s="905"/>
      <c r="BW38" s="905"/>
      <c r="BX38" s="905"/>
      <c r="BY38" s="905"/>
      <c r="BZ38" s="905"/>
      <c r="CA38" s="905"/>
      <c r="CB38" s="905"/>
      <c r="CC38" s="905"/>
      <c r="CD38" s="905"/>
      <c r="CE38" s="905"/>
      <c r="CF38" s="905"/>
      <c r="CG38" s="905"/>
      <c r="CH38" s="905"/>
      <c r="CI38" s="905"/>
      <c r="CJ38" s="905"/>
      <c r="CK38" s="905"/>
      <c r="CL38" s="905"/>
      <c r="CM38" s="905"/>
      <c r="CN38" s="905"/>
      <c r="CO38" s="905"/>
      <c r="CP38" s="905"/>
      <c r="CQ38" s="905"/>
      <c r="CR38" s="905"/>
      <c r="CS38" s="905"/>
      <c r="CT38" s="905"/>
      <c r="CU38" s="905"/>
      <c r="CV38" s="905"/>
      <c r="CW38" s="905"/>
      <c r="CX38" s="905"/>
      <c r="CY38" s="905"/>
      <c r="CZ38" s="905"/>
      <c r="DA38" s="905"/>
      <c r="DB38" s="905"/>
      <c r="DC38" s="905"/>
      <c r="DD38" s="905"/>
      <c r="DE38" s="905"/>
      <c r="DF38" s="905"/>
      <c r="DG38" s="905"/>
      <c r="DH38" s="905"/>
      <c r="DI38" s="905"/>
      <c r="DJ38" s="905"/>
      <c r="DK38" s="905"/>
      <c r="DL38" s="905"/>
      <c r="DM38" s="905"/>
      <c r="DN38" s="905"/>
      <c r="DO38" s="905"/>
      <c r="DP38" s="905"/>
      <c r="DQ38" s="905"/>
      <c r="DR38" s="905"/>
      <c r="DS38" s="905"/>
      <c r="DT38" s="905"/>
      <c r="DU38" s="905"/>
      <c r="DV38" s="905"/>
      <c r="DW38" s="905"/>
      <c r="DX38" s="905"/>
      <c r="DY38" s="905"/>
      <c r="DZ38" s="905"/>
      <c r="EA38" s="905"/>
      <c r="EB38" s="905"/>
      <c r="EC38" s="905"/>
      <c r="ED38" s="905"/>
      <c r="EE38" s="905"/>
      <c r="EF38" s="905"/>
      <c r="EG38" s="905"/>
      <c r="EH38" s="905"/>
      <c r="EI38" s="905"/>
      <c r="EJ38" s="905"/>
      <c r="EK38" s="905"/>
      <c r="EL38" s="905"/>
      <c r="EM38" s="905"/>
      <c r="EN38" s="905"/>
      <c r="EO38" s="905"/>
      <c r="EP38" s="905"/>
      <c r="EQ38" s="905"/>
      <c r="ER38" s="905"/>
      <c r="ES38" s="905"/>
      <c r="ET38" s="905"/>
      <c r="EU38" s="905"/>
      <c r="EV38" s="905"/>
      <c r="EW38" s="905"/>
      <c r="EX38" s="905"/>
      <c r="EY38" s="905"/>
      <c r="EZ38" s="905"/>
      <c r="FA38" s="905"/>
      <c r="FB38" s="905"/>
      <c r="FC38" s="905"/>
      <c r="FD38" s="905"/>
      <c r="FE38" s="905"/>
    </row>
    <row r="39" spans="1:161" s="983" customFormat="1" ht="30" customHeight="1" x14ac:dyDescent="0.25">
      <c r="A39" s="978"/>
      <c r="B39" s="978"/>
      <c r="C39" s="978"/>
      <c r="D39" s="978"/>
      <c r="E39" s="978"/>
      <c r="F39" s="978"/>
      <c r="G39" s="979"/>
      <c r="H39" s="980"/>
      <c r="I39" s="981"/>
      <c r="J39" s="981"/>
      <c r="K39" s="986"/>
      <c r="L39" s="982"/>
      <c r="M39" s="982"/>
      <c r="N39" s="982"/>
      <c r="O39" s="982"/>
      <c r="P39" s="982"/>
      <c r="Q39" s="982"/>
      <c r="R39" s="982"/>
      <c r="S39" s="982"/>
      <c r="T39" s="982"/>
      <c r="U39" s="982"/>
      <c r="V39" s="675"/>
      <c r="W39" s="675"/>
      <c r="X39" s="675"/>
      <c r="Y39" s="675"/>
      <c r="Z39" s="675"/>
      <c r="AA39" s="675"/>
      <c r="AB39" s="675"/>
      <c r="AC39" s="675"/>
      <c r="AD39" s="675"/>
      <c r="AE39" s="675"/>
      <c r="AF39" s="675"/>
      <c r="AG39" s="905"/>
      <c r="AH39" s="905"/>
      <c r="AI39" s="905"/>
      <c r="AJ39" s="905"/>
      <c r="AK39" s="905"/>
      <c r="AL39" s="905"/>
      <c r="AM39" s="905"/>
      <c r="AN39" s="905"/>
      <c r="AO39" s="905"/>
      <c r="AP39" s="905"/>
      <c r="AQ39" s="905"/>
      <c r="AR39" s="905"/>
      <c r="AS39" s="905"/>
      <c r="AT39" s="905"/>
      <c r="AU39" s="905"/>
      <c r="AV39" s="905"/>
      <c r="AW39" s="905"/>
      <c r="AX39" s="905"/>
      <c r="AY39" s="905"/>
      <c r="AZ39" s="905"/>
      <c r="BA39" s="905"/>
      <c r="BB39" s="905"/>
      <c r="BC39" s="905"/>
      <c r="BD39" s="905"/>
      <c r="BE39" s="905"/>
      <c r="BF39" s="905"/>
      <c r="BG39" s="905"/>
      <c r="BH39" s="905"/>
      <c r="BI39" s="905"/>
      <c r="BJ39" s="905"/>
      <c r="BK39" s="905"/>
      <c r="BL39" s="905"/>
      <c r="BM39" s="905"/>
      <c r="BN39" s="905"/>
      <c r="BO39" s="905"/>
      <c r="BP39" s="905"/>
      <c r="BQ39" s="905"/>
      <c r="BR39" s="905"/>
      <c r="BS39" s="905"/>
      <c r="BT39" s="905"/>
      <c r="BU39" s="905"/>
      <c r="BV39" s="905"/>
      <c r="BW39" s="905"/>
      <c r="BX39" s="905"/>
      <c r="BY39" s="905"/>
      <c r="BZ39" s="905"/>
      <c r="CA39" s="905"/>
      <c r="CB39" s="905"/>
      <c r="CC39" s="905"/>
      <c r="CD39" s="905"/>
      <c r="CE39" s="905"/>
      <c r="CF39" s="905"/>
      <c r="CG39" s="905"/>
      <c r="CH39" s="905"/>
      <c r="CI39" s="905"/>
      <c r="CJ39" s="905"/>
      <c r="CK39" s="905"/>
      <c r="CL39" s="905"/>
      <c r="CM39" s="905"/>
      <c r="CN39" s="905"/>
      <c r="CO39" s="905"/>
      <c r="CP39" s="905"/>
      <c r="CQ39" s="905"/>
      <c r="CR39" s="905"/>
      <c r="CS39" s="905"/>
      <c r="CT39" s="905"/>
      <c r="CU39" s="905"/>
      <c r="CV39" s="905"/>
      <c r="CW39" s="905"/>
      <c r="CX39" s="905"/>
      <c r="CY39" s="905"/>
      <c r="CZ39" s="905"/>
      <c r="DA39" s="905"/>
      <c r="DB39" s="905"/>
      <c r="DC39" s="905"/>
      <c r="DD39" s="905"/>
      <c r="DE39" s="905"/>
      <c r="DF39" s="905"/>
      <c r="DG39" s="905"/>
      <c r="DH39" s="905"/>
      <c r="DI39" s="905"/>
      <c r="DJ39" s="905"/>
      <c r="DK39" s="905"/>
      <c r="DL39" s="905"/>
      <c r="DM39" s="905"/>
      <c r="DN39" s="905"/>
      <c r="DO39" s="905"/>
      <c r="DP39" s="905"/>
      <c r="DQ39" s="905"/>
      <c r="DR39" s="905"/>
      <c r="DS39" s="905"/>
      <c r="DT39" s="905"/>
      <c r="DU39" s="905"/>
      <c r="DV39" s="905"/>
      <c r="DW39" s="905"/>
      <c r="DX39" s="905"/>
      <c r="DY39" s="905"/>
      <c r="DZ39" s="905"/>
      <c r="EA39" s="905"/>
      <c r="EB39" s="905"/>
      <c r="EC39" s="905"/>
      <c r="ED39" s="905"/>
      <c r="EE39" s="905"/>
      <c r="EF39" s="905"/>
      <c r="EG39" s="905"/>
      <c r="EH39" s="905"/>
      <c r="EI39" s="905"/>
      <c r="EJ39" s="905"/>
      <c r="EK39" s="905"/>
      <c r="EL39" s="905"/>
      <c r="EM39" s="905"/>
      <c r="EN39" s="905"/>
      <c r="EO39" s="905"/>
      <c r="EP39" s="905"/>
      <c r="EQ39" s="905"/>
      <c r="ER39" s="905"/>
      <c r="ES39" s="905"/>
      <c r="ET39" s="905"/>
      <c r="EU39" s="905"/>
      <c r="EV39" s="905"/>
      <c r="EW39" s="905"/>
      <c r="EX39" s="905"/>
      <c r="EY39" s="905"/>
      <c r="EZ39" s="905"/>
      <c r="FA39" s="905"/>
      <c r="FB39" s="905"/>
      <c r="FC39" s="905"/>
      <c r="FD39" s="905"/>
      <c r="FE39" s="905"/>
    </row>
    <row r="40" spans="1:161" s="983" customFormat="1" ht="30" customHeight="1" x14ac:dyDescent="0.25">
      <c r="A40" s="978"/>
      <c r="B40" s="978"/>
      <c r="C40" s="978"/>
      <c r="D40" s="978"/>
      <c r="E40" s="978"/>
      <c r="F40" s="978"/>
      <c r="G40" s="979"/>
      <c r="H40" s="980"/>
      <c r="I40" s="981"/>
      <c r="J40" s="981"/>
      <c r="K40" s="986"/>
      <c r="L40" s="982"/>
      <c r="M40" s="982"/>
      <c r="N40" s="982"/>
      <c r="O40" s="982"/>
      <c r="P40" s="982"/>
      <c r="Q40" s="982"/>
      <c r="R40" s="982"/>
      <c r="S40" s="982"/>
      <c r="T40" s="982"/>
      <c r="U40" s="982"/>
      <c r="V40" s="675"/>
      <c r="W40" s="675"/>
      <c r="X40" s="675"/>
      <c r="Y40" s="675"/>
      <c r="Z40" s="675"/>
      <c r="AA40" s="675"/>
      <c r="AB40" s="675"/>
      <c r="AC40" s="675"/>
      <c r="AD40" s="675"/>
      <c r="AE40" s="675"/>
      <c r="AF40" s="675"/>
      <c r="AG40" s="905"/>
      <c r="AH40" s="905"/>
      <c r="AI40" s="905"/>
      <c r="AJ40" s="905"/>
      <c r="AK40" s="905"/>
      <c r="AL40" s="905"/>
      <c r="AM40" s="905"/>
      <c r="AN40" s="905"/>
      <c r="AO40" s="905"/>
      <c r="AP40" s="905"/>
      <c r="AQ40" s="905"/>
      <c r="AR40" s="905"/>
      <c r="AS40" s="905"/>
      <c r="AT40" s="905"/>
      <c r="AU40" s="905"/>
      <c r="AV40" s="905"/>
      <c r="AW40" s="905"/>
      <c r="AX40" s="905"/>
      <c r="AY40" s="905"/>
      <c r="AZ40" s="905"/>
      <c r="BA40" s="905"/>
      <c r="BB40" s="905"/>
      <c r="BC40" s="905"/>
      <c r="BD40" s="905"/>
      <c r="BE40" s="905"/>
      <c r="BF40" s="905"/>
      <c r="BG40" s="905"/>
      <c r="BH40" s="905"/>
      <c r="BI40" s="905"/>
      <c r="BJ40" s="905"/>
      <c r="BK40" s="905"/>
      <c r="BL40" s="905"/>
      <c r="BM40" s="905"/>
      <c r="BN40" s="905"/>
      <c r="BO40" s="905"/>
      <c r="BP40" s="905"/>
      <c r="BQ40" s="905"/>
      <c r="BR40" s="905"/>
      <c r="BS40" s="905"/>
      <c r="BT40" s="905"/>
      <c r="BU40" s="905"/>
      <c r="BV40" s="905"/>
      <c r="BW40" s="905"/>
      <c r="BX40" s="905"/>
      <c r="BY40" s="905"/>
      <c r="BZ40" s="905"/>
      <c r="CA40" s="905"/>
      <c r="CB40" s="905"/>
      <c r="CC40" s="905"/>
      <c r="CD40" s="905"/>
      <c r="CE40" s="905"/>
      <c r="CF40" s="905"/>
      <c r="CG40" s="905"/>
      <c r="CH40" s="905"/>
      <c r="CI40" s="905"/>
      <c r="CJ40" s="905"/>
      <c r="CK40" s="905"/>
      <c r="CL40" s="905"/>
      <c r="CM40" s="905"/>
      <c r="CN40" s="905"/>
      <c r="CO40" s="905"/>
      <c r="CP40" s="905"/>
      <c r="CQ40" s="905"/>
      <c r="CR40" s="905"/>
      <c r="CS40" s="905"/>
      <c r="CT40" s="905"/>
      <c r="CU40" s="905"/>
      <c r="CV40" s="905"/>
      <c r="CW40" s="905"/>
      <c r="CX40" s="905"/>
      <c r="CY40" s="905"/>
      <c r="CZ40" s="905"/>
      <c r="DA40" s="905"/>
      <c r="DB40" s="905"/>
      <c r="DC40" s="905"/>
      <c r="DD40" s="905"/>
      <c r="DE40" s="905"/>
      <c r="DF40" s="905"/>
      <c r="DG40" s="905"/>
      <c r="DH40" s="905"/>
      <c r="DI40" s="905"/>
      <c r="DJ40" s="905"/>
      <c r="DK40" s="905"/>
      <c r="DL40" s="905"/>
      <c r="DM40" s="905"/>
      <c r="DN40" s="905"/>
      <c r="DO40" s="905"/>
      <c r="DP40" s="905"/>
      <c r="DQ40" s="905"/>
      <c r="DR40" s="905"/>
      <c r="DS40" s="905"/>
      <c r="DT40" s="905"/>
      <c r="DU40" s="905"/>
      <c r="DV40" s="905"/>
      <c r="DW40" s="905"/>
      <c r="DX40" s="905"/>
      <c r="DY40" s="905"/>
      <c r="DZ40" s="905"/>
      <c r="EA40" s="905"/>
      <c r="EB40" s="905"/>
      <c r="EC40" s="905"/>
      <c r="ED40" s="905"/>
      <c r="EE40" s="905"/>
      <c r="EF40" s="905"/>
      <c r="EG40" s="905"/>
      <c r="EH40" s="905"/>
      <c r="EI40" s="905"/>
      <c r="EJ40" s="905"/>
      <c r="EK40" s="905"/>
      <c r="EL40" s="905"/>
      <c r="EM40" s="905"/>
      <c r="EN40" s="905"/>
      <c r="EO40" s="905"/>
      <c r="EP40" s="905"/>
      <c r="EQ40" s="905"/>
      <c r="ER40" s="905"/>
      <c r="ES40" s="905"/>
      <c r="ET40" s="905"/>
      <c r="EU40" s="905"/>
      <c r="EV40" s="905"/>
      <c r="EW40" s="905"/>
      <c r="EX40" s="905"/>
      <c r="EY40" s="905"/>
      <c r="EZ40" s="905"/>
      <c r="FA40" s="905"/>
      <c r="FB40" s="905"/>
      <c r="FC40" s="905"/>
      <c r="FD40" s="905"/>
      <c r="FE40" s="905"/>
    </row>
    <row r="41" spans="1:161" ht="30" customHeight="1" x14ac:dyDescent="0.25">
      <c r="A41" s="978"/>
      <c r="B41" s="978"/>
      <c r="C41" s="978"/>
      <c r="E41" s="978"/>
      <c r="F41" s="978"/>
      <c r="G41" s="979"/>
      <c r="H41" s="980"/>
      <c r="I41" s="981"/>
      <c r="J41" s="981"/>
      <c r="K41" s="986"/>
      <c r="L41" s="982"/>
      <c r="M41" s="982"/>
      <c r="N41" s="982"/>
      <c r="O41" s="982"/>
      <c r="P41" s="982"/>
      <c r="Q41" s="982"/>
      <c r="R41" s="982"/>
      <c r="S41" s="982"/>
      <c r="T41" s="982"/>
      <c r="U41" s="982"/>
      <c r="V41" s="675"/>
      <c r="W41" s="675"/>
      <c r="X41" s="675"/>
      <c r="Y41" s="675"/>
      <c r="Z41" s="675"/>
      <c r="AA41" s="675"/>
      <c r="AB41" s="675"/>
      <c r="AC41" s="675"/>
      <c r="AD41" s="675"/>
      <c r="AE41" s="675"/>
      <c r="AF41" s="675"/>
      <c r="AG41" s="905"/>
      <c r="AH41" s="905"/>
      <c r="AI41" s="905"/>
      <c r="AJ41" s="905"/>
      <c r="AK41" s="905"/>
      <c r="AL41" s="905"/>
      <c r="AM41" s="905"/>
      <c r="AN41" s="905"/>
      <c r="AO41" s="905"/>
      <c r="AP41" s="905"/>
      <c r="AQ41" s="905"/>
      <c r="AR41" s="905"/>
      <c r="AS41" s="905"/>
      <c r="AT41" s="905"/>
      <c r="AU41" s="905"/>
      <c r="AV41" s="905"/>
      <c r="AW41" s="905"/>
      <c r="AX41" s="905"/>
      <c r="AY41" s="905"/>
      <c r="AZ41" s="905"/>
      <c r="BA41" s="905"/>
      <c r="BB41" s="905"/>
      <c r="BC41" s="905"/>
      <c r="BD41" s="905"/>
      <c r="BE41" s="905"/>
      <c r="BF41" s="905"/>
      <c r="BG41" s="905"/>
      <c r="BH41" s="905"/>
      <c r="BI41" s="905"/>
      <c r="BJ41" s="905"/>
      <c r="BK41" s="905"/>
      <c r="BL41" s="905"/>
      <c r="BM41" s="905"/>
      <c r="BN41" s="905"/>
      <c r="BO41" s="905"/>
      <c r="BP41" s="905"/>
      <c r="BQ41" s="905"/>
      <c r="BR41" s="905"/>
      <c r="BS41" s="905"/>
      <c r="BT41" s="905"/>
      <c r="BU41" s="905"/>
      <c r="BV41" s="905"/>
      <c r="BW41" s="905"/>
      <c r="BX41" s="905"/>
      <c r="BY41" s="905"/>
      <c r="BZ41" s="905"/>
      <c r="CA41" s="905"/>
      <c r="CB41" s="905"/>
      <c r="CC41" s="905"/>
      <c r="CD41" s="905"/>
      <c r="CE41" s="905"/>
      <c r="CF41" s="905"/>
      <c r="CG41" s="905"/>
      <c r="CH41" s="905"/>
      <c r="CI41" s="905"/>
      <c r="CJ41" s="905"/>
      <c r="CK41" s="905"/>
      <c r="CL41" s="905"/>
      <c r="CM41" s="905"/>
      <c r="CN41" s="905"/>
      <c r="CO41" s="905"/>
      <c r="CP41" s="905"/>
      <c r="CQ41" s="905"/>
      <c r="CR41" s="905"/>
      <c r="CS41" s="905"/>
      <c r="CT41" s="905"/>
      <c r="CU41" s="905"/>
      <c r="CV41" s="905"/>
      <c r="CW41" s="905"/>
      <c r="CX41" s="905"/>
      <c r="CY41" s="905"/>
      <c r="CZ41" s="905"/>
      <c r="DA41" s="905"/>
      <c r="DB41" s="905"/>
      <c r="DC41" s="905"/>
      <c r="DD41" s="905"/>
      <c r="DE41" s="905"/>
      <c r="DF41" s="905"/>
      <c r="DG41" s="905"/>
      <c r="DH41" s="905"/>
      <c r="DI41" s="905"/>
      <c r="DJ41" s="905"/>
      <c r="DK41" s="905"/>
      <c r="DL41" s="905"/>
      <c r="DM41" s="905"/>
      <c r="DN41" s="905"/>
      <c r="DO41" s="905"/>
      <c r="DP41" s="905"/>
      <c r="DQ41" s="905"/>
      <c r="DR41" s="905"/>
      <c r="DS41" s="905"/>
      <c r="DT41" s="905"/>
      <c r="DU41" s="905"/>
      <c r="DV41" s="905"/>
      <c r="DW41" s="905"/>
      <c r="DX41" s="905"/>
      <c r="DY41" s="905"/>
      <c r="DZ41" s="905"/>
      <c r="EA41" s="905"/>
      <c r="EB41" s="905"/>
      <c r="EC41" s="905"/>
      <c r="ED41" s="905"/>
      <c r="EE41" s="905"/>
      <c r="EF41" s="905"/>
      <c r="EG41" s="905"/>
      <c r="EH41" s="905"/>
      <c r="EI41" s="905"/>
      <c r="EJ41" s="905"/>
      <c r="EK41" s="905"/>
      <c r="EL41" s="905"/>
      <c r="EM41" s="905"/>
      <c r="EN41" s="905"/>
      <c r="EO41" s="905"/>
      <c r="EP41" s="905"/>
      <c r="EQ41" s="905"/>
      <c r="ER41" s="905"/>
      <c r="ES41" s="905"/>
      <c r="ET41" s="905"/>
      <c r="EU41" s="905"/>
      <c r="EV41" s="905"/>
      <c r="EW41" s="905"/>
      <c r="EX41" s="905"/>
      <c r="EY41" s="905"/>
      <c r="EZ41" s="905"/>
      <c r="FA41" s="905"/>
      <c r="FB41" s="905"/>
      <c r="FC41" s="905"/>
      <c r="FD41" s="905"/>
      <c r="FE41" s="905"/>
    </row>
    <row r="42" spans="1:161" ht="30" customHeight="1" x14ac:dyDescent="0.25">
      <c r="A42" s="978"/>
      <c r="B42" s="978"/>
      <c r="C42" s="978"/>
      <c r="E42" s="978"/>
      <c r="F42" s="978"/>
      <c r="G42" s="979"/>
      <c r="H42" s="980"/>
      <c r="I42" s="981"/>
      <c r="J42" s="981"/>
      <c r="K42" s="986"/>
      <c r="L42" s="982"/>
      <c r="M42" s="982"/>
      <c r="N42" s="982"/>
      <c r="O42" s="982"/>
      <c r="P42" s="982"/>
      <c r="Q42" s="982"/>
      <c r="R42" s="982"/>
      <c r="S42" s="982"/>
      <c r="T42" s="982"/>
      <c r="U42" s="982"/>
      <c r="V42" s="675"/>
      <c r="W42" s="675"/>
      <c r="X42" s="675"/>
      <c r="Y42" s="675"/>
      <c r="Z42" s="675"/>
      <c r="AA42" s="675"/>
      <c r="AB42" s="675"/>
      <c r="AC42" s="675"/>
      <c r="AD42" s="675"/>
      <c r="AE42" s="675"/>
      <c r="AF42" s="675"/>
      <c r="AG42" s="905"/>
      <c r="AH42" s="905"/>
      <c r="AI42" s="905"/>
      <c r="AJ42" s="905"/>
      <c r="AK42" s="905"/>
      <c r="AL42" s="905"/>
      <c r="AM42" s="905"/>
      <c r="AN42" s="905"/>
      <c r="AO42" s="905"/>
      <c r="AP42" s="905"/>
      <c r="AQ42" s="905"/>
      <c r="AR42" s="905"/>
      <c r="AS42" s="905"/>
      <c r="AT42" s="905"/>
      <c r="AU42" s="905"/>
      <c r="AV42" s="905"/>
      <c r="AW42" s="905"/>
      <c r="AX42" s="905"/>
      <c r="AY42" s="905"/>
      <c r="AZ42" s="905"/>
      <c r="BA42" s="905"/>
      <c r="BB42" s="905"/>
      <c r="BC42" s="905"/>
      <c r="BD42" s="905"/>
      <c r="BE42" s="905"/>
      <c r="BF42" s="905"/>
      <c r="BG42" s="905"/>
      <c r="BH42" s="905"/>
      <c r="BI42" s="905"/>
      <c r="BJ42" s="905"/>
      <c r="BK42" s="905"/>
      <c r="BL42" s="905"/>
      <c r="BM42" s="905"/>
      <c r="BN42" s="905"/>
      <c r="BO42" s="905"/>
      <c r="BP42" s="905"/>
      <c r="BQ42" s="905"/>
      <c r="BR42" s="905"/>
      <c r="BS42" s="905"/>
      <c r="BT42" s="905"/>
      <c r="BU42" s="905"/>
      <c r="BV42" s="905"/>
      <c r="BW42" s="905"/>
      <c r="BX42" s="905"/>
      <c r="BY42" s="905"/>
      <c r="BZ42" s="905"/>
      <c r="CA42" s="905"/>
      <c r="CB42" s="905"/>
      <c r="CC42" s="905"/>
      <c r="CD42" s="905"/>
      <c r="CE42" s="905"/>
      <c r="CF42" s="905"/>
      <c r="CG42" s="905"/>
      <c r="CH42" s="905"/>
      <c r="CI42" s="905"/>
      <c r="CJ42" s="905"/>
      <c r="CK42" s="905"/>
      <c r="CL42" s="905"/>
      <c r="CM42" s="905"/>
      <c r="CN42" s="905"/>
      <c r="CO42" s="905"/>
      <c r="CP42" s="905"/>
      <c r="CQ42" s="905"/>
      <c r="CR42" s="905"/>
      <c r="CS42" s="905"/>
      <c r="CT42" s="905"/>
      <c r="CU42" s="905"/>
      <c r="CV42" s="905"/>
      <c r="CW42" s="905"/>
      <c r="CX42" s="905"/>
      <c r="CY42" s="905"/>
      <c r="CZ42" s="905"/>
      <c r="DA42" s="905"/>
      <c r="DB42" s="905"/>
      <c r="DC42" s="905"/>
      <c r="DD42" s="905"/>
      <c r="DE42" s="905"/>
      <c r="DF42" s="905"/>
      <c r="DG42" s="905"/>
      <c r="DH42" s="905"/>
      <c r="DI42" s="905"/>
      <c r="DJ42" s="905"/>
      <c r="DK42" s="905"/>
      <c r="DL42" s="905"/>
      <c r="DM42" s="905"/>
      <c r="DN42" s="905"/>
      <c r="DO42" s="905"/>
      <c r="DP42" s="905"/>
      <c r="DQ42" s="905"/>
      <c r="DR42" s="905"/>
      <c r="DS42" s="905"/>
      <c r="DT42" s="905"/>
      <c r="DU42" s="905"/>
      <c r="DV42" s="905"/>
      <c r="DW42" s="905"/>
      <c r="DX42" s="905"/>
      <c r="DY42" s="905"/>
      <c r="DZ42" s="905"/>
      <c r="EA42" s="905"/>
      <c r="EB42" s="905"/>
      <c r="EC42" s="905"/>
      <c r="ED42" s="905"/>
      <c r="EE42" s="905"/>
      <c r="EF42" s="905"/>
      <c r="EG42" s="905"/>
      <c r="EH42" s="905"/>
      <c r="EI42" s="905"/>
      <c r="EJ42" s="905"/>
      <c r="EK42" s="905"/>
      <c r="EL42" s="905"/>
      <c r="EM42" s="905"/>
      <c r="EN42" s="905"/>
      <c r="EO42" s="905"/>
      <c r="EP42" s="905"/>
      <c r="EQ42" s="905"/>
      <c r="ER42" s="905"/>
      <c r="ES42" s="905"/>
      <c r="ET42" s="905"/>
      <c r="EU42" s="905"/>
      <c r="EV42" s="905"/>
      <c r="EW42" s="905"/>
      <c r="EX42" s="905"/>
      <c r="EY42" s="905"/>
      <c r="EZ42" s="905"/>
      <c r="FA42" s="905"/>
      <c r="FB42" s="905"/>
      <c r="FC42" s="905"/>
      <c r="FD42" s="905"/>
      <c r="FE42" s="905"/>
    </row>
    <row r="43" spans="1:161" ht="30" customHeight="1" x14ac:dyDescent="0.25">
      <c r="A43" s="978"/>
      <c r="B43" s="978"/>
      <c r="C43" s="978"/>
      <c r="E43" s="978"/>
      <c r="F43" s="978"/>
      <c r="G43" s="979"/>
      <c r="H43" s="980"/>
      <c r="I43" s="981"/>
      <c r="J43" s="981"/>
      <c r="K43" s="986"/>
      <c r="L43" s="982"/>
      <c r="M43" s="982"/>
      <c r="N43" s="982"/>
      <c r="O43" s="982"/>
      <c r="P43" s="982"/>
      <c r="Q43" s="982"/>
      <c r="R43" s="982"/>
      <c r="S43" s="982"/>
      <c r="T43" s="982"/>
      <c r="U43" s="982"/>
      <c r="V43" s="675"/>
      <c r="W43" s="675"/>
      <c r="X43" s="675"/>
      <c r="Y43" s="675"/>
      <c r="Z43" s="675"/>
      <c r="AA43" s="675"/>
      <c r="AB43" s="675"/>
      <c r="AC43" s="675"/>
      <c r="AD43" s="675"/>
      <c r="AE43" s="675"/>
      <c r="AF43" s="675"/>
      <c r="AG43" s="905"/>
      <c r="AH43" s="905"/>
      <c r="AI43" s="905"/>
      <c r="AJ43" s="905"/>
      <c r="AK43" s="905"/>
      <c r="AL43" s="905"/>
      <c r="AM43" s="905"/>
      <c r="AN43" s="905"/>
      <c r="AO43" s="905"/>
      <c r="AP43" s="905"/>
      <c r="AQ43" s="905"/>
      <c r="AR43" s="905"/>
      <c r="AS43" s="905"/>
      <c r="AT43" s="905"/>
      <c r="AU43" s="905"/>
      <c r="AV43" s="905"/>
      <c r="AW43" s="905"/>
      <c r="AX43" s="905"/>
      <c r="AY43" s="905"/>
      <c r="AZ43" s="905"/>
      <c r="BA43" s="905"/>
      <c r="BB43" s="905"/>
      <c r="BC43" s="905"/>
      <c r="BD43" s="905"/>
      <c r="BE43" s="905"/>
      <c r="BF43" s="905"/>
      <c r="BG43" s="905"/>
      <c r="BH43" s="905"/>
      <c r="BI43" s="905"/>
      <c r="BJ43" s="905"/>
      <c r="BK43" s="905"/>
      <c r="BL43" s="905"/>
      <c r="BM43" s="905"/>
      <c r="BN43" s="905"/>
      <c r="BO43" s="905"/>
      <c r="BP43" s="905"/>
      <c r="BQ43" s="905"/>
      <c r="BR43" s="905"/>
      <c r="BS43" s="905"/>
      <c r="BT43" s="905"/>
      <c r="BU43" s="905"/>
      <c r="BV43" s="905"/>
      <c r="BW43" s="905"/>
      <c r="BX43" s="905"/>
      <c r="BY43" s="905"/>
      <c r="BZ43" s="905"/>
      <c r="CA43" s="905"/>
      <c r="CB43" s="905"/>
      <c r="CC43" s="905"/>
      <c r="CD43" s="905"/>
      <c r="CE43" s="905"/>
      <c r="CF43" s="905"/>
      <c r="CG43" s="905"/>
      <c r="CH43" s="905"/>
      <c r="CI43" s="905"/>
      <c r="CJ43" s="905"/>
      <c r="CK43" s="905"/>
      <c r="CL43" s="905"/>
      <c r="CM43" s="905"/>
      <c r="CN43" s="905"/>
      <c r="CO43" s="905"/>
      <c r="CP43" s="905"/>
      <c r="CQ43" s="905"/>
      <c r="CR43" s="905"/>
      <c r="CS43" s="905"/>
      <c r="CT43" s="905"/>
      <c r="CU43" s="905"/>
      <c r="CV43" s="905"/>
      <c r="CW43" s="905"/>
      <c r="CX43" s="905"/>
      <c r="CY43" s="905"/>
      <c r="CZ43" s="905"/>
      <c r="DA43" s="905"/>
      <c r="DB43" s="905"/>
      <c r="DC43" s="905"/>
      <c r="DD43" s="905"/>
      <c r="DE43" s="905"/>
      <c r="DF43" s="905"/>
      <c r="DG43" s="905"/>
      <c r="DH43" s="905"/>
      <c r="DI43" s="905"/>
      <c r="DJ43" s="905"/>
      <c r="DK43" s="905"/>
      <c r="DL43" s="905"/>
      <c r="DM43" s="905"/>
      <c r="DN43" s="905"/>
      <c r="DO43" s="905"/>
      <c r="DP43" s="905"/>
      <c r="DQ43" s="905"/>
      <c r="DR43" s="905"/>
      <c r="DS43" s="905"/>
      <c r="DT43" s="905"/>
      <c r="DU43" s="905"/>
      <c r="DV43" s="905"/>
      <c r="DW43" s="905"/>
      <c r="DX43" s="905"/>
      <c r="DY43" s="905"/>
      <c r="DZ43" s="905"/>
      <c r="EA43" s="905"/>
      <c r="EB43" s="905"/>
      <c r="EC43" s="905"/>
      <c r="ED43" s="905"/>
      <c r="EE43" s="905"/>
      <c r="EF43" s="905"/>
      <c r="EG43" s="905"/>
      <c r="EH43" s="905"/>
      <c r="EI43" s="905"/>
      <c r="EJ43" s="905"/>
      <c r="EK43" s="905"/>
      <c r="EL43" s="905"/>
      <c r="EM43" s="905"/>
      <c r="EN43" s="905"/>
      <c r="EO43" s="905"/>
      <c r="EP43" s="905"/>
      <c r="EQ43" s="905"/>
      <c r="ER43" s="905"/>
      <c r="ES43" s="905"/>
      <c r="ET43" s="905"/>
      <c r="EU43" s="905"/>
      <c r="EV43" s="905"/>
      <c r="EW43" s="905"/>
      <c r="EX43" s="905"/>
      <c r="EY43" s="905"/>
      <c r="EZ43" s="905"/>
      <c r="FA43" s="905"/>
      <c r="FB43" s="905"/>
      <c r="FC43" s="905"/>
      <c r="FD43" s="905"/>
      <c r="FE43" s="905"/>
    </row>
    <row r="44" spans="1:161" ht="30" customHeight="1" x14ac:dyDescent="0.25">
      <c r="A44" s="978"/>
      <c r="B44" s="978"/>
      <c r="C44" s="978"/>
      <c r="E44" s="978"/>
      <c r="F44" s="978"/>
      <c r="G44" s="979"/>
      <c r="H44" s="980"/>
      <c r="I44" s="981"/>
      <c r="J44" s="981"/>
      <c r="K44" s="986"/>
      <c r="L44" s="982"/>
      <c r="M44" s="982"/>
      <c r="N44" s="982"/>
      <c r="O44" s="982"/>
      <c r="P44" s="982"/>
      <c r="Q44" s="982"/>
      <c r="R44" s="982"/>
      <c r="S44" s="982"/>
      <c r="T44" s="982"/>
      <c r="U44" s="982"/>
      <c r="V44" s="675"/>
      <c r="W44" s="675"/>
      <c r="X44" s="675"/>
      <c r="Y44" s="675"/>
      <c r="Z44" s="675"/>
      <c r="AA44" s="675"/>
      <c r="AB44" s="675"/>
      <c r="AC44" s="675"/>
      <c r="AD44" s="675"/>
      <c r="AE44" s="675"/>
      <c r="AF44" s="675"/>
      <c r="AG44" s="905"/>
      <c r="AH44" s="905"/>
      <c r="AI44" s="905"/>
      <c r="AJ44" s="905"/>
      <c r="AK44" s="905"/>
      <c r="AL44" s="905"/>
      <c r="AM44" s="905"/>
      <c r="AN44" s="905"/>
      <c r="AO44" s="905"/>
      <c r="AP44" s="905"/>
      <c r="AQ44" s="905"/>
      <c r="AR44" s="905"/>
      <c r="AS44" s="905"/>
      <c r="AT44" s="905"/>
      <c r="AU44" s="905"/>
      <c r="AV44" s="905"/>
      <c r="AW44" s="905"/>
      <c r="AX44" s="905"/>
      <c r="AY44" s="905"/>
      <c r="AZ44" s="905"/>
      <c r="BA44" s="905"/>
      <c r="BB44" s="905"/>
      <c r="BC44" s="905"/>
      <c r="BD44" s="905"/>
      <c r="BE44" s="905"/>
      <c r="BF44" s="905"/>
      <c r="BG44" s="905"/>
      <c r="BH44" s="905"/>
      <c r="BI44" s="905"/>
      <c r="BJ44" s="905"/>
      <c r="BK44" s="905"/>
      <c r="BL44" s="905"/>
      <c r="BM44" s="905"/>
      <c r="BN44" s="905"/>
      <c r="BO44" s="905"/>
      <c r="BP44" s="905"/>
      <c r="BQ44" s="905"/>
      <c r="BR44" s="905"/>
      <c r="BS44" s="905"/>
      <c r="BT44" s="905"/>
      <c r="BU44" s="905"/>
      <c r="BV44" s="905"/>
      <c r="BW44" s="905"/>
      <c r="BX44" s="905"/>
      <c r="BY44" s="905"/>
      <c r="BZ44" s="905"/>
      <c r="CA44" s="905"/>
      <c r="CB44" s="905"/>
      <c r="CC44" s="905"/>
      <c r="CD44" s="905"/>
      <c r="CE44" s="905"/>
      <c r="CF44" s="905"/>
      <c r="CG44" s="905"/>
      <c r="CH44" s="905"/>
      <c r="CI44" s="905"/>
      <c r="CJ44" s="905"/>
      <c r="CK44" s="905"/>
      <c r="CL44" s="905"/>
      <c r="CM44" s="905"/>
      <c r="CN44" s="905"/>
      <c r="CO44" s="905"/>
      <c r="CP44" s="905"/>
      <c r="CQ44" s="905"/>
      <c r="CR44" s="905"/>
      <c r="CS44" s="905"/>
      <c r="CT44" s="905"/>
      <c r="CU44" s="905"/>
      <c r="CV44" s="905"/>
      <c r="CW44" s="905"/>
      <c r="CX44" s="905"/>
      <c r="CY44" s="905"/>
      <c r="CZ44" s="905"/>
      <c r="DA44" s="905"/>
      <c r="DB44" s="905"/>
      <c r="DC44" s="905"/>
      <c r="DD44" s="905"/>
      <c r="DE44" s="905"/>
      <c r="DF44" s="905"/>
      <c r="DG44" s="905"/>
      <c r="DH44" s="905"/>
      <c r="DI44" s="905"/>
      <c r="DJ44" s="905"/>
      <c r="DK44" s="905"/>
      <c r="DL44" s="905"/>
      <c r="DM44" s="905"/>
      <c r="DN44" s="905"/>
      <c r="DO44" s="905"/>
      <c r="DP44" s="905"/>
      <c r="DQ44" s="905"/>
      <c r="DR44" s="905"/>
      <c r="DS44" s="905"/>
      <c r="DT44" s="905"/>
      <c r="DU44" s="905"/>
      <c r="DV44" s="905"/>
      <c r="DW44" s="905"/>
      <c r="DX44" s="905"/>
      <c r="DY44" s="905"/>
      <c r="DZ44" s="905"/>
      <c r="EA44" s="905"/>
      <c r="EB44" s="905"/>
      <c r="EC44" s="905"/>
      <c r="ED44" s="905"/>
      <c r="EE44" s="905"/>
      <c r="EF44" s="905"/>
      <c r="EG44" s="905"/>
      <c r="EH44" s="905"/>
      <c r="EI44" s="905"/>
      <c r="EJ44" s="905"/>
      <c r="EK44" s="905"/>
      <c r="EL44" s="905"/>
      <c r="EM44" s="905"/>
      <c r="EN44" s="905"/>
      <c r="EO44" s="905"/>
      <c r="EP44" s="905"/>
      <c r="EQ44" s="905"/>
      <c r="ER44" s="905"/>
      <c r="ES44" s="905"/>
      <c r="ET44" s="905"/>
      <c r="EU44" s="905"/>
      <c r="EV44" s="905"/>
      <c r="EW44" s="905"/>
      <c r="EX44" s="905"/>
      <c r="EY44" s="905"/>
      <c r="EZ44" s="905"/>
      <c r="FA44" s="905"/>
      <c r="FB44" s="905"/>
      <c r="FC44" s="905"/>
      <c r="FD44" s="905"/>
      <c r="FE44" s="905"/>
    </row>
    <row r="45" spans="1:161" ht="30" customHeight="1" x14ac:dyDescent="0.25">
      <c r="A45" s="978"/>
      <c r="B45" s="978"/>
      <c r="C45" s="978"/>
      <c r="E45" s="978"/>
      <c r="F45" s="978"/>
      <c r="G45" s="979"/>
      <c r="I45" s="981"/>
      <c r="J45" s="981"/>
      <c r="K45" s="986"/>
      <c r="L45" s="982"/>
      <c r="M45" s="982"/>
      <c r="N45" s="982"/>
      <c r="O45" s="982"/>
      <c r="P45" s="982"/>
      <c r="Q45" s="982"/>
      <c r="R45" s="982"/>
      <c r="S45" s="982"/>
      <c r="T45" s="982"/>
      <c r="U45" s="982"/>
      <c r="V45" s="675"/>
      <c r="W45" s="675"/>
      <c r="X45" s="675"/>
      <c r="Y45" s="675"/>
      <c r="Z45" s="675"/>
      <c r="AA45" s="675"/>
      <c r="AB45" s="675"/>
      <c r="AC45" s="675"/>
      <c r="AD45" s="675"/>
      <c r="AE45" s="675"/>
      <c r="AF45" s="675"/>
      <c r="AG45" s="905"/>
      <c r="AH45" s="905"/>
      <c r="AI45" s="905"/>
      <c r="AJ45" s="905"/>
      <c r="AK45" s="905"/>
      <c r="AL45" s="905"/>
      <c r="AM45" s="905"/>
      <c r="AN45" s="905"/>
      <c r="AO45" s="905"/>
      <c r="AP45" s="905"/>
      <c r="AQ45" s="905"/>
      <c r="AR45" s="905"/>
      <c r="AS45" s="905"/>
      <c r="AT45" s="905"/>
      <c r="AU45" s="905"/>
      <c r="AV45" s="905"/>
      <c r="AW45" s="905"/>
      <c r="AX45" s="905"/>
      <c r="AY45" s="905"/>
      <c r="AZ45" s="905"/>
      <c r="BA45" s="905"/>
      <c r="BB45" s="905"/>
      <c r="BC45" s="905"/>
      <c r="BD45" s="905"/>
      <c r="BE45" s="905"/>
      <c r="BF45" s="905"/>
      <c r="BG45" s="905"/>
      <c r="BH45" s="905"/>
      <c r="BI45" s="905"/>
      <c r="BJ45" s="905"/>
      <c r="BK45" s="905"/>
      <c r="BL45" s="905"/>
      <c r="BM45" s="905"/>
      <c r="BN45" s="905"/>
      <c r="BO45" s="905"/>
      <c r="BP45" s="905"/>
      <c r="BQ45" s="905"/>
      <c r="BR45" s="905"/>
      <c r="BS45" s="905"/>
      <c r="BT45" s="905"/>
      <c r="BU45" s="905"/>
      <c r="BV45" s="905"/>
      <c r="BW45" s="905"/>
      <c r="BX45" s="905"/>
      <c r="BY45" s="905"/>
      <c r="BZ45" s="905"/>
      <c r="CA45" s="905"/>
      <c r="CB45" s="905"/>
      <c r="CC45" s="905"/>
      <c r="CD45" s="905"/>
      <c r="CE45" s="905"/>
      <c r="CF45" s="905"/>
      <c r="CG45" s="905"/>
      <c r="CH45" s="905"/>
      <c r="CI45" s="905"/>
      <c r="CJ45" s="905"/>
      <c r="CK45" s="905"/>
      <c r="CL45" s="905"/>
      <c r="CM45" s="905"/>
      <c r="CN45" s="905"/>
      <c r="CO45" s="905"/>
      <c r="CP45" s="905"/>
      <c r="CQ45" s="905"/>
      <c r="CR45" s="905"/>
      <c r="CS45" s="905"/>
      <c r="CT45" s="905"/>
      <c r="CU45" s="905"/>
      <c r="CV45" s="905"/>
      <c r="CW45" s="905"/>
      <c r="CX45" s="905"/>
      <c r="CY45" s="905"/>
      <c r="CZ45" s="905"/>
      <c r="DA45" s="905"/>
      <c r="DB45" s="905"/>
      <c r="DC45" s="905"/>
      <c r="DD45" s="905"/>
      <c r="DE45" s="905"/>
      <c r="DF45" s="905"/>
      <c r="DG45" s="905"/>
      <c r="DH45" s="905"/>
      <c r="DI45" s="905"/>
      <c r="DJ45" s="905"/>
      <c r="DK45" s="905"/>
      <c r="DL45" s="905"/>
      <c r="DM45" s="905"/>
      <c r="DN45" s="905"/>
      <c r="DO45" s="905"/>
      <c r="DP45" s="905"/>
      <c r="DQ45" s="905"/>
      <c r="DR45" s="905"/>
      <c r="DS45" s="905"/>
      <c r="DT45" s="905"/>
      <c r="DU45" s="905"/>
      <c r="DV45" s="905"/>
      <c r="DW45" s="905"/>
      <c r="DX45" s="905"/>
      <c r="DY45" s="905"/>
      <c r="DZ45" s="905"/>
      <c r="EA45" s="905"/>
      <c r="EB45" s="905"/>
      <c r="EC45" s="905"/>
      <c r="ED45" s="905"/>
      <c r="EE45" s="905"/>
      <c r="EF45" s="905"/>
      <c r="EG45" s="905"/>
      <c r="EH45" s="905"/>
      <c r="EI45" s="905"/>
      <c r="EJ45" s="905"/>
      <c r="EK45" s="905"/>
      <c r="EL45" s="905"/>
      <c r="EM45" s="905"/>
      <c r="EN45" s="905"/>
      <c r="EO45" s="905"/>
      <c r="EP45" s="905"/>
      <c r="EQ45" s="905"/>
      <c r="ER45" s="905"/>
      <c r="ES45" s="905"/>
      <c r="ET45" s="905"/>
      <c r="EU45" s="905"/>
      <c r="EV45" s="905"/>
      <c r="EW45" s="905"/>
      <c r="EX45" s="905"/>
      <c r="EY45" s="905"/>
      <c r="EZ45" s="905"/>
      <c r="FA45" s="905"/>
      <c r="FB45" s="905"/>
      <c r="FC45" s="905"/>
      <c r="FD45" s="905"/>
      <c r="FE45" s="905"/>
    </row>
    <row r="46" spans="1:161" ht="30" customHeight="1" x14ac:dyDescent="0.25">
      <c r="V46" s="675"/>
      <c r="W46" s="675"/>
      <c r="X46" s="675"/>
      <c r="Y46" s="675"/>
      <c r="Z46" s="675"/>
      <c r="AA46" s="675"/>
      <c r="AB46" s="675"/>
      <c r="AC46" s="675"/>
      <c r="AD46" s="675"/>
      <c r="AE46" s="675"/>
      <c r="AF46" s="675"/>
      <c r="AG46" s="905"/>
      <c r="AH46" s="905"/>
      <c r="AI46" s="905"/>
      <c r="AJ46" s="905"/>
      <c r="AK46" s="905"/>
      <c r="AL46" s="905"/>
      <c r="AM46" s="905"/>
      <c r="AN46" s="905"/>
      <c r="AO46" s="905"/>
      <c r="AP46" s="905"/>
      <c r="AQ46" s="905"/>
      <c r="AR46" s="905"/>
      <c r="AS46" s="905"/>
      <c r="AT46" s="905"/>
      <c r="AU46" s="905"/>
      <c r="AV46" s="905"/>
      <c r="AW46" s="905"/>
      <c r="AX46" s="905"/>
      <c r="AY46" s="905"/>
      <c r="AZ46" s="905"/>
      <c r="BA46" s="905"/>
      <c r="BB46" s="905"/>
      <c r="BC46" s="905"/>
      <c r="BD46" s="905"/>
      <c r="BE46" s="905"/>
      <c r="BF46" s="905"/>
      <c r="BG46" s="905"/>
      <c r="BH46" s="905"/>
      <c r="BI46" s="905"/>
      <c r="BJ46" s="905"/>
      <c r="BK46" s="905"/>
      <c r="BL46" s="905"/>
      <c r="BM46" s="905"/>
      <c r="BN46" s="905"/>
      <c r="BO46" s="905"/>
      <c r="BP46" s="905"/>
      <c r="BQ46" s="905"/>
      <c r="BR46" s="905"/>
      <c r="BS46" s="905"/>
      <c r="BT46" s="905"/>
      <c r="BU46" s="905"/>
      <c r="BV46" s="905"/>
      <c r="BW46" s="905"/>
      <c r="BX46" s="905"/>
      <c r="BY46" s="905"/>
      <c r="BZ46" s="905"/>
      <c r="CA46" s="905"/>
      <c r="CB46" s="905"/>
      <c r="CC46" s="905"/>
      <c r="CD46" s="905"/>
      <c r="CE46" s="905"/>
      <c r="CF46" s="905"/>
      <c r="CG46" s="905"/>
      <c r="CH46" s="905"/>
      <c r="CI46" s="905"/>
      <c r="CJ46" s="905"/>
      <c r="CK46" s="905"/>
      <c r="CL46" s="905"/>
      <c r="CM46" s="905"/>
      <c r="CN46" s="905"/>
      <c r="CO46" s="905"/>
      <c r="CP46" s="905"/>
      <c r="CQ46" s="905"/>
      <c r="CR46" s="905"/>
      <c r="CS46" s="905"/>
      <c r="CT46" s="905"/>
      <c r="CU46" s="905"/>
      <c r="CV46" s="905"/>
      <c r="CW46" s="905"/>
      <c r="CX46" s="905"/>
      <c r="CY46" s="905"/>
      <c r="CZ46" s="905"/>
      <c r="DA46" s="905"/>
      <c r="DB46" s="905"/>
      <c r="DC46" s="905"/>
      <c r="DD46" s="905"/>
      <c r="DE46" s="905"/>
      <c r="DF46" s="905"/>
      <c r="DG46" s="905"/>
      <c r="DH46" s="905"/>
      <c r="DI46" s="905"/>
      <c r="DJ46" s="905"/>
      <c r="DK46" s="905"/>
      <c r="DL46" s="905"/>
      <c r="DM46" s="905"/>
      <c r="DN46" s="905"/>
      <c r="DO46" s="905"/>
      <c r="DP46" s="905"/>
      <c r="DQ46" s="905"/>
      <c r="DR46" s="905"/>
      <c r="DS46" s="905"/>
      <c r="DT46" s="905"/>
      <c r="DU46" s="905"/>
      <c r="DV46" s="905"/>
      <c r="DW46" s="905"/>
      <c r="DX46" s="905"/>
      <c r="DY46" s="905"/>
      <c r="DZ46" s="905"/>
      <c r="EA46" s="905"/>
      <c r="EB46" s="905"/>
      <c r="EC46" s="905"/>
      <c r="ED46" s="905"/>
      <c r="EE46" s="905"/>
      <c r="EF46" s="905"/>
      <c r="EG46" s="905"/>
      <c r="EH46" s="905"/>
      <c r="EI46" s="905"/>
      <c r="EJ46" s="905"/>
      <c r="EK46" s="905"/>
      <c r="EL46" s="905"/>
      <c r="EM46" s="905"/>
      <c r="EN46" s="905"/>
      <c r="EO46" s="905"/>
      <c r="EP46" s="905"/>
      <c r="EQ46" s="905"/>
      <c r="ER46" s="905"/>
      <c r="ES46" s="905"/>
      <c r="ET46" s="905"/>
      <c r="EU46" s="905"/>
      <c r="EV46" s="905"/>
      <c r="EW46" s="905"/>
      <c r="EX46" s="905"/>
      <c r="EY46" s="905"/>
      <c r="EZ46" s="905"/>
      <c r="FA46" s="905"/>
      <c r="FB46" s="905"/>
      <c r="FC46" s="905"/>
      <c r="FD46" s="905"/>
      <c r="FE46" s="905"/>
    </row>
    <row r="47" spans="1:161" ht="30" customHeight="1" x14ac:dyDescent="0.25">
      <c r="V47" s="675"/>
      <c r="W47" s="675"/>
      <c r="X47" s="675"/>
      <c r="Y47" s="675"/>
      <c r="Z47" s="675"/>
      <c r="AA47" s="675"/>
      <c r="AB47" s="675"/>
      <c r="AC47" s="675"/>
      <c r="AD47" s="675"/>
      <c r="AE47" s="675"/>
      <c r="AF47" s="675"/>
      <c r="AG47" s="905"/>
      <c r="AH47" s="905"/>
      <c r="AI47" s="905"/>
      <c r="AJ47" s="905"/>
      <c r="AK47" s="905"/>
      <c r="AL47" s="905"/>
      <c r="AM47" s="905"/>
      <c r="AN47" s="905"/>
      <c r="AO47" s="905"/>
      <c r="AP47" s="905"/>
      <c r="AQ47" s="905"/>
      <c r="AR47" s="905"/>
      <c r="AS47" s="905"/>
      <c r="AT47" s="905"/>
      <c r="AU47" s="905"/>
      <c r="AV47" s="905"/>
      <c r="AW47" s="905"/>
      <c r="AX47" s="905"/>
      <c r="AY47" s="905"/>
      <c r="AZ47" s="905"/>
      <c r="BA47" s="905"/>
      <c r="BB47" s="905"/>
      <c r="BC47" s="905"/>
      <c r="BD47" s="905"/>
      <c r="BE47" s="905"/>
      <c r="BF47" s="905"/>
      <c r="BG47" s="905"/>
      <c r="BH47" s="905"/>
      <c r="BI47" s="905"/>
      <c r="BJ47" s="905"/>
      <c r="BK47" s="905"/>
      <c r="BL47" s="905"/>
      <c r="BM47" s="905"/>
      <c r="BN47" s="905"/>
      <c r="BO47" s="905"/>
      <c r="BP47" s="905"/>
      <c r="BQ47" s="905"/>
      <c r="BR47" s="905"/>
      <c r="BS47" s="905"/>
      <c r="BT47" s="905"/>
      <c r="BU47" s="905"/>
      <c r="BV47" s="905"/>
      <c r="BW47" s="905"/>
      <c r="BX47" s="905"/>
      <c r="BY47" s="905"/>
      <c r="BZ47" s="905"/>
      <c r="CA47" s="905"/>
      <c r="CB47" s="905"/>
      <c r="CC47" s="905"/>
      <c r="CD47" s="905"/>
      <c r="CE47" s="905"/>
      <c r="CF47" s="905"/>
      <c r="CG47" s="905"/>
      <c r="CH47" s="905"/>
      <c r="CI47" s="905"/>
      <c r="CJ47" s="905"/>
      <c r="CK47" s="905"/>
      <c r="CL47" s="905"/>
      <c r="CM47" s="905"/>
      <c r="CN47" s="905"/>
      <c r="CO47" s="905"/>
      <c r="CP47" s="905"/>
      <c r="CQ47" s="905"/>
      <c r="CR47" s="905"/>
      <c r="CS47" s="905"/>
      <c r="CT47" s="905"/>
      <c r="CU47" s="905"/>
      <c r="CV47" s="905"/>
      <c r="CW47" s="905"/>
      <c r="CX47" s="905"/>
      <c r="CY47" s="905"/>
      <c r="CZ47" s="905"/>
      <c r="DA47" s="905"/>
      <c r="DB47" s="905"/>
      <c r="DC47" s="905"/>
      <c r="DD47" s="905"/>
      <c r="DE47" s="905"/>
      <c r="DF47" s="905"/>
      <c r="DG47" s="905"/>
      <c r="DH47" s="905"/>
      <c r="DI47" s="905"/>
      <c r="DJ47" s="905"/>
      <c r="DK47" s="905"/>
      <c r="DL47" s="905"/>
      <c r="DM47" s="905"/>
      <c r="DN47" s="905"/>
      <c r="DO47" s="905"/>
      <c r="DP47" s="905"/>
      <c r="DQ47" s="905"/>
      <c r="DR47" s="905"/>
      <c r="DS47" s="905"/>
      <c r="DT47" s="905"/>
      <c r="DU47" s="905"/>
      <c r="DV47" s="905"/>
      <c r="DW47" s="905"/>
      <c r="DX47" s="905"/>
      <c r="DY47" s="905"/>
      <c r="DZ47" s="905"/>
      <c r="EA47" s="905"/>
      <c r="EB47" s="905"/>
      <c r="EC47" s="905"/>
      <c r="ED47" s="905"/>
      <c r="EE47" s="905"/>
      <c r="EF47" s="905"/>
      <c r="EG47" s="905"/>
      <c r="EH47" s="905"/>
      <c r="EI47" s="905"/>
      <c r="EJ47" s="905"/>
      <c r="EK47" s="905"/>
      <c r="EL47" s="905"/>
      <c r="EM47" s="905"/>
      <c r="EN47" s="905"/>
      <c r="EO47" s="905"/>
      <c r="EP47" s="905"/>
      <c r="EQ47" s="905"/>
      <c r="ER47" s="905"/>
      <c r="ES47" s="905"/>
      <c r="ET47" s="905"/>
      <c r="EU47" s="905"/>
      <c r="EV47" s="905"/>
      <c r="EW47" s="905"/>
      <c r="EX47" s="905"/>
      <c r="EY47" s="905"/>
      <c r="EZ47" s="905"/>
      <c r="FA47" s="905"/>
      <c r="FB47" s="905"/>
      <c r="FC47" s="905"/>
      <c r="FD47" s="905"/>
      <c r="FE47" s="905"/>
    </row>
    <row r="48" spans="1:161" ht="30" customHeight="1" x14ac:dyDescent="0.25">
      <c r="V48" s="675"/>
      <c r="W48" s="675"/>
      <c r="X48" s="675"/>
      <c r="Y48" s="675"/>
      <c r="Z48" s="675"/>
      <c r="AA48" s="675"/>
      <c r="AB48" s="675"/>
      <c r="AC48" s="675"/>
      <c r="AD48" s="675"/>
      <c r="AE48" s="675"/>
      <c r="AF48" s="675"/>
      <c r="AG48" s="905"/>
      <c r="AH48" s="905"/>
      <c r="AI48" s="905"/>
      <c r="AJ48" s="905"/>
      <c r="AK48" s="905"/>
      <c r="AL48" s="905"/>
      <c r="AM48" s="905"/>
      <c r="AN48" s="905"/>
      <c r="AO48" s="905"/>
      <c r="AP48" s="905"/>
      <c r="AQ48" s="905"/>
      <c r="AR48" s="905"/>
      <c r="AS48" s="905"/>
      <c r="AT48" s="905"/>
      <c r="AU48" s="905"/>
      <c r="AV48" s="905"/>
      <c r="AW48" s="905"/>
      <c r="AX48" s="905"/>
      <c r="AY48" s="905"/>
      <c r="AZ48" s="905"/>
      <c r="BA48" s="905"/>
      <c r="BB48" s="905"/>
      <c r="BC48" s="905"/>
      <c r="BD48" s="905"/>
      <c r="BE48" s="905"/>
      <c r="BF48" s="905"/>
      <c r="BG48" s="905"/>
      <c r="BH48" s="905"/>
      <c r="BI48" s="905"/>
      <c r="BJ48" s="905"/>
      <c r="BK48" s="905"/>
      <c r="BL48" s="905"/>
      <c r="BM48" s="905"/>
      <c r="BN48" s="905"/>
      <c r="BO48" s="905"/>
      <c r="BP48" s="905"/>
      <c r="BQ48" s="905"/>
      <c r="BR48" s="905"/>
      <c r="BS48" s="905"/>
      <c r="BT48" s="905"/>
      <c r="BU48" s="905"/>
      <c r="BV48" s="905"/>
      <c r="BW48" s="905"/>
      <c r="BX48" s="905"/>
      <c r="BY48" s="905"/>
      <c r="BZ48" s="905"/>
      <c r="CA48" s="905"/>
      <c r="CB48" s="905"/>
      <c r="CC48" s="905"/>
      <c r="CD48" s="905"/>
      <c r="CE48" s="905"/>
      <c r="CF48" s="905"/>
      <c r="CG48" s="905"/>
      <c r="CH48" s="905"/>
      <c r="CI48" s="905"/>
      <c r="CJ48" s="905"/>
      <c r="CK48" s="905"/>
      <c r="CL48" s="905"/>
      <c r="CM48" s="905"/>
      <c r="CN48" s="905"/>
      <c r="CO48" s="905"/>
      <c r="CP48" s="905"/>
      <c r="CQ48" s="905"/>
      <c r="CR48" s="905"/>
      <c r="CS48" s="905"/>
      <c r="CT48" s="905"/>
      <c r="CU48" s="905"/>
      <c r="CV48" s="905"/>
      <c r="CW48" s="905"/>
      <c r="CX48" s="905"/>
      <c r="CY48" s="905"/>
      <c r="CZ48" s="905"/>
      <c r="DA48" s="905"/>
      <c r="DB48" s="905"/>
      <c r="DC48" s="905"/>
      <c r="DD48" s="905"/>
      <c r="DE48" s="905"/>
      <c r="DF48" s="905"/>
      <c r="DG48" s="905"/>
      <c r="DH48" s="905"/>
      <c r="DI48" s="905"/>
      <c r="DJ48" s="905"/>
      <c r="DK48" s="905"/>
      <c r="DL48" s="905"/>
      <c r="DM48" s="905"/>
      <c r="DN48" s="905"/>
      <c r="DO48" s="905"/>
      <c r="DP48" s="905"/>
      <c r="DQ48" s="905"/>
      <c r="DR48" s="905"/>
      <c r="DS48" s="905"/>
      <c r="DT48" s="905"/>
      <c r="DU48" s="905"/>
      <c r="DV48" s="905"/>
      <c r="DW48" s="905"/>
      <c r="DX48" s="905"/>
      <c r="DY48" s="905"/>
      <c r="DZ48" s="905"/>
      <c r="EA48" s="905"/>
      <c r="EB48" s="905"/>
      <c r="EC48" s="905"/>
      <c r="ED48" s="905"/>
      <c r="EE48" s="905"/>
      <c r="EF48" s="905"/>
      <c r="EG48" s="905"/>
      <c r="EH48" s="905"/>
      <c r="EI48" s="905"/>
      <c r="EJ48" s="905"/>
      <c r="EK48" s="905"/>
      <c r="EL48" s="905"/>
      <c r="EM48" s="905"/>
      <c r="EN48" s="905"/>
      <c r="EO48" s="905"/>
      <c r="EP48" s="905"/>
      <c r="EQ48" s="905"/>
      <c r="ER48" s="905"/>
      <c r="ES48" s="905"/>
      <c r="ET48" s="905"/>
      <c r="EU48" s="905"/>
      <c r="EV48" s="905"/>
      <c r="EW48" s="905"/>
      <c r="EX48" s="905"/>
      <c r="EY48" s="905"/>
      <c r="EZ48" s="905"/>
      <c r="FA48" s="905"/>
      <c r="FB48" s="905"/>
      <c r="FC48" s="905"/>
      <c r="FD48" s="905"/>
      <c r="FE48" s="905"/>
    </row>
    <row r="49" spans="22:161" ht="30" customHeight="1" x14ac:dyDescent="0.25">
      <c r="V49" s="675"/>
      <c r="W49" s="675"/>
      <c r="X49" s="675"/>
      <c r="Y49" s="675"/>
      <c r="Z49" s="675"/>
      <c r="AA49" s="675"/>
      <c r="AB49" s="675"/>
      <c r="AC49" s="675"/>
      <c r="AD49" s="675"/>
      <c r="AE49" s="675"/>
      <c r="AF49" s="675"/>
      <c r="AG49" s="905"/>
      <c r="AH49" s="905"/>
      <c r="AI49" s="905"/>
      <c r="AJ49" s="905"/>
      <c r="AK49" s="905"/>
      <c r="AL49" s="905"/>
      <c r="AM49" s="905"/>
      <c r="AN49" s="905"/>
      <c r="AO49" s="905"/>
      <c r="AP49" s="905"/>
      <c r="AQ49" s="905"/>
      <c r="AR49" s="905"/>
      <c r="AS49" s="905"/>
      <c r="AT49" s="905"/>
      <c r="AU49" s="905"/>
      <c r="AV49" s="905"/>
      <c r="AW49" s="905"/>
      <c r="AX49" s="905"/>
      <c r="AY49" s="905"/>
      <c r="AZ49" s="905"/>
      <c r="BA49" s="905"/>
      <c r="BB49" s="905"/>
      <c r="BC49" s="905"/>
      <c r="BD49" s="905"/>
      <c r="BE49" s="905"/>
      <c r="BF49" s="905"/>
      <c r="BG49" s="905"/>
      <c r="BH49" s="905"/>
      <c r="BI49" s="905"/>
      <c r="BJ49" s="905"/>
      <c r="BK49" s="905"/>
      <c r="BL49" s="905"/>
      <c r="BM49" s="905"/>
      <c r="BN49" s="905"/>
      <c r="BO49" s="905"/>
      <c r="BP49" s="905"/>
      <c r="BQ49" s="905"/>
      <c r="BR49" s="905"/>
      <c r="BS49" s="905"/>
      <c r="BT49" s="905"/>
      <c r="BU49" s="905"/>
      <c r="BV49" s="905"/>
      <c r="BW49" s="905"/>
      <c r="BX49" s="905"/>
      <c r="BY49" s="905"/>
      <c r="BZ49" s="905"/>
      <c r="CA49" s="905"/>
      <c r="CB49" s="905"/>
      <c r="CC49" s="905"/>
      <c r="CD49" s="905"/>
      <c r="CE49" s="905"/>
      <c r="CF49" s="905"/>
      <c r="CG49" s="905"/>
      <c r="CH49" s="905"/>
      <c r="CI49" s="905"/>
      <c r="CJ49" s="905"/>
      <c r="CK49" s="905"/>
      <c r="CL49" s="905"/>
      <c r="CM49" s="905"/>
      <c r="CN49" s="905"/>
      <c r="CO49" s="905"/>
      <c r="CP49" s="905"/>
      <c r="CQ49" s="905"/>
      <c r="CR49" s="905"/>
      <c r="CS49" s="905"/>
      <c r="CT49" s="905"/>
      <c r="CU49" s="905"/>
      <c r="CV49" s="905"/>
      <c r="CW49" s="905"/>
      <c r="CX49" s="905"/>
      <c r="CY49" s="905"/>
      <c r="CZ49" s="905"/>
      <c r="DA49" s="905"/>
      <c r="DB49" s="905"/>
      <c r="DC49" s="905"/>
      <c r="DD49" s="905"/>
      <c r="DE49" s="905"/>
      <c r="DF49" s="905"/>
      <c r="DG49" s="905"/>
      <c r="DH49" s="905"/>
      <c r="DI49" s="905"/>
      <c r="DJ49" s="905"/>
      <c r="DK49" s="905"/>
      <c r="DL49" s="905"/>
      <c r="DM49" s="905"/>
      <c r="DN49" s="905"/>
      <c r="DO49" s="905"/>
      <c r="DP49" s="905"/>
      <c r="DQ49" s="905"/>
      <c r="DR49" s="905"/>
      <c r="DS49" s="905"/>
      <c r="DT49" s="905"/>
      <c r="DU49" s="905"/>
      <c r="DV49" s="905"/>
      <c r="DW49" s="905"/>
      <c r="DX49" s="905"/>
      <c r="DY49" s="905"/>
      <c r="DZ49" s="905"/>
      <c r="EA49" s="905"/>
      <c r="EB49" s="905"/>
      <c r="EC49" s="905"/>
      <c r="ED49" s="905"/>
      <c r="EE49" s="905"/>
      <c r="EF49" s="905"/>
      <c r="EG49" s="905"/>
      <c r="EH49" s="905"/>
      <c r="EI49" s="905"/>
      <c r="EJ49" s="905"/>
      <c r="EK49" s="905"/>
      <c r="EL49" s="905"/>
      <c r="EM49" s="905"/>
      <c r="EN49" s="905"/>
      <c r="EO49" s="905"/>
      <c r="EP49" s="905"/>
      <c r="EQ49" s="905"/>
      <c r="ER49" s="905"/>
      <c r="ES49" s="905"/>
      <c r="ET49" s="905"/>
      <c r="EU49" s="905"/>
      <c r="EV49" s="905"/>
      <c r="EW49" s="905"/>
      <c r="EX49" s="905"/>
      <c r="EY49" s="905"/>
      <c r="EZ49" s="905"/>
      <c r="FA49" s="905"/>
      <c r="FB49" s="905"/>
      <c r="FC49" s="905"/>
      <c r="FD49" s="905"/>
      <c r="FE49" s="905"/>
    </row>
    <row r="50" spans="22:161" ht="30" customHeight="1" x14ac:dyDescent="0.25">
      <c r="V50" s="675"/>
      <c r="W50" s="675"/>
      <c r="X50" s="675"/>
      <c r="Y50" s="675"/>
      <c r="Z50" s="675"/>
      <c r="AA50" s="675"/>
      <c r="AB50" s="675"/>
      <c r="AC50" s="675"/>
      <c r="AD50" s="675"/>
      <c r="AE50" s="675"/>
      <c r="AF50" s="675"/>
      <c r="AG50" s="905"/>
      <c r="AH50" s="905"/>
      <c r="AI50" s="905"/>
      <c r="AJ50" s="905"/>
      <c r="AK50" s="905"/>
      <c r="AL50" s="905"/>
      <c r="AM50" s="905"/>
      <c r="AN50" s="905"/>
      <c r="AO50" s="905"/>
      <c r="AP50" s="905"/>
      <c r="AQ50" s="905"/>
      <c r="AR50" s="905"/>
      <c r="AS50" s="905"/>
      <c r="AT50" s="905"/>
      <c r="AU50" s="905"/>
      <c r="AV50" s="905"/>
      <c r="AW50" s="905"/>
      <c r="AX50" s="905"/>
      <c r="AY50" s="905"/>
      <c r="AZ50" s="905"/>
      <c r="BA50" s="905"/>
      <c r="BB50" s="905"/>
      <c r="BC50" s="905"/>
      <c r="BD50" s="905"/>
      <c r="BE50" s="905"/>
      <c r="BF50" s="905"/>
      <c r="BG50" s="905"/>
      <c r="BH50" s="905"/>
      <c r="BI50" s="905"/>
      <c r="BJ50" s="905"/>
      <c r="BK50" s="905"/>
      <c r="BL50" s="905"/>
      <c r="BM50" s="905"/>
      <c r="BN50" s="905"/>
      <c r="BO50" s="905"/>
      <c r="BP50" s="905"/>
      <c r="BQ50" s="905"/>
      <c r="BR50" s="905"/>
      <c r="BS50" s="905"/>
      <c r="BT50" s="905"/>
      <c r="BU50" s="905"/>
      <c r="BV50" s="905"/>
      <c r="BW50" s="905"/>
      <c r="BX50" s="905"/>
      <c r="BY50" s="905"/>
      <c r="BZ50" s="905"/>
      <c r="CA50" s="905"/>
      <c r="CB50" s="905"/>
      <c r="CC50" s="905"/>
      <c r="CD50" s="905"/>
      <c r="CE50" s="905"/>
      <c r="CF50" s="905"/>
      <c r="CG50" s="905"/>
      <c r="CH50" s="905"/>
      <c r="CI50" s="905"/>
      <c r="CJ50" s="905"/>
      <c r="CK50" s="905"/>
      <c r="CL50" s="905"/>
      <c r="CM50" s="905"/>
      <c r="CN50" s="905"/>
      <c r="CO50" s="905"/>
      <c r="CP50" s="905"/>
      <c r="CQ50" s="905"/>
      <c r="CR50" s="905"/>
      <c r="CS50" s="905"/>
      <c r="CT50" s="905"/>
      <c r="CU50" s="905"/>
      <c r="CV50" s="905"/>
      <c r="CW50" s="905"/>
      <c r="CX50" s="905"/>
      <c r="CY50" s="905"/>
      <c r="CZ50" s="905"/>
      <c r="DA50" s="905"/>
      <c r="DB50" s="905"/>
      <c r="DC50" s="905"/>
      <c r="DD50" s="905"/>
      <c r="DE50" s="905"/>
      <c r="DF50" s="905"/>
      <c r="DG50" s="905"/>
      <c r="DH50" s="905"/>
      <c r="DI50" s="905"/>
      <c r="DJ50" s="905"/>
      <c r="DK50" s="905"/>
      <c r="DL50" s="905"/>
      <c r="DM50" s="905"/>
      <c r="DN50" s="905"/>
      <c r="DO50" s="905"/>
      <c r="DP50" s="905"/>
      <c r="DQ50" s="905"/>
      <c r="DR50" s="905"/>
      <c r="DS50" s="905"/>
      <c r="DT50" s="905"/>
      <c r="DU50" s="905"/>
      <c r="DV50" s="905"/>
      <c r="DW50" s="905"/>
      <c r="DX50" s="905"/>
      <c r="DY50" s="905"/>
      <c r="DZ50" s="905"/>
      <c r="EA50" s="905"/>
      <c r="EB50" s="905"/>
      <c r="EC50" s="905"/>
      <c r="ED50" s="905"/>
      <c r="EE50" s="905"/>
      <c r="EF50" s="905"/>
      <c r="EG50" s="905"/>
      <c r="EH50" s="905"/>
      <c r="EI50" s="905"/>
      <c r="EJ50" s="905"/>
      <c r="EK50" s="905"/>
      <c r="EL50" s="905"/>
      <c r="EM50" s="905"/>
      <c r="EN50" s="905"/>
      <c r="EO50" s="905"/>
      <c r="EP50" s="905"/>
      <c r="EQ50" s="905"/>
      <c r="ER50" s="905"/>
      <c r="ES50" s="905"/>
      <c r="ET50" s="905"/>
      <c r="EU50" s="905"/>
      <c r="EV50" s="905"/>
      <c r="EW50" s="905"/>
      <c r="EX50" s="905"/>
      <c r="EY50" s="905"/>
      <c r="EZ50" s="905"/>
      <c r="FA50" s="905"/>
      <c r="FB50" s="905"/>
      <c r="FC50" s="905"/>
      <c r="FD50" s="905"/>
      <c r="FE50" s="905"/>
    </row>
    <row r="51" spans="22:161" ht="30" customHeight="1" x14ac:dyDescent="0.25">
      <c r="V51" s="675"/>
      <c r="W51" s="675"/>
      <c r="X51" s="675"/>
      <c r="Y51" s="675"/>
      <c r="Z51" s="675"/>
      <c r="AA51" s="675"/>
      <c r="AB51" s="675"/>
      <c r="AC51" s="675"/>
      <c r="AD51" s="675"/>
      <c r="AE51" s="675"/>
      <c r="AF51" s="675"/>
      <c r="AG51" s="905"/>
      <c r="AH51" s="905"/>
      <c r="AI51" s="905"/>
      <c r="AJ51" s="905"/>
      <c r="AK51" s="905"/>
      <c r="AL51" s="905"/>
      <c r="AM51" s="905"/>
      <c r="AN51" s="905"/>
      <c r="AO51" s="905"/>
      <c r="AP51" s="905"/>
      <c r="AQ51" s="905"/>
      <c r="AR51" s="905"/>
      <c r="AS51" s="905"/>
      <c r="AT51" s="905"/>
      <c r="AU51" s="905"/>
      <c r="AV51" s="905"/>
      <c r="AW51" s="905"/>
      <c r="AX51" s="905"/>
      <c r="AY51" s="905"/>
      <c r="AZ51" s="905"/>
      <c r="BA51" s="905"/>
      <c r="BB51" s="905"/>
      <c r="BC51" s="905"/>
      <c r="BD51" s="905"/>
      <c r="BE51" s="905"/>
      <c r="BF51" s="905"/>
      <c r="BG51" s="905"/>
      <c r="BH51" s="905"/>
      <c r="BI51" s="905"/>
      <c r="BJ51" s="905"/>
      <c r="BK51" s="905"/>
      <c r="BL51" s="905"/>
      <c r="BM51" s="905"/>
      <c r="BN51" s="905"/>
      <c r="BO51" s="905"/>
      <c r="BP51" s="905"/>
      <c r="BQ51" s="905"/>
      <c r="BR51" s="905"/>
      <c r="BS51" s="905"/>
      <c r="BT51" s="905"/>
      <c r="BU51" s="905"/>
      <c r="BV51" s="905"/>
      <c r="BW51" s="905"/>
      <c r="BX51" s="905"/>
      <c r="BY51" s="905"/>
      <c r="BZ51" s="905"/>
      <c r="CA51" s="905"/>
      <c r="CB51" s="905"/>
      <c r="CC51" s="905"/>
      <c r="CD51" s="905"/>
      <c r="CE51" s="905"/>
      <c r="CF51" s="905"/>
      <c r="CG51" s="905"/>
      <c r="CH51" s="905"/>
      <c r="CI51" s="905"/>
      <c r="CJ51" s="905"/>
      <c r="CK51" s="905"/>
      <c r="CL51" s="905"/>
      <c r="CM51" s="905"/>
      <c r="CN51" s="905"/>
      <c r="CO51" s="905"/>
      <c r="CP51" s="905"/>
      <c r="CQ51" s="905"/>
      <c r="CR51" s="905"/>
      <c r="CS51" s="905"/>
      <c r="CT51" s="905"/>
      <c r="CU51" s="905"/>
      <c r="CV51" s="905"/>
      <c r="CW51" s="905"/>
      <c r="CX51" s="905"/>
      <c r="CY51" s="905"/>
      <c r="CZ51" s="905"/>
      <c r="DA51" s="905"/>
      <c r="DB51" s="905"/>
      <c r="DC51" s="905"/>
      <c r="DD51" s="905"/>
      <c r="DE51" s="905"/>
      <c r="DF51" s="905"/>
      <c r="DG51" s="905"/>
      <c r="DH51" s="905"/>
      <c r="DI51" s="905"/>
      <c r="DJ51" s="905"/>
      <c r="DK51" s="905"/>
      <c r="DL51" s="905"/>
      <c r="DM51" s="905"/>
      <c r="DN51" s="905"/>
      <c r="DO51" s="905"/>
      <c r="DP51" s="905"/>
      <c r="DQ51" s="905"/>
      <c r="DR51" s="905"/>
      <c r="DS51" s="905"/>
      <c r="DT51" s="905"/>
      <c r="DU51" s="905"/>
      <c r="DV51" s="905"/>
      <c r="DW51" s="905"/>
      <c r="DX51" s="905"/>
      <c r="DY51" s="905"/>
      <c r="DZ51" s="905"/>
      <c r="EA51" s="905"/>
      <c r="EB51" s="905"/>
      <c r="EC51" s="905"/>
      <c r="ED51" s="905"/>
      <c r="EE51" s="905"/>
      <c r="EF51" s="905"/>
      <c r="EG51" s="905"/>
      <c r="EH51" s="905"/>
      <c r="EI51" s="905"/>
      <c r="EJ51" s="905"/>
      <c r="EK51" s="905"/>
      <c r="EL51" s="905"/>
      <c r="EM51" s="905"/>
      <c r="EN51" s="905"/>
      <c r="EO51" s="905"/>
      <c r="EP51" s="905"/>
      <c r="EQ51" s="905"/>
      <c r="ER51" s="905"/>
      <c r="ES51" s="905"/>
      <c r="ET51" s="905"/>
      <c r="EU51" s="905"/>
      <c r="EV51" s="905"/>
      <c r="EW51" s="905"/>
      <c r="EX51" s="905"/>
      <c r="EY51" s="905"/>
      <c r="EZ51" s="905"/>
      <c r="FA51" s="905"/>
      <c r="FB51" s="905"/>
      <c r="FC51" s="905"/>
      <c r="FD51" s="905"/>
      <c r="FE51" s="905"/>
    </row>
    <row r="52" spans="22:161" ht="30" customHeight="1" x14ac:dyDescent="0.25">
      <c r="V52" s="675"/>
      <c r="W52" s="675"/>
      <c r="X52" s="675"/>
      <c r="Y52" s="675"/>
      <c r="Z52" s="675"/>
      <c r="AA52" s="675"/>
      <c r="AB52" s="675"/>
      <c r="AC52" s="675"/>
      <c r="AD52" s="675"/>
      <c r="AE52" s="675"/>
      <c r="AF52" s="675"/>
      <c r="AG52" s="905"/>
      <c r="AH52" s="905"/>
      <c r="AI52" s="905"/>
      <c r="AJ52" s="905"/>
      <c r="AK52" s="905"/>
      <c r="AL52" s="905"/>
      <c r="AM52" s="905"/>
      <c r="AN52" s="905"/>
      <c r="AO52" s="905"/>
      <c r="AP52" s="905"/>
      <c r="AQ52" s="905"/>
      <c r="AR52" s="905"/>
      <c r="AS52" s="905"/>
      <c r="AT52" s="905"/>
      <c r="AU52" s="905"/>
      <c r="AV52" s="905"/>
      <c r="AW52" s="905"/>
      <c r="AX52" s="905"/>
      <c r="AY52" s="905"/>
      <c r="AZ52" s="905"/>
      <c r="BA52" s="905"/>
      <c r="BB52" s="905"/>
      <c r="BC52" s="905"/>
      <c r="BD52" s="905"/>
      <c r="BE52" s="905"/>
      <c r="BF52" s="905"/>
      <c r="BG52" s="905"/>
      <c r="BH52" s="905"/>
      <c r="BI52" s="905"/>
      <c r="BJ52" s="905"/>
      <c r="BK52" s="905"/>
      <c r="BL52" s="905"/>
      <c r="BM52" s="905"/>
      <c r="BN52" s="905"/>
      <c r="BO52" s="905"/>
      <c r="BP52" s="905"/>
      <c r="BQ52" s="905"/>
      <c r="BR52" s="905"/>
      <c r="BS52" s="905"/>
      <c r="BT52" s="905"/>
      <c r="BU52" s="905"/>
      <c r="BV52" s="905"/>
      <c r="BW52" s="905"/>
      <c r="BX52" s="905"/>
      <c r="BY52" s="905"/>
      <c r="BZ52" s="905"/>
      <c r="CA52" s="905"/>
      <c r="CB52" s="905"/>
      <c r="CC52" s="905"/>
      <c r="CD52" s="905"/>
      <c r="CE52" s="905"/>
      <c r="CF52" s="905"/>
      <c r="CG52" s="905"/>
      <c r="CH52" s="905"/>
      <c r="CI52" s="905"/>
      <c r="CJ52" s="905"/>
      <c r="CK52" s="905"/>
      <c r="CL52" s="905"/>
      <c r="CM52" s="905"/>
      <c r="CN52" s="905"/>
      <c r="CO52" s="905"/>
      <c r="CP52" s="905"/>
      <c r="CQ52" s="905"/>
      <c r="CR52" s="905"/>
      <c r="CS52" s="905"/>
      <c r="CT52" s="905"/>
      <c r="CU52" s="905"/>
      <c r="CV52" s="905"/>
      <c r="CW52" s="905"/>
      <c r="CX52" s="905"/>
      <c r="CY52" s="905"/>
      <c r="CZ52" s="905"/>
      <c r="DA52" s="905"/>
      <c r="DB52" s="905"/>
      <c r="DC52" s="905"/>
      <c r="DD52" s="905"/>
      <c r="DE52" s="905"/>
      <c r="DF52" s="905"/>
      <c r="DG52" s="905"/>
      <c r="DH52" s="905"/>
      <c r="DI52" s="905"/>
      <c r="DJ52" s="905"/>
      <c r="DK52" s="905"/>
      <c r="DL52" s="905"/>
      <c r="DM52" s="905"/>
      <c r="DN52" s="905"/>
      <c r="DO52" s="905"/>
      <c r="DP52" s="905"/>
      <c r="DQ52" s="905"/>
      <c r="DR52" s="905"/>
      <c r="DS52" s="905"/>
      <c r="DT52" s="905"/>
      <c r="DU52" s="905"/>
      <c r="DV52" s="905"/>
      <c r="DW52" s="905"/>
      <c r="DX52" s="905"/>
      <c r="DY52" s="905"/>
      <c r="DZ52" s="905"/>
      <c r="EA52" s="905"/>
      <c r="EB52" s="905"/>
      <c r="EC52" s="905"/>
      <c r="ED52" s="905"/>
      <c r="EE52" s="905"/>
      <c r="EF52" s="905"/>
      <c r="EG52" s="905"/>
      <c r="EH52" s="905"/>
      <c r="EI52" s="905"/>
      <c r="EJ52" s="905"/>
      <c r="EK52" s="905"/>
      <c r="EL52" s="905"/>
      <c r="EM52" s="905"/>
      <c r="EN52" s="905"/>
      <c r="EO52" s="905"/>
      <c r="EP52" s="905"/>
      <c r="EQ52" s="905"/>
      <c r="ER52" s="905"/>
      <c r="ES52" s="905"/>
      <c r="ET52" s="905"/>
      <c r="EU52" s="905"/>
      <c r="EV52" s="905"/>
      <c r="EW52" s="905"/>
      <c r="EX52" s="905"/>
      <c r="EY52" s="905"/>
      <c r="EZ52" s="905"/>
      <c r="FA52" s="905"/>
      <c r="FB52" s="905"/>
      <c r="FC52" s="905"/>
      <c r="FD52" s="905"/>
      <c r="FE52" s="905"/>
    </row>
    <row r="53" spans="22:161" ht="30" customHeight="1" x14ac:dyDescent="0.25">
      <c r="V53" s="675"/>
      <c r="W53" s="675"/>
      <c r="X53" s="675"/>
      <c r="Y53" s="675"/>
      <c r="Z53" s="675"/>
      <c r="AA53" s="675"/>
      <c r="AB53" s="675"/>
      <c r="AC53" s="675"/>
      <c r="AD53" s="675"/>
      <c r="AE53" s="675"/>
      <c r="AF53" s="675"/>
      <c r="AG53" s="905"/>
      <c r="AH53" s="905"/>
      <c r="AI53" s="905"/>
      <c r="AJ53" s="905"/>
      <c r="AK53" s="905"/>
      <c r="AL53" s="905"/>
      <c r="AM53" s="905"/>
      <c r="AN53" s="905"/>
      <c r="AO53" s="905"/>
      <c r="AP53" s="905"/>
      <c r="AQ53" s="905"/>
      <c r="AR53" s="905"/>
      <c r="AS53" s="905"/>
      <c r="AT53" s="905"/>
      <c r="AU53" s="905"/>
      <c r="AV53" s="905"/>
      <c r="AW53" s="905"/>
      <c r="AX53" s="905"/>
      <c r="AY53" s="905"/>
      <c r="AZ53" s="905"/>
      <c r="BA53" s="905"/>
      <c r="BB53" s="905"/>
      <c r="BC53" s="905"/>
      <c r="BD53" s="905"/>
      <c r="BE53" s="905"/>
      <c r="BF53" s="905"/>
      <c r="BG53" s="905"/>
      <c r="BH53" s="905"/>
      <c r="BI53" s="905"/>
      <c r="BJ53" s="905"/>
      <c r="BK53" s="905"/>
      <c r="BL53" s="905"/>
      <c r="BM53" s="905"/>
      <c r="BN53" s="905"/>
      <c r="BO53" s="905"/>
      <c r="BP53" s="905"/>
      <c r="BQ53" s="905"/>
      <c r="BR53" s="905"/>
      <c r="BS53" s="905"/>
      <c r="BT53" s="905"/>
      <c r="BU53" s="905"/>
      <c r="BV53" s="905"/>
      <c r="BW53" s="905"/>
      <c r="BX53" s="905"/>
      <c r="BY53" s="905"/>
      <c r="BZ53" s="905"/>
      <c r="CA53" s="905"/>
      <c r="CB53" s="905"/>
      <c r="CC53" s="905"/>
      <c r="CD53" s="905"/>
      <c r="CE53" s="905"/>
      <c r="CF53" s="905"/>
      <c r="CG53" s="905"/>
      <c r="CH53" s="905"/>
      <c r="CI53" s="905"/>
      <c r="CJ53" s="905"/>
      <c r="CK53" s="905"/>
      <c r="CL53" s="905"/>
      <c r="CM53" s="905"/>
      <c r="CN53" s="905"/>
      <c r="CO53" s="905"/>
      <c r="CP53" s="905"/>
      <c r="CQ53" s="905"/>
      <c r="CR53" s="905"/>
      <c r="CS53" s="905"/>
      <c r="CT53" s="905"/>
      <c r="CU53" s="905"/>
      <c r="CV53" s="905"/>
      <c r="CW53" s="905"/>
      <c r="CX53" s="905"/>
      <c r="CY53" s="905"/>
      <c r="CZ53" s="905"/>
      <c r="DA53" s="905"/>
      <c r="DB53" s="905"/>
      <c r="DC53" s="905"/>
      <c r="DD53" s="905"/>
      <c r="DE53" s="905"/>
      <c r="DF53" s="905"/>
      <c r="DG53" s="905"/>
      <c r="DH53" s="905"/>
      <c r="DI53" s="905"/>
      <c r="DJ53" s="905"/>
      <c r="DK53" s="905"/>
      <c r="DL53" s="905"/>
      <c r="DM53" s="905"/>
      <c r="DN53" s="905"/>
      <c r="DO53" s="905"/>
      <c r="DP53" s="905"/>
      <c r="DQ53" s="905"/>
      <c r="DR53" s="905"/>
      <c r="DS53" s="905"/>
      <c r="DT53" s="905"/>
      <c r="DU53" s="905"/>
      <c r="DV53" s="905"/>
      <c r="DW53" s="905"/>
      <c r="DX53" s="905"/>
      <c r="DY53" s="905"/>
      <c r="DZ53" s="905"/>
      <c r="EA53" s="905"/>
      <c r="EB53" s="905"/>
      <c r="EC53" s="905"/>
      <c r="ED53" s="905"/>
      <c r="EE53" s="905"/>
      <c r="EF53" s="905"/>
      <c r="EG53" s="905"/>
      <c r="EH53" s="905"/>
      <c r="EI53" s="905"/>
      <c r="EJ53" s="905"/>
      <c r="EK53" s="905"/>
      <c r="EL53" s="905"/>
      <c r="EM53" s="905"/>
      <c r="EN53" s="905"/>
      <c r="EO53" s="905"/>
      <c r="EP53" s="905"/>
      <c r="EQ53" s="905"/>
      <c r="ER53" s="905"/>
      <c r="ES53" s="905"/>
      <c r="ET53" s="905"/>
      <c r="EU53" s="905"/>
      <c r="EV53" s="905"/>
      <c r="EW53" s="905"/>
      <c r="EX53" s="905"/>
      <c r="EY53" s="905"/>
      <c r="EZ53" s="905"/>
      <c r="FA53" s="905"/>
      <c r="FB53" s="905"/>
      <c r="FC53" s="905"/>
      <c r="FD53" s="905"/>
      <c r="FE53" s="905"/>
    </row>
    <row r="54" spans="22:161" ht="30" customHeight="1" x14ac:dyDescent="0.25">
      <c r="V54" s="675"/>
      <c r="W54" s="675"/>
      <c r="X54" s="675"/>
      <c r="Y54" s="675"/>
      <c r="Z54" s="675"/>
      <c r="AA54" s="675"/>
      <c r="AB54" s="675"/>
      <c r="AC54" s="675"/>
      <c r="AD54" s="675"/>
      <c r="AE54" s="675"/>
      <c r="AF54" s="675"/>
      <c r="AG54" s="905"/>
      <c r="AH54" s="905"/>
      <c r="AI54" s="905"/>
      <c r="AJ54" s="905"/>
      <c r="AK54" s="905"/>
      <c r="AL54" s="905"/>
      <c r="AM54" s="905"/>
      <c r="AN54" s="905"/>
      <c r="AO54" s="905"/>
      <c r="AP54" s="905"/>
      <c r="AQ54" s="905"/>
      <c r="AR54" s="905"/>
      <c r="AS54" s="905"/>
      <c r="AT54" s="905"/>
      <c r="AU54" s="905"/>
      <c r="AV54" s="905"/>
      <c r="AW54" s="905"/>
      <c r="AX54" s="905"/>
      <c r="AY54" s="905"/>
      <c r="AZ54" s="905"/>
      <c r="BA54" s="905"/>
      <c r="BB54" s="905"/>
      <c r="BC54" s="905"/>
      <c r="BD54" s="905"/>
      <c r="BE54" s="905"/>
      <c r="BF54" s="905"/>
      <c r="BG54" s="905"/>
      <c r="BH54" s="905"/>
      <c r="BI54" s="905"/>
      <c r="BJ54" s="905"/>
      <c r="BK54" s="905"/>
      <c r="BL54" s="905"/>
      <c r="BM54" s="905"/>
      <c r="BN54" s="905"/>
      <c r="BO54" s="905"/>
      <c r="BP54" s="905"/>
      <c r="BQ54" s="905"/>
      <c r="BR54" s="905"/>
      <c r="BS54" s="905"/>
      <c r="BT54" s="905"/>
      <c r="BU54" s="905"/>
      <c r="BV54" s="905"/>
      <c r="BW54" s="905"/>
      <c r="BX54" s="905"/>
      <c r="BY54" s="905"/>
      <c r="BZ54" s="905"/>
      <c r="CA54" s="905"/>
      <c r="CB54" s="905"/>
      <c r="CC54" s="905"/>
      <c r="CD54" s="905"/>
      <c r="CE54" s="905"/>
      <c r="CF54" s="905"/>
      <c r="CG54" s="905"/>
      <c r="CH54" s="905"/>
      <c r="CI54" s="905"/>
      <c r="CJ54" s="905"/>
      <c r="CK54" s="905"/>
      <c r="CL54" s="905"/>
      <c r="CM54" s="905"/>
      <c r="CN54" s="905"/>
      <c r="CO54" s="905"/>
      <c r="CP54" s="905"/>
      <c r="CQ54" s="905"/>
      <c r="CR54" s="905"/>
      <c r="CS54" s="905"/>
      <c r="CT54" s="905"/>
      <c r="CU54" s="905"/>
      <c r="CV54" s="905"/>
      <c r="CW54" s="905"/>
      <c r="CX54" s="905"/>
      <c r="CY54" s="905"/>
      <c r="CZ54" s="905"/>
      <c r="DA54" s="905"/>
      <c r="DB54" s="905"/>
      <c r="DC54" s="905"/>
      <c r="DD54" s="905"/>
      <c r="DE54" s="905"/>
      <c r="DF54" s="905"/>
      <c r="DG54" s="905"/>
      <c r="DH54" s="905"/>
      <c r="DI54" s="905"/>
      <c r="DJ54" s="905"/>
      <c r="DK54" s="905"/>
      <c r="DL54" s="905"/>
      <c r="DM54" s="905"/>
      <c r="DN54" s="905"/>
      <c r="DO54" s="905"/>
      <c r="DP54" s="905"/>
      <c r="DQ54" s="905"/>
      <c r="DR54" s="905"/>
      <c r="DS54" s="905"/>
      <c r="DT54" s="905"/>
      <c r="DU54" s="905"/>
      <c r="DV54" s="905"/>
      <c r="DW54" s="905"/>
      <c r="DX54" s="905"/>
      <c r="DY54" s="905"/>
      <c r="DZ54" s="905"/>
      <c r="EA54" s="905"/>
      <c r="EB54" s="905"/>
      <c r="EC54" s="905"/>
      <c r="ED54" s="905"/>
      <c r="EE54" s="905"/>
      <c r="EF54" s="905"/>
      <c r="EG54" s="905"/>
      <c r="EH54" s="905"/>
      <c r="EI54" s="905"/>
      <c r="EJ54" s="905"/>
      <c r="EK54" s="905"/>
      <c r="EL54" s="905"/>
      <c r="EM54" s="905"/>
      <c r="EN54" s="905"/>
      <c r="EO54" s="905"/>
      <c r="EP54" s="905"/>
      <c r="EQ54" s="905"/>
      <c r="ER54" s="905"/>
      <c r="ES54" s="905"/>
      <c r="ET54" s="905"/>
      <c r="EU54" s="905"/>
      <c r="EV54" s="905"/>
      <c r="EW54" s="905"/>
      <c r="EX54" s="905"/>
      <c r="EY54" s="905"/>
      <c r="EZ54" s="905"/>
      <c r="FA54" s="905"/>
      <c r="FB54" s="905"/>
      <c r="FC54" s="905"/>
      <c r="FD54" s="905"/>
      <c r="FE54" s="905"/>
    </row>
    <row r="55" spans="22:161" ht="30" customHeight="1" x14ac:dyDescent="0.25">
      <c r="V55" s="675"/>
      <c r="W55" s="675"/>
      <c r="X55" s="675"/>
      <c r="Y55" s="675"/>
      <c r="Z55" s="675"/>
      <c r="AA55" s="675"/>
      <c r="AB55" s="675"/>
      <c r="AC55" s="675"/>
      <c r="AD55" s="675"/>
      <c r="AE55" s="675"/>
      <c r="AF55" s="675"/>
      <c r="AG55" s="905"/>
      <c r="AH55" s="905"/>
      <c r="AI55" s="905"/>
      <c r="AJ55" s="905"/>
      <c r="AK55" s="905"/>
      <c r="AL55" s="905"/>
      <c r="AM55" s="905"/>
      <c r="AN55" s="905"/>
      <c r="AO55" s="905"/>
      <c r="AP55" s="905"/>
      <c r="AQ55" s="905"/>
      <c r="AR55" s="905"/>
      <c r="AS55" s="905"/>
      <c r="AT55" s="905"/>
      <c r="AU55" s="905"/>
      <c r="AV55" s="905"/>
      <c r="AW55" s="905"/>
      <c r="AX55" s="905"/>
      <c r="AY55" s="905"/>
      <c r="AZ55" s="905"/>
      <c r="BA55" s="905"/>
      <c r="BB55" s="905"/>
      <c r="BC55" s="905"/>
      <c r="BD55" s="905"/>
      <c r="BE55" s="905"/>
      <c r="BF55" s="905"/>
      <c r="BG55" s="905"/>
      <c r="BH55" s="905"/>
      <c r="BI55" s="905"/>
      <c r="BJ55" s="905"/>
      <c r="BK55" s="905"/>
      <c r="BL55" s="905"/>
      <c r="BM55" s="905"/>
      <c r="BN55" s="905"/>
      <c r="BO55" s="905"/>
      <c r="BP55" s="905"/>
      <c r="BQ55" s="905"/>
      <c r="BR55" s="905"/>
      <c r="BS55" s="905"/>
      <c r="BT55" s="905"/>
      <c r="BU55" s="905"/>
      <c r="BV55" s="905"/>
      <c r="BW55" s="905"/>
      <c r="BX55" s="905"/>
      <c r="BY55" s="905"/>
      <c r="BZ55" s="905"/>
      <c r="CA55" s="905"/>
      <c r="CB55" s="905"/>
      <c r="CC55" s="905"/>
      <c r="CD55" s="905"/>
      <c r="CE55" s="905"/>
      <c r="CF55" s="905"/>
      <c r="CG55" s="905"/>
      <c r="CH55" s="905"/>
      <c r="CI55" s="905"/>
      <c r="CJ55" s="905"/>
      <c r="CK55" s="905"/>
      <c r="CL55" s="905"/>
      <c r="CM55" s="905"/>
      <c r="CN55" s="905"/>
      <c r="CO55" s="905"/>
      <c r="CP55" s="905"/>
      <c r="CQ55" s="905"/>
      <c r="CR55" s="905"/>
      <c r="CS55" s="905"/>
      <c r="CT55" s="905"/>
      <c r="CU55" s="905"/>
      <c r="CV55" s="905"/>
      <c r="CW55" s="905"/>
      <c r="CX55" s="905"/>
      <c r="CY55" s="905"/>
      <c r="CZ55" s="905"/>
      <c r="DA55" s="905"/>
      <c r="DB55" s="905"/>
      <c r="DC55" s="905"/>
      <c r="DD55" s="905"/>
      <c r="DE55" s="905"/>
      <c r="DF55" s="905"/>
      <c r="DG55" s="905"/>
      <c r="DH55" s="905"/>
      <c r="DI55" s="905"/>
      <c r="DJ55" s="905"/>
      <c r="DK55" s="905"/>
      <c r="DL55" s="905"/>
      <c r="DM55" s="905"/>
      <c r="DN55" s="905"/>
      <c r="DO55" s="905"/>
      <c r="DP55" s="905"/>
      <c r="DQ55" s="905"/>
      <c r="DR55" s="905"/>
      <c r="DS55" s="905"/>
      <c r="DT55" s="905"/>
      <c r="DU55" s="905"/>
      <c r="DV55" s="905"/>
      <c r="DW55" s="905"/>
      <c r="DX55" s="905"/>
      <c r="DY55" s="905"/>
      <c r="DZ55" s="905"/>
      <c r="EA55" s="905"/>
      <c r="EB55" s="905"/>
      <c r="EC55" s="905"/>
      <c r="ED55" s="905"/>
      <c r="EE55" s="905"/>
      <c r="EF55" s="905"/>
      <c r="EG55" s="905"/>
      <c r="EH55" s="905"/>
      <c r="EI55" s="905"/>
      <c r="EJ55" s="905"/>
      <c r="EK55" s="905"/>
      <c r="EL55" s="905"/>
      <c r="EM55" s="905"/>
      <c r="EN55" s="905"/>
      <c r="EO55" s="905"/>
      <c r="EP55" s="905"/>
      <c r="EQ55" s="905"/>
      <c r="ER55" s="905"/>
      <c r="ES55" s="905"/>
      <c r="ET55" s="905"/>
      <c r="EU55" s="905"/>
      <c r="EV55" s="905"/>
      <c r="EW55" s="905"/>
      <c r="EX55" s="905"/>
      <c r="EY55" s="905"/>
      <c r="EZ55" s="905"/>
      <c r="FA55" s="905"/>
      <c r="FB55" s="905"/>
      <c r="FC55" s="905"/>
      <c r="FD55" s="905"/>
      <c r="FE55" s="905"/>
    </row>
    <row r="56" spans="22:161" ht="30" customHeight="1" x14ac:dyDescent="0.25">
      <c r="V56" s="675"/>
      <c r="W56" s="675"/>
      <c r="X56" s="675"/>
      <c r="Y56" s="675"/>
      <c r="Z56" s="675"/>
      <c r="AA56" s="675"/>
      <c r="AB56" s="675"/>
      <c r="AC56" s="675"/>
      <c r="AD56" s="675"/>
      <c r="AE56" s="675"/>
      <c r="AF56" s="675"/>
      <c r="AG56" s="905"/>
      <c r="AH56" s="905"/>
      <c r="AI56" s="905"/>
      <c r="AJ56" s="905"/>
      <c r="AK56" s="905"/>
      <c r="AL56" s="905"/>
      <c r="AM56" s="905"/>
      <c r="AN56" s="905"/>
      <c r="AO56" s="905"/>
      <c r="AP56" s="905"/>
      <c r="AQ56" s="905"/>
      <c r="AR56" s="905"/>
      <c r="AS56" s="905"/>
      <c r="AT56" s="905"/>
      <c r="AU56" s="905"/>
      <c r="AV56" s="905"/>
      <c r="AW56" s="905"/>
      <c r="AX56" s="905"/>
      <c r="AY56" s="905"/>
      <c r="AZ56" s="905"/>
      <c r="BA56" s="905"/>
      <c r="BB56" s="905"/>
      <c r="BC56" s="905"/>
      <c r="BD56" s="905"/>
      <c r="BE56" s="905"/>
      <c r="BF56" s="905"/>
      <c r="BG56" s="905"/>
      <c r="BH56" s="905"/>
      <c r="BI56" s="905"/>
      <c r="BJ56" s="905"/>
      <c r="BK56" s="905"/>
      <c r="BL56" s="905"/>
      <c r="BM56" s="905"/>
      <c r="BN56" s="905"/>
      <c r="BO56" s="905"/>
      <c r="BP56" s="905"/>
      <c r="BQ56" s="905"/>
      <c r="BR56" s="905"/>
      <c r="BS56" s="905"/>
      <c r="BT56" s="905"/>
      <c r="BU56" s="905"/>
      <c r="BV56" s="905"/>
      <c r="BW56" s="905"/>
      <c r="BX56" s="905"/>
      <c r="BY56" s="905"/>
      <c r="BZ56" s="905"/>
      <c r="CA56" s="905"/>
      <c r="CB56" s="905"/>
      <c r="CC56" s="905"/>
      <c r="CD56" s="905"/>
      <c r="CE56" s="905"/>
      <c r="CF56" s="905"/>
      <c r="CG56" s="905"/>
      <c r="CH56" s="905"/>
      <c r="CI56" s="905"/>
      <c r="CJ56" s="905"/>
      <c r="CK56" s="905"/>
      <c r="CL56" s="905"/>
      <c r="CM56" s="905"/>
      <c r="CN56" s="905"/>
      <c r="CO56" s="905"/>
      <c r="CP56" s="905"/>
      <c r="CQ56" s="905"/>
      <c r="CR56" s="905"/>
      <c r="CS56" s="905"/>
      <c r="CT56" s="905"/>
      <c r="CU56" s="905"/>
      <c r="CV56" s="905"/>
      <c r="CW56" s="905"/>
      <c r="CX56" s="905"/>
      <c r="CY56" s="905"/>
      <c r="CZ56" s="905"/>
      <c r="DA56" s="905"/>
      <c r="DB56" s="905"/>
      <c r="DC56" s="905"/>
      <c r="DD56" s="905"/>
      <c r="DE56" s="905"/>
      <c r="DF56" s="905"/>
      <c r="DG56" s="905"/>
      <c r="DH56" s="905"/>
      <c r="DI56" s="905"/>
      <c r="DJ56" s="905"/>
      <c r="DK56" s="905"/>
      <c r="DL56" s="905"/>
      <c r="DM56" s="905"/>
      <c r="DN56" s="905"/>
      <c r="DO56" s="905"/>
      <c r="DP56" s="905"/>
      <c r="DQ56" s="905"/>
      <c r="DR56" s="905"/>
      <c r="DS56" s="905"/>
      <c r="DT56" s="905"/>
      <c r="DU56" s="905"/>
      <c r="DV56" s="905"/>
      <c r="DW56" s="905"/>
      <c r="DX56" s="905"/>
      <c r="DY56" s="905"/>
      <c r="DZ56" s="905"/>
      <c r="EA56" s="905"/>
      <c r="EB56" s="905"/>
      <c r="EC56" s="905"/>
      <c r="ED56" s="905"/>
      <c r="EE56" s="905"/>
      <c r="EF56" s="905"/>
      <c r="EG56" s="905"/>
      <c r="EH56" s="905"/>
      <c r="EI56" s="905"/>
      <c r="EJ56" s="905"/>
      <c r="EK56" s="905"/>
      <c r="EL56" s="905"/>
      <c r="EM56" s="905"/>
      <c r="EN56" s="905"/>
      <c r="EO56" s="905"/>
      <c r="EP56" s="905"/>
      <c r="EQ56" s="905"/>
      <c r="ER56" s="905"/>
      <c r="ES56" s="905"/>
      <c r="ET56" s="905"/>
      <c r="EU56" s="905"/>
      <c r="EV56" s="905"/>
      <c r="EW56" s="905"/>
      <c r="EX56" s="905"/>
      <c r="EY56" s="905"/>
      <c r="EZ56" s="905"/>
      <c r="FA56" s="905"/>
      <c r="FB56" s="905"/>
      <c r="FC56" s="905"/>
      <c r="FD56" s="905"/>
      <c r="FE56" s="905"/>
    </row>
    <row r="57" spans="22:161" ht="30" customHeight="1" x14ac:dyDescent="0.25">
      <c r="V57" s="675"/>
      <c r="W57" s="675"/>
      <c r="X57" s="675"/>
      <c r="Y57" s="675"/>
      <c r="Z57" s="675"/>
      <c r="AA57" s="675"/>
      <c r="AB57" s="675"/>
      <c r="AC57" s="675"/>
      <c r="AD57" s="675"/>
      <c r="AE57" s="675"/>
      <c r="AF57" s="675"/>
      <c r="AG57" s="905"/>
      <c r="AH57" s="905"/>
      <c r="AI57" s="905"/>
      <c r="AJ57" s="905"/>
      <c r="AK57" s="905"/>
      <c r="AL57" s="905"/>
      <c r="AM57" s="905"/>
      <c r="AN57" s="905"/>
      <c r="AO57" s="905"/>
      <c r="AP57" s="905"/>
      <c r="AQ57" s="905"/>
      <c r="AR57" s="905"/>
      <c r="AS57" s="905"/>
      <c r="AT57" s="905"/>
      <c r="AU57" s="905"/>
      <c r="AV57" s="905"/>
      <c r="AW57" s="905"/>
      <c r="AX57" s="905"/>
      <c r="AY57" s="905"/>
      <c r="AZ57" s="905"/>
      <c r="BA57" s="905"/>
      <c r="BB57" s="905"/>
      <c r="BC57" s="905"/>
      <c r="BD57" s="905"/>
      <c r="BE57" s="905"/>
      <c r="BF57" s="905"/>
      <c r="BG57" s="905"/>
      <c r="BH57" s="905"/>
      <c r="BI57" s="905"/>
      <c r="BJ57" s="905"/>
      <c r="BK57" s="905"/>
      <c r="BL57" s="905"/>
      <c r="BM57" s="905"/>
      <c r="BN57" s="905"/>
      <c r="BO57" s="905"/>
      <c r="BP57" s="905"/>
      <c r="BQ57" s="905"/>
      <c r="BR57" s="905"/>
      <c r="BS57" s="905"/>
      <c r="BT57" s="905"/>
      <c r="BU57" s="905"/>
      <c r="BV57" s="905"/>
      <c r="BW57" s="905"/>
      <c r="BX57" s="905"/>
      <c r="BY57" s="905"/>
      <c r="BZ57" s="905"/>
      <c r="CA57" s="905"/>
      <c r="CB57" s="905"/>
      <c r="CC57" s="905"/>
      <c r="CD57" s="905"/>
      <c r="CE57" s="905"/>
      <c r="CF57" s="905"/>
      <c r="CG57" s="905"/>
      <c r="CH57" s="905"/>
      <c r="CI57" s="905"/>
      <c r="CJ57" s="905"/>
      <c r="CK57" s="905"/>
      <c r="CL57" s="905"/>
      <c r="CM57" s="905"/>
      <c r="CN57" s="905"/>
      <c r="CO57" s="905"/>
      <c r="CP57" s="905"/>
      <c r="CQ57" s="905"/>
      <c r="CR57" s="905"/>
      <c r="CS57" s="905"/>
      <c r="CT57" s="905"/>
      <c r="CU57" s="905"/>
      <c r="CV57" s="905"/>
      <c r="CW57" s="905"/>
      <c r="CX57" s="905"/>
      <c r="CY57" s="905"/>
      <c r="CZ57" s="905"/>
      <c r="DA57" s="905"/>
      <c r="DB57" s="905"/>
      <c r="DC57" s="905"/>
      <c r="DD57" s="905"/>
      <c r="DE57" s="905"/>
      <c r="DF57" s="905"/>
      <c r="DG57" s="905"/>
      <c r="DH57" s="905"/>
      <c r="DI57" s="905"/>
      <c r="DJ57" s="905"/>
      <c r="DK57" s="905"/>
      <c r="DL57" s="905"/>
      <c r="DM57" s="905"/>
      <c r="DN57" s="905"/>
      <c r="DO57" s="905"/>
      <c r="DP57" s="905"/>
      <c r="DQ57" s="905"/>
      <c r="DR57" s="905"/>
      <c r="DS57" s="905"/>
      <c r="DT57" s="905"/>
      <c r="DU57" s="905"/>
      <c r="DV57" s="905"/>
      <c r="DW57" s="905"/>
      <c r="DX57" s="905"/>
      <c r="DY57" s="905"/>
      <c r="DZ57" s="905"/>
      <c r="EA57" s="905"/>
      <c r="EB57" s="905"/>
      <c r="EC57" s="905"/>
      <c r="ED57" s="905"/>
      <c r="EE57" s="905"/>
      <c r="EF57" s="905"/>
      <c r="EG57" s="905"/>
      <c r="EH57" s="905"/>
      <c r="EI57" s="905"/>
      <c r="EJ57" s="905"/>
      <c r="EK57" s="905"/>
      <c r="EL57" s="905"/>
      <c r="EM57" s="905"/>
      <c r="EN57" s="905"/>
      <c r="EO57" s="905"/>
      <c r="EP57" s="905"/>
      <c r="EQ57" s="905"/>
      <c r="ER57" s="905"/>
      <c r="ES57" s="905"/>
      <c r="ET57" s="905"/>
      <c r="EU57" s="905"/>
      <c r="EV57" s="905"/>
      <c r="EW57" s="905"/>
      <c r="EX57" s="905"/>
      <c r="EY57" s="905"/>
      <c r="EZ57" s="905"/>
      <c r="FA57" s="905"/>
      <c r="FB57" s="905"/>
      <c r="FC57" s="905"/>
      <c r="FD57" s="905"/>
      <c r="FE57" s="905"/>
    </row>
    <row r="58" spans="22:161" ht="30" customHeight="1" x14ac:dyDescent="0.25">
      <c r="V58" s="675"/>
      <c r="W58" s="675"/>
      <c r="X58" s="675"/>
      <c r="Y58" s="675"/>
      <c r="Z58" s="675"/>
      <c r="AA58" s="675"/>
      <c r="AB58" s="675"/>
      <c r="AC58" s="675"/>
      <c r="AD58" s="675"/>
      <c r="AE58" s="675"/>
      <c r="AF58" s="675"/>
      <c r="AG58" s="905"/>
      <c r="AH58" s="905"/>
      <c r="AI58" s="905"/>
      <c r="AJ58" s="905"/>
      <c r="AK58" s="905"/>
      <c r="AL58" s="905"/>
      <c r="AM58" s="905"/>
      <c r="AN58" s="905"/>
      <c r="AO58" s="905"/>
      <c r="AP58" s="905"/>
      <c r="AQ58" s="905"/>
      <c r="AR58" s="905"/>
      <c r="AS58" s="905"/>
      <c r="AT58" s="905"/>
      <c r="AU58" s="905"/>
      <c r="AV58" s="905"/>
      <c r="AW58" s="905"/>
      <c r="AX58" s="905"/>
      <c r="AY58" s="905"/>
      <c r="AZ58" s="905"/>
      <c r="BA58" s="905"/>
      <c r="BB58" s="905"/>
      <c r="BC58" s="905"/>
      <c r="BD58" s="905"/>
      <c r="BE58" s="905"/>
      <c r="BF58" s="905"/>
      <c r="BG58" s="905"/>
      <c r="BH58" s="905"/>
      <c r="BI58" s="905"/>
      <c r="BJ58" s="905"/>
      <c r="BK58" s="905"/>
      <c r="BL58" s="905"/>
      <c r="BM58" s="905"/>
      <c r="BN58" s="905"/>
      <c r="BO58" s="905"/>
      <c r="BP58" s="905"/>
      <c r="BQ58" s="905"/>
      <c r="BR58" s="905"/>
      <c r="BS58" s="905"/>
      <c r="BT58" s="905"/>
      <c r="BU58" s="905"/>
      <c r="BV58" s="905"/>
      <c r="BW58" s="905"/>
      <c r="BX58" s="905"/>
      <c r="BY58" s="905"/>
      <c r="BZ58" s="905"/>
      <c r="CA58" s="905"/>
      <c r="CB58" s="905"/>
      <c r="CC58" s="905"/>
      <c r="CD58" s="905"/>
      <c r="CE58" s="905"/>
      <c r="CF58" s="905"/>
      <c r="CG58" s="905"/>
      <c r="CH58" s="905"/>
      <c r="CI58" s="905"/>
      <c r="CJ58" s="905"/>
      <c r="CK58" s="905"/>
      <c r="CL58" s="905"/>
      <c r="CM58" s="905"/>
      <c r="CN58" s="905"/>
      <c r="CO58" s="905"/>
      <c r="CP58" s="905"/>
      <c r="CQ58" s="905"/>
      <c r="CR58" s="905"/>
      <c r="CS58" s="905"/>
      <c r="CT58" s="905"/>
      <c r="CU58" s="905"/>
      <c r="CV58" s="905"/>
      <c r="CW58" s="905"/>
      <c r="CX58" s="905"/>
      <c r="CY58" s="905"/>
      <c r="CZ58" s="905"/>
      <c r="DA58" s="905"/>
      <c r="DB58" s="905"/>
      <c r="DC58" s="905"/>
      <c r="DD58" s="905"/>
      <c r="DE58" s="905"/>
      <c r="DF58" s="905"/>
      <c r="DG58" s="905"/>
      <c r="DH58" s="905"/>
      <c r="DI58" s="905"/>
      <c r="DJ58" s="905"/>
      <c r="DK58" s="905"/>
      <c r="DL58" s="905"/>
      <c r="DM58" s="905"/>
      <c r="DN58" s="905"/>
      <c r="DO58" s="905"/>
      <c r="DP58" s="905"/>
      <c r="DQ58" s="905"/>
      <c r="DR58" s="905"/>
      <c r="DS58" s="905"/>
      <c r="DT58" s="905"/>
      <c r="DU58" s="905"/>
      <c r="DV58" s="905"/>
      <c r="DW58" s="905"/>
      <c r="DX58" s="905"/>
      <c r="DY58" s="905"/>
      <c r="DZ58" s="905"/>
      <c r="EA58" s="905"/>
      <c r="EB58" s="905"/>
      <c r="EC58" s="905"/>
      <c r="ED58" s="905"/>
      <c r="EE58" s="905"/>
      <c r="EF58" s="905"/>
      <c r="EG58" s="905"/>
      <c r="EH58" s="905"/>
      <c r="EI58" s="905"/>
      <c r="EJ58" s="905"/>
      <c r="EK58" s="905"/>
      <c r="EL58" s="905"/>
      <c r="EM58" s="905"/>
      <c r="EN58" s="905"/>
      <c r="EO58" s="905"/>
      <c r="EP58" s="905"/>
      <c r="EQ58" s="905"/>
      <c r="ER58" s="905"/>
      <c r="ES58" s="905"/>
      <c r="ET58" s="905"/>
      <c r="EU58" s="905"/>
      <c r="EV58" s="905"/>
      <c r="EW58" s="905"/>
      <c r="EX58" s="905"/>
      <c r="EY58" s="905"/>
      <c r="EZ58" s="905"/>
      <c r="FA58" s="905"/>
      <c r="FB58" s="905"/>
      <c r="FC58" s="905"/>
      <c r="FD58" s="905"/>
      <c r="FE58" s="905"/>
    </row>
    <row r="59" spans="22:161" ht="30" customHeight="1" x14ac:dyDescent="0.25">
      <c r="V59" s="675"/>
      <c r="W59" s="675"/>
      <c r="X59" s="675"/>
      <c r="Y59" s="675"/>
      <c r="Z59" s="675"/>
      <c r="AA59" s="675"/>
      <c r="AB59" s="675"/>
      <c r="AC59" s="675"/>
      <c r="AD59" s="675"/>
      <c r="AE59" s="675"/>
      <c r="AF59" s="675"/>
      <c r="AG59" s="905"/>
      <c r="AH59" s="905"/>
      <c r="AI59" s="905"/>
      <c r="AJ59" s="905"/>
      <c r="AK59" s="905"/>
      <c r="AL59" s="905"/>
      <c r="AM59" s="905"/>
      <c r="AN59" s="905"/>
      <c r="AO59" s="905"/>
      <c r="AP59" s="905"/>
      <c r="AQ59" s="905"/>
      <c r="AR59" s="905"/>
      <c r="AS59" s="905"/>
      <c r="AT59" s="905"/>
      <c r="AU59" s="905"/>
      <c r="AV59" s="905"/>
      <c r="AW59" s="905"/>
      <c r="AX59" s="905"/>
      <c r="AY59" s="905"/>
      <c r="AZ59" s="905"/>
      <c r="BA59" s="905"/>
      <c r="BB59" s="905"/>
      <c r="BC59" s="905"/>
      <c r="BD59" s="905"/>
      <c r="BE59" s="905"/>
      <c r="BF59" s="905"/>
      <c r="BG59" s="905"/>
      <c r="BH59" s="905"/>
      <c r="BI59" s="905"/>
      <c r="BJ59" s="905"/>
      <c r="BK59" s="905"/>
      <c r="BL59" s="905"/>
      <c r="BM59" s="905"/>
      <c r="BN59" s="905"/>
      <c r="BO59" s="905"/>
      <c r="BP59" s="905"/>
      <c r="BQ59" s="905"/>
      <c r="BR59" s="905"/>
      <c r="BS59" s="905"/>
      <c r="BT59" s="905"/>
      <c r="BU59" s="905"/>
      <c r="BV59" s="905"/>
      <c r="BW59" s="905"/>
      <c r="BX59" s="905"/>
      <c r="BY59" s="905"/>
      <c r="BZ59" s="905"/>
      <c r="CA59" s="905"/>
      <c r="CB59" s="905"/>
      <c r="CC59" s="905"/>
      <c r="CD59" s="905"/>
      <c r="CE59" s="905"/>
      <c r="CF59" s="905"/>
      <c r="CG59" s="905"/>
      <c r="CH59" s="905"/>
      <c r="CI59" s="905"/>
      <c r="CJ59" s="905"/>
      <c r="CK59" s="905"/>
      <c r="CL59" s="905"/>
      <c r="CM59" s="905"/>
      <c r="CN59" s="905"/>
      <c r="CO59" s="905"/>
      <c r="CP59" s="905"/>
      <c r="CQ59" s="905"/>
      <c r="CR59" s="905"/>
      <c r="CS59" s="905"/>
      <c r="CT59" s="905"/>
      <c r="CU59" s="905"/>
      <c r="CV59" s="905"/>
      <c r="CW59" s="905"/>
      <c r="CX59" s="905"/>
      <c r="CY59" s="905"/>
      <c r="CZ59" s="905"/>
      <c r="DA59" s="905"/>
      <c r="DB59" s="905"/>
      <c r="DC59" s="905"/>
      <c r="DD59" s="905"/>
      <c r="DE59" s="905"/>
      <c r="DF59" s="905"/>
      <c r="DG59" s="905"/>
      <c r="DH59" s="905"/>
      <c r="DI59" s="905"/>
      <c r="DJ59" s="905"/>
      <c r="DK59" s="905"/>
      <c r="DL59" s="905"/>
      <c r="DM59" s="905"/>
      <c r="DN59" s="905"/>
      <c r="DO59" s="905"/>
      <c r="DP59" s="905"/>
      <c r="DQ59" s="905"/>
      <c r="DR59" s="905"/>
      <c r="DS59" s="905"/>
      <c r="DT59" s="905"/>
      <c r="DU59" s="905"/>
      <c r="DV59" s="905"/>
      <c r="DW59" s="905"/>
      <c r="DX59" s="905"/>
      <c r="DY59" s="905"/>
      <c r="DZ59" s="905"/>
      <c r="EA59" s="905"/>
      <c r="EB59" s="905"/>
      <c r="EC59" s="905"/>
      <c r="ED59" s="905"/>
      <c r="EE59" s="905"/>
      <c r="EF59" s="905"/>
      <c r="EG59" s="905"/>
      <c r="EH59" s="905"/>
      <c r="EI59" s="905"/>
      <c r="EJ59" s="905"/>
      <c r="EK59" s="905"/>
      <c r="EL59" s="905"/>
      <c r="EM59" s="905"/>
      <c r="EN59" s="905"/>
      <c r="EO59" s="905"/>
      <c r="EP59" s="905"/>
      <c r="EQ59" s="905"/>
      <c r="ER59" s="905"/>
      <c r="ES59" s="905"/>
      <c r="ET59" s="905"/>
      <c r="EU59" s="905"/>
      <c r="EV59" s="905"/>
      <c r="EW59" s="905"/>
      <c r="EX59" s="905"/>
      <c r="EY59" s="905"/>
      <c r="EZ59" s="905"/>
      <c r="FA59" s="905"/>
      <c r="FB59" s="905"/>
      <c r="FC59" s="905"/>
      <c r="FD59" s="905"/>
      <c r="FE59" s="905"/>
    </row>
    <row r="60" spans="22:161" ht="30" customHeight="1" x14ac:dyDescent="0.25">
      <c r="V60" s="675"/>
      <c r="W60" s="675"/>
      <c r="X60" s="675"/>
      <c r="Y60" s="675"/>
      <c r="Z60" s="675"/>
      <c r="AA60" s="675"/>
      <c r="AB60" s="675"/>
      <c r="AC60" s="675"/>
      <c r="AD60" s="675"/>
      <c r="AE60" s="675"/>
      <c r="AF60" s="675"/>
      <c r="AG60" s="905"/>
      <c r="AH60" s="905"/>
      <c r="AI60" s="905"/>
      <c r="AJ60" s="905"/>
      <c r="AK60" s="905"/>
      <c r="AL60" s="905"/>
      <c r="AM60" s="905"/>
      <c r="AN60" s="905"/>
      <c r="AO60" s="905"/>
      <c r="AP60" s="905"/>
      <c r="AQ60" s="905"/>
      <c r="AR60" s="905"/>
      <c r="AS60" s="905"/>
      <c r="AT60" s="905"/>
      <c r="AU60" s="905"/>
      <c r="AV60" s="905"/>
      <c r="AW60" s="905"/>
      <c r="AX60" s="905"/>
      <c r="AY60" s="905"/>
      <c r="AZ60" s="905"/>
      <c r="BA60" s="905"/>
      <c r="BB60" s="905"/>
      <c r="BC60" s="905"/>
      <c r="BD60" s="905"/>
      <c r="BE60" s="905"/>
      <c r="BF60" s="905"/>
      <c r="BG60" s="905"/>
      <c r="BH60" s="905"/>
      <c r="BI60" s="905"/>
      <c r="BJ60" s="905"/>
      <c r="BK60" s="905"/>
      <c r="BL60" s="905"/>
      <c r="BM60" s="905"/>
      <c r="BN60" s="905"/>
      <c r="BO60" s="905"/>
      <c r="BP60" s="905"/>
      <c r="BQ60" s="905"/>
      <c r="BR60" s="905"/>
      <c r="BS60" s="905"/>
      <c r="BT60" s="905"/>
      <c r="BU60" s="905"/>
      <c r="BV60" s="905"/>
      <c r="BW60" s="905"/>
      <c r="BX60" s="905"/>
      <c r="BY60" s="905"/>
      <c r="BZ60" s="905"/>
      <c r="CA60" s="905"/>
      <c r="CB60" s="905"/>
      <c r="CC60" s="905"/>
      <c r="CD60" s="905"/>
      <c r="CE60" s="905"/>
      <c r="CF60" s="905"/>
      <c r="CG60" s="905"/>
      <c r="CH60" s="905"/>
      <c r="CI60" s="905"/>
      <c r="CJ60" s="905"/>
      <c r="CK60" s="905"/>
      <c r="CL60" s="905"/>
      <c r="CM60" s="905"/>
      <c r="CN60" s="905"/>
      <c r="CO60" s="905"/>
      <c r="CP60" s="905"/>
      <c r="CQ60" s="905"/>
      <c r="CR60" s="905"/>
      <c r="CS60" s="905"/>
      <c r="CT60" s="905"/>
      <c r="CU60" s="905"/>
      <c r="CV60" s="905"/>
      <c r="CW60" s="905"/>
      <c r="CX60" s="905"/>
      <c r="CY60" s="905"/>
      <c r="CZ60" s="905"/>
      <c r="DA60" s="905"/>
      <c r="DB60" s="905"/>
      <c r="DC60" s="905"/>
      <c r="DD60" s="905"/>
      <c r="DE60" s="905"/>
      <c r="DF60" s="905"/>
      <c r="DG60" s="905"/>
      <c r="DH60" s="905"/>
      <c r="DI60" s="905"/>
      <c r="DJ60" s="905"/>
      <c r="DK60" s="905"/>
      <c r="DL60" s="905"/>
      <c r="DM60" s="905"/>
      <c r="DN60" s="905"/>
      <c r="DO60" s="905"/>
      <c r="DP60" s="905"/>
      <c r="DQ60" s="905"/>
      <c r="DR60" s="905"/>
      <c r="DS60" s="905"/>
      <c r="DT60" s="905"/>
      <c r="DU60" s="905"/>
      <c r="DV60" s="905"/>
      <c r="DW60" s="905"/>
      <c r="DX60" s="905"/>
      <c r="DY60" s="905"/>
      <c r="DZ60" s="905"/>
      <c r="EA60" s="905"/>
      <c r="EB60" s="905"/>
      <c r="EC60" s="905"/>
      <c r="ED60" s="905"/>
      <c r="EE60" s="905"/>
      <c r="EF60" s="905"/>
      <c r="EG60" s="905"/>
      <c r="EH60" s="905"/>
      <c r="EI60" s="905"/>
      <c r="EJ60" s="905"/>
      <c r="EK60" s="905"/>
      <c r="EL60" s="905"/>
      <c r="EM60" s="905"/>
      <c r="EN60" s="905"/>
      <c r="EO60" s="905"/>
      <c r="EP60" s="905"/>
      <c r="EQ60" s="905"/>
      <c r="ER60" s="905"/>
      <c r="ES60" s="905"/>
      <c r="ET60" s="905"/>
      <c r="EU60" s="905"/>
      <c r="EV60" s="905"/>
      <c r="EW60" s="905"/>
      <c r="EX60" s="905"/>
      <c r="EY60" s="905"/>
      <c r="EZ60" s="905"/>
      <c r="FA60" s="905"/>
      <c r="FB60" s="905"/>
      <c r="FC60" s="905"/>
      <c r="FD60" s="905"/>
      <c r="FE60" s="905"/>
    </row>
    <row r="61" spans="22:161" ht="30" customHeight="1" x14ac:dyDescent="0.25">
      <c r="V61" s="675"/>
      <c r="W61" s="675"/>
      <c r="X61" s="675"/>
      <c r="Y61" s="675"/>
      <c r="Z61" s="675"/>
      <c r="AA61" s="675"/>
      <c r="AB61" s="675"/>
      <c r="AC61" s="675"/>
      <c r="AD61" s="675"/>
      <c r="AE61" s="675"/>
      <c r="AF61" s="675"/>
      <c r="AG61" s="905"/>
      <c r="AH61" s="905"/>
      <c r="AI61" s="905"/>
      <c r="AJ61" s="905"/>
      <c r="AK61" s="905"/>
      <c r="AL61" s="905"/>
      <c r="AM61" s="905"/>
      <c r="AN61" s="905"/>
      <c r="AO61" s="905"/>
      <c r="AP61" s="905"/>
      <c r="AQ61" s="905"/>
      <c r="AR61" s="905"/>
      <c r="AS61" s="905"/>
      <c r="AT61" s="905"/>
      <c r="AU61" s="905"/>
      <c r="AV61" s="905"/>
      <c r="AW61" s="905"/>
      <c r="AX61" s="905"/>
      <c r="AY61" s="905"/>
      <c r="AZ61" s="905"/>
      <c r="BA61" s="905"/>
      <c r="BB61" s="905"/>
      <c r="BC61" s="905"/>
      <c r="BD61" s="905"/>
      <c r="BE61" s="905"/>
      <c r="BF61" s="905"/>
      <c r="BG61" s="905"/>
      <c r="BH61" s="905"/>
      <c r="BI61" s="905"/>
      <c r="BJ61" s="905"/>
      <c r="BK61" s="905"/>
      <c r="BL61" s="905"/>
      <c r="BM61" s="905"/>
      <c r="BN61" s="905"/>
      <c r="BO61" s="905"/>
      <c r="BP61" s="905"/>
      <c r="BQ61" s="905"/>
      <c r="BR61" s="905"/>
      <c r="BS61" s="905"/>
      <c r="BT61" s="905"/>
      <c r="BU61" s="905"/>
      <c r="BV61" s="905"/>
      <c r="BW61" s="905"/>
      <c r="BX61" s="905"/>
      <c r="BY61" s="905"/>
      <c r="BZ61" s="905"/>
      <c r="CA61" s="905"/>
      <c r="CB61" s="905"/>
      <c r="CC61" s="905"/>
      <c r="CD61" s="905"/>
      <c r="CE61" s="905"/>
      <c r="CF61" s="905"/>
      <c r="CG61" s="905"/>
      <c r="CH61" s="905"/>
      <c r="CI61" s="905"/>
      <c r="CJ61" s="905"/>
      <c r="CK61" s="905"/>
      <c r="CL61" s="905"/>
      <c r="CM61" s="905"/>
      <c r="CN61" s="905"/>
      <c r="CO61" s="905"/>
      <c r="CP61" s="905"/>
      <c r="CQ61" s="905"/>
      <c r="CR61" s="905"/>
      <c r="CS61" s="905"/>
      <c r="CT61" s="905"/>
      <c r="CU61" s="905"/>
      <c r="CV61" s="905"/>
      <c r="CW61" s="905"/>
      <c r="CX61" s="905"/>
      <c r="CY61" s="905"/>
      <c r="CZ61" s="905"/>
      <c r="DA61" s="905"/>
      <c r="DB61" s="905"/>
      <c r="DC61" s="905"/>
      <c r="DD61" s="905"/>
      <c r="DE61" s="905"/>
      <c r="DF61" s="905"/>
      <c r="DG61" s="905"/>
      <c r="DH61" s="905"/>
      <c r="DI61" s="905"/>
      <c r="DJ61" s="905"/>
      <c r="DK61" s="905"/>
      <c r="DL61" s="905"/>
      <c r="DM61" s="905"/>
      <c r="DN61" s="905"/>
      <c r="DO61" s="905"/>
      <c r="DP61" s="905"/>
      <c r="DQ61" s="905"/>
      <c r="DR61" s="905"/>
      <c r="DS61" s="905"/>
      <c r="DT61" s="905"/>
      <c r="DU61" s="905"/>
      <c r="DV61" s="905"/>
      <c r="DW61" s="905"/>
      <c r="DX61" s="905"/>
      <c r="DY61" s="905"/>
      <c r="DZ61" s="905"/>
      <c r="EA61" s="905"/>
      <c r="EB61" s="905"/>
      <c r="EC61" s="905"/>
      <c r="ED61" s="905"/>
      <c r="EE61" s="905"/>
      <c r="EF61" s="905"/>
      <c r="EG61" s="905"/>
      <c r="EH61" s="905"/>
      <c r="EI61" s="905"/>
      <c r="EJ61" s="905"/>
      <c r="EK61" s="905"/>
      <c r="EL61" s="905"/>
      <c r="EM61" s="905"/>
      <c r="EN61" s="905"/>
      <c r="EO61" s="905"/>
      <c r="EP61" s="905"/>
      <c r="EQ61" s="905"/>
      <c r="ER61" s="905"/>
      <c r="ES61" s="905"/>
      <c r="ET61" s="905"/>
      <c r="EU61" s="905"/>
      <c r="EV61" s="905"/>
      <c r="EW61" s="905"/>
      <c r="EX61" s="905"/>
      <c r="EY61" s="905"/>
      <c r="EZ61" s="905"/>
      <c r="FA61" s="905"/>
      <c r="FB61" s="905"/>
      <c r="FC61" s="905"/>
      <c r="FD61" s="905"/>
      <c r="FE61" s="905"/>
    </row>
    <row r="62" spans="22:161" ht="30" customHeight="1" x14ac:dyDescent="0.25">
      <c r="V62" s="675"/>
      <c r="W62" s="675"/>
      <c r="X62" s="675"/>
      <c r="Y62" s="675"/>
      <c r="Z62" s="675"/>
      <c r="AA62" s="675"/>
      <c r="AB62" s="675"/>
      <c r="AC62" s="675"/>
      <c r="AD62" s="675"/>
      <c r="AE62" s="675"/>
      <c r="AF62" s="675"/>
      <c r="AG62" s="905"/>
      <c r="AH62" s="905"/>
      <c r="AI62" s="905"/>
      <c r="AJ62" s="905"/>
      <c r="AK62" s="905"/>
      <c r="AL62" s="905"/>
      <c r="AM62" s="905"/>
      <c r="AN62" s="905"/>
      <c r="AO62" s="905"/>
      <c r="AP62" s="905"/>
      <c r="AQ62" s="905"/>
      <c r="AR62" s="905"/>
      <c r="AS62" s="905"/>
      <c r="AT62" s="905"/>
      <c r="AU62" s="905"/>
      <c r="AV62" s="905"/>
      <c r="AW62" s="905"/>
      <c r="AX62" s="905"/>
      <c r="AY62" s="905"/>
      <c r="AZ62" s="905"/>
      <c r="BA62" s="905"/>
      <c r="BB62" s="905"/>
      <c r="BC62" s="905"/>
      <c r="BD62" s="905"/>
      <c r="BE62" s="905"/>
      <c r="BF62" s="905"/>
      <c r="BG62" s="905"/>
      <c r="BH62" s="905"/>
      <c r="BI62" s="905"/>
      <c r="BJ62" s="905"/>
      <c r="BK62" s="905"/>
      <c r="BL62" s="905"/>
      <c r="BM62" s="905"/>
      <c r="BN62" s="905"/>
      <c r="BO62" s="905"/>
      <c r="BP62" s="905"/>
      <c r="BQ62" s="905"/>
      <c r="BR62" s="905"/>
      <c r="BS62" s="905"/>
      <c r="BT62" s="905"/>
      <c r="BU62" s="905"/>
      <c r="BV62" s="905"/>
      <c r="BW62" s="905"/>
      <c r="BX62" s="905"/>
      <c r="BY62" s="905"/>
      <c r="BZ62" s="905"/>
      <c r="CA62" s="905"/>
      <c r="CB62" s="905"/>
      <c r="CC62" s="905"/>
      <c r="CD62" s="905"/>
      <c r="CE62" s="905"/>
      <c r="CF62" s="905"/>
      <c r="CG62" s="905"/>
      <c r="CH62" s="905"/>
      <c r="CI62" s="905"/>
      <c r="CJ62" s="905"/>
      <c r="CK62" s="905"/>
      <c r="CL62" s="905"/>
      <c r="CM62" s="905"/>
      <c r="CN62" s="905"/>
      <c r="CO62" s="905"/>
      <c r="CP62" s="905"/>
      <c r="CQ62" s="905"/>
      <c r="CR62" s="905"/>
      <c r="CS62" s="905"/>
      <c r="CT62" s="905"/>
      <c r="CU62" s="905"/>
      <c r="CV62" s="905"/>
      <c r="CW62" s="905"/>
      <c r="CX62" s="905"/>
      <c r="CY62" s="905"/>
      <c r="CZ62" s="905"/>
      <c r="DA62" s="905"/>
      <c r="DB62" s="905"/>
      <c r="DC62" s="905"/>
      <c r="DD62" s="905"/>
      <c r="DE62" s="905"/>
      <c r="DF62" s="905"/>
      <c r="DG62" s="905"/>
      <c r="DH62" s="905"/>
      <c r="DI62" s="905"/>
      <c r="DJ62" s="905"/>
      <c r="DK62" s="905"/>
      <c r="DL62" s="905"/>
      <c r="DM62" s="905"/>
      <c r="DN62" s="905"/>
      <c r="DO62" s="905"/>
      <c r="DP62" s="905"/>
      <c r="DQ62" s="905"/>
      <c r="DR62" s="905"/>
      <c r="DS62" s="905"/>
      <c r="DT62" s="905"/>
      <c r="DU62" s="905"/>
      <c r="DV62" s="905"/>
      <c r="DW62" s="905"/>
      <c r="DX62" s="905"/>
      <c r="DY62" s="905"/>
      <c r="DZ62" s="905"/>
      <c r="EA62" s="905"/>
      <c r="EB62" s="905"/>
      <c r="EC62" s="905"/>
      <c r="ED62" s="905"/>
      <c r="EE62" s="905"/>
      <c r="EF62" s="905"/>
      <c r="EG62" s="905"/>
      <c r="EH62" s="905"/>
      <c r="EI62" s="905"/>
      <c r="EJ62" s="905"/>
      <c r="EK62" s="905"/>
      <c r="EL62" s="905"/>
      <c r="EM62" s="905"/>
      <c r="EN62" s="905"/>
      <c r="EO62" s="905"/>
      <c r="EP62" s="905"/>
      <c r="EQ62" s="905"/>
      <c r="ER62" s="905"/>
      <c r="ES62" s="905"/>
      <c r="ET62" s="905"/>
      <c r="EU62" s="905"/>
      <c r="EV62" s="905"/>
      <c r="EW62" s="905"/>
      <c r="EX62" s="905"/>
      <c r="EY62" s="905"/>
      <c r="EZ62" s="905"/>
      <c r="FA62" s="905"/>
      <c r="FB62" s="905"/>
      <c r="FC62" s="905"/>
      <c r="FD62" s="905"/>
      <c r="FE62" s="905"/>
    </row>
    <row r="63" spans="22:161" ht="30" customHeight="1" x14ac:dyDescent="0.25">
      <c r="V63" s="675"/>
      <c r="W63" s="675"/>
      <c r="X63" s="675"/>
      <c r="Y63" s="675"/>
      <c r="Z63" s="675"/>
      <c r="AA63" s="675"/>
      <c r="AB63" s="675"/>
      <c r="AC63" s="675"/>
      <c r="AD63" s="675"/>
      <c r="AE63" s="675"/>
      <c r="AF63" s="675"/>
      <c r="AG63" s="905"/>
      <c r="AH63" s="905"/>
      <c r="AI63" s="905"/>
      <c r="AJ63" s="905"/>
      <c r="AK63" s="905"/>
      <c r="AL63" s="905"/>
      <c r="AM63" s="905"/>
      <c r="AN63" s="905"/>
      <c r="AO63" s="905"/>
      <c r="AP63" s="905"/>
      <c r="AQ63" s="905"/>
      <c r="AR63" s="905"/>
      <c r="AS63" s="905"/>
      <c r="AT63" s="905"/>
      <c r="AU63" s="905"/>
      <c r="AV63" s="905"/>
      <c r="AW63" s="905"/>
      <c r="AX63" s="905"/>
      <c r="AY63" s="905"/>
      <c r="AZ63" s="905"/>
      <c r="BA63" s="905"/>
      <c r="BB63" s="905"/>
      <c r="BC63" s="905"/>
      <c r="BD63" s="905"/>
      <c r="BE63" s="905"/>
      <c r="BF63" s="905"/>
      <c r="BG63" s="905"/>
      <c r="BH63" s="905"/>
      <c r="BI63" s="905"/>
      <c r="BJ63" s="905"/>
      <c r="BK63" s="905"/>
      <c r="BL63" s="905"/>
      <c r="BM63" s="905"/>
      <c r="BN63" s="905"/>
      <c r="BO63" s="905"/>
      <c r="BP63" s="905"/>
      <c r="BQ63" s="905"/>
      <c r="BR63" s="905"/>
      <c r="BS63" s="905"/>
      <c r="BT63" s="905"/>
      <c r="BU63" s="905"/>
      <c r="BV63" s="905"/>
      <c r="BW63" s="905"/>
      <c r="BX63" s="905"/>
      <c r="BY63" s="905"/>
      <c r="BZ63" s="905"/>
      <c r="CA63" s="905"/>
      <c r="CB63" s="905"/>
      <c r="CC63" s="905"/>
      <c r="CD63" s="905"/>
      <c r="CE63" s="905"/>
      <c r="CF63" s="905"/>
      <c r="CG63" s="905"/>
      <c r="CH63" s="905"/>
      <c r="CI63" s="905"/>
      <c r="CJ63" s="905"/>
      <c r="CK63" s="905"/>
      <c r="CL63" s="905"/>
      <c r="CM63" s="905"/>
      <c r="CN63" s="905"/>
      <c r="CO63" s="905"/>
      <c r="CP63" s="905"/>
      <c r="CQ63" s="905"/>
      <c r="CR63" s="905"/>
      <c r="CS63" s="905"/>
      <c r="CT63" s="905"/>
      <c r="CU63" s="905"/>
      <c r="CV63" s="905"/>
      <c r="CW63" s="905"/>
      <c r="CX63" s="905"/>
      <c r="CY63" s="905"/>
      <c r="CZ63" s="905"/>
      <c r="DA63" s="905"/>
      <c r="DB63" s="905"/>
      <c r="DC63" s="905"/>
      <c r="DD63" s="905"/>
      <c r="DE63" s="905"/>
      <c r="DF63" s="905"/>
      <c r="DG63" s="905"/>
      <c r="DH63" s="905"/>
      <c r="DI63" s="905"/>
      <c r="DJ63" s="905"/>
      <c r="DK63" s="905"/>
      <c r="DL63" s="905"/>
      <c r="DM63" s="905"/>
      <c r="DN63" s="905"/>
      <c r="DO63" s="905"/>
      <c r="DP63" s="905"/>
      <c r="DQ63" s="905"/>
      <c r="DR63" s="905"/>
      <c r="DS63" s="905"/>
      <c r="DT63" s="905"/>
      <c r="DU63" s="905"/>
      <c r="DV63" s="905"/>
      <c r="DW63" s="905"/>
      <c r="DX63" s="905"/>
      <c r="DY63" s="905"/>
      <c r="DZ63" s="905"/>
      <c r="EA63" s="905"/>
      <c r="EB63" s="905"/>
      <c r="EC63" s="905"/>
      <c r="ED63" s="905"/>
      <c r="EE63" s="905"/>
      <c r="EF63" s="905"/>
      <c r="EG63" s="905"/>
      <c r="EH63" s="905"/>
      <c r="EI63" s="905"/>
      <c r="EJ63" s="905"/>
      <c r="EK63" s="905"/>
      <c r="EL63" s="905"/>
      <c r="EM63" s="905"/>
      <c r="EN63" s="905"/>
      <c r="EO63" s="905"/>
      <c r="EP63" s="905"/>
      <c r="EQ63" s="905"/>
      <c r="ER63" s="905"/>
      <c r="ES63" s="905"/>
      <c r="ET63" s="905"/>
      <c r="EU63" s="905"/>
      <c r="EV63" s="905"/>
      <c r="EW63" s="905"/>
      <c r="EX63" s="905"/>
      <c r="EY63" s="905"/>
      <c r="EZ63" s="905"/>
      <c r="FA63" s="905"/>
      <c r="FB63" s="905"/>
      <c r="FC63" s="905"/>
      <c r="FD63" s="905"/>
      <c r="FE63" s="905"/>
    </row>
    <row r="64" spans="22:161" ht="30" customHeight="1" x14ac:dyDescent="0.25">
      <c r="V64" s="675"/>
      <c r="W64" s="675"/>
      <c r="X64" s="675"/>
      <c r="Y64" s="675"/>
      <c r="Z64" s="675"/>
      <c r="AA64" s="675"/>
      <c r="AB64" s="675"/>
      <c r="AC64" s="675"/>
      <c r="AD64" s="675"/>
      <c r="AE64" s="675"/>
      <c r="AF64" s="675"/>
      <c r="AG64" s="905"/>
      <c r="AH64" s="905"/>
      <c r="AI64" s="905"/>
      <c r="AJ64" s="905"/>
      <c r="AK64" s="905"/>
      <c r="AL64" s="905"/>
      <c r="AM64" s="905"/>
      <c r="AN64" s="905"/>
      <c r="AO64" s="905"/>
      <c r="AP64" s="905"/>
      <c r="AQ64" s="905"/>
      <c r="AR64" s="905"/>
      <c r="AS64" s="905"/>
      <c r="AT64" s="905"/>
      <c r="AU64" s="905"/>
      <c r="AV64" s="905"/>
      <c r="AW64" s="905"/>
      <c r="AX64" s="905"/>
      <c r="AY64" s="905"/>
      <c r="AZ64" s="905"/>
      <c r="BA64" s="905"/>
      <c r="BB64" s="905"/>
      <c r="BC64" s="905"/>
      <c r="BD64" s="905"/>
      <c r="BE64" s="905"/>
      <c r="BF64" s="905"/>
      <c r="BG64" s="905"/>
      <c r="BH64" s="905"/>
      <c r="BI64" s="905"/>
      <c r="BJ64" s="905"/>
      <c r="BK64" s="905"/>
      <c r="BL64" s="905"/>
      <c r="BM64" s="905"/>
      <c r="BN64" s="905"/>
      <c r="BO64" s="905"/>
      <c r="BP64" s="905"/>
      <c r="BQ64" s="905"/>
      <c r="BR64" s="905"/>
      <c r="BS64" s="905"/>
      <c r="BT64" s="905"/>
      <c r="BU64" s="905"/>
      <c r="BV64" s="905"/>
      <c r="BW64" s="905"/>
      <c r="BX64" s="905"/>
      <c r="BY64" s="905"/>
      <c r="BZ64" s="905"/>
      <c r="CA64" s="905"/>
      <c r="CB64" s="905"/>
      <c r="CC64" s="905"/>
      <c r="CD64" s="905"/>
      <c r="CE64" s="905"/>
      <c r="CF64" s="905"/>
      <c r="CG64" s="905"/>
      <c r="CH64" s="905"/>
      <c r="CI64" s="905"/>
      <c r="CJ64" s="905"/>
      <c r="CK64" s="905"/>
      <c r="CL64" s="905"/>
      <c r="CM64" s="905"/>
      <c r="CN64" s="905"/>
      <c r="CO64" s="905"/>
      <c r="CP64" s="905"/>
      <c r="CQ64" s="905"/>
      <c r="CR64" s="905"/>
      <c r="CS64" s="905"/>
      <c r="CT64" s="905"/>
      <c r="CU64" s="905"/>
      <c r="CV64" s="905"/>
      <c r="CW64" s="905"/>
      <c r="CX64" s="905"/>
      <c r="CY64" s="905"/>
      <c r="CZ64" s="905"/>
      <c r="DA64" s="905"/>
      <c r="DB64" s="905"/>
      <c r="DC64" s="905"/>
      <c r="DD64" s="905"/>
      <c r="DE64" s="905"/>
      <c r="DF64" s="905"/>
      <c r="DG64" s="905"/>
      <c r="DH64" s="905"/>
      <c r="DI64" s="905"/>
      <c r="DJ64" s="905"/>
      <c r="DK64" s="905"/>
      <c r="DL64" s="905"/>
      <c r="DM64" s="905"/>
      <c r="DN64" s="905"/>
      <c r="DO64" s="905"/>
      <c r="DP64" s="905"/>
      <c r="DQ64" s="905"/>
      <c r="DR64" s="905"/>
      <c r="DS64" s="905"/>
      <c r="DT64" s="905"/>
      <c r="DU64" s="905"/>
      <c r="DV64" s="905"/>
      <c r="DW64" s="905"/>
      <c r="DX64" s="905"/>
      <c r="DY64" s="905"/>
      <c r="DZ64" s="905"/>
      <c r="EA64" s="905"/>
      <c r="EB64" s="905"/>
      <c r="EC64" s="905"/>
      <c r="ED64" s="905"/>
      <c r="EE64" s="905"/>
      <c r="EF64" s="905"/>
      <c r="EG64" s="905"/>
      <c r="EH64" s="905"/>
      <c r="EI64" s="905"/>
      <c r="EJ64" s="905"/>
      <c r="EK64" s="905"/>
      <c r="EL64" s="905"/>
      <c r="EM64" s="905"/>
      <c r="EN64" s="905"/>
      <c r="EO64" s="905"/>
      <c r="EP64" s="905"/>
      <c r="EQ64" s="905"/>
      <c r="ER64" s="905"/>
      <c r="ES64" s="905"/>
      <c r="ET64" s="905"/>
      <c r="EU64" s="905"/>
      <c r="EV64" s="905"/>
      <c r="EW64" s="905"/>
      <c r="EX64" s="905"/>
      <c r="EY64" s="905"/>
      <c r="EZ64" s="905"/>
      <c r="FA64" s="905"/>
      <c r="FB64" s="905"/>
      <c r="FC64" s="905"/>
      <c r="FD64" s="905"/>
      <c r="FE64" s="905"/>
    </row>
    <row r="65" spans="22:161" ht="30" customHeight="1" x14ac:dyDescent="0.25">
      <c r="V65" s="675"/>
      <c r="W65" s="675"/>
      <c r="X65" s="675"/>
      <c r="Y65" s="675"/>
      <c r="Z65" s="675"/>
      <c r="AA65" s="675"/>
      <c r="AB65" s="675"/>
      <c r="AC65" s="675"/>
      <c r="AD65" s="675"/>
      <c r="AE65" s="675"/>
      <c r="AF65" s="675"/>
      <c r="AG65" s="905"/>
      <c r="AH65" s="905"/>
      <c r="AI65" s="905"/>
      <c r="AJ65" s="905"/>
      <c r="AK65" s="905"/>
      <c r="AL65" s="905"/>
      <c r="AM65" s="905"/>
      <c r="AN65" s="905"/>
      <c r="AO65" s="905"/>
      <c r="AP65" s="905"/>
      <c r="AQ65" s="905"/>
      <c r="AR65" s="905"/>
      <c r="AS65" s="905"/>
      <c r="AT65" s="905"/>
      <c r="AU65" s="905"/>
      <c r="AV65" s="905"/>
      <c r="AW65" s="905"/>
      <c r="AX65" s="905"/>
      <c r="AY65" s="905"/>
      <c r="AZ65" s="905"/>
      <c r="BA65" s="905"/>
      <c r="BB65" s="905"/>
      <c r="BC65" s="905"/>
      <c r="BD65" s="905"/>
      <c r="BE65" s="905"/>
      <c r="BF65" s="905"/>
      <c r="BG65" s="905"/>
      <c r="BH65" s="905"/>
      <c r="BI65" s="905"/>
      <c r="BJ65" s="905"/>
      <c r="BK65" s="905"/>
      <c r="BL65" s="905"/>
      <c r="BM65" s="905"/>
      <c r="BN65" s="905"/>
      <c r="BO65" s="905"/>
      <c r="BP65" s="905"/>
      <c r="BQ65" s="905"/>
      <c r="BR65" s="905"/>
      <c r="BS65" s="905"/>
      <c r="BT65" s="905"/>
      <c r="BU65" s="905"/>
      <c r="BV65" s="905"/>
      <c r="BW65" s="905"/>
      <c r="BX65" s="905"/>
      <c r="BY65" s="905"/>
      <c r="BZ65" s="905"/>
      <c r="CA65" s="905"/>
      <c r="CB65" s="905"/>
      <c r="CC65" s="905"/>
      <c r="CD65" s="905"/>
      <c r="CE65" s="905"/>
      <c r="CF65" s="905"/>
      <c r="CG65" s="905"/>
      <c r="CH65" s="905"/>
      <c r="CI65" s="905"/>
      <c r="CJ65" s="905"/>
      <c r="CK65" s="905"/>
      <c r="CL65" s="905"/>
      <c r="CM65" s="905"/>
      <c r="CN65" s="905"/>
      <c r="CO65" s="905"/>
      <c r="CP65" s="905"/>
      <c r="CQ65" s="905"/>
      <c r="CR65" s="905"/>
      <c r="CS65" s="905"/>
      <c r="CT65" s="905"/>
      <c r="CU65" s="905"/>
      <c r="CV65" s="905"/>
      <c r="CW65" s="905"/>
      <c r="CX65" s="905"/>
      <c r="CY65" s="905"/>
      <c r="CZ65" s="905"/>
      <c r="DA65" s="905"/>
      <c r="DB65" s="905"/>
      <c r="DC65" s="905"/>
      <c r="DD65" s="905"/>
      <c r="DE65" s="905"/>
      <c r="DF65" s="905"/>
      <c r="DG65" s="905"/>
      <c r="DH65" s="905"/>
      <c r="DI65" s="905"/>
      <c r="DJ65" s="905"/>
      <c r="DK65" s="905"/>
      <c r="DL65" s="905"/>
      <c r="DM65" s="905"/>
      <c r="DN65" s="905"/>
      <c r="DO65" s="905"/>
      <c r="DP65" s="905"/>
      <c r="DQ65" s="905"/>
      <c r="DR65" s="905"/>
      <c r="DS65" s="905"/>
      <c r="DT65" s="905"/>
      <c r="DU65" s="905"/>
      <c r="DV65" s="905"/>
      <c r="DW65" s="905"/>
      <c r="DX65" s="905"/>
      <c r="DY65" s="905"/>
      <c r="DZ65" s="905"/>
      <c r="EA65" s="905"/>
      <c r="EB65" s="905"/>
      <c r="EC65" s="905"/>
      <c r="ED65" s="905"/>
      <c r="EE65" s="905"/>
      <c r="EF65" s="905"/>
      <c r="EG65" s="905"/>
      <c r="EH65" s="905"/>
      <c r="EI65" s="905"/>
      <c r="EJ65" s="905"/>
      <c r="EK65" s="905"/>
      <c r="EL65" s="905"/>
      <c r="EM65" s="905"/>
      <c r="EN65" s="905"/>
      <c r="EO65" s="905"/>
      <c r="EP65" s="905"/>
      <c r="EQ65" s="905"/>
      <c r="ER65" s="905"/>
      <c r="ES65" s="905"/>
      <c r="ET65" s="905"/>
      <c r="EU65" s="905"/>
      <c r="EV65" s="905"/>
      <c r="EW65" s="905"/>
      <c r="EX65" s="905"/>
      <c r="EY65" s="905"/>
      <c r="EZ65" s="905"/>
      <c r="FA65" s="905"/>
      <c r="FB65" s="905"/>
      <c r="FC65" s="905"/>
      <c r="FD65" s="905"/>
      <c r="FE65" s="905"/>
    </row>
    <row r="66" spans="22:161" ht="30" customHeight="1" x14ac:dyDescent="0.25">
      <c r="V66" s="675"/>
      <c r="W66" s="675"/>
      <c r="X66" s="675"/>
      <c r="Y66" s="675"/>
      <c r="Z66" s="675"/>
      <c r="AA66" s="675"/>
      <c r="AB66" s="675"/>
      <c r="AC66" s="675"/>
      <c r="AD66" s="675"/>
      <c r="AE66" s="675"/>
      <c r="AF66" s="675"/>
      <c r="AG66" s="905"/>
      <c r="AH66" s="905"/>
      <c r="AI66" s="905"/>
      <c r="AJ66" s="905"/>
      <c r="AK66" s="905"/>
      <c r="AL66" s="905"/>
      <c r="AM66" s="905"/>
      <c r="AN66" s="905"/>
      <c r="AO66" s="905"/>
      <c r="AP66" s="905"/>
      <c r="AQ66" s="905"/>
      <c r="AR66" s="905"/>
      <c r="AS66" s="905"/>
      <c r="AT66" s="905"/>
      <c r="AU66" s="905"/>
      <c r="AV66" s="905"/>
      <c r="AW66" s="905"/>
      <c r="AX66" s="905"/>
      <c r="AY66" s="905"/>
      <c r="AZ66" s="905"/>
      <c r="BA66" s="905"/>
      <c r="BB66" s="905"/>
      <c r="BC66" s="905"/>
      <c r="BD66" s="905"/>
      <c r="BE66" s="905"/>
      <c r="BF66" s="905"/>
      <c r="BG66" s="905"/>
      <c r="BH66" s="905"/>
      <c r="BI66" s="905"/>
      <c r="BJ66" s="905"/>
      <c r="BK66" s="905"/>
      <c r="BL66" s="905"/>
      <c r="BM66" s="905"/>
      <c r="BN66" s="905"/>
      <c r="BO66" s="905"/>
      <c r="BP66" s="905"/>
      <c r="BQ66" s="905"/>
      <c r="BR66" s="905"/>
      <c r="BS66" s="905"/>
      <c r="BT66" s="905"/>
      <c r="BU66" s="905"/>
      <c r="BV66" s="905"/>
      <c r="BW66" s="905"/>
      <c r="BX66" s="905"/>
      <c r="BY66" s="905"/>
      <c r="BZ66" s="905"/>
      <c r="CA66" s="905"/>
      <c r="CB66" s="905"/>
      <c r="CC66" s="905"/>
      <c r="CD66" s="905"/>
      <c r="CE66" s="905"/>
      <c r="CF66" s="905"/>
      <c r="CG66" s="905"/>
      <c r="CH66" s="905"/>
      <c r="CI66" s="905"/>
      <c r="CJ66" s="905"/>
      <c r="CK66" s="905"/>
      <c r="CL66" s="905"/>
      <c r="CM66" s="905"/>
      <c r="CN66" s="905"/>
      <c r="CO66" s="905"/>
      <c r="CP66" s="905"/>
      <c r="CQ66" s="905"/>
      <c r="CR66" s="905"/>
      <c r="CS66" s="905"/>
      <c r="CT66" s="905"/>
      <c r="CU66" s="905"/>
      <c r="CV66" s="905"/>
      <c r="CW66" s="905"/>
      <c r="CX66" s="905"/>
      <c r="CY66" s="905"/>
      <c r="CZ66" s="905"/>
      <c r="DA66" s="905"/>
      <c r="DB66" s="905"/>
      <c r="DC66" s="905"/>
      <c r="DD66" s="905"/>
      <c r="DE66" s="905"/>
      <c r="DF66" s="905"/>
      <c r="DG66" s="905"/>
      <c r="DH66" s="905"/>
      <c r="DI66" s="905"/>
      <c r="DJ66" s="905"/>
      <c r="DK66" s="905"/>
      <c r="DL66" s="905"/>
      <c r="DM66" s="905"/>
      <c r="DN66" s="905"/>
      <c r="DO66" s="905"/>
      <c r="DP66" s="905"/>
      <c r="DQ66" s="905"/>
      <c r="DR66" s="905"/>
      <c r="DS66" s="905"/>
      <c r="DT66" s="905"/>
      <c r="DU66" s="905"/>
      <c r="DV66" s="905"/>
      <c r="DW66" s="905"/>
      <c r="DX66" s="905"/>
      <c r="DY66" s="905"/>
      <c r="DZ66" s="905"/>
      <c r="EA66" s="905"/>
      <c r="EB66" s="905"/>
      <c r="EC66" s="905"/>
      <c r="ED66" s="905"/>
      <c r="EE66" s="905"/>
      <c r="EF66" s="905"/>
      <c r="EG66" s="905"/>
      <c r="EH66" s="905"/>
      <c r="EI66" s="905"/>
      <c r="EJ66" s="905"/>
      <c r="EK66" s="905"/>
      <c r="EL66" s="905"/>
      <c r="EM66" s="905"/>
      <c r="EN66" s="905"/>
      <c r="EO66" s="905"/>
      <c r="EP66" s="905"/>
      <c r="EQ66" s="905"/>
      <c r="ER66" s="905"/>
      <c r="ES66" s="905"/>
      <c r="ET66" s="905"/>
      <c r="EU66" s="905"/>
      <c r="EV66" s="905"/>
      <c r="EW66" s="905"/>
      <c r="EX66" s="905"/>
      <c r="EY66" s="905"/>
      <c r="EZ66" s="905"/>
      <c r="FA66" s="905"/>
      <c r="FB66" s="905"/>
      <c r="FC66" s="905"/>
      <c r="FD66" s="905"/>
      <c r="FE66" s="905"/>
    </row>
    <row r="67" spans="22:161" ht="30" customHeight="1" x14ac:dyDescent="0.25">
      <c r="V67" s="675"/>
      <c r="W67" s="675"/>
      <c r="X67" s="675"/>
      <c r="Y67" s="675"/>
      <c r="Z67" s="675"/>
      <c r="AA67" s="675"/>
      <c r="AB67" s="675"/>
      <c r="AC67" s="675"/>
      <c r="AD67" s="675"/>
      <c r="AE67" s="675"/>
      <c r="AF67" s="675"/>
      <c r="AG67" s="905"/>
      <c r="AH67" s="905"/>
      <c r="AI67" s="905"/>
      <c r="AJ67" s="905"/>
      <c r="AK67" s="905"/>
      <c r="AL67" s="905"/>
      <c r="AM67" s="905"/>
      <c r="AN67" s="905"/>
      <c r="AO67" s="905"/>
      <c r="AP67" s="905"/>
      <c r="AQ67" s="905"/>
      <c r="AR67" s="905"/>
      <c r="AS67" s="905"/>
      <c r="AT67" s="905"/>
      <c r="AU67" s="905"/>
      <c r="AV67" s="905"/>
      <c r="AW67" s="905"/>
      <c r="AX67" s="905"/>
      <c r="AY67" s="905"/>
      <c r="AZ67" s="905"/>
      <c r="BA67" s="905"/>
      <c r="BB67" s="905"/>
      <c r="BC67" s="905"/>
      <c r="BD67" s="905"/>
      <c r="BE67" s="905"/>
      <c r="BF67" s="905"/>
      <c r="BG67" s="905"/>
      <c r="BH67" s="905"/>
      <c r="BI67" s="905"/>
      <c r="BJ67" s="905"/>
      <c r="BK67" s="905"/>
      <c r="BL67" s="905"/>
      <c r="BM67" s="905"/>
      <c r="BN67" s="905"/>
      <c r="BO67" s="905"/>
      <c r="BP67" s="905"/>
      <c r="BQ67" s="905"/>
      <c r="BR67" s="905"/>
      <c r="BS67" s="905"/>
      <c r="BT67" s="905"/>
      <c r="BU67" s="905"/>
      <c r="BV67" s="905"/>
      <c r="BW67" s="905"/>
      <c r="BX67" s="905"/>
      <c r="BY67" s="905"/>
      <c r="BZ67" s="905"/>
      <c r="CA67" s="905"/>
      <c r="CB67" s="905"/>
      <c r="CC67" s="905"/>
      <c r="CD67" s="905"/>
      <c r="CE67" s="905"/>
      <c r="CF67" s="905"/>
      <c r="CG67" s="905"/>
      <c r="CH67" s="905"/>
      <c r="CI67" s="905"/>
      <c r="CJ67" s="905"/>
      <c r="CK67" s="905"/>
      <c r="CL67" s="905"/>
      <c r="CM67" s="905"/>
      <c r="CN67" s="905"/>
      <c r="CO67" s="905"/>
      <c r="CP67" s="905"/>
      <c r="CQ67" s="905"/>
      <c r="CR67" s="905"/>
      <c r="CS67" s="905"/>
      <c r="CT67" s="905"/>
      <c r="CU67" s="905"/>
      <c r="CV67" s="905"/>
      <c r="CW67" s="905"/>
      <c r="CX67" s="905"/>
      <c r="CY67" s="905"/>
      <c r="CZ67" s="905"/>
      <c r="DA67" s="905"/>
      <c r="DB67" s="905"/>
      <c r="DC67" s="905"/>
      <c r="DD67" s="905"/>
      <c r="DE67" s="905"/>
      <c r="DF67" s="905"/>
      <c r="DG67" s="905"/>
      <c r="DH67" s="905"/>
      <c r="DI67" s="905"/>
      <c r="DJ67" s="905"/>
      <c r="DK67" s="905"/>
      <c r="DL67" s="905"/>
      <c r="DM67" s="905"/>
      <c r="DN67" s="905"/>
      <c r="DO67" s="905"/>
      <c r="DP67" s="905"/>
      <c r="DQ67" s="905"/>
      <c r="DR67" s="905"/>
      <c r="DS67" s="905"/>
      <c r="DT67" s="905"/>
      <c r="DU67" s="905"/>
      <c r="DV67" s="905"/>
      <c r="DW67" s="905"/>
      <c r="DX67" s="905"/>
      <c r="DY67" s="905"/>
      <c r="DZ67" s="905"/>
      <c r="EA67" s="905"/>
      <c r="EB67" s="905"/>
      <c r="EC67" s="905"/>
      <c r="ED67" s="905"/>
      <c r="EE67" s="905"/>
      <c r="EF67" s="905"/>
      <c r="EG67" s="905"/>
      <c r="EH67" s="905"/>
      <c r="EI67" s="905"/>
      <c r="EJ67" s="905"/>
      <c r="EK67" s="905"/>
      <c r="EL67" s="905"/>
      <c r="EM67" s="905"/>
      <c r="EN67" s="905"/>
      <c r="EO67" s="905"/>
      <c r="EP67" s="905"/>
      <c r="EQ67" s="905"/>
      <c r="ER67" s="905"/>
      <c r="ES67" s="905"/>
      <c r="ET67" s="905"/>
      <c r="EU67" s="905"/>
      <c r="EV67" s="905"/>
      <c r="EW67" s="905"/>
      <c r="EX67" s="905"/>
      <c r="EY67" s="905"/>
      <c r="EZ67" s="905"/>
      <c r="FA67" s="905"/>
      <c r="FB67" s="905"/>
      <c r="FC67" s="905"/>
      <c r="FD67" s="905"/>
      <c r="FE67" s="905"/>
    </row>
    <row r="68" spans="22:161" ht="30" customHeight="1" x14ac:dyDescent="0.25">
      <c r="V68" s="675"/>
      <c r="W68" s="675"/>
      <c r="X68" s="675"/>
      <c r="Y68" s="675"/>
      <c r="Z68" s="675"/>
      <c r="AA68" s="675"/>
      <c r="AB68" s="675"/>
      <c r="AC68" s="675"/>
      <c r="AD68" s="675"/>
      <c r="AE68" s="675"/>
      <c r="AF68" s="675"/>
      <c r="AG68" s="905"/>
      <c r="AH68" s="905"/>
      <c r="AI68" s="905"/>
      <c r="AJ68" s="905"/>
      <c r="AK68" s="905"/>
      <c r="AL68" s="905"/>
      <c r="AM68" s="905"/>
      <c r="AN68" s="905"/>
      <c r="AO68" s="905"/>
      <c r="AP68" s="905"/>
      <c r="AQ68" s="905"/>
      <c r="AR68" s="905"/>
      <c r="AS68" s="905"/>
      <c r="AT68" s="905"/>
      <c r="AU68" s="905"/>
      <c r="AV68" s="905"/>
      <c r="AW68" s="905"/>
      <c r="AX68" s="905"/>
      <c r="AY68" s="905"/>
      <c r="AZ68" s="905"/>
      <c r="BA68" s="905"/>
      <c r="BB68" s="905"/>
      <c r="BC68" s="905"/>
      <c r="BD68" s="905"/>
      <c r="BE68" s="905"/>
      <c r="BF68" s="905"/>
      <c r="BG68" s="905"/>
      <c r="BH68" s="905"/>
      <c r="BI68" s="905"/>
      <c r="BJ68" s="905"/>
      <c r="BK68" s="905"/>
      <c r="BL68" s="905"/>
      <c r="BM68" s="905"/>
      <c r="BN68" s="905"/>
      <c r="BO68" s="905"/>
      <c r="BP68" s="905"/>
      <c r="BQ68" s="905"/>
      <c r="BR68" s="905"/>
      <c r="BS68" s="905"/>
      <c r="BT68" s="905"/>
      <c r="BU68" s="905"/>
      <c r="BV68" s="905"/>
      <c r="BW68" s="905"/>
      <c r="BX68" s="905"/>
      <c r="BY68" s="905"/>
      <c r="BZ68" s="905"/>
      <c r="CA68" s="905"/>
      <c r="CB68" s="905"/>
      <c r="CC68" s="905"/>
      <c r="CD68" s="905"/>
      <c r="CE68" s="905"/>
      <c r="CF68" s="905"/>
      <c r="CG68" s="905"/>
      <c r="CH68" s="905"/>
      <c r="CI68" s="905"/>
      <c r="CJ68" s="905"/>
      <c r="CK68" s="905"/>
      <c r="CL68" s="905"/>
      <c r="CM68" s="905"/>
      <c r="CN68" s="905"/>
      <c r="CO68" s="905"/>
      <c r="CP68" s="905"/>
      <c r="CQ68" s="905"/>
      <c r="CR68" s="905"/>
      <c r="CS68" s="905"/>
      <c r="CT68" s="905"/>
      <c r="CU68" s="905"/>
      <c r="CV68" s="905"/>
      <c r="CW68" s="905"/>
      <c r="CX68" s="905"/>
      <c r="CY68" s="905"/>
      <c r="CZ68" s="905"/>
      <c r="DA68" s="905"/>
      <c r="DB68" s="905"/>
      <c r="DC68" s="905"/>
      <c r="DD68" s="905"/>
      <c r="DE68" s="905"/>
      <c r="DF68" s="905"/>
      <c r="DG68" s="905"/>
      <c r="DH68" s="905"/>
      <c r="DI68" s="905"/>
      <c r="DJ68" s="905"/>
      <c r="DK68" s="905"/>
      <c r="DL68" s="905"/>
      <c r="DM68" s="905"/>
      <c r="DN68" s="905"/>
      <c r="DO68" s="905"/>
      <c r="DP68" s="905"/>
      <c r="DQ68" s="905"/>
      <c r="DR68" s="905"/>
      <c r="DS68" s="905"/>
      <c r="DT68" s="905"/>
      <c r="DU68" s="905"/>
      <c r="DV68" s="905"/>
      <c r="DW68" s="905"/>
      <c r="DX68" s="905"/>
      <c r="DY68" s="905"/>
      <c r="DZ68" s="905"/>
      <c r="EA68" s="905"/>
      <c r="EB68" s="905"/>
      <c r="EC68" s="905"/>
      <c r="ED68" s="905"/>
      <c r="EE68" s="905"/>
      <c r="EF68" s="905"/>
      <c r="EG68" s="905"/>
      <c r="EH68" s="905"/>
      <c r="EI68" s="905"/>
      <c r="EJ68" s="905"/>
      <c r="EK68" s="905"/>
      <c r="EL68" s="905"/>
      <c r="EM68" s="905"/>
      <c r="EN68" s="905"/>
      <c r="EO68" s="905"/>
      <c r="EP68" s="905"/>
      <c r="EQ68" s="905"/>
      <c r="ER68" s="905"/>
      <c r="ES68" s="905"/>
      <c r="ET68" s="905"/>
      <c r="EU68" s="905"/>
      <c r="EV68" s="905"/>
      <c r="EW68" s="905"/>
      <c r="EX68" s="905"/>
      <c r="EY68" s="905"/>
      <c r="EZ68" s="905"/>
      <c r="FA68" s="905"/>
      <c r="FB68" s="905"/>
      <c r="FC68" s="905"/>
      <c r="FD68" s="905"/>
      <c r="FE68" s="905"/>
    </row>
    <row r="69" spans="22:161" ht="30" customHeight="1" x14ac:dyDescent="0.25">
      <c r="V69" s="675"/>
      <c r="W69" s="675"/>
      <c r="X69" s="675"/>
      <c r="Y69" s="675"/>
      <c r="Z69" s="675"/>
      <c r="AA69" s="675"/>
      <c r="AB69" s="675"/>
      <c r="AC69" s="675"/>
      <c r="AD69" s="675"/>
      <c r="AE69" s="675"/>
      <c r="AF69" s="675"/>
      <c r="AG69" s="905"/>
      <c r="AH69" s="905"/>
      <c r="AI69" s="905"/>
      <c r="AJ69" s="905"/>
      <c r="AK69" s="905"/>
      <c r="AL69" s="905"/>
      <c r="AM69" s="905"/>
      <c r="AN69" s="905"/>
      <c r="AO69" s="905"/>
      <c r="AP69" s="905"/>
      <c r="AQ69" s="905"/>
      <c r="AR69" s="905"/>
      <c r="AS69" s="905"/>
      <c r="AT69" s="905"/>
      <c r="AU69" s="905"/>
      <c r="AV69" s="905"/>
      <c r="AW69" s="905"/>
      <c r="AX69" s="905"/>
      <c r="AY69" s="905"/>
      <c r="AZ69" s="905"/>
      <c r="BA69" s="905"/>
      <c r="BB69" s="905"/>
      <c r="BC69" s="905"/>
      <c r="BD69" s="905"/>
      <c r="BE69" s="905"/>
      <c r="BF69" s="905"/>
      <c r="BG69" s="905"/>
      <c r="BH69" s="905"/>
      <c r="BI69" s="905"/>
      <c r="BJ69" s="905"/>
      <c r="BK69" s="905"/>
      <c r="BL69" s="905"/>
      <c r="BM69" s="905"/>
      <c r="BN69" s="905"/>
      <c r="BO69" s="905"/>
      <c r="BP69" s="905"/>
      <c r="BQ69" s="905"/>
      <c r="BR69" s="905"/>
      <c r="BS69" s="905"/>
      <c r="BT69" s="905"/>
      <c r="BU69" s="905"/>
      <c r="BV69" s="905"/>
      <c r="BW69" s="905"/>
      <c r="BX69" s="905"/>
      <c r="BY69" s="905"/>
      <c r="BZ69" s="905"/>
      <c r="CA69" s="905"/>
      <c r="CB69" s="905"/>
      <c r="CC69" s="905"/>
      <c r="CD69" s="905"/>
      <c r="CE69" s="905"/>
      <c r="CF69" s="905"/>
      <c r="CG69" s="905"/>
      <c r="CH69" s="905"/>
      <c r="CI69" s="905"/>
      <c r="CJ69" s="905"/>
      <c r="CK69" s="905"/>
      <c r="CL69" s="905"/>
      <c r="CM69" s="905"/>
      <c r="CN69" s="905"/>
      <c r="CO69" s="905"/>
      <c r="CP69" s="905"/>
      <c r="CQ69" s="905"/>
      <c r="CR69" s="905"/>
      <c r="CS69" s="905"/>
      <c r="CT69" s="905"/>
      <c r="CU69" s="905"/>
      <c r="CV69" s="905"/>
      <c r="CW69" s="905"/>
      <c r="CX69" s="905"/>
      <c r="CY69" s="905"/>
      <c r="CZ69" s="905"/>
      <c r="DA69" s="905"/>
      <c r="DB69" s="905"/>
      <c r="DC69" s="905"/>
      <c r="DD69" s="905"/>
      <c r="DE69" s="905"/>
      <c r="DF69" s="905"/>
      <c r="DG69" s="905"/>
      <c r="DH69" s="905"/>
      <c r="DI69" s="905"/>
      <c r="DJ69" s="905"/>
      <c r="DK69" s="905"/>
      <c r="DL69" s="905"/>
      <c r="DM69" s="905"/>
      <c r="DN69" s="905"/>
      <c r="DO69" s="905"/>
      <c r="DP69" s="905"/>
      <c r="DQ69" s="905"/>
      <c r="DR69" s="905"/>
      <c r="DS69" s="905"/>
      <c r="DT69" s="905"/>
      <c r="DU69" s="905"/>
      <c r="DV69" s="905"/>
      <c r="DW69" s="905"/>
      <c r="DX69" s="905"/>
      <c r="DY69" s="905"/>
      <c r="DZ69" s="905"/>
      <c r="EA69" s="905"/>
      <c r="EB69" s="905"/>
      <c r="EC69" s="905"/>
      <c r="ED69" s="905"/>
      <c r="EE69" s="905"/>
      <c r="EF69" s="905"/>
      <c r="EG69" s="905"/>
      <c r="EH69" s="905"/>
      <c r="EI69" s="905"/>
      <c r="EJ69" s="905"/>
      <c r="EK69" s="905"/>
      <c r="EL69" s="905"/>
      <c r="EM69" s="905"/>
      <c r="EN69" s="905"/>
      <c r="EO69" s="905"/>
      <c r="EP69" s="905"/>
      <c r="EQ69" s="905"/>
      <c r="ER69" s="905"/>
      <c r="ES69" s="905"/>
      <c r="ET69" s="905"/>
      <c r="EU69" s="905"/>
      <c r="EV69" s="905"/>
      <c r="EW69" s="905"/>
      <c r="EX69" s="905"/>
      <c r="EY69" s="905"/>
      <c r="EZ69" s="905"/>
      <c r="FA69" s="905"/>
      <c r="FB69" s="905"/>
      <c r="FC69" s="905"/>
      <c r="FD69" s="905"/>
      <c r="FE69" s="905"/>
    </row>
    <row r="70" spans="22:161" ht="30" customHeight="1" x14ac:dyDescent="0.25">
      <c r="V70" s="675"/>
      <c r="W70" s="675"/>
      <c r="X70" s="675"/>
      <c r="Y70" s="675"/>
      <c r="Z70" s="675"/>
      <c r="AA70" s="675"/>
      <c r="AB70" s="675"/>
      <c r="AC70" s="675"/>
      <c r="AD70" s="675"/>
      <c r="AE70" s="675"/>
      <c r="AF70" s="675"/>
      <c r="AG70" s="905"/>
      <c r="AH70" s="905"/>
      <c r="AI70" s="905"/>
      <c r="AJ70" s="905"/>
      <c r="AK70" s="905"/>
      <c r="AL70" s="905"/>
      <c r="AM70" s="905"/>
      <c r="AN70" s="905"/>
      <c r="AO70" s="905"/>
      <c r="AP70" s="905"/>
      <c r="AQ70" s="905"/>
      <c r="AR70" s="905"/>
      <c r="AS70" s="905"/>
      <c r="AT70" s="905"/>
      <c r="AU70" s="905"/>
      <c r="AV70" s="905"/>
      <c r="AW70" s="905"/>
      <c r="AX70" s="905"/>
      <c r="AY70" s="905"/>
      <c r="AZ70" s="905"/>
      <c r="BA70" s="905"/>
      <c r="BB70" s="905"/>
      <c r="BC70" s="905"/>
      <c r="BD70" s="905"/>
      <c r="BE70" s="905"/>
      <c r="BF70" s="905"/>
      <c r="BG70" s="905"/>
      <c r="BH70" s="905"/>
      <c r="BI70" s="905"/>
      <c r="BJ70" s="905"/>
      <c r="BK70" s="905"/>
      <c r="BL70" s="905"/>
      <c r="BM70" s="905"/>
      <c r="BN70" s="905"/>
      <c r="BO70" s="905"/>
      <c r="BP70" s="905"/>
      <c r="BQ70" s="905"/>
      <c r="BR70" s="905"/>
      <c r="BS70" s="905"/>
      <c r="BT70" s="905"/>
      <c r="BU70" s="905"/>
      <c r="BV70" s="905"/>
      <c r="BW70" s="905"/>
      <c r="BX70" s="905"/>
      <c r="BY70" s="905"/>
      <c r="BZ70" s="905"/>
      <c r="CA70" s="905"/>
      <c r="CB70" s="905"/>
      <c r="CC70" s="905"/>
      <c r="CD70" s="905"/>
      <c r="CE70" s="905"/>
      <c r="CF70" s="905"/>
      <c r="CG70" s="905"/>
      <c r="CH70" s="905"/>
      <c r="CI70" s="905"/>
      <c r="CJ70" s="905"/>
      <c r="CK70" s="905"/>
      <c r="CL70" s="905"/>
      <c r="CM70" s="905"/>
      <c r="CN70" s="905"/>
      <c r="CO70" s="905"/>
      <c r="CP70" s="905"/>
      <c r="CQ70" s="905"/>
      <c r="CR70" s="905"/>
      <c r="CS70" s="905"/>
      <c r="CT70" s="905"/>
      <c r="CU70" s="905"/>
      <c r="CV70" s="905"/>
      <c r="CW70" s="905"/>
      <c r="CX70" s="905"/>
      <c r="CY70" s="905"/>
      <c r="CZ70" s="905"/>
      <c r="DA70" s="905"/>
      <c r="DB70" s="905"/>
      <c r="DC70" s="905"/>
      <c r="DD70" s="905"/>
      <c r="DE70" s="905"/>
      <c r="DF70" s="905"/>
      <c r="DG70" s="905"/>
      <c r="DH70" s="905"/>
      <c r="DI70" s="905"/>
      <c r="DJ70" s="905"/>
      <c r="DK70" s="905"/>
      <c r="DL70" s="905"/>
      <c r="DM70" s="905"/>
      <c r="DN70" s="905"/>
      <c r="DO70" s="905"/>
      <c r="DP70" s="905"/>
      <c r="DQ70" s="905"/>
      <c r="DR70" s="905"/>
      <c r="DS70" s="905"/>
      <c r="DT70" s="905"/>
      <c r="DU70" s="905"/>
      <c r="DV70" s="905"/>
      <c r="DW70" s="905"/>
      <c r="DX70" s="905"/>
      <c r="DY70" s="905"/>
      <c r="DZ70" s="905"/>
      <c r="EA70" s="905"/>
      <c r="EB70" s="905"/>
      <c r="EC70" s="905"/>
      <c r="ED70" s="905"/>
      <c r="EE70" s="905"/>
      <c r="EF70" s="905"/>
      <c r="EG70" s="905"/>
      <c r="EH70" s="905"/>
      <c r="EI70" s="905"/>
      <c r="EJ70" s="905"/>
      <c r="EK70" s="905"/>
      <c r="EL70" s="905"/>
      <c r="EM70" s="905"/>
      <c r="EN70" s="905"/>
      <c r="EO70" s="905"/>
      <c r="EP70" s="905"/>
      <c r="EQ70" s="905"/>
      <c r="ER70" s="905"/>
      <c r="ES70" s="905"/>
      <c r="ET70" s="905"/>
      <c r="EU70" s="905"/>
      <c r="EV70" s="905"/>
      <c r="EW70" s="905"/>
      <c r="EX70" s="905"/>
      <c r="EY70" s="905"/>
      <c r="EZ70" s="905"/>
      <c r="FA70" s="905"/>
      <c r="FB70" s="905"/>
      <c r="FC70" s="905"/>
      <c r="FD70" s="905"/>
      <c r="FE70" s="905"/>
    </row>
    <row r="71" spans="22:161" ht="30" customHeight="1" x14ac:dyDescent="0.25">
      <c r="V71" s="675"/>
      <c r="W71" s="675"/>
      <c r="X71" s="675"/>
      <c r="Y71" s="675"/>
      <c r="Z71" s="675"/>
      <c r="AA71" s="675"/>
      <c r="AB71" s="675"/>
      <c r="AC71" s="675"/>
      <c r="AD71" s="675"/>
      <c r="AE71" s="675"/>
      <c r="AF71" s="675"/>
      <c r="AG71" s="905"/>
      <c r="AH71" s="905"/>
      <c r="AI71" s="905"/>
      <c r="AJ71" s="905"/>
      <c r="AK71" s="905"/>
      <c r="AL71" s="905"/>
      <c r="AM71" s="905"/>
      <c r="AN71" s="905"/>
      <c r="AO71" s="905"/>
      <c r="AP71" s="905"/>
      <c r="AQ71" s="905"/>
      <c r="AR71" s="905"/>
      <c r="AS71" s="905"/>
      <c r="AT71" s="905"/>
      <c r="AU71" s="905"/>
      <c r="AV71" s="905"/>
      <c r="AW71" s="905"/>
      <c r="AX71" s="905"/>
      <c r="AY71" s="905"/>
      <c r="AZ71" s="905"/>
      <c r="BA71" s="905"/>
      <c r="BB71" s="905"/>
      <c r="BC71" s="905"/>
      <c r="BD71" s="905"/>
      <c r="BE71" s="905"/>
      <c r="BF71" s="905"/>
      <c r="BG71" s="905"/>
      <c r="BH71" s="905"/>
      <c r="BI71" s="905"/>
      <c r="BJ71" s="905"/>
      <c r="BK71" s="905"/>
      <c r="BL71" s="905"/>
      <c r="BM71" s="905"/>
      <c r="BN71" s="905"/>
      <c r="BO71" s="905"/>
      <c r="BP71" s="905"/>
      <c r="BQ71" s="905"/>
      <c r="BR71" s="905"/>
      <c r="BS71" s="905"/>
      <c r="BT71" s="905"/>
      <c r="BU71" s="905"/>
      <c r="BV71" s="905"/>
      <c r="BW71" s="905"/>
      <c r="BX71" s="905"/>
      <c r="BY71" s="905"/>
      <c r="BZ71" s="905"/>
      <c r="CA71" s="905"/>
      <c r="CB71" s="905"/>
      <c r="CC71" s="905"/>
      <c r="CD71" s="905"/>
      <c r="CE71" s="905"/>
      <c r="CF71" s="905"/>
      <c r="CG71" s="905"/>
      <c r="CH71" s="905"/>
      <c r="CI71" s="905"/>
      <c r="CJ71" s="905"/>
      <c r="CK71" s="905"/>
      <c r="CL71" s="905"/>
      <c r="CM71" s="905"/>
      <c r="CN71" s="905"/>
      <c r="CO71" s="905"/>
      <c r="CP71" s="905"/>
      <c r="CQ71" s="905"/>
      <c r="CR71" s="905"/>
      <c r="CS71" s="905"/>
      <c r="CT71" s="905"/>
      <c r="CU71" s="905"/>
      <c r="CV71" s="905"/>
      <c r="CW71" s="905"/>
      <c r="CX71" s="905"/>
      <c r="CY71" s="905"/>
      <c r="CZ71" s="905"/>
      <c r="DA71" s="905"/>
      <c r="DB71" s="905"/>
      <c r="DC71" s="905"/>
      <c r="DD71" s="905"/>
      <c r="DE71" s="905"/>
      <c r="DF71" s="905"/>
      <c r="DG71" s="905"/>
      <c r="DH71" s="905"/>
      <c r="DI71" s="905"/>
      <c r="DJ71" s="905"/>
      <c r="DK71" s="905"/>
      <c r="DL71" s="905"/>
      <c r="DM71" s="905"/>
      <c r="DN71" s="905"/>
      <c r="DO71" s="905"/>
      <c r="DP71" s="905"/>
      <c r="DQ71" s="905"/>
      <c r="DR71" s="905"/>
      <c r="DS71" s="905"/>
      <c r="DT71" s="905"/>
      <c r="DU71" s="905"/>
      <c r="DV71" s="905"/>
      <c r="DW71" s="905"/>
      <c r="DX71" s="905"/>
      <c r="DY71" s="905"/>
      <c r="DZ71" s="905"/>
      <c r="EA71" s="905"/>
      <c r="EB71" s="905"/>
      <c r="EC71" s="905"/>
      <c r="ED71" s="905"/>
      <c r="EE71" s="905"/>
      <c r="EF71" s="905"/>
      <c r="EG71" s="905"/>
      <c r="EH71" s="905"/>
      <c r="EI71" s="905"/>
      <c r="EJ71" s="905"/>
      <c r="EK71" s="905"/>
      <c r="EL71" s="905"/>
      <c r="EM71" s="905"/>
      <c r="EN71" s="905"/>
      <c r="EO71" s="905"/>
      <c r="EP71" s="905"/>
      <c r="EQ71" s="905"/>
      <c r="ER71" s="905"/>
      <c r="ES71" s="905"/>
      <c r="ET71" s="905"/>
      <c r="EU71" s="905"/>
      <c r="EV71" s="905"/>
      <c r="EW71" s="905"/>
      <c r="EX71" s="905"/>
      <c r="EY71" s="905"/>
      <c r="EZ71" s="905"/>
      <c r="FA71" s="905"/>
      <c r="FB71" s="905"/>
      <c r="FC71" s="905"/>
      <c r="FD71" s="905"/>
      <c r="FE71" s="905"/>
    </row>
    <row r="72" spans="22:161" ht="30" customHeight="1" x14ac:dyDescent="0.25">
      <c r="V72" s="675"/>
      <c r="W72" s="675"/>
      <c r="X72" s="675"/>
      <c r="Y72" s="675"/>
      <c r="Z72" s="675"/>
      <c r="AA72" s="675"/>
      <c r="AB72" s="675"/>
      <c r="AC72" s="675"/>
      <c r="AD72" s="675"/>
      <c r="AE72" s="675"/>
      <c r="AF72" s="675"/>
      <c r="AG72" s="905"/>
      <c r="AH72" s="905"/>
      <c r="AI72" s="905"/>
      <c r="AJ72" s="905"/>
      <c r="AK72" s="905"/>
      <c r="AL72" s="905"/>
      <c r="AM72" s="905"/>
      <c r="AN72" s="905"/>
      <c r="AO72" s="905"/>
      <c r="AP72" s="905"/>
      <c r="AQ72" s="905"/>
      <c r="AR72" s="905"/>
      <c r="AS72" s="905"/>
      <c r="AT72" s="905"/>
      <c r="AU72" s="905"/>
      <c r="AV72" s="905"/>
      <c r="AW72" s="905"/>
      <c r="AX72" s="905"/>
      <c r="AY72" s="905"/>
      <c r="AZ72" s="905"/>
      <c r="BA72" s="905"/>
      <c r="BB72" s="905"/>
      <c r="BC72" s="905"/>
      <c r="BD72" s="905"/>
      <c r="BE72" s="905"/>
      <c r="BF72" s="905"/>
      <c r="BG72" s="905"/>
      <c r="BH72" s="905"/>
      <c r="BI72" s="905"/>
      <c r="BJ72" s="905"/>
      <c r="BK72" s="905"/>
      <c r="BL72" s="905"/>
      <c r="BM72" s="905"/>
      <c r="BN72" s="905"/>
      <c r="BO72" s="905"/>
      <c r="BP72" s="905"/>
      <c r="BQ72" s="905"/>
      <c r="BR72" s="905"/>
      <c r="BS72" s="905"/>
      <c r="BT72" s="905"/>
      <c r="BU72" s="905"/>
      <c r="BV72" s="905"/>
      <c r="BW72" s="905"/>
      <c r="BX72" s="905"/>
      <c r="BY72" s="905"/>
      <c r="BZ72" s="905"/>
      <c r="CA72" s="905"/>
      <c r="CB72" s="905"/>
      <c r="CC72" s="905"/>
      <c r="CD72" s="905"/>
      <c r="CE72" s="905"/>
      <c r="CF72" s="905"/>
      <c r="CG72" s="905"/>
      <c r="CH72" s="905"/>
      <c r="CI72" s="905"/>
      <c r="CJ72" s="905"/>
      <c r="CK72" s="905"/>
      <c r="CL72" s="905"/>
      <c r="CM72" s="905"/>
      <c r="CN72" s="905"/>
      <c r="CO72" s="905"/>
      <c r="CP72" s="905"/>
      <c r="CQ72" s="905"/>
      <c r="CR72" s="905"/>
      <c r="CS72" s="905"/>
      <c r="CT72" s="905"/>
      <c r="CU72" s="905"/>
      <c r="CV72" s="905"/>
      <c r="CW72" s="905"/>
      <c r="CX72" s="905"/>
      <c r="CY72" s="905"/>
      <c r="CZ72" s="905"/>
      <c r="DA72" s="905"/>
      <c r="DB72" s="905"/>
      <c r="DC72" s="905"/>
      <c r="DD72" s="905"/>
      <c r="DE72" s="905"/>
      <c r="DF72" s="905"/>
      <c r="DG72" s="905"/>
      <c r="DH72" s="905"/>
      <c r="DI72" s="905"/>
      <c r="DJ72" s="905"/>
      <c r="DK72" s="905"/>
      <c r="DL72" s="905"/>
      <c r="DM72" s="905"/>
      <c r="DN72" s="905"/>
      <c r="DO72" s="905"/>
      <c r="DP72" s="905"/>
      <c r="DQ72" s="905"/>
      <c r="DR72" s="905"/>
      <c r="DS72" s="905"/>
      <c r="DT72" s="905"/>
      <c r="DU72" s="905"/>
      <c r="DV72" s="905"/>
      <c r="DW72" s="905"/>
      <c r="DX72" s="905"/>
      <c r="DY72" s="905"/>
      <c r="DZ72" s="905"/>
      <c r="EA72" s="905"/>
      <c r="EB72" s="905"/>
      <c r="EC72" s="905"/>
      <c r="ED72" s="905"/>
      <c r="EE72" s="905"/>
      <c r="EF72" s="905"/>
      <c r="EG72" s="905"/>
      <c r="EH72" s="905"/>
      <c r="EI72" s="905"/>
      <c r="EJ72" s="905"/>
      <c r="EK72" s="905"/>
      <c r="EL72" s="905"/>
      <c r="EM72" s="905"/>
      <c r="EN72" s="905"/>
      <c r="EO72" s="905"/>
      <c r="EP72" s="905"/>
      <c r="EQ72" s="905"/>
      <c r="ER72" s="905"/>
      <c r="ES72" s="905"/>
      <c r="ET72" s="905"/>
      <c r="EU72" s="905"/>
      <c r="EV72" s="905"/>
      <c r="EW72" s="905"/>
      <c r="EX72" s="905"/>
      <c r="EY72" s="905"/>
      <c r="EZ72" s="905"/>
      <c r="FA72" s="905"/>
      <c r="FB72" s="905"/>
      <c r="FC72" s="905"/>
      <c r="FD72" s="905"/>
      <c r="FE72" s="905"/>
    </row>
    <row r="73" spans="22:161" ht="30" customHeight="1" x14ac:dyDescent="0.25">
      <c r="V73" s="675"/>
      <c r="W73" s="675"/>
      <c r="X73" s="675"/>
      <c r="Y73" s="675"/>
      <c r="Z73" s="675"/>
      <c r="AA73" s="675"/>
      <c r="AB73" s="675"/>
      <c r="AC73" s="675"/>
      <c r="AD73" s="675"/>
      <c r="AE73" s="675"/>
      <c r="AF73" s="675"/>
      <c r="AG73" s="905"/>
      <c r="AH73" s="905"/>
      <c r="AI73" s="905"/>
      <c r="AJ73" s="905"/>
      <c r="AK73" s="905"/>
      <c r="AL73" s="905"/>
      <c r="AM73" s="905"/>
      <c r="AN73" s="905"/>
      <c r="AO73" s="905"/>
      <c r="AP73" s="905"/>
      <c r="AQ73" s="905"/>
      <c r="AR73" s="905"/>
      <c r="AS73" s="905"/>
      <c r="AT73" s="905"/>
      <c r="AU73" s="905"/>
      <c r="AV73" s="905"/>
      <c r="AW73" s="905"/>
      <c r="AX73" s="905"/>
      <c r="AY73" s="905"/>
      <c r="AZ73" s="905"/>
      <c r="BA73" s="905"/>
      <c r="BB73" s="905"/>
      <c r="BC73" s="905"/>
      <c r="BD73" s="905"/>
      <c r="BE73" s="905"/>
      <c r="BF73" s="905"/>
      <c r="BG73" s="905"/>
      <c r="BH73" s="905"/>
      <c r="BI73" s="905"/>
      <c r="BJ73" s="905"/>
      <c r="BK73" s="905"/>
      <c r="BL73" s="905"/>
      <c r="BM73" s="905"/>
      <c r="BN73" s="905"/>
      <c r="BO73" s="905"/>
      <c r="BP73" s="905"/>
      <c r="BQ73" s="905"/>
      <c r="BR73" s="905"/>
      <c r="BS73" s="905"/>
      <c r="BT73" s="905"/>
      <c r="BU73" s="905"/>
      <c r="BV73" s="905"/>
      <c r="BW73" s="905"/>
      <c r="BX73" s="905"/>
      <c r="BY73" s="905"/>
      <c r="BZ73" s="905"/>
      <c r="CA73" s="905"/>
      <c r="CB73" s="905"/>
      <c r="CC73" s="905"/>
      <c r="CD73" s="905"/>
      <c r="CE73" s="905"/>
      <c r="CF73" s="905"/>
      <c r="CG73" s="905"/>
      <c r="CH73" s="905"/>
      <c r="CI73" s="905"/>
      <c r="CJ73" s="905"/>
      <c r="CK73" s="905"/>
      <c r="CL73" s="905"/>
      <c r="CM73" s="905"/>
      <c r="CN73" s="905"/>
      <c r="CO73" s="905"/>
      <c r="CP73" s="905"/>
      <c r="CQ73" s="905"/>
      <c r="CR73" s="905"/>
      <c r="CS73" s="905"/>
      <c r="CT73" s="905"/>
      <c r="CU73" s="905"/>
      <c r="CV73" s="905"/>
      <c r="CW73" s="905"/>
      <c r="CX73" s="905"/>
      <c r="CY73" s="905"/>
      <c r="CZ73" s="905"/>
      <c r="DA73" s="905"/>
      <c r="DB73" s="905"/>
      <c r="DC73" s="905"/>
      <c r="DD73" s="905"/>
      <c r="DE73" s="905"/>
      <c r="DF73" s="905"/>
      <c r="DG73" s="905"/>
      <c r="DH73" s="905"/>
      <c r="DI73" s="905"/>
      <c r="DJ73" s="905"/>
      <c r="DK73" s="905"/>
      <c r="DL73" s="905"/>
      <c r="DM73" s="905"/>
      <c r="DN73" s="905"/>
      <c r="DO73" s="905"/>
      <c r="DP73" s="905"/>
      <c r="DQ73" s="905"/>
      <c r="DR73" s="905"/>
      <c r="DS73" s="905"/>
      <c r="DT73" s="905"/>
      <c r="DU73" s="905"/>
      <c r="DV73" s="905"/>
      <c r="DW73" s="905"/>
      <c r="DX73" s="905"/>
      <c r="DY73" s="905"/>
      <c r="DZ73" s="905"/>
      <c r="EA73" s="905"/>
      <c r="EB73" s="905"/>
      <c r="EC73" s="905"/>
      <c r="ED73" s="905"/>
      <c r="EE73" s="905"/>
      <c r="EF73" s="905"/>
      <c r="EG73" s="905"/>
      <c r="EH73" s="905"/>
      <c r="EI73" s="905"/>
      <c r="EJ73" s="905"/>
      <c r="EK73" s="905"/>
      <c r="EL73" s="905"/>
      <c r="EM73" s="905"/>
      <c r="EN73" s="905"/>
      <c r="EO73" s="905"/>
      <c r="EP73" s="905"/>
      <c r="EQ73" s="905"/>
      <c r="ER73" s="905"/>
      <c r="ES73" s="905"/>
      <c r="ET73" s="905"/>
      <c r="EU73" s="905"/>
      <c r="EV73" s="905"/>
      <c r="EW73" s="905"/>
      <c r="EX73" s="905"/>
      <c r="EY73" s="905"/>
      <c r="EZ73" s="905"/>
      <c r="FA73" s="905"/>
      <c r="FB73" s="905"/>
      <c r="FC73" s="905"/>
      <c r="FD73" s="905"/>
      <c r="FE73" s="905"/>
    </row>
    <row r="74" spans="22:161" ht="30" customHeight="1" x14ac:dyDescent="0.25">
      <c r="V74" s="675"/>
      <c r="W74" s="675"/>
      <c r="X74" s="675"/>
      <c r="Y74" s="675"/>
      <c r="Z74" s="675"/>
      <c r="AA74" s="675"/>
      <c r="AB74" s="675"/>
      <c r="AC74" s="675"/>
      <c r="AD74" s="675"/>
      <c r="AE74" s="675"/>
      <c r="AF74" s="675"/>
      <c r="AG74" s="905"/>
      <c r="AH74" s="905"/>
      <c r="AI74" s="905"/>
      <c r="AJ74" s="905"/>
      <c r="AK74" s="905"/>
      <c r="AL74" s="905"/>
      <c r="AM74" s="905"/>
      <c r="AN74" s="905"/>
      <c r="AO74" s="905"/>
      <c r="AP74" s="905"/>
      <c r="AQ74" s="905"/>
      <c r="AR74" s="905"/>
      <c r="AS74" s="905"/>
      <c r="AT74" s="905"/>
      <c r="AU74" s="905"/>
      <c r="AV74" s="905"/>
      <c r="AW74" s="905"/>
      <c r="AX74" s="905"/>
      <c r="AY74" s="905"/>
      <c r="AZ74" s="905"/>
      <c r="BA74" s="905"/>
      <c r="BB74" s="905"/>
      <c r="BC74" s="905"/>
      <c r="BD74" s="905"/>
      <c r="BE74" s="905"/>
      <c r="BF74" s="905"/>
      <c r="BG74" s="905"/>
      <c r="BH74" s="905"/>
      <c r="BI74" s="905"/>
      <c r="BJ74" s="905"/>
      <c r="BK74" s="905"/>
      <c r="BL74" s="905"/>
      <c r="BM74" s="905"/>
      <c r="BN74" s="905"/>
      <c r="BO74" s="905"/>
      <c r="BP74" s="905"/>
      <c r="BQ74" s="905"/>
      <c r="BR74" s="905"/>
      <c r="BS74" s="905"/>
      <c r="BT74" s="905"/>
      <c r="BU74" s="905"/>
      <c r="BV74" s="905"/>
      <c r="BW74" s="905"/>
      <c r="BX74" s="905"/>
      <c r="BY74" s="905"/>
      <c r="BZ74" s="905"/>
      <c r="CA74" s="905"/>
      <c r="CB74" s="905"/>
      <c r="CC74" s="905"/>
      <c r="CD74" s="905"/>
      <c r="CE74" s="905"/>
      <c r="CF74" s="905"/>
      <c r="CG74" s="905"/>
      <c r="CH74" s="905"/>
      <c r="CI74" s="905"/>
      <c r="CJ74" s="905"/>
      <c r="CK74" s="905"/>
      <c r="CL74" s="905"/>
      <c r="CM74" s="905"/>
      <c r="CN74" s="905"/>
      <c r="CO74" s="905"/>
      <c r="CP74" s="905"/>
      <c r="CQ74" s="905"/>
      <c r="CR74" s="905"/>
      <c r="CS74" s="905"/>
      <c r="CT74" s="905"/>
      <c r="CU74" s="905"/>
      <c r="CV74" s="905"/>
      <c r="CW74" s="905"/>
      <c r="CX74" s="905"/>
      <c r="CY74" s="905"/>
      <c r="CZ74" s="905"/>
      <c r="DA74" s="905"/>
      <c r="DB74" s="905"/>
      <c r="DC74" s="905"/>
      <c r="DD74" s="905"/>
      <c r="DE74" s="905"/>
      <c r="DF74" s="905"/>
      <c r="DG74" s="905"/>
      <c r="DH74" s="905"/>
      <c r="DI74" s="905"/>
      <c r="DJ74" s="905"/>
      <c r="DK74" s="905"/>
      <c r="DL74" s="905"/>
      <c r="DM74" s="905"/>
      <c r="DN74" s="905"/>
      <c r="DO74" s="905"/>
      <c r="DP74" s="905"/>
      <c r="DQ74" s="905"/>
      <c r="DR74" s="905"/>
      <c r="DS74" s="905"/>
      <c r="DT74" s="905"/>
      <c r="DU74" s="905"/>
      <c r="DV74" s="905"/>
      <c r="DW74" s="905"/>
      <c r="DX74" s="905"/>
      <c r="DY74" s="905"/>
      <c r="DZ74" s="905"/>
      <c r="EA74" s="905"/>
      <c r="EB74" s="905"/>
      <c r="EC74" s="905"/>
      <c r="ED74" s="905"/>
      <c r="EE74" s="905"/>
      <c r="EF74" s="905"/>
      <c r="EG74" s="905"/>
      <c r="EH74" s="905"/>
      <c r="EI74" s="905"/>
      <c r="EJ74" s="905"/>
      <c r="EK74" s="905"/>
      <c r="EL74" s="905"/>
      <c r="EM74" s="905"/>
      <c r="EN74" s="905"/>
      <c r="EO74" s="905"/>
      <c r="EP74" s="905"/>
      <c r="EQ74" s="905"/>
      <c r="ER74" s="905"/>
      <c r="ES74" s="905"/>
      <c r="ET74" s="905"/>
      <c r="EU74" s="905"/>
      <c r="EV74" s="905"/>
      <c r="EW74" s="905"/>
      <c r="EX74" s="905"/>
      <c r="EY74" s="905"/>
      <c r="EZ74" s="905"/>
      <c r="FA74" s="905"/>
      <c r="FB74" s="905"/>
      <c r="FC74" s="905"/>
      <c r="FD74" s="905"/>
      <c r="FE74" s="905"/>
    </row>
    <row r="75" spans="22:161" ht="30" customHeight="1" x14ac:dyDescent="0.25">
      <c r="V75" s="675"/>
      <c r="W75" s="675"/>
      <c r="X75" s="675"/>
      <c r="Y75" s="675"/>
      <c r="Z75" s="675"/>
      <c r="AA75" s="675"/>
      <c r="AB75" s="675"/>
      <c r="AC75" s="675"/>
      <c r="AD75" s="675"/>
      <c r="AE75" s="675"/>
      <c r="AF75" s="675"/>
      <c r="AG75" s="905"/>
      <c r="AH75" s="905"/>
      <c r="AI75" s="905"/>
      <c r="AJ75" s="905"/>
      <c r="AK75" s="905"/>
      <c r="AL75" s="905"/>
      <c r="AM75" s="905"/>
      <c r="AN75" s="905"/>
      <c r="AO75" s="905"/>
      <c r="AP75" s="905"/>
      <c r="AQ75" s="905"/>
      <c r="AR75" s="905"/>
      <c r="AS75" s="905"/>
      <c r="AT75" s="905"/>
      <c r="AU75" s="905"/>
      <c r="AV75" s="905"/>
      <c r="AW75" s="905"/>
      <c r="AX75" s="905"/>
      <c r="AY75" s="905"/>
      <c r="AZ75" s="905"/>
      <c r="BA75" s="905"/>
      <c r="BB75" s="905"/>
      <c r="BC75" s="905"/>
      <c r="BD75" s="905"/>
      <c r="BE75" s="905"/>
      <c r="BF75" s="905"/>
      <c r="BG75" s="905"/>
      <c r="BH75" s="905"/>
      <c r="BI75" s="905"/>
      <c r="BJ75" s="905"/>
      <c r="BK75" s="905"/>
      <c r="BL75" s="905"/>
      <c r="BM75" s="905"/>
      <c r="BN75" s="905"/>
      <c r="BO75" s="905"/>
      <c r="BP75" s="905"/>
      <c r="BQ75" s="905"/>
      <c r="BR75" s="905"/>
      <c r="BS75" s="905"/>
      <c r="BT75" s="905"/>
      <c r="BU75" s="905"/>
      <c r="BV75" s="905"/>
      <c r="BW75" s="905"/>
      <c r="BX75" s="905"/>
      <c r="BY75" s="905"/>
      <c r="BZ75" s="905"/>
      <c r="CA75" s="905"/>
      <c r="CB75" s="905"/>
      <c r="CC75" s="905"/>
      <c r="CD75" s="905"/>
      <c r="CE75" s="905"/>
      <c r="CF75" s="905"/>
      <c r="CG75" s="905"/>
      <c r="CH75" s="905"/>
      <c r="CI75" s="905"/>
      <c r="CJ75" s="905"/>
      <c r="CK75" s="905"/>
      <c r="CL75" s="905"/>
      <c r="CM75" s="905"/>
      <c r="CN75" s="905"/>
      <c r="CO75" s="905"/>
      <c r="CP75" s="905"/>
      <c r="CQ75" s="905"/>
      <c r="CR75" s="905"/>
      <c r="CS75" s="905"/>
      <c r="CT75" s="905"/>
      <c r="CU75" s="905"/>
      <c r="CV75" s="905"/>
      <c r="CW75" s="905"/>
      <c r="CX75" s="905"/>
      <c r="CY75" s="905"/>
      <c r="CZ75" s="905"/>
      <c r="DA75" s="905"/>
      <c r="DB75" s="905"/>
      <c r="DC75" s="905"/>
      <c r="DD75" s="905"/>
      <c r="DE75" s="905"/>
      <c r="DF75" s="905"/>
      <c r="DG75" s="905"/>
      <c r="DH75" s="905"/>
      <c r="DI75" s="905"/>
      <c r="DJ75" s="905"/>
      <c r="DK75" s="905"/>
      <c r="DL75" s="905"/>
      <c r="DM75" s="905"/>
      <c r="DN75" s="905"/>
      <c r="DO75" s="905"/>
      <c r="DP75" s="905"/>
      <c r="DQ75" s="905"/>
      <c r="DR75" s="905"/>
      <c r="DS75" s="905"/>
      <c r="DT75" s="905"/>
      <c r="DU75" s="905"/>
      <c r="DV75" s="905"/>
      <c r="DW75" s="905"/>
      <c r="DX75" s="905"/>
      <c r="DY75" s="905"/>
      <c r="DZ75" s="905"/>
      <c r="EA75" s="905"/>
      <c r="EB75" s="905"/>
      <c r="EC75" s="905"/>
      <c r="ED75" s="905"/>
      <c r="EE75" s="905"/>
      <c r="EF75" s="905"/>
      <c r="EG75" s="905"/>
      <c r="EH75" s="905"/>
      <c r="EI75" s="905"/>
      <c r="EJ75" s="905"/>
      <c r="EK75" s="905"/>
      <c r="EL75" s="905"/>
      <c r="EM75" s="905"/>
      <c r="EN75" s="905"/>
      <c r="EO75" s="905"/>
      <c r="EP75" s="905"/>
      <c r="EQ75" s="905"/>
      <c r="ER75" s="905"/>
      <c r="ES75" s="905"/>
      <c r="ET75" s="905"/>
      <c r="EU75" s="905"/>
      <c r="EV75" s="905"/>
      <c r="EW75" s="905"/>
      <c r="EX75" s="905"/>
      <c r="EY75" s="905"/>
      <c r="EZ75" s="905"/>
      <c r="FA75" s="905"/>
      <c r="FB75" s="905"/>
      <c r="FC75" s="905"/>
      <c r="FD75" s="905"/>
      <c r="FE75" s="905"/>
    </row>
    <row r="76" spans="22:161" ht="30" customHeight="1" x14ac:dyDescent="0.25">
      <c r="V76" s="675"/>
      <c r="W76" s="675"/>
      <c r="X76" s="675"/>
      <c r="Y76" s="675"/>
      <c r="Z76" s="675"/>
      <c r="AA76" s="675"/>
      <c r="AB76" s="675"/>
      <c r="AC76" s="675"/>
      <c r="AD76" s="675"/>
      <c r="AE76" s="675"/>
      <c r="AF76" s="675"/>
      <c r="AG76" s="905"/>
      <c r="AH76" s="905"/>
      <c r="AI76" s="905"/>
      <c r="AJ76" s="905"/>
      <c r="AK76" s="905"/>
      <c r="AL76" s="905"/>
      <c r="AM76" s="905"/>
      <c r="AN76" s="905"/>
      <c r="AO76" s="905"/>
      <c r="AP76" s="905"/>
      <c r="AQ76" s="905"/>
      <c r="AR76" s="905"/>
      <c r="AS76" s="905"/>
      <c r="AT76" s="905"/>
      <c r="AU76" s="905"/>
      <c r="AV76" s="905"/>
      <c r="AW76" s="905"/>
      <c r="AX76" s="905"/>
      <c r="AY76" s="905"/>
      <c r="AZ76" s="905"/>
      <c r="BA76" s="905"/>
      <c r="BB76" s="905"/>
      <c r="BC76" s="905"/>
      <c r="BD76" s="905"/>
      <c r="BE76" s="905"/>
      <c r="BF76" s="905"/>
      <c r="BG76" s="905"/>
      <c r="BH76" s="905"/>
      <c r="BI76" s="905"/>
      <c r="BJ76" s="905"/>
      <c r="BK76" s="905"/>
      <c r="BL76" s="905"/>
      <c r="BM76" s="905"/>
      <c r="BN76" s="905"/>
      <c r="BO76" s="905"/>
      <c r="BP76" s="905"/>
      <c r="BQ76" s="905"/>
      <c r="BR76" s="905"/>
      <c r="BS76" s="905"/>
      <c r="BT76" s="905"/>
      <c r="BU76" s="905"/>
      <c r="BV76" s="905"/>
      <c r="BW76" s="905"/>
      <c r="BX76" s="905"/>
      <c r="BY76" s="905"/>
      <c r="BZ76" s="905"/>
      <c r="CA76" s="905"/>
      <c r="CB76" s="905"/>
      <c r="CC76" s="905"/>
      <c r="CD76" s="905"/>
      <c r="CE76" s="905"/>
      <c r="CF76" s="905"/>
      <c r="CG76" s="905"/>
      <c r="CH76" s="905"/>
      <c r="CI76" s="905"/>
      <c r="CJ76" s="905"/>
      <c r="CK76" s="905"/>
      <c r="CL76" s="905"/>
      <c r="CM76" s="905"/>
      <c r="CN76" s="905"/>
      <c r="CO76" s="905"/>
      <c r="CP76" s="905"/>
      <c r="CQ76" s="905"/>
      <c r="CR76" s="905"/>
      <c r="CS76" s="905"/>
      <c r="CT76" s="905"/>
      <c r="CU76" s="905"/>
      <c r="CV76" s="905"/>
      <c r="CW76" s="905"/>
      <c r="CX76" s="905"/>
      <c r="CY76" s="905"/>
      <c r="CZ76" s="905"/>
      <c r="DA76" s="905"/>
      <c r="DB76" s="905"/>
      <c r="DC76" s="905"/>
      <c r="DD76" s="905"/>
      <c r="DE76" s="905"/>
      <c r="DF76" s="905"/>
      <c r="DG76" s="905"/>
      <c r="DH76" s="905"/>
      <c r="DI76" s="905"/>
      <c r="DJ76" s="905"/>
      <c r="DK76" s="905"/>
      <c r="DL76" s="905"/>
      <c r="DM76" s="905"/>
      <c r="DN76" s="905"/>
      <c r="DO76" s="905"/>
      <c r="DP76" s="905"/>
      <c r="DQ76" s="905"/>
      <c r="DR76" s="905"/>
      <c r="DS76" s="905"/>
      <c r="DT76" s="905"/>
      <c r="DU76" s="905"/>
      <c r="DV76" s="905"/>
      <c r="DW76" s="905"/>
      <c r="DX76" s="905"/>
      <c r="DY76" s="905"/>
      <c r="DZ76" s="905"/>
      <c r="EA76" s="905"/>
      <c r="EB76" s="905"/>
      <c r="EC76" s="905"/>
      <c r="ED76" s="905"/>
      <c r="EE76" s="905"/>
      <c r="EF76" s="905"/>
      <c r="EG76" s="905"/>
      <c r="EH76" s="905"/>
      <c r="EI76" s="905"/>
      <c r="EJ76" s="905"/>
      <c r="EK76" s="905"/>
      <c r="EL76" s="905"/>
      <c r="EM76" s="905"/>
      <c r="EN76" s="905"/>
      <c r="EO76" s="905"/>
      <c r="EP76" s="905"/>
      <c r="EQ76" s="905"/>
      <c r="ER76" s="905"/>
      <c r="ES76" s="905"/>
      <c r="ET76" s="905"/>
      <c r="EU76" s="905"/>
      <c r="EV76" s="905"/>
      <c r="EW76" s="905"/>
      <c r="EX76" s="905"/>
      <c r="EY76" s="905"/>
      <c r="EZ76" s="905"/>
      <c r="FA76" s="905"/>
      <c r="FB76" s="905"/>
      <c r="FC76" s="905"/>
      <c r="FD76" s="905"/>
      <c r="FE76" s="905"/>
    </row>
    <row r="77" spans="22:161" ht="30" customHeight="1" x14ac:dyDescent="0.25">
      <c r="V77" s="675"/>
      <c r="W77" s="675"/>
      <c r="X77" s="675"/>
      <c r="Y77" s="675"/>
      <c r="Z77" s="675"/>
      <c r="AA77" s="675"/>
      <c r="AB77" s="675"/>
      <c r="AC77" s="675"/>
      <c r="AD77" s="675"/>
      <c r="AE77" s="675"/>
      <c r="AF77" s="675"/>
      <c r="AG77" s="905"/>
      <c r="AH77" s="905"/>
      <c r="AI77" s="905"/>
      <c r="AJ77" s="905"/>
      <c r="AK77" s="905"/>
      <c r="AL77" s="905"/>
      <c r="AM77" s="905"/>
      <c r="AN77" s="905"/>
      <c r="AO77" s="905"/>
      <c r="AP77" s="905"/>
      <c r="AQ77" s="905"/>
      <c r="AR77" s="905"/>
      <c r="AS77" s="905"/>
      <c r="AT77" s="905"/>
      <c r="AU77" s="905"/>
      <c r="AV77" s="905"/>
      <c r="AW77" s="905"/>
      <c r="AX77" s="905"/>
      <c r="AY77" s="905"/>
      <c r="AZ77" s="905"/>
      <c r="BA77" s="905"/>
      <c r="BB77" s="905"/>
      <c r="BC77" s="905"/>
      <c r="BD77" s="905"/>
      <c r="BE77" s="905"/>
      <c r="BF77" s="905"/>
      <c r="BG77" s="905"/>
      <c r="BH77" s="905"/>
      <c r="BI77" s="905"/>
      <c r="BJ77" s="905"/>
      <c r="BK77" s="905"/>
      <c r="BL77" s="905"/>
      <c r="BM77" s="905"/>
      <c r="BN77" s="905"/>
      <c r="BO77" s="905"/>
      <c r="BP77" s="905"/>
      <c r="BQ77" s="905"/>
      <c r="BR77" s="905"/>
      <c r="BS77" s="905"/>
      <c r="BT77" s="905"/>
      <c r="BU77" s="905"/>
      <c r="BV77" s="905"/>
      <c r="BW77" s="905"/>
      <c r="BX77" s="905"/>
      <c r="BY77" s="905"/>
      <c r="BZ77" s="905"/>
      <c r="CA77" s="905"/>
      <c r="CB77" s="905"/>
      <c r="CC77" s="905"/>
      <c r="CD77" s="905"/>
      <c r="CE77" s="905"/>
      <c r="CF77" s="905"/>
      <c r="CG77" s="905"/>
      <c r="CH77" s="905"/>
      <c r="CI77" s="905"/>
      <c r="CJ77" s="905"/>
      <c r="CK77" s="905"/>
      <c r="CL77" s="905"/>
      <c r="CM77" s="905"/>
      <c r="CN77" s="905"/>
      <c r="CO77" s="905"/>
      <c r="CP77" s="905"/>
      <c r="CQ77" s="905"/>
      <c r="CR77" s="905"/>
      <c r="CS77" s="905"/>
      <c r="CT77" s="905"/>
      <c r="CU77" s="905"/>
      <c r="CV77" s="905"/>
      <c r="CW77" s="905"/>
      <c r="CX77" s="905"/>
      <c r="CY77" s="905"/>
      <c r="CZ77" s="905"/>
      <c r="DA77" s="905"/>
      <c r="DB77" s="905"/>
      <c r="DC77" s="905"/>
      <c r="DD77" s="905"/>
      <c r="DE77" s="905"/>
      <c r="DF77" s="905"/>
      <c r="DG77" s="905"/>
      <c r="DH77" s="905"/>
      <c r="DI77" s="905"/>
      <c r="DJ77" s="905"/>
      <c r="DK77" s="905"/>
      <c r="DL77" s="905"/>
      <c r="DM77" s="905"/>
      <c r="DN77" s="905"/>
      <c r="DO77" s="905"/>
      <c r="DP77" s="905"/>
      <c r="DQ77" s="905"/>
      <c r="DR77" s="905"/>
      <c r="DS77" s="905"/>
      <c r="DT77" s="905"/>
      <c r="DU77" s="905"/>
      <c r="DV77" s="905"/>
      <c r="DW77" s="905"/>
      <c r="DX77" s="905"/>
      <c r="DY77" s="905"/>
      <c r="DZ77" s="905"/>
      <c r="EA77" s="905"/>
      <c r="EB77" s="905"/>
      <c r="EC77" s="905"/>
      <c r="ED77" s="905"/>
      <c r="EE77" s="905"/>
      <c r="EF77" s="905"/>
      <c r="EG77" s="905"/>
      <c r="EH77" s="905"/>
      <c r="EI77" s="905"/>
      <c r="EJ77" s="905"/>
      <c r="EK77" s="905"/>
      <c r="EL77" s="905"/>
      <c r="EM77" s="905"/>
      <c r="EN77" s="905"/>
      <c r="EO77" s="905"/>
      <c r="EP77" s="905"/>
      <c r="EQ77" s="905"/>
      <c r="ER77" s="905"/>
      <c r="ES77" s="905"/>
      <c r="ET77" s="905"/>
      <c r="EU77" s="905"/>
      <c r="EV77" s="905"/>
      <c r="EW77" s="905"/>
      <c r="EX77" s="905"/>
      <c r="EY77" s="905"/>
      <c r="EZ77" s="905"/>
      <c r="FA77" s="905"/>
      <c r="FB77" s="905"/>
      <c r="FC77" s="905"/>
      <c r="FD77" s="905"/>
      <c r="FE77" s="905"/>
    </row>
  </sheetData>
  <mergeCells count="3">
    <mergeCell ref="A5:A8"/>
    <mergeCell ref="A9:A10"/>
    <mergeCell ref="A11:A13"/>
  </mergeCells>
  <conditionalFormatting sqref="F8 F15 F10">
    <cfRule type="containsText" dxfId="600" priority="12" operator="containsText" text="medium">
      <formula>NOT(ISERROR(SEARCH("medium",F8)))</formula>
    </cfRule>
  </conditionalFormatting>
  <conditionalFormatting sqref="F8 F15 F10">
    <cfRule type="containsText" dxfId="599" priority="11" operator="containsText" text="high">
      <formula>NOT(ISERROR(SEARCH("high",F8)))</formula>
    </cfRule>
  </conditionalFormatting>
  <conditionalFormatting sqref="F8 F15 F10">
    <cfRule type="containsText" dxfId="598" priority="10" operator="containsText" text="low">
      <formula>NOT(ISERROR(SEARCH("low",F8)))</formula>
    </cfRule>
  </conditionalFormatting>
  <conditionalFormatting sqref="L3">
    <cfRule type="cellIs" dxfId="597" priority="4" stopIfTrue="1" operator="equal">
      <formula>"could do"</formula>
    </cfRule>
    <cfRule type="cellIs" dxfId="596" priority="5" stopIfTrue="1" operator="equal">
      <formula>"should do"</formula>
    </cfRule>
    <cfRule type="cellIs" dxfId="595" priority="6" stopIfTrue="1" operator="equal">
      <formula>"must do"</formula>
    </cfRule>
  </conditionalFormatting>
  <pageMargins left="0.7" right="0.7" top="0.75" bottom="0.75" header="0.3" footer="0.3"/>
  <pageSetup paperSize="210"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F136"/>
  <sheetViews>
    <sheetView topLeftCell="A121" workbookViewId="0">
      <selection activeCell="A11" sqref="A11:XFD11"/>
    </sheetView>
  </sheetViews>
  <sheetFormatPr defaultRowHeight="15" x14ac:dyDescent="0.25"/>
  <cols>
    <col min="2" max="2" width="29.7109375" customWidth="1"/>
    <col min="6" max="6" width="12" customWidth="1"/>
  </cols>
  <sheetData>
    <row r="6" spans="2:6" ht="15.75" thickBot="1" x14ac:dyDescent="0.3"/>
    <row r="7" spans="2:6" s="98" customFormat="1" ht="18.75" x14ac:dyDescent="0.3">
      <c r="B7" s="682" t="s">
        <v>1111</v>
      </c>
      <c r="C7" s="703"/>
      <c r="D7" s="703"/>
      <c r="E7" s="703"/>
      <c r="F7" s="704"/>
    </row>
    <row r="8" spans="2:6" s="98" customFormat="1" x14ac:dyDescent="0.25">
      <c r="B8" s="685" t="s">
        <v>1088</v>
      </c>
      <c r="C8" s="686" t="s">
        <v>1089</v>
      </c>
      <c r="D8" s="686" t="s">
        <v>1090</v>
      </c>
      <c r="E8" s="686" t="s">
        <v>1091</v>
      </c>
      <c r="F8" s="687" t="s">
        <v>1092</v>
      </c>
    </row>
    <row r="9" spans="2:6" s="98" customFormat="1" ht="38.25" x14ac:dyDescent="0.25">
      <c r="B9" s="688" t="s">
        <v>1107</v>
      </c>
      <c r="C9" s="680">
        <v>545</v>
      </c>
      <c r="D9" s="680" t="s">
        <v>1093</v>
      </c>
      <c r="E9" s="680">
        <v>10</v>
      </c>
      <c r="F9" s="689">
        <f t="shared" ref="F9:F11" si="0">E9*C9</f>
        <v>5450</v>
      </c>
    </row>
    <row r="10" spans="2:6" s="98" customFormat="1" x14ac:dyDescent="0.25">
      <c r="B10" s="688" t="s">
        <v>569</v>
      </c>
      <c r="C10" s="680">
        <v>545</v>
      </c>
      <c r="D10" s="680" t="s">
        <v>1093</v>
      </c>
      <c r="E10" s="680">
        <v>20</v>
      </c>
      <c r="F10" s="689">
        <f t="shared" si="0"/>
        <v>10900</v>
      </c>
    </row>
    <row r="11" spans="2:6" s="98" customFormat="1" ht="25.5" x14ac:dyDescent="0.25">
      <c r="B11" s="688" t="s">
        <v>1110</v>
      </c>
      <c r="C11" s="680">
        <v>1</v>
      </c>
      <c r="D11" s="680" t="s">
        <v>1104</v>
      </c>
      <c r="E11" s="680">
        <v>500</v>
      </c>
      <c r="F11" s="689">
        <f t="shared" si="0"/>
        <v>500</v>
      </c>
    </row>
    <row r="12" spans="2:6" s="98" customFormat="1" x14ac:dyDescent="0.25">
      <c r="B12" s="677" t="s">
        <v>1094</v>
      </c>
      <c r="C12" s="678"/>
      <c r="D12" s="678"/>
      <c r="E12" s="678"/>
      <c r="F12" s="690">
        <f>SUM(F9:F11)</f>
        <v>16850</v>
      </c>
    </row>
    <row r="13" spans="2:6" s="98" customFormat="1" x14ac:dyDescent="0.25">
      <c r="B13" s="679" t="s">
        <v>1095</v>
      </c>
      <c r="C13" s="680">
        <v>15</v>
      </c>
      <c r="D13" s="680" t="s">
        <v>1096</v>
      </c>
      <c r="E13" s="106"/>
      <c r="F13" s="689">
        <f>F12*0.15</f>
        <v>2527.5</v>
      </c>
    </row>
    <row r="14" spans="2:6" s="98" customFormat="1" ht="15.75" x14ac:dyDescent="0.25">
      <c r="B14" s="681" t="s">
        <v>1097</v>
      </c>
      <c r="C14" s="691"/>
      <c r="D14" s="691"/>
      <c r="E14" s="691"/>
      <c r="F14" s="692">
        <f>SUM(F12:F13)</f>
        <v>19377.5</v>
      </c>
    </row>
    <row r="15" spans="2:6" s="98" customFormat="1" x14ac:dyDescent="0.25">
      <c r="B15" s="679" t="s">
        <v>1098</v>
      </c>
      <c r="C15" s="680">
        <v>10</v>
      </c>
      <c r="D15" s="106" t="s">
        <v>1096</v>
      </c>
      <c r="E15" s="106"/>
      <c r="F15" s="689">
        <f>F14*0.1</f>
        <v>1937.75</v>
      </c>
    </row>
    <row r="16" spans="2:6" s="98" customFormat="1" x14ac:dyDescent="0.25">
      <c r="B16" s="679" t="s">
        <v>1099</v>
      </c>
      <c r="C16" s="680">
        <v>10</v>
      </c>
      <c r="D16" s="106" t="s">
        <v>1096</v>
      </c>
      <c r="E16" s="106"/>
      <c r="F16" s="689">
        <f>F14*0.1</f>
        <v>1937.75</v>
      </c>
    </row>
    <row r="17" spans="2:6" s="98" customFormat="1" x14ac:dyDescent="0.25">
      <c r="B17" s="685" t="s">
        <v>1100</v>
      </c>
      <c r="C17" s="686"/>
      <c r="D17" s="686"/>
      <c r="E17" s="686"/>
      <c r="F17" s="687">
        <f>SUM(F14:F16)</f>
        <v>23253</v>
      </c>
    </row>
    <row r="18" spans="2:6" ht="15.75" thickBot="1" x14ac:dyDescent="0.3"/>
    <row r="19" spans="2:6" s="98" customFormat="1" ht="18.75" x14ac:dyDescent="0.3">
      <c r="B19" s="682" t="s">
        <v>1121</v>
      </c>
      <c r="C19" s="703"/>
      <c r="D19" s="703"/>
      <c r="E19" s="703"/>
      <c r="F19" s="704"/>
    </row>
    <row r="20" spans="2:6" s="98" customFormat="1" x14ac:dyDescent="0.25">
      <c r="B20" s="685" t="s">
        <v>1088</v>
      </c>
      <c r="C20" s="686" t="s">
        <v>1089</v>
      </c>
      <c r="D20" s="686" t="s">
        <v>1090</v>
      </c>
      <c r="E20" s="686" t="s">
        <v>1091</v>
      </c>
      <c r="F20" s="687" t="s">
        <v>1092</v>
      </c>
    </row>
    <row r="21" spans="2:6" s="98" customFormat="1" x14ac:dyDescent="0.25">
      <c r="B21" s="688" t="s">
        <v>1107</v>
      </c>
      <c r="C21" s="680">
        <v>15</v>
      </c>
      <c r="D21" s="680" t="s">
        <v>1093</v>
      </c>
      <c r="E21" s="680">
        <v>10</v>
      </c>
      <c r="F21" s="689">
        <f t="shared" ref="F21:F23" si="1">E21*C21</f>
        <v>150</v>
      </c>
    </row>
    <row r="22" spans="2:6" s="98" customFormat="1" x14ac:dyDescent="0.25">
      <c r="B22" s="688" t="s">
        <v>569</v>
      </c>
      <c r="C22" s="680">
        <v>15</v>
      </c>
      <c r="D22" s="680" t="s">
        <v>1093</v>
      </c>
      <c r="E22" s="680">
        <v>20</v>
      </c>
      <c r="F22" s="689">
        <f t="shared" si="1"/>
        <v>300</v>
      </c>
    </row>
    <row r="23" spans="2:6" s="98" customFormat="1" ht="25.5" x14ac:dyDescent="0.25">
      <c r="B23" s="688" t="s">
        <v>1110</v>
      </c>
      <c r="C23" s="680">
        <v>1</v>
      </c>
      <c r="D23" s="680" t="s">
        <v>1104</v>
      </c>
      <c r="E23" s="680">
        <v>500</v>
      </c>
      <c r="F23" s="689">
        <f t="shared" si="1"/>
        <v>500</v>
      </c>
    </row>
    <row r="24" spans="2:6" s="98" customFormat="1" x14ac:dyDescent="0.25">
      <c r="B24" s="677" t="s">
        <v>1094</v>
      </c>
      <c r="C24" s="678"/>
      <c r="D24" s="678"/>
      <c r="E24" s="678"/>
      <c r="F24" s="690">
        <f>SUM(F21:F23)</f>
        <v>950</v>
      </c>
    </row>
    <row r="25" spans="2:6" s="98" customFormat="1" x14ac:dyDescent="0.25">
      <c r="B25" s="679" t="s">
        <v>1095</v>
      </c>
      <c r="C25" s="680">
        <v>15</v>
      </c>
      <c r="D25" s="680" t="s">
        <v>1096</v>
      </c>
      <c r="E25" s="106"/>
      <c r="F25" s="689">
        <f>F24*0.15</f>
        <v>142.5</v>
      </c>
    </row>
    <row r="26" spans="2:6" s="98" customFormat="1" ht="15.75" x14ac:dyDescent="0.25">
      <c r="B26" s="681" t="s">
        <v>1097</v>
      </c>
      <c r="C26" s="691"/>
      <c r="D26" s="691"/>
      <c r="E26" s="691"/>
      <c r="F26" s="692">
        <f>SUM(F24:F25)</f>
        <v>1092.5</v>
      </c>
    </row>
    <row r="27" spans="2:6" s="98" customFormat="1" x14ac:dyDescent="0.25">
      <c r="B27" s="679" t="s">
        <v>1098</v>
      </c>
      <c r="C27" s="680">
        <v>10</v>
      </c>
      <c r="D27" s="106" t="s">
        <v>1096</v>
      </c>
      <c r="E27" s="106"/>
      <c r="F27" s="689">
        <f>F26*0.1</f>
        <v>109.25</v>
      </c>
    </row>
    <row r="28" spans="2:6" s="98" customFormat="1" x14ac:dyDescent="0.25">
      <c r="B28" s="679" t="s">
        <v>1099</v>
      </c>
      <c r="C28" s="680">
        <v>10</v>
      </c>
      <c r="D28" s="106" t="s">
        <v>1096</v>
      </c>
      <c r="E28" s="106"/>
      <c r="F28" s="689">
        <f>F26*0.1</f>
        <v>109.25</v>
      </c>
    </row>
    <row r="29" spans="2:6" s="98" customFormat="1" x14ac:dyDescent="0.25">
      <c r="B29" s="685" t="s">
        <v>1100</v>
      </c>
      <c r="C29" s="686"/>
      <c r="D29" s="686"/>
      <c r="E29" s="686"/>
      <c r="F29" s="687">
        <f>SUM(F26:F28)</f>
        <v>1311</v>
      </c>
    </row>
    <row r="30" spans="2:6" ht="15.75" thickBot="1" x14ac:dyDescent="0.3"/>
    <row r="31" spans="2:6" s="98" customFormat="1" ht="18.75" x14ac:dyDescent="0.3">
      <c r="B31" s="682" t="s">
        <v>1139</v>
      </c>
      <c r="C31" s="683"/>
      <c r="D31" s="683"/>
      <c r="E31" s="683"/>
      <c r="F31" s="684"/>
    </row>
    <row r="32" spans="2:6" s="98" customFormat="1" x14ac:dyDescent="0.25">
      <c r="B32" s="685" t="s">
        <v>1088</v>
      </c>
      <c r="C32" s="686" t="s">
        <v>1089</v>
      </c>
      <c r="D32" s="686" t="s">
        <v>1090</v>
      </c>
      <c r="E32" s="686" t="s">
        <v>1091</v>
      </c>
      <c r="F32" s="687" t="s">
        <v>1092</v>
      </c>
    </row>
    <row r="33" spans="2:6" s="98" customFormat="1" ht="25.5" x14ac:dyDescent="0.25">
      <c r="B33" s="688" t="s">
        <v>1105</v>
      </c>
      <c r="C33" s="680">
        <v>1</v>
      </c>
      <c r="D33" s="680" t="s">
        <v>1104</v>
      </c>
      <c r="E33" s="680">
        <v>1000</v>
      </c>
      <c r="F33" s="689">
        <v>1000</v>
      </c>
    </row>
    <row r="34" spans="2:6" s="98" customFormat="1" x14ac:dyDescent="0.25">
      <c r="B34" s="688" t="s">
        <v>1109</v>
      </c>
      <c r="C34" s="680">
        <v>8</v>
      </c>
      <c r="D34" s="680" t="s">
        <v>1093</v>
      </c>
      <c r="E34" s="680">
        <v>10</v>
      </c>
      <c r="F34" s="689">
        <f>E34*C34</f>
        <v>80</v>
      </c>
    </row>
    <row r="35" spans="2:6" s="98" customFormat="1" x14ac:dyDescent="0.25">
      <c r="B35" s="688" t="s">
        <v>569</v>
      </c>
      <c r="C35" s="680">
        <v>8</v>
      </c>
      <c r="D35" s="680" t="s">
        <v>1093</v>
      </c>
      <c r="E35" s="680">
        <v>20</v>
      </c>
      <c r="F35" s="689">
        <f>E35*C35</f>
        <v>160</v>
      </c>
    </row>
    <row r="36" spans="2:6" s="98" customFormat="1" x14ac:dyDescent="0.25">
      <c r="B36" s="677" t="s">
        <v>1094</v>
      </c>
      <c r="C36" s="678"/>
      <c r="D36" s="678"/>
      <c r="E36" s="678"/>
      <c r="F36" s="690">
        <f>SUM(F33:F35)</f>
        <v>1240</v>
      </c>
    </row>
    <row r="37" spans="2:6" s="98" customFormat="1" x14ac:dyDescent="0.25">
      <c r="B37" s="679" t="s">
        <v>1095</v>
      </c>
      <c r="C37" s="680">
        <v>15</v>
      </c>
      <c r="D37" s="680" t="s">
        <v>1096</v>
      </c>
      <c r="E37" s="106"/>
      <c r="F37" s="689">
        <f>F36*0.15</f>
        <v>186</v>
      </c>
    </row>
    <row r="38" spans="2:6" s="98" customFormat="1" ht="15.75" x14ac:dyDescent="0.25">
      <c r="B38" s="681" t="s">
        <v>1097</v>
      </c>
      <c r="C38" s="691"/>
      <c r="D38" s="691"/>
      <c r="E38" s="691"/>
      <c r="F38" s="692">
        <f>SUM(F36:F37)</f>
        <v>1426</v>
      </c>
    </row>
    <row r="39" spans="2:6" s="98" customFormat="1" x14ac:dyDescent="0.25">
      <c r="B39" s="679" t="s">
        <v>1098</v>
      </c>
      <c r="C39" s="680">
        <v>10</v>
      </c>
      <c r="D39" s="106" t="s">
        <v>1096</v>
      </c>
      <c r="E39" s="106"/>
      <c r="F39" s="689">
        <f>F38*0.1</f>
        <v>142.6</v>
      </c>
    </row>
    <row r="40" spans="2:6" s="98" customFormat="1" x14ac:dyDescent="0.25">
      <c r="B40" s="679" t="s">
        <v>1099</v>
      </c>
      <c r="C40" s="680">
        <v>10</v>
      </c>
      <c r="D40" s="106" t="s">
        <v>1096</v>
      </c>
      <c r="E40" s="106"/>
      <c r="F40" s="689">
        <f>F38*0.1</f>
        <v>142.6</v>
      </c>
    </row>
    <row r="41" spans="2:6" s="98" customFormat="1" ht="15.75" x14ac:dyDescent="0.25">
      <c r="B41" s="693" t="s">
        <v>1100</v>
      </c>
      <c r="C41" s="694"/>
      <c r="D41" s="695"/>
      <c r="E41" s="695"/>
      <c r="F41" s="696">
        <f>SUM(F38:F40)</f>
        <v>1711.1999999999998</v>
      </c>
    </row>
    <row r="42" spans="2:6" s="98" customFormat="1" x14ac:dyDescent="0.25">
      <c r="B42" s="677" t="s">
        <v>1101</v>
      </c>
      <c r="C42" s="680"/>
      <c r="D42" s="106"/>
      <c r="E42" s="106"/>
      <c r="F42" s="697"/>
    </row>
    <row r="43" spans="2:6" s="98" customFormat="1" x14ac:dyDescent="0.25">
      <c r="B43" s="679" t="s">
        <v>1102</v>
      </c>
      <c r="C43" s="680">
        <v>0</v>
      </c>
      <c r="D43" s="106" t="s">
        <v>1096</v>
      </c>
      <c r="E43" s="106"/>
      <c r="F43" s="698">
        <v>0</v>
      </c>
    </row>
    <row r="44" spans="2:6" s="98" customFormat="1" ht="16.5" thickBot="1" x14ac:dyDescent="0.3">
      <c r="B44" s="699" t="s">
        <v>1103</v>
      </c>
      <c r="C44" s="700"/>
      <c r="D44" s="701"/>
      <c r="E44" s="701"/>
      <c r="F44" s="702">
        <f>F43+F41</f>
        <v>1711.1999999999998</v>
      </c>
    </row>
    <row r="45" spans="2:6" ht="15.75" thickBot="1" x14ac:dyDescent="0.3"/>
    <row r="46" spans="2:6" s="98" customFormat="1" ht="18.75" x14ac:dyDescent="0.3">
      <c r="B46" s="682" t="s">
        <v>1166</v>
      </c>
      <c r="C46" s="683"/>
      <c r="D46" s="683"/>
      <c r="E46" s="683"/>
      <c r="F46" s="684"/>
    </row>
    <row r="47" spans="2:6" s="98" customFormat="1" x14ac:dyDescent="0.25">
      <c r="B47" s="685" t="s">
        <v>1088</v>
      </c>
      <c r="C47" s="686" t="s">
        <v>1089</v>
      </c>
      <c r="D47" s="686" t="s">
        <v>1090</v>
      </c>
      <c r="E47" s="686" t="s">
        <v>1091</v>
      </c>
      <c r="F47" s="687" t="s">
        <v>1092</v>
      </c>
    </row>
    <row r="48" spans="2:6" s="98" customFormat="1" ht="25.5" x14ac:dyDescent="0.25">
      <c r="B48" s="688" t="s">
        <v>1105</v>
      </c>
      <c r="C48" s="680">
        <v>1</v>
      </c>
      <c r="D48" s="680" t="s">
        <v>1104</v>
      </c>
      <c r="E48" s="680">
        <v>2500</v>
      </c>
      <c r="F48" s="689">
        <v>2500</v>
      </c>
    </row>
    <row r="49" spans="2:6" s="98" customFormat="1" x14ac:dyDescent="0.25">
      <c r="B49" s="688" t="s">
        <v>1142</v>
      </c>
      <c r="C49" s="680">
        <v>8</v>
      </c>
      <c r="D49" s="680" t="s">
        <v>1093</v>
      </c>
      <c r="E49" s="680">
        <v>30</v>
      </c>
      <c r="F49" s="689">
        <f>E49*C49</f>
        <v>240</v>
      </c>
    </row>
    <row r="50" spans="2:6" s="98" customFormat="1" ht="25.5" x14ac:dyDescent="0.25">
      <c r="B50" s="688" t="s">
        <v>1143</v>
      </c>
      <c r="C50" s="680">
        <v>8</v>
      </c>
      <c r="D50" s="680" t="s">
        <v>1093</v>
      </c>
      <c r="E50" s="680">
        <v>80</v>
      </c>
      <c r="F50" s="689">
        <f>E50*C50</f>
        <v>640</v>
      </c>
    </row>
    <row r="51" spans="2:6" s="98" customFormat="1" x14ac:dyDescent="0.25">
      <c r="B51" s="677" t="s">
        <v>1094</v>
      </c>
      <c r="C51" s="678"/>
      <c r="D51" s="678"/>
      <c r="E51" s="678"/>
      <c r="F51" s="690">
        <f>SUM(F48:F50)</f>
        <v>3380</v>
      </c>
    </row>
    <row r="52" spans="2:6" s="98" customFormat="1" x14ac:dyDescent="0.25">
      <c r="B52" s="679" t="s">
        <v>1095</v>
      </c>
      <c r="C52" s="680">
        <v>15</v>
      </c>
      <c r="D52" s="680" t="s">
        <v>1096</v>
      </c>
      <c r="E52" s="106"/>
      <c r="F52" s="689">
        <f>F51*0.15</f>
        <v>507</v>
      </c>
    </row>
    <row r="53" spans="2:6" s="98" customFormat="1" ht="15.75" x14ac:dyDescent="0.25">
      <c r="B53" s="681" t="s">
        <v>1097</v>
      </c>
      <c r="C53" s="691"/>
      <c r="D53" s="691"/>
      <c r="E53" s="691"/>
      <c r="F53" s="692">
        <f>SUM(F51:F52)</f>
        <v>3887</v>
      </c>
    </row>
    <row r="54" spans="2:6" s="98" customFormat="1" x14ac:dyDescent="0.25">
      <c r="B54" s="679" t="s">
        <v>1098</v>
      </c>
      <c r="C54" s="680">
        <v>10</v>
      </c>
      <c r="D54" s="106" t="s">
        <v>1096</v>
      </c>
      <c r="E54" s="106"/>
      <c r="F54" s="689">
        <f>F53*0.1</f>
        <v>388.70000000000005</v>
      </c>
    </row>
    <row r="55" spans="2:6" s="98" customFormat="1" x14ac:dyDescent="0.25">
      <c r="B55" s="679" t="s">
        <v>1099</v>
      </c>
      <c r="C55" s="680">
        <v>10</v>
      </c>
      <c r="D55" s="106" t="s">
        <v>1096</v>
      </c>
      <c r="E55" s="106"/>
      <c r="F55" s="689">
        <f>F53*0.1</f>
        <v>388.70000000000005</v>
      </c>
    </row>
    <row r="56" spans="2:6" s="98" customFormat="1" ht="15.75" x14ac:dyDescent="0.25">
      <c r="B56" s="693" t="s">
        <v>1100</v>
      </c>
      <c r="C56" s="694"/>
      <c r="D56" s="695"/>
      <c r="E56" s="695"/>
      <c r="F56" s="696">
        <f>SUM(F53:F55)</f>
        <v>4664.3999999999996</v>
      </c>
    </row>
    <row r="57" spans="2:6" s="98" customFormat="1" x14ac:dyDescent="0.25">
      <c r="B57" s="677" t="s">
        <v>1101</v>
      </c>
      <c r="C57" s="680"/>
      <c r="D57" s="106"/>
      <c r="E57" s="106"/>
      <c r="F57" s="697"/>
    </row>
    <row r="58" spans="2:6" s="98" customFormat="1" x14ac:dyDescent="0.25">
      <c r="B58" s="679" t="s">
        <v>1102</v>
      </c>
      <c r="C58" s="680">
        <v>0</v>
      </c>
      <c r="D58" s="106" t="s">
        <v>1096</v>
      </c>
      <c r="E58" s="106"/>
      <c r="F58" s="698">
        <v>0</v>
      </c>
    </row>
    <row r="59" spans="2:6" s="98" customFormat="1" ht="16.5" thickBot="1" x14ac:dyDescent="0.3">
      <c r="B59" s="699" t="s">
        <v>1103</v>
      </c>
      <c r="C59" s="700"/>
      <c r="D59" s="701"/>
      <c r="E59" s="701"/>
      <c r="F59" s="702">
        <f>F58+F56</f>
        <v>4664.3999999999996</v>
      </c>
    </row>
    <row r="60" spans="2:6" ht="15.75" thickBot="1" x14ac:dyDescent="0.3"/>
    <row r="61" spans="2:6" s="98" customFormat="1" ht="17.25" customHeight="1" x14ac:dyDescent="0.3">
      <c r="B61" s="682" t="s">
        <v>1169</v>
      </c>
      <c r="C61" s="703"/>
      <c r="D61" s="703"/>
      <c r="E61" s="703"/>
      <c r="F61" s="704"/>
    </row>
    <row r="62" spans="2:6" s="98" customFormat="1" x14ac:dyDescent="0.25">
      <c r="B62" s="685" t="s">
        <v>1088</v>
      </c>
      <c r="C62" s="686" t="s">
        <v>1089</v>
      </c>
      <c r="D62" s="686" t="s">
        <v>1090</v>
      </c>
      <c r="E62" s="686" t="s">
        <v>1091</v>
      </c>
      <c r="F62" s="687" t="s">
        <v>1092</v>
      </c>
    </row>
    <row r="63" spans="2:6" s="98" customFormat="1" x14ac:dyDescent="0.25">
      <c r="B63" s="688" t="s">
        <v>1107</v>
      </c>
      <c r="C63" s="680">
        <v>34</v>
      </c>
      <c r="D63" s="680" t="s">
        <v>1093</v>
      </c>
      <c r="E63" s="680">
        <v>10</v>
      </c>
      <c r="F63" s="689">
        <f t="shared" ref="F63:F64" si="2">E63*C63</f>
        <v>340</v>
      </c>
    </row>
    <row r="64" spans="2:6" s="98" customFormat="1" x14ac:dyDescent="0.25">
      <c r="B64" s="688" t="s">
        <v>1108</v>
      </c>
      <c r="C64" s="680">
        <v>34</v>
      </c>
      <c r="D64" s="680" t="s">
        <v>1093</v>
      </c>
      <c r="E64" s="680">
        <v>20</v>
      </c>
      <c r="F64" s="689">
        <f t="shared" si="2"/>
        <v>680</v>
      </c>
    </row>
    <row r="65" spans="2:6" s="98" customFormat="1" x14ac:dyDescent="0.25">
      <c r="B65" s="677" t="s">
        <v>1094</v>
      </c>
      <c r="C65" s="678"/>
      <c r="D65" s="678"/>
      <c r="E65" s="678"/>
      <c r="F65" s="690">
        <f>SUM(F63:F64)</f>
        <v>1020</v>
      </c>
    </row>
    <row r="66" spans="2:6" s="98" customFormat="1" x14ac:dyDescent="0.25">
      <c r="B66" s="679" t="s">
        <v>1095</v>
      </c>
      <c r="C66" s="680">
        <v>15</v>
      </c>
      <c r="D66" s="680" t="s">
        <v>1096</v>
      </c>
      <c r="E66" s="106"/>
      <c r="F66" s="689">
        <f>F65*0.15</f>
        <v>153</v>
      </c>
    </row>
    <row r="67" spans="2:6" s="98" customFormat="1" ht="15.75" x14ac:dyDescent="0.25">
      <c r="B67" s="681" t="s">
        <v>1097</v>
      </c>
      <c r="C67" s="691"/>
      <c r="D67" s="691"/>
      <c r="E67" s="691"/>
      <c r="F67" s="692">
        <f>SUM(F65:F66)</f>
        <v>1173</v>
      </c>
    </row>
    <row r="68" spans="2:6" s="98" customFormat="1" x14ac:dyDescent="0.25">
      <c r="B68" s="679" t="s">
        <v>1098</v>
      </c>
      <c r="C68" s="680">
        <v>10</v>
      </c>
      <c r="D68" s="106" t="s">
        <v>1096</v>
      </c>
      <c r="E68" s="106"/>
      <c r="F68" s="689">
        <f>F67*0.1</f>
        <v>117.30000000000001</v>
      </c>
    </row>
    <row r="69" spans="2:6" s="98" customFormat="1" x14ac:dyDescent="0.25">
      <c r="B69" s="679" t="s">
        <v>1099</v>
      </c>
      <c r="C69" s="680">
        <v>10</v>
      </c>
      <c r="D69" s="106" t="s">
        <v>1096</v>
      </c>
      <c r="E69" s="106"/>
      <c r="F69" s="689">
        <f>F67*0.1</f>
        <v>117.30000000000001</v>
      </c>
    </row>
    <row r="70" spans="2:6" s="98" customFormat="1" x14ac:dyDescent="0.25">
      <c r="B70" s="685" t="s">
        <v>1100</v>
      </c>
      <c r="C70" s="686"/>
      <c r="D70" s="686"/>
      <c r="E70" s="686"/>
      <c r="F70" s="687">
        <f>SUM(F67:F69)</f>
        <v>1407.6</v>
      </c>
    </row>
    <row r="71" spans="2:6" ht="15.75" thickBot="1" x14ac:dyDescent="0.3"/>
    <row r="72" spans="2:6" s="98" customFormat="1" ht="17.25" customHeight="1" x14ac:dyDescent="0.3">
      <c r="B72" s="682" t="s">
        <v>1182</v>
      </c>
      <c r="C72" s="703"/>
      <c r="D72" s="703"/>
      <c r="E72" s="703"/>
      <c r="F72" s="704"/>
    </row>
    <row r="73" spans="2:6" s="98" customFormat="1" x14ac:dyDescent="0.25">
      <c r="B73" s="685" t="s">
        <v>1088</v>
      </c>
      <c r="C73" s="686" t="s">
        <v>1089</v>
      </c>
      <c r="D73" s="686" t="s">
        <v>1090</v>
      </c>
      <c r="E73" s="686" t="s">
        <v>1091</v>
      </c>
      <c r="F73" s="687" t="s">
        <v>1092</v>
      </c>
    </row>
    <row r="74" spans="2:6" s="98" customFormat="1" x14ac:dyDescent="0.25">
      <c r="B74" s="688" t="s">
        <v>1107</v>
      </c>
      <c r="C74" s="680">
        <v>34</v>
      </c>
      <c r="D74" s="680" t="s">
        <v>1093</v>
      </c>
      <c r="E74" s="680">
        <v>7.5</v>
      </c>
      <c r="F74" s="689">
        <f t="shared" ref="F74:F75" si="3">E74*C74</f>
        <v>255</v>
      </c>
    </row>
    <row r="75" spans="2:6" s="98" customFormat="1" x14ac:dyDescent="0.25">
      <c r="B75" s="688" t="s">
        <v>1108</v>
      </c>
      <c r="C75" s="680">
        <v>34</v>
      </c>
      <c r="D75" s="680" t="s">
        <v>1093</v>
      </c>
      <c r="E75" s="680">
        <v>15</v>
      </c>
      <c r="F75" s="689">
        <f t="shared" si="3"/>
        <v>510</v>
      </c>
    </row>
    <row r="76" spans="2:6" s="98" customFormat="1" x14ac:dyDescent="0.25">
      <c r="B76" s="677" t="s">
        <v>1094</v>
      </c>
      <c r="C76" s="678"/>
      <c r="D76" s="678"/>
      <c r="E76" s="678"/>
      <c r="F76" s="690">
        <f>SUM(F74:F75)</f>
        <v>765</v>
      </c>
    </row>
    <row r="77" spans="2:6" s="98" customFormat="1" x14ac:dyDescent="0.25">
      <c r="B77" s="679" t="s">
        <v>1095</v>
      </c>
      <c r="C77" s="680">
        <v>15</v>
      </c>
      <c r="D77" s="680" t="s">
        <v>1096</v>
      </c>
      <c r="E77" s="106"/>
      <c r="F77" s="689">
        <f>F76*0.15</f>
        <v>114.75</v>
      </c>
    </row>
    <row r="78" spans="2:6" s="98" customFormat="1" ht="15.75" x14ac:dyDescent="0.25">
      <c r="B78" s="681" t="s">
        <v>1097</v>
      </c>
      <c r="C78" s="691"/>
      <c r="D78" s="691"/>
      <c r="E78" s="691"/>
      <c r="F78" s="692">
        <f>SUM(F76:F77)</f>
        <v>879.75</v>
      </c>
    </row>
    <row r="79" spans="2:6" s="98" customFormat="1" x14ac:dyDescent="0.25">
      <c r="B79" s="679" t="s">
        <v>1098</v>
      </c>
      <c r="C79" s="680">
        <v>10</v>
      </c>
      <c r="D79" s="106" t="s">
        <v>1096</v>
      </c>
      <c r="E79" s="106"/>
      <c r="F79" s="689">
        <f>F78*0.1</f>
        <v>87.975000000000009</v>
      </c>
    </row>
    <row r="80" spans="2:6" s="98" customFormat="1" x14ac:dyDescent="0.25">
      <c r="B80" s="679" t="s">
        <v>1099</v>
      </c>
      <c r="C80" s="680">
        <v>10</v>
      </c>
      <c r="D80" s="106" t="s">
        <v>1096</v>
      </c>
      <c r="E80" s="106"/>
      <c r="F80" s="689">
        <f>F78*0.1</f>
        <v>87.975000000000009</v>
      </c>
    </row>
    <row r="81" spans="2:6" s="98" customFormat="1" x14ac:dyDescent="0.25">
      <c r="B81" s="685" t="s">
        <v>1100</v>
      </c>
      <c r="C81" s="686"/>
      <c r="D81" s="686"/>
      <c r="E81" s="686"/>
      <c r="F81" s="687">
        <f>SUM(F78:F80)</f>
        <v>1055.7</v>
      </c>
    </row>
    <row r="82" spans="2:6" ht="15.75" thickBot="1" x14ac:dyDescent="0.3"/>
    <row r="83" spans="2:6" ht="18.75" x14ac:dyDescent="0.3">
      <c r="B83" s="682" t="s">
        <v>1173</v>
      </c>
      <c r="C83" s="683"/>
      <c r="D83" s="683"/>
      <c r="E83" s="683"/>
      <c r="F83" s="684"/>
    </row>
    <row r="84" spans="2:6" x14ac:dyDescent="0.25">
      <c r="B84" s="685" t="s">
        <v>1088</v>
      </c>
      <c r="C84" s="686" t="s">
        <v>1089</v>
      </c>
      <c r="D84" s="686" t="s">
        <v>1090</v>
      </c>
      <c r="E84" s="686" t="s">
        <v>1091</v>
      </c>
      <c r="F84" s="687" t="s">
        <v>1092</v>
      </c>
    </row>
    <row r="85" spans="2:6" ht="25.5" x14ac:dyDescent="0.25">
      <c r="B85" s="688" t="s">
        <v>1105</v>
      </c>
      <c r="C85" s="680">
        <v>1</v>
      </c>
      <c r="D85" s="680" t="s">
        <v>1104</v>
      </c>
      <c r="E85" s="680">
        <v>1000</v>
      </c>
      <c r="F85" s="689">
        <v>1000</v>
      </c>
    </row>
    <row r="86" spans="2:6" s="98" customFormat="1" x14ac:dyDescent="0.25">
      <c r="B86" s="688" t="s">
        <v>1174</v>
      </c>
      <c r="C86" s="680">
        <v>1</v>
      </c>
      <c r="D86" s="680" t="s">
        <v>1104</v>
      </c>
      <c r="E86" s="680">
        <v>300</v>
      </c>
      <c r="F86" s="689">
        <f>E86*C86</f>
        <v>300</v>
      </c>
    </row>
    <row r="87" spans="2:6" x14ac:dyDescent="0.25">
      <c r="B87" s="688" t="s">
        <v>1109</v>
      </c>
      <c r="C87" s="680">
        <v>72</v>
      </c>
      <c r="D87" s="680" t="s">
        <v>1093</v>
      </c>
      <c r="E87" s="680">
        <v>10</v>
      </c>
      <c r="F87" s="689">
        <f>E87*C87</f>
        <v>720</v>
      </c>
    </row>
    <row r="88" spans="2:6" x14ac:dyDescent="0.25">
      <c r="B88" s="688" t="s">
        <v>569</v>
      </c>
      <c r="C88" s="680">
        <v>72</v>
      </c>
      <c r="D88" s="680" t="s">
        <v>1093</v>
      </c>
      <c r="E88" s="680">
        <v>20</v>
      </c>
      <c r="F88" s="689">
        <f>E88*C88</f>
        <v>1440</v>
      </c>
    </row>
    <row r="89" spans="2:6" x14ac:dyDescent="0.25">
      <c r="B89" s="677" t="s">
        <v>1094</v>
      </c>
      <c r="C89" s="678"/>
      <c r="D89" s="678"/>
      <c r="E89" s="678"/>
      <c r="F89" s="690">
        <f>SUM(F85:F88)</f>
        <v>3460</v>
      </c>
    </row>
    <row r="90" spans="2:6" x14ac:dyDescent="0.25">
      <c r="B90" s="679" t="s">
        <v>1095</v>
      </c>
      <c r="C90" s="680">
        <v>15</v>
      </c>
      <c r="D90" s="680" t="s">
        <v>1096</v>
      </c>
      <c r="E90" s="106"/>
      <c r="F90" s="689">
        <f>F89*0.15</f>
        <v>519</v>
      </c>
    </row>
    <row r="91" spans="2:6" ht="15.75" x14ac:dyDescent="0.25">
      <c r="B91" s="681" t="s">
        <v>1097</v>
      </c>
      <c r="C91" s="691"/>
      <c r="D91" s="691"/>
      <c r="E91" s="691"/>
      <c r="F91" s="692">
        <f>SUM(F89:F90)</f>
        <v>3979</v>
      </c>
    </row>
    <row r="92" spans="2:6" x14ac:dyDescent="0.25">
      <c r="B92" s="679" t="s">
        <v>1098</v>
      </c>
      <c r="C92" s="680">
        <v>10</v>
      </c>
      <c r="D92" s="106" t="s">
        <v>1096</v>
      </c>
      <c r="E92" s="106"/>
      <c r="F92" s="689">
        <f>F91*0.1</f>
        <v>397.90000000000003</v>
      </c>
    </row>
    <row r="93" spans="2:6" x14ac:dyDescent="0.25">
      <c r="B93" s="679" t="s">
        <v>1099</v>
      </c>
      <c r="C93" s="680">
        <v>10</v>
      </c>
      <c r="D93" s="106" t="s">
        <v>1096</v>
      </c>
      <c r="E93" s="106"/>
      <c r="F93" s="689">
        <f>F91*0.1</f>
        <v>397.90000000000003</v>
      </c>
    </row>
    <row r="94" spans="2:6" ht="15.75" x14ac:dyDescent="0.25">
      <c r="B94" s="693" t="s">
        <v>1100</v>
      </c>
      <c r="C94" s="694"/>
      <c r="D94" s="695"/>
      <c r="E94" s="695"/>
      <c r="F94" s="696">
        <f>SUM(F91:F93)</f>
        <v>4774.7999999999993</v>
      </c>
    </row>
    <row r="95" spans="2:6" x14ac:dyDescent="0.25">
      <c r="B95" s="677" t="s">
        <v>1101</v>
      </c>
      <c r="C95" s="680"/>
      <c r="D95" s="106"/>
      <c r="E95" s="106"/>
      <c r="F95" s="697"/>
    </row>
    <row r="96" spans="2:6" x14ac:dyDescent="0.25">
      <c r="B96" s="679" t="s">
        <v>1102</v>
      </c>
      <c r="C96" s="680">
        <v>0</v>
      </c>
      <c r="D96" s="106" t="s">
        <v>1096</v>
      </c>
      <c r="E96" s="106"/>
      <c r="F96" s="698">
        <v>0</v>
      </c>
    </row>
    <row r="97" spans="2:6" ht="16.5" thickBot="1" x14ac:dyDescent="0.3">
      <c r="B97" s="699" t="s">
        <v>1103</v>
      </c>
      <c r="C97" s="700"/>
      <c r="D97" s="701"/>
      <c r="E97" s="701"/>
      <c r="F97" s="702">
        <f>F96+F94</f>
        <v>4774.7999999999993</v>
      </c>
    </row>
    <row r="99" spans="2:6" ht="15.75" thickBot="1" x14ac:dyDescent="0.3"/>
    <row r="100" spans="2:6" ht="18.75" x14ac:dyDescent="0.3">
      <c r="B100" s="682" t="s">
        <v>1175</v>
      </c>
      <c r="C100" s="683"/>
      <c r="D100" s="683"/>
      <c r="E100" s="683"/>
      <c r="F100" s="684"/>
    </row>
    <row r="101" spans="2:6" x14ac:dyDescent="0.25">
      <c r="B101" s="685" t="s">
        <v>1088</v>
      </c>
      <c r="C101" s="686" t="s">
        <v>1089</v>
      </c>
      <c r="D101" s="686" t="s">
        <v>1090</v>
      </c>
      <c r="E101" s="686" t="s">
        <v>1091</v>
      </c>
      <c r="F101" s="687" t="s">
        <v>1092</v>
      </c>
    </row>
    <row r="102" spans="2:6" ht="25.5" x14ac:dyDescent="0.25">
      <c r="B102" s="688" t="s">
        <v>1105</v>
      </c>
      <c r="C102" s="680">
        <v>1</v>
      </c>
      <c r="D102" s="680" t="s">
        <v>1104</v>
      </c>
      <c r="E102" s="680">
        <v>2000</v>
      </c>
      <c r="F102" s="689">
        <v>1000</v>
      </c>
    </row>
    <row r="103" spans="2:6" ht="25.5" x14ac:dyDescent="0.25">
      <c r="B103" s="688" t="s">
        <v>1176</v>
      </c>
      <c r="C103" s="680">
        <v>72</v>
      </c>
      <c r="D103" s="680" t="s">
        <v>1104</v>
      </c>
      <c r="E103" s="680">
        <v>10</v>
      </c>
      <c r="F103" s="689">
        <f>E103*C103</f>
        <v>720</v>
      </c>
    </row>
    <row r="104" spans="2:6" ht="25.5" x14ac:dyDescent="0.25">
      <c r="B104" s="688" t="s">
        <v>1178</v>
      </c>
      <c r="C104" s="680">
        <v>72</v>
      </c>
      <c r="D104" s="680" t="s">
        <v>1093</v>
      </c>
      <c r="E104" s="680">
        <v>40</v>
      </c>
      <c r="F104" s="689">
        <f>E104*C104</f>
        <v>2880</v>
      </c>
    </row>
    <row r="105" spans="2:6" ht="25.5" x14ac:dyDescent="0.25">
      <c r="B105" s="688" t="s">
        <v>1177</v>
      </c>
      <c r="C105" s="680">
        <v>72</v>
      </c>
      <c r="D105" s="680" t="s">
        <v>1093</v>
      </c>
      <c r="E105" s="680">
        <v>50</v>
      </c>
      <c r="F105" s="689">
        <f>E105*C105</f>
        <v>3600</v>
      </c>
    </row>
    <row r="106" spans="2:6" x14ac:dyDescent="0.25">
      <c r="B106" s="677" t="s">
        <v>1094</v>
      </c>
      <c r="C106" s="678"/>
      <c r="D106" s="678"/>
      <c r="E106" s="678"/>
      <c r="F106" s="690">
        <f>SUM(F102:F105)</f>
        <v>8200</v>
      </c>
    </row>
    <row r="107" spans="2:6" x14ac:dyDescent="0.25">
      <c r="B107" s="679" t="s">
        <v>1095</v>
      </c>
      <c r="C107" s="680">
        <v>15</v>
      </c>
      <c r="D107" s="680" t="s">
        <v>1096</v>
      </c>
      <c r="E107" s="106"/>
      <c r="F107" s="689">
        <f>F106*0.15</f>
        <v>1230</v>
      </c>
    </row>
    <row r="108" spans="2:6" ht="15.75" x14ac:dyDescent="0.25">
      <c r="B108" s="681" t="s">
        <v>1097</v>
      </c>
      <c r="C108" s="691"/>
      <c r="D108" s="691"/>
      <c r="E108" s="691"/>
      <c r="F108" s="692">
        <f>SUM(F106:F107)</f>
        <v>9430</v>
      </c>
    </row>
    <row r="109" spans="2:6" x14ac:dyDescent="0.25">
      <c r="B109" s="679" t="s">
        <v>1098</v>
      </c>
      <c r="C109" s="680">
        <v>10</v>
      </c>
      <c r="D109" s="106" t="s">
        <v>1096</v>
      </c>
      <c r="E109" s="106"/>
      <c r="F109" s="689">
        <f>F108*0.1</f>
        <v>943</v>
      </c>
    </row>
    <row r="110" spans="2:6" x14ac:dyDescent="0.25">
      <c r="B110" s="679" t="s">
        <v>1099</v>
      </c>
      <c r="C110" s="680">
        <v>10</v>
      </c>
      <c r="D110" s="106" t="s">
        <v>1096</v>
      </c>
      <c r="E110" s="106"/>
      <c r="F110" s="689">
        <f>F108*0.1</f>
        <v>943</v>
      </c>
    </row>
    <row r="111" spans="2:6" ht="15.75" x14ac:dyDescent="0.25">
      <c r="B111" s="693" t="s">
        <v>1100</v>
      </c>
      <c r="C111" s="694"/>
      <c r="D111" s="695"/>
      <c r="E111" s="695"/>
      <c r="F111" s="696">
        <f>SUM(F108:F110)</f>
        <v>11316</v>
      </c>
    </row>
    <row r="112" spans="2:6" x14ac:dyDescent="0.25">
      <c r="B112" s="677" t="s">
        <v>1101</v>
      </c>
      <c r="C112" s="680"/>
      <c r="D112" s="106"/>
      <c r="E112" s="106"/>
      <c r="F112" s="697"/>
    </row>
    <row r="113" spans="2:6" x14ac:dyDescent="0.25">
      <c r="B113" s="679" t="s">
        <v>1102</v>
      </c>
      <c r="C113" s="680">
        <v>0</v>
      </c>
      <c r="D113" s="106" t="s">
        <v>1096</v>
      </c>
      <c r="E113" s="106"/>
      <c r="F113" s="698">
        <v>0</v>
      </c>
    </row>
    <row r="114" spans="2:6" ht="16.5" thickBot="1" x14ac:dyDescent="0.3">
      <c r="B114" s="699" t="s">
        <v>1103</v>
      </c>
      <c r="C114" s="700"/>
      <c r="D114" s="701"/>
      <c r="E114" s="701"/>
      <c r="F114" s="702">
        <f>F113+F111</f>
        <v>11316</v>
      </c>
    </row>
    <row r="115" spans="2:6" ht="15.75" thickBot="1" x14ac:dyDescent="0.3"/>
    <row r="116" spans="2:6" ht="18.75" x14ac:dyDescent="0.3">
      <c r="B116" s="682" t="s">
        <v>1183</v>
      </c>
      <c r="C116" s="703"/>
      <c r="D116" s="703"/>
      <c r="E116" s="703"/>
      <c r="F116" s="704"/>
    </row>
    <row r="117" spans="2:6" x14ac:dyDescent="0.25">
      <c r="B117" s="685" t="s">
        <v>1088</v>
      </c>
      <c r="C117" s="686" t="s">
        <v>1089</v>
      </c>
      <c r="D117" s="686" t="s">
        <v>1090</v>
      </c>
      <c r="E117" s="686" t="s">
        <v>1091</v>
      </c>
      <c r="F117" s="687" t="s">
        <v>1092</v>
      </c>
    </row>
    <row r="118" spans="2:6" x14ac:dyDescent="0.25">
      <c r="B118" s="688" t="s">
        <v>1107</v>
      </c>
      <c r="C118" s="680">
        <v>90</v>
      </c>
      <c r="D118" s="680" t="s">
        <v>1093</v>
      </c>
      <c r="E118" s="680">
        <v>10</v>
      </c>
      <c r="F118" s="689">
        <f t="shared" ref="F118:F119" si="4">E118*C118</f>
        <v>900</v>
      </c>
    </row>
    <row r="119" spans="2:6" x14ac:dyDescent="0.25">
      <c r="B119" s="688" t="s">
        <v>1108</v>
      </c>
      <c r="C119" s="680">
        <v>90</v>
      </c>
      <c r="D119" s="680" t="s">
        <v>1093</v>
      </c>
      <c r="E119" s="680">
        <v>20</v>
      </c>
      <c r="F119" s="689">
        <f t="shared" si="4"/>
        <v>1800</v>
      </c>
    </row>
    <row r="120" spans="2:6" x14ac:dyDescent="0.25">
      <c r="B120" s="677" t="s">
        <v>1094</v>
      </c>
      <c r="C120" s="678"/>
      <c r="D120" s="678"/>
      <c r="E120" s="678"/>
      <c r="F120" s="690">
        <f>SUM(F118:F119)</f>
        <v>2700</v>
      </c>
    </row>
    <row r="121" spans="2:6" x14ac:dyDescent="0.25">
      <c r="B121" s="679" t="s">
        <v>1095</v>
      </c>
      <c r="C121" s="680">
        <v>15</v>
      </c>
      <c r="D121" s="680" t="s">
        <v>1096</v>
      </c>
      <c r="E121" s="106"/>
      <c r="F121" s="689">
        <f>F120*0.15</f>
        <v>405</v>
      </c>
    </row>
    <row r="122" spans="2:6" ht="15.75" x14ac:dyDescent="0.25">
      <c r="B122" s="681" t="s">
        <v>1097</v>
      </c>
      <c r="C122" s="691"/>
      <c r="D122" s="691"/>
      <c r="E122" s="691"/>
      <c r="F122" s="692">
        <f>SUM(F120:F121)</f>
        <v>3105</v>
      </c>
    </row>
    <row r="123" spans="2:6" x14ac:dyDescent="0.25">
      <c r="B123" s="679" t="s">
        <v>1098</v>
      </c>
      <c r="C123" s="680">
        <v>10</v>
      </c>
      <c r="D123" s="106" t="s">
        <v>1096</v>
      </c>
      <c r="E123" s="106"/>
      <c r="F123" s="689">
        <f>F122*0.1</f>
        <v>310.5</v>
      </c>
    </row>
    <row r="124" spans="2:6" x14ac:dyDescent="0.25">
      <c r="B124" s="679" t="s">
        <v>1099</v>
      </c>
      <c r="C124" s="680">
        <v>10</v>
      </c>
      <c r="D124" s="106" t="s">
        <v>1096</v>
      </c>
      <c r="E124" s="106"/>
      <c r="F124" s="689">
        <f>F122*0.1</f>
        <v>310.5</v>
      </c>
    </row>
    <row r="125" spans="2:6" x14ac:dyDescent="0.25">
      <c r="B125" s="685" t="s">
        <v>1100</v>
      </c>
      <c r="C125" s="686"/>
      <c r="D125" s="686"/>
      <c r="E125" s="686"/>
      <c r="F125" s="687">
        <f>SUM(F122:F124)</f>
        <v>3726</v>
      </c>
    </row>
    <row r="126" spans="2:6" ht="15.75" thickBot="1" x14ac:dyDescent="0.3"/>
    <row r="127" spans="2:6" ht="18.75" x14ac:dyDescent="0.3">
      <c r="B127" s="682" t="s">
        <v>1186</v>
      </c>
      <c r="C127" s="703"/>
      <c r="D127" s="703"/>
      <c r="E127" s="703"/>
      <c r="F127" s="704"/>
    </row>
    <row r="128" spans="2:6" x14ac:dyDescent="0.25">
      <c r="B128" s="685" t="s">
        <v>1088</v>
      </c>
      <c r="C128" s="686" t="s">
        <v>1089</v>
      </c>
      <c r="D128" s="686" t="s">
        <v>1090</v>
      </c>
      <c r="E128" s="686" t="s">
        <v>1091</v>
      </c>
      <c r="F128" s="687" t="s">
        <v>1092</v>
      </c>
    </row>
    <row r="129" spans="2:6" x14ac:dyDescent="0.25">
      <c r="B129" s="688" t="s">
        <v>1107</v>
      </c>
      <c r="C129" s="680">
        <v>76</v>
      </c>
      <c r="D129" s="680" t="s">
        <v>1093</v>
      </c>
      <c r="E129" s="680">
        <v>7.5</v>
      </c>
      <c r="F129" s="689">
        <f t="shared" ref="F129:F130" si="5">E129*C129</f>
        <v>570</v>
      </c>
    </row>
    <row r="130" spans="2:6" x14ac:dyDescent="0.25">
      <c r="B130" s="688" t="s">
        <v>1108</v>
      </c>
      <c r="C130" s="680">
        <v>76</v>
      </c>
      <c r="D130" s="680" t="s">
        <v>1093</v>
      </c>
      <c r="E130" s="680">
        <v>15</v>
      </c>
      <c r="F130" s="689">
        <f t="shared" si="5"/>
        <v>1140</v>
      </c>
    </row>
    <row r="131" spans="2:6" x14ac:dyDescent="0.25">
      <c r="B131" s="677" t="s">
        <v>1094</v>
      </c>
      <c r="C131" s="678"/>
      <c r="D131" s="678"/>
      <c r="E131" s="678"/>
      <c r="F131" s="690">
        <f>SUM(F129:F130)</f>
        <v>1710</v>
      </c>
    </row>
    <row r="132" spans="2:6" x14ac:dyDescent="0.25">
      <c r="B132" s="679" t="s">
        <v>1095</v>
      </c>
      <c r="C132" s="680">
        <v>15</v>
      </c>
      <c r="D132" s="680" t="s">
        <v>1096</v>
      </c>
      <c r="E132" s="106"/>
      <c r="F132" s="689">
        <f>F131*0.15</f>
        <v>256.5</v>
      </c>
    </row>
    <row r="133" spans="2:6" ht="15.75" x14ac:dyDescent="0.25">
      <c r="B133" s="681" t="s">
        <v>1097</v>
      </c>
      <c r="C133" s="691"/>
      <c r="D133" s="691"/>
      <c r="E133" s="691"/>
      <c r="F133" s="692">
        <f>SUM(F131:F132)</f>
        <v>1966.5</v>
      </c>
    </row>
    <row r="134" spans="2:6" x14ac:dyDescent="0.25">
      <c r="B134" s="679" t="s">
        <v>1098</v>
      </c>
      <c r="C134" s="680">
        <v>10</v>
      </c>
      <c r="D134" s="106" t="s">
        <v>1096</v>
      </c>
      <c r="E134" s="106"/>
      <c r="F134" s="689">
        <f>F133*0.1</f>
        <v>196.65</v>
      </c>
    </row>
    <row r="135" spans="2:6" x14ac:dyDescent="0.25">
      <c r="B135" s="679" t="s">
        <v>1099</v>
      </c>
      <c r="C135" s="680">
        <v>10</v>
      </c>
      <c r="D135" s="106" t="s">
        <v>1096</v>
      </c>
      <c r="E135" s="106"/>
      <c r="F135" s="689">
        <f>F133*0.1</f>
        <v>196.65</v>
      </c>
    </row>
    <row r="136" spans="2:6" x14ac:dyDescent="0.25">
      <c r="B136" s="685" t="s">
        <v>1100</v>
      </c>
      <c r="C136" s="686"/>
      <c r="D136" s="686"/>
      <c r="E136" s="686"/>
      <c r="F136" s="687">
        <f>SUM(F133:F135)</f>
        <v>2359.8000000000002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77"/>
  <sheetViews>
    <sheetView topLeftCell="G27" zoomScale="80" zoomScaleNormal="80" workbookViewId="0">
      <selection sqref="A1:AH44"/>
    </sheetView>
  </sheetViews>
  <sheetFormatPr defaultRowHeight="15" x14ac:dyDescent="0.25"/>
  <cols>
    <col min="1" max="1" width="10.7109375" style="316" customWidth="1"/>
    <col min="2" max="2" width="20.7109375" style="316" customWidth="1"/>
    <col min="3" max="3" width="19" style="316" customWidth="1"/>
    <col min="4" max="4" width="13.7109375" style="316" hidden="1" customWidth="1"/>
    <col min="5" max="5" width="9.7109375" style="316" hidden="1" customWidth="1"/>
    <col min="6" max="6" width="10.7109375" style="316" hidden="1" customWidth="1"/>
    <col min="7" max="7" width="12.7109375" style="316" customWidth="1"/>
    <col min="8" max="8" width="18.5703125" style="316" customWidth="1"/>
    <col min="9" max="9" width="33" style="316" customWidth="1"/>
    <col min="10" max="10" width="35.85546875" style="316" customWidth="1"/>
    <col min="11" max="11" width="16.42578125" style="316" customWidth="1"/>
    <col min="12" max="12" width="12.85546875" style="316" hidden="1" customWidth="1"/>
    <col min="13" max="14" width="14.28515625" style="316" customWidth="1"/>
    <col min="15" max="15" width="9.42578125" style="875" customWidth="1"/>
    <col min="16" max="16" width="11.140625" style="316" hidden="1" customWidth="1"/>
    <col min="17" max="17" width="17.140625" style="316" hidden="1" customWidth="1"/>
    <col min="18" max="18" width="10.7109375" style="316" hidden="1" customWidth="1"/>
    <col min="19" max="27" width="12.7109375" style="316" customWidth="1"/>
    <col min="28" max="28" width="12.5703125" style="316" customWidth="1"/>
    <col min="29" max="29" width="12.7109375" style="316" hidden="1" customWidth="1"/>
    <col min="30" max="32" width="13.42578125" style="316" hidden="1" customWidth="1"/>
    <col min="33" max="33" width="15.42578125" style="316" hidden="1" customWidth="1"/>
    <col min="34" max="34" width="13.42578125" style="316" bestFit="1" customWidth="1"/>
    <col min="35" max="35" width="17.28515625" style="316" customWidth="1"/>
    <col min="36" max="36" width="9.140625" style="316"/>
    <col min="37" max="37" width="30.7109375" style="316" customWidth="1"/>
    <col min="38" max="16384" width="9.140625" style="316"/>
  </cols>
  <sheetData>
    <row r="1" spans="1:36" ht="23.25" x14ac:dyDescent="0.25">
      <c r="A1" s="706" t="s">
        <v>1055</v>
      </c>
      <c r="B1" s="707"/>
      <c r="C1" s="707"/>
      <c r="D1" s="707"/>
      <c r="E1" s="707"/>
      <c r="F1" s="707"/>
      <c r="G1" s="707"/>
      <c r="H1" s="707"/>
      <c r="I1" s="707"/>
      <c r="J1" s="707"/>
      <c r="K1" s="707"/>
      <c r="L1" s="707"/>
      <c r="M1" s="707"/>
      <c r="N1" s="707"/>
      <c r="O1" s="854"/>
      <c r="P1" s="707"/>
      <c r="Q1" s="707"/>
      <c r="R1" s="707"/>
      <c r="S1" s="707"/>
      <c r="T1" s="707"/>
      <c r="U1" s="707"/>
      <c r="V1" s="707"/>
      <c r="W1" s="707"/>
      <c r="X1" s="707"/>
      <c r="Y1" s="707"/>
      <c r="Z1" s="707"/>
      <c r="AA1" s="707"/>
      <c r="AB1" s="707"/>
      <c r="AC1" s="707"/>
      <c r="AD1" s="707"/>
      <c r="AE1" s="707"/>
      <c r="AF1" s="707"/>
      <c r="AG1" s="707"/>
      <c r="AH1" s="707"/>
      <c r="AI1" s="707"/>
    </row>
    <row r="2" spans="1:36" ht="51.75" customHeight="1" x14ac:dyDescent="0.25">
      <c r="A2" s="708" t="s">
        <v>1253</v>
      </c>
      <c r="B2" s="709"/>
      <c r="C2" s="709"/>
      <c r="D2" s="709"/>
      <c r="E2" s="709"/>
      <c r="F2" s="710"/>
      <c r="H2" s="709"/>
      <c r="I2" s="709"/>
      <c r="J2" s="711"/>
      <c r="K2" s="711"/>
      <c r="L2" s="709"/>
      <c r="M2" s="709"/>
      <c r="N2" s="855" t="s">
        <v>234</v>
      </c>
      <c r="O2" s="855">
        <v>2021</v>
      </c>
      <c r="P2" s="709"/>
      <c r="Q2" s="709"/>
      <c r="R2" s="709"/>
      <c r="S2" s="709"/>
      <c r="T2" s="709"/>
      <c r="U2" s="709"/>
      <c r="V2" s="709"/>
      <c r="W2" s="709"/>
      <c r="X2" s="709"/>
      <c r="Y2" s="709"/>
      <c r="Z2" s="709"/>
      <c r="AA2" s="709"/>
      <c r="AB2" s="709"/>
      <c r="AC2" s="709"/>
      <c r="AD2" s="709"/>
      <c r="AE2" s="709"/>
      <c r="AF2" s="709"/>
      <c r="AG2" s="709"/>
      <c r="AH2" s="709"/>
      <c r="AI2" s="709"/>
    </row>
    <row r="3" spans="1:36" ht="60.75" thickBot="1" x14ac:dyDescent="0.3">
      <c r="A3" s="856" t="s">
        <v>1056</v>
      </c>
      <c r="B3" s="856" t="s">
        <v>4</v>
      </c>
      <c r="C3" s="856" t="s">
        <v>60</v>
      </c>
      <c r="D3" s="856" t="s">
        <v>1057</v>
      </c>
      <c r="E3" s="856" t="s">
        <v>97</v>
      </c>
      <c r="F3" s="856" t="s">
        <v>70</v>
      </c>
      <c r="G3" s="856" t="s">
        <v>3</v>
      </c>
      <c r="H3" s="856" t="s">
        <v>40</v>
      </c>
      <c r="I3" s="856" t="s">
        <v>32</v>
      </c>
      <c r="J3" s="856" t="s">
        <v>54</v>
      </c>
      <c r="K3" s="857" t="s">
        <v>41</v>
      </c>
      <c r="L3" s="858" t="s">
        <v>249</v>
      </c>
      <c r="M3" s="858" t="s">
        <v>47</v>
      </c>
      <c r="N3" s="858" t="s">
        <v>52</v>
      </c>
      <c r="O3" s="858" t="s">
        <v>1511</v>
      </c>
      <c r="P3" s="858" t="s">
        <v>236</v>
      </c>
      <c r="Q3" s="858" t="s">
        <v>237</v>
      </c>
      <c r="R3" s="858" t="s">
        <v>56</v>
      </c>
      <c r="S3" s="859" t="s">
        <v>57</v>
      </c>
      <c r="T3" s="858" t="s">
        <v>59</v>
      </c>
      <c r="U3" s="859" t="s">
        <v>58</v>
      </c>
      <c r="V3" s="859" t="s">
        <v>250</v>
      </c>
      <c r="W3" s="859" t="s">
        <v>251</v>
      </c>
      <c r="X3" s="859" t="s">
        <v>252</v>
      </c>
      <c r="Y3" s="859" t="s">
        <v>253</v>
      </c>
      <c r="Z3" s="859" t="s">
        <v>254</v>
      </c>
      <c r="AA3" s="859" t="s">
        <v>255</v>
      </c>
      <c r="AB3" s="859" t="s">
        <v>256</v>
      </c>
      <c r="AC3" s="859" t="s">
        <v>257</v>
      </c>
      <c r="AD3" s="859" t="s">
        <v>258</v>
      </c>
      <c r="AE3" s="859" t="s">
        <v>259</v>
      </c>
      <c r="AF3" s="859" t="s">
        <v>260</v>
      </c>
      <c r="AG3" s="859" t="s">
        <v>261</v>
      </c>
      <c r="AH3" s="860" t="s">
        <v>262</v>
      </c>
      <c r="AJ3" s="542"/>
    </row>
    <row r="4" spans="1:36" ht="60" hidden="1" customHeight="1" x14ac:dyDescent="0.25">
      <c r="A4" s="127"/>
      <c r="B4" s="719"/>
      <c r="C4" s="127"/>
      <c r="D4" s="127"/>
      <c r="E4" s="720"/>
      <c r="F4" s="127"/>
      <c r="G4" s="127"/>
      <c r="H4" s="861"/>
      <c r="I4" s="127"/>
      <c r="J4" s="656"/>
      <c r="K4" s="656"/>
      <c r="L4" s="127"/>
      <c r="M4" s="127"/>
      <c r="N4" s="722" t="s">
        <v>1054</v>
      </c>
      <c r="O4" s="722">
        <v>1</v>
      </c>
      <c r="P4" s="723"/>
      <c r="Q4" s="724"/>
      <c r="R4" s="723" t="str">
        <f>Table356[[#Headers],[2020]]</f>
        <v>2020</v>
      </c>
      <c r="S4" s="723" t="str">
        <f>Table356[[#Headers],[2021]]</f>
        <v>2021</v>
      </c>
      <c r="T4" s="723" t="str">
        <f>Table356[[#Headers],[2022]]</f>
        <v>2022</v>
      </c>
      <c r="U4" s="723" t="str">
        <f>Table356[[#Headers],[2023]]</f>
        <v>2023</v>
      </c>
      <c r="V4" s="723" t="str">
        <f>Table356[[#Headers],[2024]]</f>
        <v>2024</v>
      </c>
      <c r="W4" s="723" t="str">
        <f>Table356[[#Headers],[2025]]</f>
        <v>2025</v>
      </c>
      <c r="X4" s="723" t="str">
        <f>Table356[[#Headers],[2026]]</f>
        <v>2026</v>
      </c>
      <c r="Y4" s="723" t="str">
        <f>Table356[[#Headers],[2027]]</f>
        <v>2027</v>
      </c>
      <c r="Z4" s="723" t="str">
        <f>Table356[[#Headers],[2028]]</f>
        <v>2028</v>
      </c>
      <c r="AA4" s="723" t="str">
        <f>Table356[[#Headers],[2029]]</f>
        <v>2029</v>
      </c>
      <c r="AB4" s="723" t="str">
        <f>Table356[[#Headers],[2030]]</f>
        <v>2030</v>
      </c>
      <c r="AC4" s="723" t="str">
        <f>Table356[[#Headers],[2031]]</f>
        <v>2031</v>
      </c>
      <c r="AD4" s="723" t="str">
        <f>Table356[[#Headers],[2032]]</f>
        <v>2032</v>
      </c>
      <c r="AE4" s="723" t="str">
        <f>Table356[[#Headers],[2033]]</f>
        <v>2033</v>
      </c>
      <c r="AF4" s="723" t="str">
        <f>Table356[[#Headers],[2034]]</f>
        <v>2034</v>
      </c>
      <c r="AG4" s="723" t="str">
        <f>Table356[[#Headers],[2035]]</f>
        <v>2035</v>
      </c>
      <c r="AH4" s="725"/>
      <c r="AJ4" s="542"/>
    </row>
    <row r="5" spans="1:36" ht="15.75" hidden="1" thickBot="1" x14ac:dyDescent="0.3">
      <c r="A5" s="726"/>
      <c r="B5" s="156"/>
      <c r="C5" s="156"/>
      <c r="D5" s="156"/>
      <c r="E5" s="156"/>
      <c r="F5" s="156"/>
      <c r="G5" s="156"/>
      <c r="H5" s="156"/>
      <c r="I5" s="156"/>
      <c r="J5" s="156"/>
      <c r="K5" s="156"/>
      <c r="L5" s="156"/>
      <c r="M5" s="156"/>
      <c r="N5" s="156"/>
      <c r="O5" s="156"/>
      <c r="P5" s="156"/>
      <c r="Q5" s="156"/>
      <c r="R5" s="156">
        <f t="shared" ref="R5:AG5" si="0">IF($O$2=R$4,0,R$4-$O$2)</f>
        <v>-1</v>
      </c>
      <c r="S5" s="156">
        <f t="shared" si="0"/>
        <v>0</v>
      </c>
      <c r="T5" s="156">
        <f t="shared" si="0"/>
        <v>1</v>
      </c>
      <c r="U5" s="156">
        <f t="shared" si="0"/>
        <v>2</v>
      </c>
      <c r="V5" s="156">
        <f t="shared" si="0"/>
        <v>3</v>
      </c>
      <c r="W5" s="156">
        <f t="shared" si="0"/>
        <v>4</v>
      </c>
      <c r="X5" s="156">
        <f t="shared" si="0"/>
        <v>5</v>
      </c>
      <c r="Y5" s="156">
        <f t="shared" si="0"/>
        <v>6</v>
      </c>
      <c r="Z5" s="156">
        <f t="shared" si="0"/>
        <v>7</v>
      </c>
      <c r="AA5" s="156">
        <f t="shared" si="0"/>
        <v>8</v>
      </c>
      <c r="AB5" s="156">
        <f t="shared" si="0"/>
        <v>9</v>
      </c>
      <c r="AC5" s="156">
        <f t="shared" si="0"/>
        <v>10</v>
      </c>
      <c r="AD5" s="156">
        <f t="shared" si="0"/>
        <v>11</v>
      </c>
      <c r="AE5" s="156">
        <f t="shared" si="0"/>
        <v>12</v>
      </c>
      <c r="AF5" s="156">
        <f t="shared" si="0"/>
        <v>13</v>
      </c>
      <c r="AG5" s="156">
        <f t="shared" si="0"/>
        <v>14</v>
      </c>
      <c r="AH5" s="728"/>
    </row>
    <row r="6" spans="1:36" s="5" customFormat="1" ht="26.25" thickBot="1" x14ac:dyDescent="0.3">
      <c r="A6" s="729" t="s">
        <v>1245</v>
      </c>
      <c r="B6" s="730" t="s">
        <v>1126</v>
      </c>
      <c r="C6" s="133"/>
      <c r="D6" s="133"/>
      <c r="E6" s="133"/>
      <c r="F6" s="731"/>
      <c r="G6" s="133"/>
      <c r="H6" s="732"/>
      <c r="I6" s="133"/>
      <c r="J6" s="133"/>
      <c r="K6" s="133"/>
      <c r="L6" s="133"/>
      <c r="M6" s="133"/>
      <c r="N6" s="133"/>
      <c r="O6" s="133"/>
      <c r="P6" s="133"/>
      <c r="Q6" s="733"/>
      <c r="R6" s="734"/>
      <c r="S6" s="734"/>
      <c r="T6" s="734"/>
      <c r="U6" s="734"/>
      <c r="V6" s="734"/>
      <c r="W6" s="734"/>
      <c r="X6" s="734"/>
      <c r="Y6" s="735"/>
      <c r="Z6" s="735"/>
      <c r="AA6" s="735"/>
      <c r="AB6" s="735"/>
      <c r="AC6" s="735"/>
      <c r="AD6" s="735"/>
      <c r="AE6" s="735"/>
      <c r="AF6" s="735"/>
      <c r="AG6" s="735"/>
      <c r="AH6" s="736"/>
    </row>
    <row r="7" spans="1:36" s="5" customFormat="1" ht="127.5" hidden="1" x14ac:dyDescent="0.25">
      <c r="A7" s="27"/>
      <c r="B7" s="110" t="s">
        <v>239</v>
      </c>
      <c r="C7" s="112"/>
      <c r="D7" s="110" t="s">
        <v>240</v>
      </c>
      <c r="E7" s="111"/>
      <c r="F7" s="110" t="s">
        <v>241</v>
      </c>
      <c r="G7" s="737"/>
      <c r="H7" s="114"/>
      <c r="I7" s="112"/>
      <c r="J7" s="115" t="s">
        <v>242</v>
      </c>
      <c r="K7" s="115"/>
      <c r="L7" s="117" t="s">
        <v>1644</v>
      </c>
      <c r="M7" s="738" t="s">
        <v>244</v>
      </c>
      <c r="N7" s="117" t="s">
        <v>1645</v>
      </c>
      <c r="O7" s="739" t="s">
        <v>246</v>
      </c>
      <c r="P7" s="739" t="s">
        <v>247</v>
      </c>
      <c r="Q7" s="740" t="s">
        <v>248</v>
      </c>
      <c r="R7" s="740" t="s">
        <v>248</v>
      </c>
      <c r="S7" s="740" t="s">
        <v>248</v>
      </c>
      <c r="T7" s="740" t="s">
        <v>248</v>
      </c>
      <c r="U7" s="740" t="s">
        <v>248</v>
      </c>
      <c r="V7" s="740" t="s">
        <v>248</v>
      </c>
      <c r="W7" s="740" t="s">
        <v>248</v>
      </c>
      <c r="X7" s="740" t="s">
        <v>248</v>
      </c>
      <c r="Y7" s="740" t="s">
        <v>248</v>
      </c>
      <c r="Z7" s="740" t="s">
        <v>248</v>
      </c>
      <c r="AA7" s="740" t="s">
        <v>248</v>
      </c>
      <c r="AB7" s="740" t="s">
        <v>248</v>
      </c>
      <c r="AC7" s="740" t="s">
        <v>248</v>
      </c>
      <c r="AD7" s="740" t="s">
        <v>248</v>
      </c>
      <c r="AE7" s="740" t="s">
        <v>248</v>
      </c>
      <c r="AF7" s="740" t="s">
        <v>248</v>
      </c>
      <c r="AG7" s="740" t="s">
        <v>248</v>
      </c>
      <c r="AH7" s="741" t="s">
        <v>248</v>
      </c>
    </row>
    <row r="8" spans="1:36" s="5" customFormat="1" ht="153.75" customHeight="1" x14ac:dyDescent="0.25">
      <c r="A8" s="326" t="s">
        <v>1246</v>
      </c>
      <c r="B8" s="742" t="s">
        <v>1072</v>
      </c>
      <c r="C8" s="326" t="s">
        <v>1115</v>
      </c>
      <c r="D8" s="326"/>
      <c r="E8" s="326"/>
      <c r="F8" s="326"/>
      <c r="G8" s="326" t="s">
        <v>1112</v>
      </c>
      <c r="H8" s="659" t="s">
        <v>1257</v>
      </c>
      <c r="I8" s="659" t="s">
        <v>1654</v>
      </c>
      <c r="J8" s="659" t="s">
        <v>1655</v>
      </c>
      <c r="K8" s="1037" t="s">
        <v>1534</v>
      </c>
      <c r="L8" s="326"/>
      <c r="M8" s="326">
        <v>3</v>
      </c>
      <c r="N8" s="326">
        <v>2021</v>
      </c>
      <c r="O8" s="1017">
        <f>'Hinds Estimates'!F17</f>
        <v>23253</v>
      </c>
      <c r="P8" s="743"/>
      <c r="Q8" s="744">
        <f>IF(Table355[[#This Row],[CAPITAL COST]]="","",MROUND((SUM(Table355[[#This Row],[CAPITAL COST]]*(1.03^($P$2-(IF(Table355[[#This Row],[Year of price quote]] ="",$P$2,Table355[[#This Row],[Year of price quote]])))))),10))</f>
        <v>23250</v>
      </c>
      <c r="R8" s="745" t="str" cm="1">
        <f t="array" ref="R8">IF(MOD((R$4-(IF(Table355[[#This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Price]]*($O$4^R$5)),10))),"")</f>
        <v/>
      </c>
      <c r="S8" s="745" cm="1">
        <f t="array" ref="S8">IF(MOD((S$4-(IF(Table355[[#This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Price]]*($O$4^S$5)),10))),"")</f>
        <v>23250</v>
      </c>
      <c r="T8" s="745" t="str" cm="1">
        <f t="array" ref="T8">IF(MOD((T$4-(IF(Table355[[#This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Price]]*($O$4^T$5)),10))),"")</f>
        <v/>
      </c>
      <c r="U8" s="745" t="str" cm="1">
        <f t="array" ref="U8">IF(MOD((U$4-(IF(Table355[[#This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Price]]*($O$4^U$5)),10))),"")</f>
        <v/>
      </c>
      <c r="V8" s="745" cm="1">
        <f t="array" ref="V8">IF(MOD((V$4-(IF(Table355[[#This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Price]]*($O$4^V$5)),10))),"")</f>
        <v>23250</v>
      </c>
      <c r="W8" s="745" t="str" cm="1">
        <f t="array" ref="W8">IF(MOD((W$4-(IF(Table355[[#This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Price]]*($O$4^W$5)),10))),"")</f>
        <v/>
      </c>
      <c r="X8" s="745" t="str" cm="1">
        <f t="array" ref="X8">IF(MOD((X$4-(IF(Table355[[#This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Price]]*($O$4^X$5)),10))),"")</f>
        <v/>
      </c>
      <c r="Y8" s="745" cm="1">
        <f t="array" ref="Y8">IF(MOD((Y$4-(IF(Table355[[#This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Price]]*($O$4^Y$5)),10))),"")</f>
        <v>23250</v>
      </c>
      <c r="Z8" s="745" t="str" cm="1">
        <f t="array" ref="Z8">IF(MOD((Z$4-(IF(Table355[[#This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Price]]*($O$4^Z$5)),10))),"")</f>
        <v/>
      </c>
      <c r="AA8" s="745" t="str" cm="1">
        <f t="array" ref="AA8">IF(MOD((AA$4-(IF(Table355[[#This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Price]]*($O$4^AA$5)),10))),"")</f>
        <v/>
      </c>
      <c r="AB8" s="745" cm="1">
        <f t="array" ref="AB8">IF(MOD((AB$4-(IF(Table355[[#This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Price]]*($O$4^AB$5)),10))),"")</f>
        <v>23250</v>
      </c>
      <c r="AC8" s="745" t="str" cm="1">
        <f t="array" ref="AC8">IF(MOD((AC$4-(IF(Table355[[#This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Price]]*($O$4^AC$5)),10))),"")</f>
        <v/>
      </c>
      <c r="AD8" s="745" t="str" cm="1">
        <f t="array" ref="AD8">IF(MOD((AD$4-(IF(Table355[[#This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Price]]*($O$4^AD$5)),10))),"")</f>
        <v/>
      </c>
      <c r="AE8" s="745" cm="1">
        <f t="array" ref="AE8">IF(MOD((AE$4-(IF(Table355[[#This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Price]]*($O$4^AE$5)),10))),"")</f>
        <v>23250</v>
      </c>
      <c r="AF8" s="745" t="str" cm="1">
        <f t="array" ref="AF8">IF(MOD((AF$4-(IF(Table355[[#This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Price]]*($O$4^AF$5)),10))),"")</f>
        <v/>
      </c>
      <c r="AG8" s="745" t="str" cm="1">
        <f t="array" ref="AG8">IF(MOD((AG$4-(IF(Table355[[#This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Price]]*($O$4^AG$5)),10))),"")</f>
        <v/>
      </c>
      <c r="AH8" s="746">
        <f>SUM(AC8:AG8)</f>
        <v>23250</v>
      </c>
    </row>
    <row r="9" spans="1:36" s="5" customFormat="1" ht="50.25" customHeight="1" x14ac:dyDescent="0.25">
      <c r="A9" s="189" t="s">
        <v>1247</v>
      </c>
      <c r="B9" s="742"/>
      <c r="C9" s="326" t="s">
        <v>1061</v>
      </c>
      <c r="D9" s="326"/>
      <c r="E9" s="326"/>
      <c r="F9" s="326"/>
      <c r="G9" s="326"/>
      <c r="H9" s="659" t="s">
        <v>1257</v>
      </c>
      <c r="I9" s="659" t="s">
        <v>1254</v>
      </c>
      <c r="J9" s="659" t="s">
        <v>1114</v>
      </c>
      <c r="K9" s="1037" t="s">
        <v>1534</v>
      </c>
      <c r="L9" s="326"/>
      <c r="M9" s="326">
        <v>3</v>
      </c>
      <c r="N9" s="326">
        <v>2022</v>
      </c>
      <c r="O9" s="1018">
        <v>5000</v>
      </c>
      <c r="P9" s="743"/>
      <c r="Q9" s="744">
        <f>IF(Table355[[#This Row],[CAPITAL COST]]="","",MROUND((SUM(Table355[[#This Row],[CAPITAL COST]]*(1.03^($P$2-(IF(Table355[[#This Row],[Year of price quote]] ="",$P$2,Table355[[#This Row],[Year of price quote]])))))),10))</f>
        <v>5000</v>
      </c>
      <c r="R9" s="745" t="str" cm="1">
        <f t="array" ref="R9">IF(MOD((R$4-(IF(Table355[[#This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Price]]*($O$4^R$5)),10))),"")</f>
        <v/>
      </c>
      <c r="S9" s="745" t="str" cm="1">
        <f t="array" ref="S9">IF(MOD((S$4-(IF(Table355[[#This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Price]]*($O$4^S$5)),10))),"")</f>
        <v/>
      </c>
      <c r="T9" s="745" cm="1">
        <f t="array" ref="T9">IF(MOD((T$4-(IF(Table355[[#This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Price]]*($O$4^T$5)),10))),"")</f>
        <v>5000</v>
      </c>
      <c r="U9" s="745" t="str" cm="1">
        <f t="array" ref="U9">IF(MOD((U$4-(IF(Table355[[#This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Price]]*($O$4^U$5)),10))),"")</f>
        <v/>
      </c>
      <c r="V9" s="745" t="str" cm="1">
        <f t="array" ref="V9">IF(MOD((V$4-(IF(Table355[[#This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Price]]*($O$4^V$5)),10))),"")</f>
        <v/>
      </c>
      <c r="W9" s="745" cm="1">
        <f t="array" ref="W9">IF(MOD((W$4-(IF(Table355[[#This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Price]]*($O$4^W$5)),10))),"")</f>
        <v>5000</v>
      </c>
      <c r="X9" s="745" t="str" cm="1">
        <f t="array" ref="X9">IF(MOD((X$4-(IF(Table355[[#This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Price]]*($O$4^X$5)),10))),"")</f>
        <v/>
      </c>
      <c r="Y9" s="745" t="str" cm="1">
        <f t="array" ref="Y9">IF(MOD((Y$4-(IF(Table355[[#This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Price]]*($O$4^Y$5)),10))),"")</f>
        <v/>
      </c>
      <c r="Z9" s="745" cm="1">
        <f t="array" ref="Z9">IF(MOD((Z$4-(IF(Table355[[#This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Price]]*($O$4^Z$5)),10))),"")</f>
        <v>5000</v>
      </c>
      <c r="AA9" s="745" t="str" cm="1">
        <f t="array" ref="AA9">IF(MOD((AA$4-(IF(Table355[[#This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Price]]*($O$4^AA$5)),10))),"")</f>
        <v/>
      </c>
      <c r="AB9" s="745" t="str" cm="1">
        <f t="array" ref="AB9">IF(MOD((AB$4-(IF(Table355[[#This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Price]]*($O$4^AB$5)),10))),"")</f>
        <v/>
      </c>
      <c r="AC9" s="745" cm="1">
        <f t="array" ref="AC9">IF(MOD((AC$4-(IF(Table355[[#This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Price]]*($O$4^AC$5)),10))),"")</f>
        <v>5000</v>
      </c>
      <c r="AD9" s="745" t="str" cm="1">
        <f t="array" ref="AD9">IF(MOD((AD$4-(IF(Table355[[#This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Price]]*($O$4^AD$5)),10))),"")</f>
        <v/>
      </c>
      <c r="AE9" s="745" t="str" cm="1">
        <f t="array" ref="AE9">IF(MOD((AE$4-(IF(Table355[[#This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Price]]*($O$4^AE$5)),10))),"")</f>
        <v/>
      </c>
      <c r="AF9" s="745" cm="1">
        <f t="array" ref="AF9">IF(MOD((AF$4-(IF(Table355[[#This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Price]]*($O$4^AF$5)),10))),"")</f>
        <v>5000</v>
      </c>
      <c r="AG9" s="745" t="str" cm="1">
        <f t="array" ref="AG9">IF(MOD((AG$4-(IF(Table355[[#This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Price]]*($O$4^AG$5)),10))),"")</f>
        <v/>
      </c>
      <c r="AH9" s="746">
        <f>SUM(AC9:AG9)</f>
        <v>10000</v>
      </c>
    </row>
    <row r="10" spans="1:36" s="5" customFormat="1" ht="48" customHeight="1" x14ac:dyDescent="0.25">
      <c r="A10" s="189" t="s">
        <v>1248</v>
      </c>
      <c r="B10" s="742" t="s">
        <v>1062</v>
      </c>
      <c r="C10" s="326" t="s">
        <v>1116</v>
      </c>
      <c r="D10" s="326"/>
      <c r="E10" s="326"/>
      <c r="F10" s="326"/>
      <c r="G10" s="326" t="s">
        <v>1255</v>
      </c>
      <c r="H10" s="659"/>
      <c r="I10" s="659" t="s">
        <v>1256</v>
      </c>
      <c r="J10" s="659" t="s">
        <v>1120</v>
      </c>
      <c r="K10" s="1037" t="s">
        <v>1534</v>
      </c>
      <c r="L10" s="326"/>
      <c r="M10" s="326">
        <v>3</v>
      </c>
      <c r="N10" s="326">
        <v>2022</v>
      </c>
      <c r="O10" s="1018">
        <v>5000</v>
      </c>
      <c r="P10" s="743"/>
      <c r="Q10" s="744">
        <v>5000</v>
      </c>
      <c r="R10" s="745" t="str" cm="1">
        <f t="array" ref="R10">IF(MOD((R$4-(IF(Table355[[#This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Price]]*($O$4^R$5)),10))),"")</f>
        <v/>
      </c>
      <c r="S10" s="745" t="str" cm="1">
        <f t="array" ref="S10">IF(MOD((S$4-(IF(Table355[[#This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Price]]*($O$4^S$5)),10))),"")</f>
        <v/>
      </c>
      <c r="T10" s="745">
        <v>5000</v>
      </c>
      <c r="U10" s="745" t="str" cm="1">
        <f t="array" ref="U10">IF(MOD((U$4-(IF(Table355[[#This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Price]]*($O$4^U$5)),10))),"")</f>
        <v/>
      </c>
      <c r="V10" s="745" t="str" cm="1">
        <f t="array" ref="V10">IF(MOD((V$4-(IF(Table355[[#This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Price]]*($O$4^V$5)),10))),"")</f>
        <v/>
      </c>
      <c r="W10" s="745">
        <v>5000</v>
      </c>
      <c r="X10" s="745" t="str" cm="1">
        <f t="array" ref="X10">IF(MOD((X$4-(IF(Table355[[#This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Price]]*($O$4^X$5)),10))),"")</f>
        <v/>
      </c>
      <c r="Y10" s="745" t="str" cm="1">
        <f t="array" ref="Y10">IF(MOD((Y$4-(IF(Table355[[#This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Price]]*($O$4^Y$5)),10))),"")</f>
        <v/>
      </c>
      <c r="Z10" s="745">
        <v>5000</v>
      </c>
      <c r="AA10" s="745" t="str" cm="1">
        <f t="array" ref="AA10">IF(MOD((AA$4-(IF(Table355[[#This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Price]]*($O$4^AA$5)),10))),"")</f>
        <v/>
      </c>
      <c r="AB10" s="745" t="str" cm="1">
        <f t="array" ref="AB10">IF(MOD((AB$4-(IF(Table355[[#This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Price]]*($O$4^AB$5)),10))),"")</f>
        <v/>
      </c>
      <c r="AC10" s="745" cm="1">
        <f t="array" ref="AC10">IF(MOD((AC$4-(IF(Table355[[#This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Price]]*($O$4^AC$5)),10))),"")</f>
        <v>1310</v>
      </c>
      <c r="AD10" s="745" t="str" cm="1">
        <f t="array" ref="AD10">IF(MOD((AD$4-(IF(Table355[[#This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Price]]*($O$4^AD$5)),10))),"")</f>
        <v/>
      </c>
      <c r="AE10" s="745" t="str" cm="1">
        <f t="array" ref="AE10">IF(MOD((AE$4-(IF(Table355[[#This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Price]]*($O$4^AE$5)),10))),"")</f>
        <v/>
      </c>
      <c r="AF10" s="745" cm="1">
        <f t="array" ref="AF10">IF(MOD((AF$4-(IF(Table355[[#This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Price]]*($O$4^AF$5)),10))),"")</f>
        <v>1310</v>
      </c>
      <c r="AG10" s="745" t="str" cm="1">
        <f t="array" ref="AG10">IF(MOD((AG$4-(IF(Table355[[#This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Price]]*($O$4^AG$5)),10))),"")</f>
        <v/>
      </c>
      <c r="AH10" s="746">
        <v>10000</v>
      </c>
    </row>
    <row r="11" spans="1:36" s="5" customFormat="1" ht="143.25" customHeight="1" x14ac:dyDescent="0.25">
      <c r="A11" s="326" t="s">
        <v>1249</v>
      </c>
      <c r="B11" s="742" t="s">
        <v>1122</v>
      </c>
      <c r="C11" s="326"/>
      <c r="D11" s="326"/>
      <c r="E11" s="326"/>
      <c r="F11" s="326"/>
      <c r="G11" s="326"/>
      <c r="H11" s="659" t="s">
        <v>1259</v>
      </c>
      <c r="I11" s="659" t="s">
        <v>1258</v>
      </c>
      <c r="J11" s="659" t="s">
        <v>1124</v>
      </c>
      <c r="K11" s="1037" t="s">
        <v>1534</v>
      </c>
      <c r="L11" s="326"/>
      <c r="M11" s="326">
        <v>1</v>
      </c>
      <c r="N11" s="326">
        <v>2022</v>
      </c>
      <c r="O11" s="1018">
        <v>300</v>
      </c>
      <c r="P11" s="743"/>
      <c r="Q11" s="744">
        <f>IF(Table355[[#This Row],[CAPITAL COST]]="","",MROUND((SUM(Table355[[#This Row],[CAPITAL COST]]*(1.03^($P$2-(IF(Table355[[#This Row],[Year of price quote]] ="",$P$2,Table355[[#This Row],[Year of price quote]])))))),10))</f>
        <v>300</v>
      </c>
      <c r="R11" s="745" cm="1">
        <f t="array" ref="R11">IF(MOD((R$4-(IF(Table355[[#This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Price]]*($O$4^R$5)),10))),"")</f>
        <v>300</v>
      </c>
      <c r="S11" s="745" cm="1">
        <f t="array" ref="S11">IF(MOD((S$4-(IF(Table355[[#This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Price]]*($O$4^S$5)),10))),"")</f>
        <v>300</v>
      </c>
      <c r="T11" s="745" cm="1">
        <f t="array" ref="T11">IF(MOD((T$4-(IF(Table355[[#This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Price]]*($O$4^T$5)),10))),"")</f>
        <v>300</v>
      </c>
      <c r="U11" s="745" cm="1">
        <f t="array" ref="U11">IF(MOD((U$4-(IF(Table355[[#This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Price]]*($O$4^U$5)),10))),"")</f>
        <v>300</v>
      </c>
      <c r="V11" s="745" cm="1">
        <f t="array" ref="V11">IF(MOD((V$4-(IF(Table355[[#This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Price]]*($O$4^V$5)),10))),"")</f>
        <v>300</v>
      </c>
      <c r="W11" s="745" cm="1">
        <f t="array" ref="W11">IF(MOD((W$4-(IF(Table355[[#This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Price]]*($O$4^W$5)),10))),"")</f>
        <v>300</v>
      </c>
      <c r="X11" s="745" cm="1">
        <f t="array" ref="X11">IF(MOD((X$4-(IF(Table355[[#This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Price]]*($O$4^X$5)),10))),"")</f>
        <v>300</v>
      </c>
      <c r="Y11" s="745" cm="1">
        <f t="array" ref="Y11">IF(MOD((Y$4-(IF(Table355[[#This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Price]]*($O$4^Y$5)),10))),"")</f>
        <v>300</v>
      </c>
      <c r="Z11" s="745" cm="1">
        <f t="array" ref="Z11">IF(MOD((Z$4-(IF(Table355[[#This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Price]]*($O$4^Z$5)),10))),"")</f>
        <v>300</v>
      </c>
      <c r="AA11" s="745" cm="1">
        <f t="array" ref="AA11">IF(MOD((AA$4-(IF(Table355[[#This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Price]]*($O$4^AA$5)),10))),"")</f>
        <v>300</v>
      </c>
      <c r="AB11" s="745" cm="1">
        <f t="array" ref="AB11">IF(MOD((AB$4-(IF(Table355[[#This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Price]]*($O$4^AB$5)),10))),"")</f>
        <v>300</v>
      </c>
      <c r="AC11" s="745" cm="1">
        <f t="array" ref="AC11">IF(MOD((AC$4-(IF(Table355[[#This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Price]]*($O$4^AC$5)),10))),"")</f>
        <v>300</v>
      </c>
      <c r="AD11" s="745" cm="1">
        <f t="array" ref="AD11">IF(MOD((AD$4-(IF(Table355[[#This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Price]]*($O$4^AD$5)),10))),"")</f>
        <v>300</v>
      </c>
      <c r="AE11" s="745" cm="1">
        <f t="array" ref="AE11">IF(MOD((AE$4-(IF(Table355[[#This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Price]]*($O$4^AE$5)),10))),"")</f>
        <v>300</v>
      </c>
      <c r="AF11" s="745" cm="1">
        <f t="array" ref="AF11">IF(MOD((AF$4-(IF(Table355[[#This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Price]]*($O$4^AF$5)),10))),"")</f>
        <v>300</v>
      </c>
      <c r="AG11" s="745" cm="1">
        <f t="array" ref="AG11">IF(MOD((AG$4-(IF(Table355[[#This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Price]]*($O$4^AG$5)),10))),"")</f>
        <v>300</v>
      </c>
      <c r="AH11" s="746">
        <f>SUM(AC11:AG11)</f>
        <v>1500</v>
      </c>
    </row>
    <row r="12" spans="1:36" s="5" customFormat="1" ht="84.75" customHeight="1" x14ac:dyDescent="0.25">
      <c r="A12" s="17" t="s">
        <v>1689</v>
      </c>
      <c r="B12" s="719"/>
      <c r="C12" s="127"/>
      <c r="D12" s="750"/>
      <c r="E12" s="781"/>
      <c r="F12" s="750"/>
      <c r="G12" s="127"/>
      <c r="H12" s="861"/>
      <c r="I12" s="780" t="s">
        <v>1685</v>
      </c>
      <c r="J12" s="850"/>
      <c r="K12" s="850"/>
      <c r="L12" s="127"/>
      <c r="M12" s="750"/>
      <c r="N12" s="127"/>
      <c r="O12" s="1018"/>
      <c r="P12" s="743"/>
      <c r="Q12" s="744" t="str">
        <f>IF(Table355[[#This Row],[CAPITAL COST]]="","",MROUND((SUM(Table355[[#This Row],[CAPITAL COST]]*(1.03^($P$2-(IF(Table355[[#This Row],[Year of price quote]] ="",$P$2,Table355[[#This Row],[Year of price quote]])))))),10))</f>
        <v/>
      </c>
      <c r="R12" s="745" t="str" cm="1">
        <f t="array" ref="R12">IF(MOD((R$4-(IF(Table355[[#This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Price]]*($O$4^R$5)),10))),"")</f>
        <v/>
      </c>
      <c r="S12" s="745" t="str" cm="1">
        <f t="array" ref="S12">IF(MOD((S$4-(IF(Table355[[#This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Price]]*($O$4^S$5)),10))),"")</f>
        <v/>
      </c>
      <c r="T12" s="745" t="str" cm="1">
        <f t="array" ref="T12">IF(MOD((T$4-(IF(Table355[[#This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Price]]*($O$4^T$5)),10))),"")</f>
        <v/>
      </c>
      <c r="U12" s="745" t="str" cm="1">
        <f t="array" ref="U12">IF(MOD((U$4-(IF(Table355[[#This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Price]]*($O$4^U$5)),10))),"")</f>
        <v/>
      </c>
      <c r="V12" s="745" t="str" cm="1">
        <f t="array" ref="V12">IF(MOD((V$4-(IF(Table355[[#This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Price]]*($O$4^V$5)),10))),"")</f>
        <v/>
      </c>
      <c r="W12" s="745" t="str" cm="1">
        <f t="array" ref="W12">IF(MOD((W$4-(IF(Table355[[#This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Price]]*($O$4^W$5)),10))),"")</f>
        <v/>
      </c>
      <c r="X12" s="745" t="str" cm="1">
        <f t="array" ref="X12">IF(MOD((X$4-(IF(Table355[[#This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Price]]*($O$4^X$5)),10))),"")</f>
        <v/>
      </c>
      <c r="Y12" s="745" t="str" cm="1">
        <f t="array" ref="Y12">IF(MOD((Y$4-(IF(Table355[[#This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Price]]*($O$4^Y$5)),10))),"")</f>
        <v/>
      </c>
      <c r="Z12" s="745" t="str" cm="1">
        <f t="array" ref="Z12">IF(MOD((Z$4-(IF(Table355[[#This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Price]]*($O$4^Z$5)),10))),"")</f>
        <v/>
      </c>
      <c r="AA12" s="745" t="str" cm="1">
        <f t="array" ref="AA12">IF(MOD((AA$4-(IF(Table355[[#This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Price]]*($O$4^AA$5)),10))),"")</f>
        <v/>
      </c>
      <c r="AB12" s="745" t="str" cm="1">
        <f t="array" ref="AB12">IF(MOD((AB$4-(IF(Table355[[#This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Price]]*($O$4^AB$5)),10))),"")</f>
        <v/>
      </c>
      <c r="AC12" s="745" t="str" cm="1">
        <f t="array" ref="AC12">IF(MOD((AC$4-(IF(Table355[[#This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Price]]*($O$4^AC$5)),10))),"")</f>
        <v/>
      </c>
      <c r="AD12" s="745" t="str" cm="1">
        <f t="array" ref="AD12">IF(MOD((AD$4-(IF(Table355[[#This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Price]]*($O$4^AD$5)),10))),"")</f>
        <v/>
      </c>
      <c r="AE12" s="745" t="str" cm="1">
        <f t="array" ref="AE12">IF(MOD((AE$4-(IF(Table355[[#This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Price]]*($O$4^AE$5)),10))),"")</f>
        <v/>
      </c>
      <c r="AF12" s="745" t="str" cm="1">
        <f t="array" ref="AF12">IF(MOD((AF$4-(IF(Table355[[#This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Price]]*($O$4^AF$5)),10))),"")</f>
        <v/>
      </c>
      <c r="AG12" s="745" t="str" cm="1">
        <f t="array" ref="AG12">IF(MOD((AG$4-(IF(Table355[[#This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Price]]*($O$4^AG$5)),10))),"")</f>
        <v/>
      </c>
      <c r="AH12" s="746">
        <f>SUM(AC12:AG12)</f>
        <v>0</v>
      </c>
    </row>
    <row r="13" spans="1:36" s="5" customFormat="1" ht="33" customHeight="1" x14ac:dyDescent="0.25">
      <c r="A13" s="326" t="s">
        <v>1250</v>
      </c>
      <c r="B13" s="742"/>
      <c r="C13" s="326"/>
      <c r="D13" s="326"/>
      <c r="E13" s="326"/>
      <c r="F13" s="326"/>
      <c r="G13" s="326"/>
      <c r="H13" s="659" t="s">
        <v>1259</v>
      </c>
      <c r="I13" s="659"/>
      <c r="J13" s="659" t="s">
        <v>1123</v>
      </c>
      <c r="K13" s="1037" t="s">
        <v>1534</v>
      </c>
      <c r="L13" s="326"/>
      <c r="M13" s="326">
        <v>10</v>
      </c>
      <c r="N13" s="326">
        <v>2022</v>
      </c>
      <c r="O13" s="1018">
        <v>2500</v>
      </c>
      <c r="P13" s="743"/>
      <c r="Q13" s="744" t="str">
        <f>IF(Table355[[#This Row],[CAPITAL COST]]="","",MROUND((SUM(Table355[[#This Row],[CAPITAL COST]]*(1.03^($P$2-(IF(Table355[[#This Row],[Year of price quote]] ="",$P$2,Table355[[#This Row],[Year of price quote]])))))),10))</f>
        <v/>
      </c>
      <c r="R13" s="745" t="str" cm="1">
        <f t="array" ref="R13">IF(MOD((R$4-(IF(Table355[[#This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Price]]*($O$4^R$5)),10))),"")</f>
        <v/>
      </c>
      <c r="S13" s="745" t="str" cm="1">
        <f t="array" ref="S13">IF(MOD((S$4-(IF(Table355[[#This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Price]]*($O$4^S$5)),10))),"")</f>
        <v/>
      </c>
      <c r="T13" s="745">
        <v>2500</v>
      </c>
      <c r="U13" s="745" t="str" cm="1">
        <f t="array" ref="U13">IF(MOD((U$4-(IF(Table355[[#This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Price]]*($O$4^U$5)),10))),"")</f>
        <v/>
      </c>
      <c r="V13" s="745" t="str" cm="1">
        <f t="array" ref="V13">IF(MOD((V$4-(IF(Table355[[#This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Price]]*($O$4^V$5)),10))),"")</f>
        <v/>
      </c>
      <c r="W13" s="745" t="str" cm="1">
        <f t="array" ref="W13">IF(MOD((W$4-(IF(Table355[[#This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Price]]*($O$4^W$5)),10))),"")</f>
        <v/>
      </c>
      <c r="X13" s="745" t="str" cm="1">
        <f t="array" ref="X13">IF(MOD((X$4-(IF(Table355[[#This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Price]]*($O$4^X$5)),10))),"")</f>
        <v/>
      </c>
      <c r="Y13" s="745" t="str" cm="1">
        <f t="array" ref="Y13">IF(MOD((Y$4-(IF(Table355[[#This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Price]]*($O$4^Y$5)),10))),"")</f>
        <v/>
      </c>
      <c r="Z13" s="745" t="str" cm="1">
        <f t="array" ref="Z13">IF(MOD((Z$4-(IF(Table355[[#This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Price]]*($O$4^Z$5)),10))),"")</f>
        <v/>
      </c>
      <c r="AA13" s="745" t="str" cm="1">
        <f t="array" ref="AA13">IF(MOD((AA$4-(IF(Table355[[#This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Price]]*($O$4^AA$5)),10))),"")</f>
        <v/>
      </c>
      <c r="AB13" s="745" t="str" cm="1">
        <f t="array" ref="AB13">IF(MOD((AB$4-(IF(Table355[[#This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Price]]*($O$4^AB$5)),10))),"")</f>
        <v/>
      </c>
      <c r="AC13" s="745" t="str" cm="1">
        <f t="array" ref="AC13">IF(MOD((AC$4-(IF(Table355[[#This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Price]]*($O$4^AC$5)),10))),"")</f>
        <v/>
      </c>
      <c r="AD13" s="745" t="str" cm="1">
        <f t="array" ref="AD13">IF(MOD((AD$4-(IF(Table355[[#This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Price]]*($O$4^AD$5)),10))),"")</f>
        <v/>
      </c>
      <c r="AE13" s="745" t="str" cm="1">
        <f t="array" ref="AE13">IF(MOD((AE$4-(IF(Table355[[#This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Price]]*($O$4^AE$5)),10))),"")</f>
        <v/>
      </c>
      <c r="AF13" s="745" t="str" cm="1">
        <f t="array" ref="AF13">IF(MOD((AF$4-(IF(Table355[[#This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Price]]*($O$4^AF$5)),10))),"")</f>
        <v/>
      </c>
      <c r="AG13" s="745" t="str" cm="1">
        <f t="array" ref="AG13">IF(MOD((AG$4-(IF(Table355[[#This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Price]]*($O$4^AG$5)),10))),"")</f>
        <v/>
      </c>
      <c r="AH13" s="746">
        <v>2500</v>
      </c>
    </row>
    <row r="14" spans="1:36" s="5" customFormat="1" ht="51.75" customHeight="1" x14ac:dyDescent="0.25">
      <c r="A14" s="17" t="s">
        <v>1251</v>
      </c>
      <c r="B14" s="719" t="s">
        <v>1125</v>
      </c>
      <c r="C14" s="127"/>
      <c r="D14" s="750"/>
      <c r="E14" s="326"/>
      <c r="F14" s="750"/>
      <c r="G14" s="127"/>
      <c r="H14" s="721"/>
      <c r="I14" s="127" t="s">
        <v>1165</v>
      </c>
      <c r="J14" s="751" t="s">
        <v>1130</v>
      </c>
      <c r="K14" s="1007" t="s">
        <v>1542</v>
      </c>
      <c r="L14" s="127"/>
      <c r="M14" s="750">
        <v>3</v>
      </c>
      <c r="N14" s="127">
        <v>2022</v>
      </c>
      <c r="O14" s="1019">
        <v>500</v>
      </c>
      <c r="P14" s="743"/>
      <c r="Q14" s="744">
        <f>IF(Table355[[#This Row],[CAPITAL COST]]="","",MROUND((SUM(Table355[[#This Row],[CAPITAL COST]]*(1.03^($P$2-(IF(Table355[[#This Row],[Year of price quote]] ="",$P$2,Table355[[#This Row],[Year of price quote]])))))),10))</f>
        <v>5000</v>
      </c>
      <c r="R14" s="745" t="str" cm="1">
        <f t="array" ref="R14">IF(MOD((R$4-(IF(Table355[[#This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Price]]*($O$4^R$5)),10))),"")</f>
        <v/>
      </c>
      <c r="S14" s="745"/>
      <c r="T14" s="745">
        <v>500</v>
      </c>
      <c r="U14" s="745" t="str" cm="1">
        <f t="array" ref="U14">IF(MOD((U$4-(IF(Table355[[#This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Price]]*($O$4^U$5)),10))),"")</f>
        <v/>
      </c>
      <c r="V14" s="745" t="str" cm="1">
        <f t="array" ref="V14">IF(MOD((V$4-(IF(Table355[[#This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Price]]*($O$4^V$5)),10))),"")</f>
        <v/>
      </c>
      <c r="W14" s="745">
        <v>500</v>
      </c>
      <c r="X14" s="745" t="str" cm="1">
        <f t="array" ref="X14">IF(MOD((X$4-(IF(Table355[[#This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Price]]*($O$4^X$5)),10))),"")</f>
        <v/>
      </c>
      <c r="Y14" s="745" t="str" cm="1">
        <f t="array" ref="Y14">IF(MOD((Y$4-(IF(Table355[[#This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Price]]*($O$4^Y$5)),10))),"")</f>
        <v/>
      </c>
      <c r="Z14" s="745">
        <v>500</v>
      </c>
      <c r="AA14" s="745" t="str" cm="1">
        <f t="array" ref="AA14">IF(MOD((AA$4-(IF(Table355[[#This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Price]]*($O$4^AA$5)),10))),"")</f>
        <v/>
      </c>
      <c r="AB14" s="745" t="str" cm="1">
        <f t="array" ref="AB14">IF(MOD((AB$4-(IF(Table355[[#This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Price]]*($O$4^AB$5)),10))),"")</f>
        <v/>
      </c>
      <c r="AC14" s="745" t="str" cm="1">
        <f t="array" ref="AC14">IF(MOD((AC$4-(IF(Table355[[#This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Price]]*($O$4^AC$5)),10))),"")</f>
        <v/>
      </c>
      <c r="AD14" s="745" t="str" cm="1">
        <f t="array" ref="AD14">IF(MOD((AD$4-(IF(Table355[[#This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Price]]*($O$4^AD$5)),10))),"")</f>
        <v/>
      </c>
      <c r="AE14" s="745" t="str" cm="1">
        <f t="array" ref="AE14">IF(MOD((AE$4-(IF(Table355[[#This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Price]]*($O$4^AE$5)),10))),"")</f>
        <v/>
      </c>
      <c r="AF14" s="745" t="str" cm="1">
        <f t="array" ref="AF14">IF(MOD((AF$4-(IF(Table355[[#This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Price]]*($O$4^AF$5)),10))),"")</f>
        <v/>
      </c>
      <c r="AG14" s="745" t="str" cm="1">
        <f t="array" ref="AG14">IF(MOD((AG$4-(IF(Table355[[#This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Price]]*($O$4^AG$5)),10))),"")</f>
        <v/>
      </c>
      <c r="AH14" s="746">
        <v>600</v>
      </c>
    </row>
    <row r="15" spans="1:36" s="5" customFormat="1" ht="84.75" customHeight="1" x14ac:dyDescent="0.25">
      <c r="A15" s="326" t="s">
        <v>1252</v>
      </c>
      <c r="B15" s="742" t="s">
        <v>1065</v>
      </c>
      <c r="C15" s="326"/>
      <c r="D15" s="326"/>
      <c r="E15" s="326"/>
      <c r="F15" s="326"/>
      <c r="G15" s="326"/>
      <c r="H15" s="748"/>
      <c r="I15" s="659" t="s">
        <v>1652</v>
      </c>
      <c r="J15" s="749" t="s">
        <v>1149</v>
      </c>
      <c r="K15" s="749" t="s">
        <v>191</v>
      </c>
      <c r="L15" s="326"/>
      <c r="M15" s="326"/>
      <c r="N15" s="326"/>
      <c r="O15" s="1019"/>
      <c r="P15" s="743"/>
      <c r="Q15" s="744">
        <f>IF(Table355[[#This Row],[CAPITAL COST]]="","",MROUND((SUM(Table355[[#This Row],[CAPITAL COST]]*(1.03^($P$2-(IF(Table355[[#This Row],[Year of price quote]] ="",$P$2,Table355[[#This Row],[Year of price quote]])))))),10))</f>
        <v>2000</v>
      </c>
      <c r="R15" s="745" t="str" cm="1">
        <f t="array" ref="R15">IF(MOD((R$4-(IF(Table355[[#This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Price]]*($O$4^R$5)),10))),"")</f>
        <v/>
      </c>
      <c r="S15" s="745" t="str" cm="1">
        <f t="array" ref="S15">IF(MOD((S$4-(IF(Table355[[#This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Price]]*($O$4^S$5)),10))),"")</f>
        <v/>
      </c>
      <c r="T15" s="745" t="str" cm="1">
        <f t="array" ref="T15">IF(MOD((T$4-(IF(Table355[[#This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Price]]*($O$4^T$5)),10))),"")</f>
        <v/>
      </c>
      <c r="U15" s="745"/>
      <c r="V15" s="745" t="str" cm="1">
        <f t="array" ref="V15">IF(MOD((V$4-(IF(Table355[[#This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Price]]*($O$4^V$5)),10))),"")</f>
        <v/>
      </c>
      <c r="W15" s="745" t="str" cm="1">
        <f t="array" ref="W15">IF(MOD((W$4-(IF(Table355[[#This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Price]]*($O$4^W$5)),10))),"")</f>
        <v/>
      </c>
      <c r="X15" s="745" t="str" cm="1">
        <f t="array" ref="X15">IF(MOD((X$4-(IF(Table355[[#This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Price]]*($O$4^X$5)),10))),"")</f>
        <v/>
      </c>
      <c r="Y15" s="745" t="str" cm="1">
        <f t="array" ref="Y15">IF(MOD((Y$4-(IF(Table355[[#This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Price]]*($O$4^Y$5)),10))),"")</f>
        <v/>
      </c>
      <c r="Z15" s="745"/>
      <c r="AA15" s="745" t="str" cm="1">
        <f t="array" ref="AA15">IF(MOD((AA$4-(IF(Table355[[#This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Price]]*($O$4^AA$5)),10))),"")</f>
        <v/>
      </c>
      <c r="AB15" s="745" t="str" cm="1">
        <f t="array" ref="AB15">IF(MOD((AB$4-(IF(Table355[[#This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Price]]*($O$4^AB$5)),10))),"")</f>
        <v/>
      </c>
      <c r="AC15" s="745" t="str" cm="1">
        <f t="array" ref="AC15">IF(MOD((AC$4-(IF(Table355[[#This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Price]]*($O$4^AC$5)),10))),"")</f>
        <v/>
      </c>
      <c r="AD15" s="745" t="str" cm="1">
        <f t="array" ref="AD15">IF(MOD((AD$4-(IF(Table355[[#This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Price]]*($O$4^AD$5)),10))),"")</f>
        <v/>
      </c>
      <c r="AE15" s="745" cm="1">
        <f t="array" ref="AE15">IF(MOD((AE$4-(IF(Table355[[#This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Price]]*($O$4^AE$5)),10))),"")</f>
        <v>2000</v>
      </c>
      <c r="AF15" s="745" t="str" cm="1">
        <f t="array" ref="AF15">IF(MOD((AF$4-(IF(Table355[[#This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Price]]*($O$4^AF$5)),10))),"")</f>
        <v/>
      </c>
      <c r="AG15" s="745" t="str" cm="1">
        <f t="array" ref="AG15">IF(MOD((AG$4-(IF(Table355[[#This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Price]]*($O$4^AG$5)),10))),"")</f>
        <v/>
      </c>
      <c r="AH15" s="746"/>
    </row>
    <row r="16" spans="1:36" s="5" customFormat="1" ht="84.75" customHeight="1" thickBot="1" x14ac:dyDescent="0.3">
      <c r="A16" s="326" t="s">
        <v>1686</v>
      </c>
      <c r="B16" s="742" t="s">
        <v>1687</v>
      </c>
      <c r="C16" s="326"/>
      <c r="D16" s="326"/>
      <c r="E16" s="326"/>
      <c r="F16" s="326"/>
      <c r="G16" s="326"/>
      <c r="H16" s="748"/>
      <c r="I16" s="659" t="s">
        <v>1688</v>
      </c>
      <c r="J16" s="749"/>
      <c r="K16" s="1037" t="s">
        <v>1534</v>
      </c>
      <c r="L16" s="326"/>
      <c r="M16" s="326">
        <v>1</v>
      </c>
      <c r="N16" s="326">
        <v>2022</v>
      </c>
      <c r="O16" s="1018">
        <v>500</v>
      </c>
      <c r="P16" s="743"/>
      <c r="Q16" s="744">
        <f>IF(Table355[[#This Row],[CAPITAL COST]]="","",MROUND((SUM(Table355[[#This Row],[CAPITAL COST]]*(1.03^($P$2-(IF(Table355[[#This Row],[Year of price quote]] ="",$P$2,Table355[[#This Row],[Year of price quote]])))))),10))</f>
        <v>500</v>
      </c>
      <c r="R16" s="745" t="str" cm="1">
        <f t="array" ref="R16">IF(MOD((R$4-(IF(Table355[[#This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Price]]*($O$4^R$5)),10))),"")</f>
        <v/>
      </c>
      <c r="S16" s="745">
        <v>500</v>
      </c>
      <c r="T16" s="745" cm="1">
        <f t="array" ref="T16">IF(MOD((T$4-(IF(Table355[[#This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Price]]*($O$4^T$5)),10))),"")</f>
        <v>500</v>
      </c>
      <c r="U16" s="745">
        <v>500</v>
      </c>
      <c r="V16" s="745">
        <v>500</v>
      </c>
      <c r="W16" s="745" cm="1">
        <f t="array" ref="W16">IF(MOD((W$4-(IF(Table355[[#This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Price]]*($O$4^W$5)),10))),"")</f>
        <v>500</v>
      </c>
      <c r="X16" s="745">
        <v>500</v>
      </c>
      <c r="Y16" s="745">
        <v>500</v>
      </c>
      <c r="Z16" s="745" cm="1">
        <f t="array" ref="Z16">IF(MOD((Z$4-(IF(Table355[[#This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Price]]*($O$4^Z$5)),10))),"")</f>
        <v>500</v>
      </c>
      <c r="AA16" s="745">
        <v>500</v>
      </c>
      <c r="AB16" s="745">
        <v>500</v>
      </c>
      <c r="AC16" s="745" cm="1">
        <f t="array" ref="AC16">IF(MOD((AC$4-(IF(Table355[[#This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Price]]*($O$4^AC$5)),10))),"")</f>
        <v>500</v>
      </c>
      <c r="AD16" s="745" t="str" cm="1">
        <f t="array" ref="AD16">IF(MOD((AD$4-(IF(Table355[[#This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Price]]*($O$4^AD$5)),10))),"")</f>
        <v/>
      </c>
      <c r="AE16" s="745" t="str" cm="1">
        <f t="array" ref="AE16">IF(MOD((AE$4-(IF(Table355[[#This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Price]]*($O$4^AE$5)),10))),"")</f>
        <v/>
      </c>
      <c r="AF16" s="745" cm="1">
        <f t="array" ref="AF16">IF(MOD((AF$4-(IF(Table355[[#This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Price]]*($O$4^AF$5)),10))),"")</f>
        <v>500</v>
      </c>
      <c r="AG16" s="745" t="str" cm="1">
        <f t="array" ref="AG16">IF(MOD((AG$4-(IF(Table355[[#This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Price]]*($O$4^AG$5)),10))),"")</f>
        <v/>
      </c>
      <c r="AH16" s="746">
        <v>2500</v>
      </c>
    </row>
    <row r="17" spans="1:34" ht="15.75" thickBot="1" x14ac:dyDescent="0.3">
      <c r="A17" s="194"/>
      <c r="B17" s="753"/>
      <c r="C17" s="661"/>
      <c r="D17" s="661"/>
      <c r="E17" s="661"/>
      <c r="F17" s="661"/>
      <c r="G17" s="661"/>
      <c r="H17" s="661"/>
      <c r="I17" s="661"/>
      <c r="J17" s="661"/>
      <c r="K17" s="661"/>
      <c r="L17" s="661"/>
      <c r="M17" s="661"/>
      <c r="N17" s="661"/>
      <c r="O17" s="661"/>
      <c r="P17" s="755"/>
      <c r="Q17" s="756"/>
      <c r="R17" s="757">
        <f t="shared" ref="R17" si="1">SUBTOTAL(109,R8:R15)</f>
        <v>300</v>
      </c>
      <c r="S17" s="758">
        <f>SUBTOTAL(109,S8:S16)</f>
        <v>24050</v>
      </c>
      <c r="T17" s="758">
        <f t="shared" ref="T17:AH17" si="2">SUBTOTAL(109,T8:T16)</f>
        <v>13800</v>
      </c>
      <c r="U17" s="758">
        <f t="shared" si="2"/>
        <v>800</v>
      </c>
      <c r="V17" s="758">
        <f t="shared" si="2"/>
        <v>24050</v>
      </c>
      <c r="W17" s="758">
        <f t="shared" si="2"/>
        <v>11300</v>
      </c>
      <c r="X17" s="758">
        <f t="shared" si="2"/>
        <v>800</v>
      </c>
      <c r="Y17" s="758">
        <f t="shared" si="2"/>
        <v>24050</v>
      </c>
      <c r="Z17" s="758">
        <f t="shared" si="2"/>
        <v>11300</v>
      </c>
      <c r="AA17" s="758">
        <f t="shared" si="2"/>
        <v>800</v>
      </c>
      <c r="AB17" s="758">
        <f t="shared" si="2"/>
        <v>24050</v>
      </c>
      <c r="AC17" s="758">
        <f t="shared" si="2"/>
        <v>7110</v>
      </c>
      <c r="AD17" s="758">
        <f t="shared" si="2"/>
        <v>300</v>
      </c>
      <c r="AE17" s="758">
        <f t="shared" si="2"/>
        <v>25550</v>
      </c>
      <c r="AF17" s="758">
        <f t="shared" si="2"/>
        <v>7110</v>
      </c>
      <c r="AG17" s="758">
        <f t="shared" si="2"/>
        <v>300</v>
      </c>
      <c r="AH17" s="758">
        <f t="shared" si="2"/>
        <v>50350</v>
      </c>
    </row>
    <row r="18" spans="1:34" ht="15.75" thickBot="1" x14ac:dyDescent="0.3">
      <c r="A18" s="205"/>
      <c r="B18" s="662"/>
      <c r="C18" s="655"/>
      <c r="D18" s="655"/>
      <c r="E18" s="655"/>
      <c r="F18" s="655"/>
      <c r="G18" s="655"/>
      <c r="H18" s="655"/>
      <c r="I18" s="655"/>
      <c r="J18" s="662"/>
      <c r="K18" s="662"/>
      <c r="L18" s="655"/>
      <c r="M18" s="655"/>
      <c r="N18" s="655"/>
      <c r="O18" s="760"/>
      <c r="P18" s="761"/>
      <c r="Q18" s="762"/>
      <c r="R18" s="763"/>
      <c r="S18" s="764"/>
      <c r="T18" s="764"/>
      <c r="U18" s="764"/>
      <c r="V18" s="763"/>
      <c r="W18" s="764"/>
      <c r="X18" s="764"/>
      <c r="Y18" s="764"/>
      <c r="Z18" s="764"/>
      <c r="AA18" s="765"/>
      <c r="AB18" s="764"/>
      <c r="AC18" s="764"/>
      <c r="AD18" s="764"/>
      <c r="AE18" s="764"/>
      <c r="AF18" s="766"/>
      <c r="AG18" s="764"/>
      <c r="AH18" s="764"/>
    </row>
    <row r="19" spans="1:34" ht="15.75" thickBot="1" x14ac:dyDescent="0.3">
      <c r="A19" s="664" t="s">
        <v>1263</v>
      </c>
      <c r="B19" s="730" t="s">
        <v>1187</v>
      </c>
      <c r="C19" s="133"/>
      <c r="D19" s="133"/>
      <c r="E19" s="133"/>
      <c r="F19" s="133"/>
      <c r="G19" s="133"/>
      <c r="H19" s="732"/>
      <c r="I19" s="133"/>
      <c r="J19" s="133"/>
      <c r="K19" s="133"/>
      <c r="L19" s="133"/>
      <c r="M19" s="133"/>
      <c r="N19" s="133"/>
      <c r="O19" s="133"/>
      <c r="P19" s="133"/>
      <c r="Q19" s="767"/>
      <c r="R19" s="768"/>
      <c r="S19" s="768"/>
      <c r="T19" s="768"/>
      <c r="U19" s="768"/>
      <c r="V19" s="768"/>
      <c r="W19" s="768"/>
      <c r="X19" s="768"/>
      <c r="Y19" s="768"/>
      <c r="Z19" s="768"/>
      <c r="AA19" s="768"/>
      <c r="AB19" s="768"/>
      <c r="AC19" s="768"/>
      <c r="AD19" s="768"/>
      <c r="AE19" s="768"/>
      <c r="AF19" s="768"/>
      <c r="AG19" s="769"/>
      <c r="AH19" s="770"/>
    </row>
    <row r="20" spans="1:34" s="5" customFormat="1" ht="161.25" customHeight="1" x14ac:dyDescent="0.25">
      <c r="A20" s="249" t="s">
        <v>1267</v>
      </c>
      <c r="B20" s="742" t="s">
        <v>1260</v>
      </c>
      <c r="C20" s="326" t="s">
        <v>79</v>
      </c>
      <c r="D20" s="326"/>
      <c r="E20" s="326"/>
      <c r="F20" s="326"/>
      <c r="G20" s="326" t="s">
        <v>1140</v>
      </c>
      <c r="H20" s="659" t="s">
        <v>1265</v>
      </c>
      <c r="I20" s="659" t="s">
        <v>1264</v>
      </c>
      <c r="J20" s="659" t="s">
        <v>1269</v>
      </c>
      <c r="K20" s="1037" t="s">
        <v>1534</v>
      </c>
      <c r="L20" s="326"/>
      <c r="M20" s="775">
        <v>3</v>
      </c>
      <c r="N20" s="326">
        <v>2021</v>
      </c>
      <c r="O20" s="1017">
        <f>'Hinds Estimates'!F32</f>
        <v>3698.3999999999996</v>
      </c>
      <c r="P20" s="743"/>
      <c r="Q20" s="744">
        <v>3700</v>
      </c>
      <c r="R20" s="745" t="str" cm="1">
        <f t="array" ref="R20">IF(MOD((R$4-(IF(Table355[[#This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Price]]*($O$4^R$5)),10))),"")</f>
        <v/>
      </c>
      <c r="S20" s="745">
        <v>3700</v>
      </c>
      <c r="T20" s="745" t="str" cm="1">
        <f t="array" ref="T20">IF(MOD((T$4-(IF(Table355[[#This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Price]]*($O$4^T$5)),10))),"")</f>
        <v/>
      </c>
      <c r="U20" s="745" t="str" cm="1">
        <f t="array" ref="U20">IF(MOD((U$4-(IF(Table355[[#This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Price]]*($O$4^U$5)),10))),"")</f>
        <v/>
      </c>
      <c r="V20" s="745">
        <v>3700</v>
      </c>
      <c r="W20" s="745" t="str" cm="1">
        <f t="array" ref="W20">IF(MOD((W$4-(IF(Table355[[#This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Price]]*($O$4^W$5)),10))),"")</f>
        <v/>
      </c>
      <c r="X20" s="745" t="str" cm="1">
        <f t="array" ref="X20">IF(MOD((X$4-(IF(Table355[[#This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Price]]*($O$4^X$5)),10))),"")</f>
        <v/>
      </c>
      <c r="Y20" s="745">
        <v>3700</v>
      </c>
      <c r="Z20" s="745" t="str" cm="1">
        <f t="array" ref="Z20">IF(MOD((Z$4-(IF(Table355[[#This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Price]]*($O$4^Z$5)),10))),"")</f>
        <v/>
      </c>
      <c r="AA20" s="745" t="str" cm="1">
        <f t="array" ref="AA20">IF(MOD((AA$4-(IF(Table355[[#This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Price]]*($O$4^AA$5)),10))),"")</f>
        <v/>
      </c>
      <c r="AB20" s="745">
        <v>3700</v>
      </c>
      <c r="AC20" s="745" t="str" cm="1">
        <f t="array" ref="AC20">IF(MOD((AC$4-(IF(Table355[[#This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Price]]*($O$4^AC$5)),10))),"")</f>
        <v/>
      </c>
      <c r="AD20" s="745" t="str" cm="1">
        <f t="array" ref="AD20">IF(MOD((AD$4-(IF(Table355[[#This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Price]]*($O$4^AD$5)),10))),"")</f>
        <v/>
      </c>
      <c r="AE20" s="745" t="str" cm="1">
        <f t="array" ref="AE20">IF(MOD((AE$4-(IF(Table355[[#This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Price]]*($O$4^AE$5)),10))),"")</f>
        <v/>
      </c>
      <c r="AF20" s="745" t="str" cm="1">
        <f t="array" ref="AF20">IF(MOD((AF$4-(IF(Table355[[#This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Price]]*($O$4^AF$5)),10))),"")</f>
        <v/>
      </c>
      <c r="AG20" s="745" t="str" cm="1">
        <f t="array" ref="AG20">IF(MOD((AG$4-(IF(Table355[[#This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Price]]*($O$4^AG$5)),10))),"")</f>
        <v/>
      </c>
      <c r="AH20" s="746">
        <v>3700</v>
      </c>
    </row>
    <row r="21" spans="1:34" s="5" customFormat="1" ht="93" customHeight="1" x14ac:dyDescent="0.25">
      <c r="A21" s="249" t="s">
        <v>1268</v>
      </c>
      <c r="B21" s="742"/>
      <c r="C21" s="326"/>
      <c r="D21" s="326"/>
      <c r="E21" s="326"/>
      <c r="F21" s="326"/>
      <c r="G21" s="326" t="s">
        <v>1141</v>
      </c>
      <c r="H21" s="659" t="s">
        <v>1265</v>
      </c>
      <c r="I21" s="659"/>
      <c r="J21" s="659" t="s">
        <v>1266</v>
      </c>
      <c r="K21" s="1037" t="s">
        <v>1534</v>
      </c>
      <c r="L21" s="326"/>
      <c r="M21" s="775">
        <v>25</v>
      </c>
      <c r="N21" s="326">
        <v>2024</v>
      </c>
      <c r="O21" s="1018">
        <f>'Rakaia Estimates'!F102</f>
        <v>1000</v>
      </c>
      <c r="P21" s="743"/>
      <c r="Q21" s="744">
        <v>1000</v>
      </c>
      <c r="R21" s="745" t="str" cm="1">
        <f t="array" ref="R21">IF(MOD((R$4-(IF(Table355[[#This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Price]]*($O$4^R$5)),10))),"")</f>
        <v/>
      </c>
      <c r="S21" s="745" t="str" cm="1">
        <f t="array" ref="S21">IF(MOD((S$4-(IF(Table355[[#This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Price]]*($O$4^S$5)),10))),"")</f>
        <v/>
      </c>
      <c r="T21" s="745" t="str" cm="1">
        <f t="array" ref="T21">IF(MOD((T$4-(IF(Table355[[#This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Price]]*($O$4^T$5)),10))),"")</f>
        <v/>
      </c>
      <c r="U21" s="745" t="str" cm="1">
        <f t="array" ref="U21">IF(MOD((U$4-(IF(Table355[[#This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Price]]*($O$4^U$5)),10))),"")</f>
        <v/>
      </c>
      <c r="V21" s="745">
        <v>1000</v>
      </c>
      <c r="W21" s="745" t="str" cm="1">
        <f t="array" ref="W21">IF(MOD((W$4-(IF(Table355[[#This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Price]]*($O$4^W$5)),10))),"")</f>
        <v/>
      </c>
      <c r="X21" s="745" t="str" cm="1">
        <f t="array" ref="X21">IF(MOD((X$4-(IF(Table355[[#This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Price]]*($O$4^X$5)),10))),"")</f>
        <v/>
      </c>
      <c r="Y21" s="745" t="str" cm="1">
        <f t="array" ref="Y21">IF(MOD((Y$4-(IF(Table355[[#This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Price]]*($O$4^Y$5)),10))),"")</f>
        <v/>
      </c>
      <c r="Z21" s="745" t="str" cm="1">
        <f t="array" ref="Z21">IF(MOD((Z$4-(IF(Table355[[#This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Price]]*($O$4^Z$5)),10))),"")</f>
        <v/>
      </c>
      <c r="AA21" s="745" t="str" cm="1">
        <f t="array" ref="AA21">IF(MOD((AA$4-(IF(Table355[[#This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Price]]*($O$4^AA$5)),10))),"")</f>
        <v/>
      </c>
      <c r="AB21" s="745" t="str" cm="1">
        <f t="array" ref="AB21">IF(MOD((AB$4-(IF(Table355[[#This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Price]]*($O$4^AB$5)),10))),"")</f>
        <v/>
      </c>
      <c r="AC21" s="745" t="str" cm="1">
        <f t="array" ref="AC21">IF(MOD((AC$4-(IF(Table355[[#This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Price]]*($O$4^AC$5)),10))),"")</f>
        <v/>
      </c>
      <c r="AD21" s="745" t="str" cm="1">
        <f t="array" ref="AD21">IF(MOD((AD$4-(IF(Table355[[#This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Price]]*($O$4^AD$5)),10))),"")</f>
        <v/>
      </c>
      <c r="AE21" s="745" t="str" cm="1">
        <f t="array" ref="AE21">IF(MOD((AE$4-(IF(Table355[[#This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Price]]*($O$4^AE$5)),10))),"")</f>
        <v/>
      </c>
      <c r="AF21" s="745" t="str" cm="1">
        <f t="array" ref="AF21">IF(MOD((AF$4-(IF(Table355[[#This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Price]]*($O$4^AF$5)),10))),"")</f>
        <v/>
      </c>
      <c r="AG21" s="745" t="str" cm="1">
        <f t="array" ref="AG21">IF(MOD((AG$4-(IF(Table355[[#This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Price]]*($O$4^AG$5)),10))),"")</f>
        <v/>
      </c>
      <c r="AH21" s="746">
        <f t="shared" ref="AH21:AH29" si="3">SUM(AC21:AG21)</f>
        <v>0</v>
      </c>
    </row>
    <row r="22" spans="1:34" s="5" customFormat="1" ht="142.5" customHeight="1" x14ac:dyDescent="0.25">
      <c r="A22" s="249" t="s">
        <v>1285</v>
      </c>
      <c r="B22" s="742"/>
      <c r="C22" s="326" t="s">
        <v>1080</v>
      </c>
      <c r="D22" s="326"/>
      <c r="E22" s="326"/>
      <c r="F22" s="326"/>
      <c r="G22" s="326"/>
      <c r="H22" s="659" t="s">
        <v>1271</v>
      </c>
      <c r="I22" s="659" t="s">
        <v>1270</v>
      </c>
      <c r="J22" s="659" t="s">
        <v>1179</v>
      </c>
      <c r="K22" s="1016" t="s">
        <v>1518</v>
      </c>
      <c r="L22" s="326"/>
      <c r="M22" s="775"/>
      <c r="N22" s="326">
        <v>2021</v>
      </c>
      <c r="O22" s="1018">
        <v>5000</v>
      </c>
      <c r="P22" s="743"/>
      <c r="Q22" s="744">
        <v>5000</v>
      </c>
      <c r="R22" s="745" t="str" cm="1">
        <f t="array" ref="R22">IF(MOD((R$4-(IF(Table355[[#This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Price]]*($O$4^R$5)),10))),"")</f>
        <v/>
      </c>
      <c r="S22" s="745">
        <v>5000</v>
      </c>
      <c r="T22" s="745" t="str" cm="1">
        <f t="array" ref="T22">IF(MOD((T$4-(IF(Table355[[#This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Price]]*($O$4^T$5)),10))),"")</f>
        <v/>
      </c>
      <c r="U22" s="745" t="str" cm="1">
        <f t="array" ref="U22">IF(MOD((U$4-(IF(Table355[[#This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Price]]*($O$4^U$5)),10))),"")</f>
        <v/>
      </c>
      <c r="V22" s="745" t="str" cm="1">
        <f t="array" ref="V22">IF(MOD((V$4-(IF(Table355[[#This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Price]]*($O$4^V$5)),10))),"")</f>
        <v/>
      </c>
      <c r="W22" s="745" t="str" cm="1">
        <f t="array" ref="W22">IF(MOD((W$4-(IF(Table355[[#This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Price]]*($O$4^W$5)),10))),"")</f>
        <v/>
      </c>
      <c r="X22" s="745" t="str" cm="1">
        <f t="array" ref="X22">IF(MOD((X$4-(IF(Table355[[#This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Price]]*($O$4^X$5)),10))),"")</f>
        <v/>
      </c>
      <c r="Y22" s="745" t="str" cm="1">
        <f t="array" ref="Y22">IF(MOD((Y$4-(IF(Table355[[#This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Price]]*($O$4^Y$5)),10))),"")</f>
        <v/>
      </c>
      <c r="Z22" s="745" t="str" cm="1">
        <f t="array" ref="Z22">IF(MOD((Z$4-(IF(Table355[[#This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Price]]*($O$4^Z$5)),10))),"")</f>
        <v/>
      </c>
      <c r="AA22" s="745" t="str" cm="1">
        <f t="array" ref="AA22">IF(MOD((AA$4-(IF(Table355[[#This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Price]]*($O$4^AA$5)),10))),"")</f>
        <v/>
      </c>
      <c r="AB22" s="745" t="str" cm="1">
        <f t="array" ref="AB22">IF(MOD((AB$4-(IF(Table355[[#This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Price]]*($O$4^AB$5)),10))),"")</f>
        <v/>
      </c>
      <c r="AC22" s="745" t="str" cm="1">
        <f t="array" ref="AC22">IF(MOD((AC$4-(IF(Table355[[#This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Price]]*($O$4^AC$5)),10))),"")</f>
        <v/>
      </c>
      <c r="AD22" s="745" t="str" cm="1">
        <f t="array" ref="AD22">IF(MOD((AD$4-(IF(Table355[[#This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Price]]*($O$4^AD$5)),10))),"")</f>
        <v/>
      </c>
      <c r="AE22" s="745" t="str" cm="1">
        <f t="array" ref="AE22">IF(MOD((AE$4-(IF(Table355[[#This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Price]]*($O$4^AE$5)),10))),"")</f>
        <v/>
      </c>
      <c r="AF22" s="745" t="str" cm="1">
        <f t="array" ref="AF22">IF(MOD((AF$4-(IF(Table355[[#This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Price]]*($O$4^AF$5)),10))),"")</f>
        <v/>
      </c>
      <c r="AG22" s="745" t="str" cm="1">
        <f t="array" ref="AG22">IF(MOD((AG$4-(IF(Table355[[#This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Price]]*($O$4^AG$5)),10))),"")</f>
        <v/>
      </c>
      <c r="AH22" s="746">
        <f t="shared" si="3"/>
        <v>0</v>
      </c>
    </row>
    <row r="23" spans="1:34" s="5" customFormat="1" ht="27" customHeight="1" x14ac:dyDescent="0.25">
      <c r="A23" s="249" t="s">
        <v>1286</v>
      </c>
      <c r="B23" s="742"/>
      <c r="C23" s="326"/>
      <c r="D23" s="326"/>
      <c r="E23" s="326"/>
      <c r="F23" s="326"/>
      <c r="G23" s="326"/>
      <c r="H23" s="659" t="s">
        <v>1271</v>
      </c>
      <c r="I23" s="659"/>
      <c r="J23" s="659" t="s">
        <v>1086</v>
      </c>
      <c r="K23" s="1037" t="s">
        <v>1534</v>
      </c>
      <c r="L23" s="326"/>
      <c r="M23" s="775"/>
      <c r="N23" s="326">
        <v>2021</v>
      </c>
      <c r="O23" s="1018">
        <v>10000</v>
      </c>
      <c r="P23" s="743"/>
      <c r="Q23" s="744">
        <v>10000</v>
      </c>
      <c r="R23" s="745" t="str" cm="1">
        <f t="array" ref="R23">IF(MOD((R$4-(IF(Table355[[#This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Price]]*($O$4^R$5)),10))),"")</f>
        <v/>
      </c>
      <c r="S23" s="745">
        <v>10000</v>
      </c>
      <c r="T23" s="745" t="str" cm="1">
        <f t="array" ref="T23">IF(MOD((T$4-(IF(Table355[[#This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Price]]*($O$4^T$5)),10))),"")</f>
        <v/>
      </c>
      <c r="U23" s="745" t="str" cm="1">
        <f t="array" ref="U23">IF(MOD((U$4-(IF(Table355[[#This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Price]]*($O$4^U$5)),10))),"")</f>
        <v/>
      </c>
      <c r="V23" s="745" t="str" cm="1">
        <f t="array" ref="V23">IF(MOD((V$4-(IF(Table355[[#This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Price]]*($O$4^V$5)),10))),"")</f>
        <v/>
      </c>
      <c r="W23" s="745" t="str" cm="1">
        <f t="array" ref="W23">IF(MOD((W$4-(IF(Table355[[#This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Price]]*($O$4^W$5)),10))),"")</f>
        <v/>
      </c>
      <c r="X23" s="745" t="str" cm="1">
        <f t="array" ref="X23">IF(MOD((X$4-(IF(Table355[[#This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Price]]*($O$4^X$5)),10))),"")</f>
        <v/>
      </c>
      <c r="Y23" s="745" t="str" cm="1">
        <f t="array" ref="Y23">IF(MOD((Y$4-(IF(Table355[[#This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Price]]*($O$4^Y$5)),10))),"")</f>
        <v/>
      </c>
      <c r="Z23" s="745" t="str" cm="1">
        <f t="array" ref="Z23">IF(MOD((Z$4-(IF(Table355[[#This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Price]]*($O$4^Z$5)),10))),"")</f>
        <v/>
      </c>
      <c r="AA23" s="745" t="str" cm="1">
        <f t="array" ref="AA23">IF(MOD((AA$4-(IF(Table355[[#This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Price]]*($O$4^AA$5)),10))),"")</f>
        <v/>
      </c>
      <c r="AB23" s="745" t="str" cm="1">
        <f t="array" ref="AB23">IF(MOD((AB$4-(IF(Table355[[#This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Price]]*($O$4^AB$5)),10))),"")</f>
        <v/>
      </c>
      <c r="AC23" s="745" t="str" cm="1">
        <f t="array" ref="AC23">IF(MOD((AC$4-(IF(Table355[[#This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Price]]*($O$4^AC$5)),10))),"")</f>
        <v/>
      </c>
      <c r="AD23" s="745" t="str" cm="1">
        <f t="array" ref="AD23">IF(MOD((AD$4-(IF(Table355[[#This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Price]]*($O$4^AD$5)),10))),"")</f>
        <v/>
      </c>
      <c r="AE23" s="745" t="str" cm="1">
        <f t="array" ref="AE23">IF(MOD((AE$4-(IF(Table355[[#This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Price]]*($O$4^AE$5)),10))),"")</f>
        <v/>
      </c>
      <c r="AF23" s="745" t="str" cm="1">
        <f t="array" ref="AF23">IF(MOD((AF$4-(IF(Table355[[#This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Price]]*($O$4^AF$5)),10))),"")</f>
        <v/>
      </c>
      <c r="AG23" s="745" t="str" cm="1">
        <f t="array" ref="AG23">IF(MOD((AG$4-(IF(Table355[[#This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Price]]*($O$4^AG$5)),10))),"")</f>
        <v/>
      </c>
      <c r="AH23" s="746">
        <f t="shared" si="3"/>
        <v>0</v>
      </c>
    </row>
    <row r="24" spans="1:34" s="5" customFormat="1" ht="142.5" customHeight="1" x14ac:dyDescent="0.25">
      <c r="A24" s="17" t="s">
        <v>1287</v>
      </c>
      <c r="B24" s="719"/>
      <c r="C24" s="127"/>
      <c r="D24" s="750"/>
      <c r="E24" s="781"/>
      <c r="F24" s="750"/>
      <c r="G24" s="127"/>
      <c r="H24" s="659" t="s">
        <v>1271</v>
      </c>
      <c r="I24" s="849" t="s">
        <v>1283</v>
      </c>
      <c r="J24" s="850"/>
      <c r="K24" s="850"/>
      <c r="L24" s="127"/>
      <c r="M24" s="782"/>
      <c r="N24" s="127"/>
      <c r="O24" s="1018"/>
      <c r="P24" s="743"/>
      <c r="Q24" s="744"/>
      <c r="R24" s="745" t="str" cm="1">
        <f t="array" ref="R24">IF(MOD((R$4-(IF(Table355[[#This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Price]]*($O$4^R$5)),10))),"")</f>
        <v/>
      </c>
      <c r="S24" s="745"/>
      <c r="T24" s="745" t="str" cm="1">
        <f t="array" ref="T24">IF(MOD((T$4-(IF(Table355[[#This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Price]]*($O$4^T$5)),10))),"")</f>
        <v/>
      </c>
      <c r="U24" s="745" t="str" cm="1">
        <f t="array" ref="U24">IF(MOD((U$4-(IF(Table355[[#This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Price]]*($O$4^U$5)),10))),"")</f>
        <v/>
      </c>
      <c r="V24" s="745" t="str" cm="1">
        <f t="array" ref="V24">IF(MOD((V$4-(IF(Table355[[#This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Price]]*($O$4^V$5)),10))),"")</f>
        <v/>
      </c>
      <c r="W24" s="745" t="str" cm="1">
        <f t="array" ref="W24">IF(MOD((W$4-(IF(Table355[[#This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Price]]*($O$4^W$5)),10))),"")</f>
        <v/>
      </c>
      <c r="X24" s="745" t="str" cm="1">
        <f t="array" ref="X24">IF(MOD((X$4-(IF(Table355[[#This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Price]]*($O$4^X$5)),10))),"")</f>
        <v/>
      </c>
      <c r="Y24" s="745" t="str" cm="1">
        <f t="array" ref="Y24">IF(MOD((Y$4-(IF(Table355[[#This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Price]]*($O$4^Y$5)),10))),"")</f>
        <v/>
      </c>
      <c r="Z24" s="745" t="str" cm="1">
        <f t="array" ref="Z24">IF(MOD((Z$4-(IF(Table355[[#This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Price]]*($O$4^Z$5)),10))),"")</f>
        <v/>
      </c>
      <c r="AA24" s="745" t="str" cm="1">
        <f t="array" ref="AA24">IF(MOD((AA$4-(IF(Table355[[#This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Price]]*($O$4^AA$5)),10))),"")</f>
        <v/>
      </c>
      <c r="AB24" s="745" t="str" cm="1">
        <f t="array" ref="AB24">IF(MOD((AB$4-(IF(Table355[[#This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Price]]*($O$4^AB$5)),10))),"")</f>
        <v/>
      </c>
      <c r="AC24" s="745" t="str" cm="1">
        <f t="array" ref="AC24">IF(MOD((AC$4-(IF(Table355[[#This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Price]]*($O$4^AC$5)),10))),"")</f>
        <v/>
      </c>
      <c r="AD24" s="745" t="str" cm="1">
        <f t="array" ref="AD24">IF(MOD((AD$4-(IF(Table355[[#This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Price]]*($O$4^AD$5)),10))),"")</f>
        <v/>
      </c>
      <c r="AE24" s="745" t="str" cm="1">
        <f t="array" ref="AE24">IF(MOD((AE$4-(IF(Table355[[#This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Price]]*($O$4^AE$5)),10))),"")</f>
        <v/>
      </c>
      <c r="AF24" s="745" t="str" cm="1">
        <f t="array" ref="AF24">IF(MOD((AF$4-(IF(Table355[[#This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Price]]*($O$4^AF$5)),10))),"")</f>
        <v/>
      </c>
      <c r="AG24" s="745" t="str" cm="1">
        <f t="array" ref="AG24">IF(MOD((AG$4-(IF(Table355[[#This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Price]]*($O$4^AG$5)),10))),"")</f>
        <v/>
      </c>
      <c r="AH24" s="746">
        <f t="shared" si="3"/>
        <v>0</v>
      </c>
    </row>
    <row r="25" spans="1:34" s="5" customFormat="1" ht="31.5" customHeight="1" x14ac:dyDescent="0.25">
      <c r="A25" s="249" t="s">
        <v>1288</v>
      </c>
      <c r="B25" s="742"/>
      <c r="C25" s="326"/>
      <c r="D25" s="326"/>
      <c r="E25" s="326"/>
      <c r="F25" s="326"/>
      <c r="G25" s="326" t="s">
        <v>1167</v>
      </c>
      <c r="H25" s="659" t="s">
        <v>1271</v>
      </c>
      <c r="I25" s="659"/>
      <c r="J25" s="659" t="s">
        <v>1184</v>
      </c>
      <c r="K25" s="1037" t="s">
        <v>1534</v>
      </c>
      <c r="L25" s="326"/>
      <c r="M25" s="775">
        <v>10</v>
      </c>
      <c r="N25" s="326">
        <v>2024</v>
      </c>
      <c r="O25" s="1019">
        <f>'Hinds Estimates'!F58</f>
        <v>1821.6</v>
      </c>
      <c r="P25" s="743"/>
      <c r="Q25" s="744">
        <v>1820</v>
      </c>
      <c r="R25" s="745" t="str" cm="1">
        <f t="array" ref="R25">IF(MOD((R$4-(IF(Table355[[#This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Price]]*($O$4^R$5)),10))),"")</f>
        <v/>
      </c>
      <c r="S25" s="745"/>
      <c r="T25" s="745" t="str" cm="1">
        <f t="array" ref="T25">IF(MOD((T$4-(IF(Table355[[#This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Price]]*($O$4^T$5)),10))),"")</f>
        <v/>
      </c>
      <c r="U25" s="745" t="str" cm="1">
        <f t="array" ref="U25">IF(MOD((U$4-(IF(Table355[[#This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Price]]*($O$4^U$5)),10))),"")</f>
        <v/>
      </c>
      <c r="V25" s="745">
        <v>1820</v>
      </c>
      <c r="W25" s="745" t="str" cm="1">
        <f t="array" ref="W25">IF(MOD((W$4-(IF(Table355[[#This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Price]]*($O$4^W$5)),10))),"")</f>
        <v/>
      </c>
      <c r="X25" s="745" t="str" cm="1">
        <f t="array" ref="X25">IF(MOD((X$4-(IF(Table355[[#This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Price]]*($O$4^X$5)),10))),"")</f>
        <v/>
      </c>
      <c r="Y25" s="745" t="str" cm="1">
        <f t="array" ref="Y25">IF(MOD((Y$4-(IF(Table355[[#This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Price]]*($O$4^Y$5)),10))),"")</f>
        <v/>
      </c>
      <c r="Z25" s="745" t="str" cm="1">
        <f t="array" ref="Z25">IF(MOD((Z$4-(IF(Table355[[#This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Price]]*($O$4^Z$5)),10))),"")</f>
        <v/>
      </c>
      <c r="AA25" s="745" t="str" cm="1">
        <f t="array" ref="AA25">IF(MOD((AA$4-(IF(Table355[[#This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Price]]*($O$4^AA$5)),10))),"")</f>
        <v/>
      </c>
      <c r="AB25" s="745" t="str" cm="1">
        <f t="array" ref="AB25">IF(MOD((AB$4-(IF(Table355[[#This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Price]]*($O$4^AB$5)),10))),"")</f>
        <v/>
      </c>
      <c r="AC25" s="745" cm="1">
        <f t="array" ref="AC25">IF(MOD((AC$4-(IF(Table355[[#This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Price]]*($O$4^AC$5)),10))),"")</f>
        <v>1410</v>
      </c>
      <c r="AD25" s="745" t="str" cm="1">
        <f t="array" ref="AD25">IF(MOD((AD$4-(IF(Table355[[#This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Price]]*($O$4^AD$5)),10))),"")</f>
        <v/>
      </c>
      <c r="AE25" s="745" t="str" cm="1">
        <f t="array" ref="AE25">IF(MOD((AE$4-(IF(Table355[[#This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Price]]*($O$4^AE$5)),10))),"")</f>
        <v/>
      </c>
      <c r="AF25" s="745" t="str" cm="1">
        <f t="array" ref="AF25">IF(MOD((AF$4-(IF(Table355[[#This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Price]]*($O$4^AF$5)),10))),"")</f>
        <v/>
      </c>
      <c r="AG25" s="745" t="str" cm="1">
        <f t="array" ref="AG25">IF(MOD((AG$4-(IF(Table355[[#This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Price]]*($O$4^AG$5)),10))),"")</f>
        <v/>
      </c>
      <c r="AH25" s="746">
        <v>1820</v>
      </c>
    </row>
    <row r="26" spans="1:34" s="5" customFormat="1" ht="56.25" customHeight="1" x14ac:dyDescent="0.25">
      <c r="A26" s="249" t="s">
        <v>1289</v>
      </c>
      <c r="B26" s="742"/>
      <c r="C26" s="326" t="s">
        <v>1068</v>
      </c>
      <c r="D26" s="326">
        <f>14*4</f>
        <v>56</v>
      </c>
      <c r="E26" s="326" t="s">
        <v>1093</v>
      </c>
      <c r="F26" s="326">
        <v>40</v>
      </c>
      <c r="G26" s="326"/>
      <c r="H26" s="659" t="s">
        <v>1274</v>
      </c>
      <c r="I26" s="659" t="s">
        <v>1277</v>
      </c>
      <c r="J26" s="659" t="s">
        <v>1272</v>
      </c>
      <c r="K26" s="1037" t="s">
        <v>1534</v>
      </c>
      <c r="L26" s="326"/>
      <c r="M26" s="775">
        <v>10</v>
      </c>
      <c r="N26" s="326">
        <v>2024</v>
      </c>
      <c r="O26" s="1019">
        <f>Table356[[#This Row],[RATE]]*Table356[[#This Row],[APPROXIMATE QUANTITY /AREA]]</f>
        <v>2240</v>
      </c>
      <c r="P26" s="743"/>
      <c r="Q26" s="744">
        <v>2240</v>
      </c>
      <c r="R26" s="745" t="str" cm="1">
        <f t="array" ref="R26">IF(MOD((R$4-(IF(Table355[[#This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Price]]*($O$4^R$5)),10))),"")</f>
        <v/>
      </c>
      <c r="S26" s="745" t="str" cm="1">
        <f t="array" ref="S26">IF(MOD((S$4-(IF(Table355[[#This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Price]]*($O$4^S$5)),10))),"")</f>
        <v/>
      </c>
      <c r="T26" s="745" t="str" cm="1">
        <f t="array" ref="T26">IF(MOD((T$4-(IF(Table355[[#This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Price]]*($O$4^T$5)),10))),"")</f>
        <v/>
      </c>
      <c r="U26" s="745" t="str" cm="1">
        <f t="array" ref="U26">IF(MOD((U$4-(IF(Table355[[#This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Price]]*($O$4^U$5)),10))),"")</f>
        <v/>
      </c>
      <c r="V26" s="745">
        <v>2240</v>
      </c>
      <c r="W26" s="745" t="str" cm="1">
        <f t="array" ref="W26">IF(MOD((W$4-(IF(Table355[[#This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Price]]*($O$4^W$5)),10))),"")</f>
        <v/>
      </c>
      <c r="X26" s="745" t="str" cm="1">
        <f t="array" ref="X26">IF(MOD((X$4-(IF(Table355[[#This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Price]]*($O$4^X$5)),10))),"")</f>
        <v/>
      </c>
      <c r="Y26" s="745" t="str" cm="1">
        <f t="array" ref="Y26">IF(MOD((Y$4-(IF(Table355[[#This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Price]]*($O$4^Y$5)),10))),"")</f>
        <v/>
      </c>
      <c r="Z26" s="745" t="str" cm="1">
        <f t="array" ref="Z26">IF(MOD((Z$4-(IF(Table355[[#This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Price]]*($O$4^Z$5)),10))),"")</f>
        <v/>
      </c>
      <c r="AA26" s="745" t="str" cm="1">
        <f t="array" ref="AA26">IF(MOD((AA$4-(IF(Table355[[#This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Price]]*($O$4^AA$5)),10))),"")</f>
        <v/>
      </c>
      <c r="AB26" s="745" t="str" cm="1">
        <f t="array" ref="AB26">IF(MOD((AB$4-(IF(Table355[[#This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Price]]*($O$4^AB$5)),10))),"")</f>
        <v/>
      </c>
      <c r="AC26" s="745" t="str" cm="1">
        <f t="array" ref="AC26">IF(MOD((AC$4-(IF(Table355[[#This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Price]]*($O$4^AC$5)),10))),"")</f>
        <v/>
      </c>
      <c r="AD26" s="745" t="str" cm="1">
        <f t="array" ref="AD26">IF(MOD((AD$4-(IF(Table355[[#This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Price]]*($O$4^AD$5)),10))),"")</f>
        <v/>
      </c>
      <c r="AE26" s="745" t="str" cm="1">
        <f t="array" ref="AE26">IF(MOD((AE$4-(IF(Table355[[#This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Price]]*($O$4^AE$5)),10))),"")</f>
        <v/>
      </c>
      <c r="AF26" s="745" cm="1">
        <f t="array" ref="AF26">IF(MOD((AF$4-(IF(Table355[[#This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Price]]*($O$4^AF$5)),10))),"")</f>
        <v>800</v>
      </c>
      <c r="AG26" s="745" t="str" cm="1">
        <f t="array" ref="AG26">IF(MOD((AG$4-(IF(Table355[[#This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Price]]*($O$4^AG$5)),10))),"")</f>
        <v/>
      </c>
      <c r="AH26" s="746">
        <v>2240</v>
      </c>
    </row>
    <row r="27" spans="1:34" s="5" customFormat="1" ht="57.75" customHeight="1" x14ac:dyDescent="0.25">
      <c r="A27" s="17" t="s">
        <v>1290</v>
      </c>
      <c r="B27" s="719"/>
      <c r="C27" s="127"/>
      <c r="D27" s="750"/>
      <c r="E27" s="781"/>
      <c r="F27" s="750"/>
      <c r="G27" s="127"/>
      <c r="H27" s="659" t="s">
        <v>1274</v>
      </c>
      <c r="I27" s="849" t="s">
        <v>1273</v>
      </c>
      <c r="J27" s="853"/>
      <c r="K27" s="853"/>
      <c r="L27" s="127"/>
      <c r="M27" s="782"/>
      <c r="N27" s="127"/>
      <c r="O27" s="1017"/>
      <c r="P27" s="743"/>
      <c r="Q27" s="744"/>
      <c r="R27" s="745" t="str" cm="1">
        <f t="array" ref="R27">IF(MOD((R$4-(IF(Table355[[#This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Price]]*($O$4^R$5)),10))),"")</f>
        <v/>
      </c>
      <c r="S27" s="745" t="str" cm="1">
        <f t="array" ref="S27">IF(MOD((S$4-(IF(Table355[[#This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Price]]*($O$4^S$5)),10))),"")</f>
        <v/>
      </c>
      <c r="T27" s="745" t="str" cm="1">
        <f t="array" ref="T27">IF(MOD((T$4-(IF(Table355[[#This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Price]]*($O$4^T$5)),10))),"")</f>
        <v/>
      </c>
      <c r="U27" s="745" t="str" cm="1">
        <f t="array" ref="U27">IF(MOD((U$4-(IF(Table355[[#This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Price]]*($O$4^U$5)),10))),"")</f>
        <v/>
      </c>
      <c r="V27" s="745" cm="1">
        <f t="array" ref="V27">IF(MOD((V$4-(IF(Table355[[#This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Price]]*($O$4^V$5)),10))),"")</f>
        <v>1060</v>
      </c>
      <c r="W27" s="745" t="str" cm="1">
        <f t="array" ref="W27">IF(MOD((W$4-(IF(Table355[[#This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Price]]*($O$4^W$5)),10))),"")</f>
        <v/>
      </c>
      <c r="X27" s="745" t="str" cm="1">
        <f t="array" ref="X27">IF(MOD((X$4-(IF(Table355[[#This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Price]]*($O$4^X$5)),10))),"")</f>
        <v/>
      </c>
      <c r="Y27" s="745" t="str" cm="1">
        <f t="array" ref="Y27">IF(MOD((Y$4-(IF(Table355[[#This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Price]]*($O$4^Y$5)),10))),"")</f>
        <v/>
      </c>
      <c r="Z27" s="745" t="str" cm="1">
        <f t="array" ref="Z27">IF(MOD((Z$4-(IF(Table355[[#This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Price]]*($O$4^Z$5)),10))),"")</f>
        <v/>
      </c>
      <c r="AA27" s="745" t="str" cm="1">
        <f t="array" ref="AA27">IF(MOD((AA$4-(IF(Table355[[#This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Price]]*($O$4^AA$5)),10))),"")</f>
        <v/>
      </c>
      <c r="AB27" s="745" t="str" cm="1">
        <f t="array" ref="AB27">IF(MOD((AB$4-(IF(Table355[[#This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Price]]*($O$4^AB$5)),10))),"")</f>
        <v/>
      </c>
      <c r="AC27" s="745" t="str" cm="1">
        <f t="array" ref="AC27">IF(MOD((AC$4-(IF(Table355[[#This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Price]]*($O$4^AC$5)),10))),"")</f>
        <v/>
      </c>
      <c r="AD27" s="745" t="str" cm="1">
        <f t="array" ref="AD27">IF(MOD((AD$4-(IF(Table355[[#This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Price]]*($O$4^AD$5)),10))),"")</f>
        <v/>
      </c>
      <c r="AE27" s="745" t="str" cm="1">
        <f t="array" ref="AE27">IF(MOD((AE$4-(IF(Table355[[#This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Price]]*($O$4^AE$5)),10))),"")</f>
        <v/>
      </c>
      <c r="AF27" s="745" cm="1">
        <f t="array" ref="AF27">IF(MOD((AF$4-(IF(Table355[[#This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Price]]*($O$4^AF$5)),10))),"")</f>
        <v>1060</v>
      </c>
      <c r="AG27" s="745" t="str" cm="1">
        <f t="array" ref="AG27">IF(MOD((AG$4-(IF(Table355[[#This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Price]]*($O$4^AG$5)),10))),"")</f>
        <v/>
      </c>
      <c r="AH27" s="746">
        <f t="shared" si="3"/>
        <v>1060</v>
      </c>
    </row>
    <row r="28" spans="1:34" s="5" customFormat="1" ht="33.75" customHeight="1" x14ac:dyDescent="0.25">
      <c r="A28" s="249" t="s">
        <v>1291</v>
      </c>
      <c r="B28" s="742"/>
      <c r="C28" s="326" t="s">
        <v>1069</v>
      </c>
      <c r="D28" s="326"/>
      <c r="E28" s="326"/>
      <c r="F28" s="326"/>
      <c r="G28" s="326" t="s">
        <v>1170</v>
      </c>
      <c r="H28" s="659" t="s">
        <v>1278</v>
      </c>
      <c r="I28" s="659" t="s">
        <v>1275</v>
      </c>
      <c r="J28" s="659" t="s">
        <v>1276</v>
      </c>
      <c r="K28" s="1037" t="s">
        <v>1534</v>
      </c>
      <c r="L28" s="326"/>
      <c r="M28" s="775">
        <v>10</v>
      </c>
      <c r="N28" s="326">
        <v>2022</v>
      </c>
      <c r="O28" s="1018">
        <f>'Hinds Estimates'!F69</f>
        <v>2111.4</v>
      </c>
      <c r="P28" s="743"/>
      <c r="Q28" s="744">
        <v>2110</v>
      </c>
      <c r="R28" s="745" t="str" cm="1">
        <f t="array" ref="R28">IF(MOD((R$4-(IF(Table355[[#This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Price]]*($O$4^R$5)),10))),"")</f>
        <v/>
      </c>
      <c r="S28" s="745"/>
      <c r="T28" s="745">
        <v>2110</v>
      </c>
      <c r="U28" s="745" t="str" cm="1">
        <f t="array" ref="U28">IF(MOD((U$4-(IF(Table355[[#This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Price]]*($O$4^U$5)),10))),"")</f>
        <v/>
      </c>
      <c r="V28" s="745" t="str" cm="1">
        <f t="array" ref="V28">IF(MOD((V$4-(IF(Table355[[#This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Price]]*($O$4^V$5)),10))),"")</f>
        <v/>
      </c>
      <c r="W28" s="745" t="str" cm="1">
        <f t="array" ref="W28">IF(MOD((W$4-(IF(Table355[[#This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Price]]*($O$4^W$5)),10))),"")</f>
        <v/>
      </c>
      <c r="X28" s="745" t="str" cm="1">
        <f t="array" ref="X28">IF(MOD((X$4-(IF(Table355[[#This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Price]]*($O$4^X$5)),10))),"")</f>
        <v/>
      </c>
      <c r="Y28" s="745" t="str" cm="1">
        <f t="array" ref="Y28">IF(MOD((Y$4-(IF(Table355[[#This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Price]]*($O$4^Y$5)),10))),"")</f>
        <v/>
      </c>
      <c r="Z28" s="745" t="str" cm="1">
        <f t="array" ref="Z28">IF(MOD((Z$4-(IF(Table355[[#This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Price]]*($O$4^Z$5)),10))),"")</f>
        <v/>
      </c>
      <c r="AA28" s="745" t="str" cm="1">
        <f t="array" ref="AA28">IF(MOD((AA$4-(IF(Table355[[#This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Price]]*($O$4^AA$5)),10))),"")</f>
        <v/>
      </c>
      <c r="AB28" s="745" t="str" cm="1">
        <f t="array" ref="AB28">IF(MOD((AB$4-(IF(Table355[[#This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Price]]*($O$4^AB$5)),10))),"")</f>
        <v/>
      </c>
      <c r="AC28" s="745" t="str" cm="1">
        <f t="array" ref="AC28">IF(MOD((AC$4-(IF(Table355[[#This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Price]]*($O$4^AC$5)),10))),"")</f>
        <v/>
      </c>
      <c r="AD28" s="745" t="str" cm="1">
        <f t="array" ref="AD28">IF(MOD((AD$4-(IF(Table355[[#This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Price]]*($O$4^AD$5)),10))),"")</f>
        <v/>
      </c>
      <c r="AE28" s="745" t="str" cm="1">
        <f t="array" ref="AE28">IF(MOD((AE$4-(IF(Table355[[#This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Price]]*($O$4^AE$5)),10))),"")</f>
        <v/>
      </c>
      <c r="AF28" s="745" t="str" cm="1">
        <f t="array" ref="AF28">IF(MOD((AF$4-(IF(Table355[[#This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Price]]*($O$4^AF$5)),10))),"")</f>
        <v/>
      </c>
      <c r="AG28" s="745" t="str" cm="1">
        <f t="array" ref="AG28">IF(MOD((AG$4-(IF(Table355[[#This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Price]]*($O$4^AG$5)),10))),"")</f>
        <v/>
      </c>
      <c r="AH28" s="746">
        <v>2110</v>
      </c>
    </row>
    <row r="29" spans="1:34" s="5" customFormat="1" ht="48.75" customHeight="1" x14ac:dyDescent="0.25">
      <c r="A29" s="249" t="s">
        <v>1292</v>
      </c>
      <c r="B29" s="742"/>
      <c r="C29" s="326" t="s">
        <v>1070</v>
      </c>
      <c r="D29" s="326"/>
      <c r="E29" s="326"/>
      <c r="F29" s="326"/>
      <c r="G29" s="326"/>
      <c r="H29" s="659" t="s">
        <v>1279</v>
      </c>
      <c r="I29" s="659" t="s">
        <v>1084</v>
      </c>
      <c r="J29" s="659" t="s">
        <v>1085</v>
      </c>
      <c r="K29" s="1037" t="s">
        <v>1534</v>
      </c>
      <c r="L29" s="326"/>
      <c r="M29" s="775">
        <v>5</v>
      </c>
      <c r="N29" s="326">
        <v>2022</v>
      </c>
      <c r="O29" s="1018">
        <v>300</v>
      </c>
      <c r="P29" s="743"/>
      <c r="Q29" s="744">
        <v>300</v>
      </c>
      <c r="R29" s="745" t="str" cm="1">
        <f t="array" ref="R29">IF(MOD((R$4-(IF(Table355[[#This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Price]]*($O$4^R$5)),10))),"")</f>
        <v/>
      </c>
      <c r="S29" s="745"/>
      <c r="T29" s="745">
        <v>300</v>
      </c>
      <c r="U29" s="745" t="str" cm="1">
        <f t="array" ref="U29">IF(MOD((U$4-(IF(Table355[[#This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Price]]*($O$4^U$5)),10))),"")</f>
        <v/>
      </c>
      <c r="V29" s="745" t="str" cm="1">
        <f t="array" ref="V29">IF(MOD((V$4-(IF(Table355[[#This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Price]]*($O$4^V$5)),10))),"")</f>
        <v/>
      </c>
      <c r="W29" s="745" t="str" cm="1">
        <f t="array" ref="W29">IF(MOD((W$4-(IF(Table355[[#This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Price]]*($O$4^W$5)),10))),"")</f>
        <v/>
      </c>
      <c r="X29" s="745" t="str" cm="1">
        <f t="array" ref="X29">IF(MOD((X$4-(IF(Table355[[#This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Price]]*($O$4^X$5)),10))),"")</f>
        <v/>
      </c>
      <c r="Y29" s="745">
        <v>300</v>
      </c>
      <c r="Z29" s="745" t="str" cm="1">
        <f t="array" ref="Z29">IF(MOD((Z$4-(IF(Table355[[#This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Price]]*($O$4^Z$5)),10))),"")</f>
        <v/>
      </c>
      <c r="AA29" s="745" t="str" cm="1">
        <f t="array" ref="AA29">IF(MOD((AA$4-(IF(Table355[[#This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Price]]*($O$4^AA$5)),10))),"")</f>
        <v/>
      </c>
      <c r="AB29" s="745" t="str" cm="1">
        <f t="array" ref="AB29">IF(MOD((AB$4-(IF(Table355[[#This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Price]]*($O$4^AB$5)),10))),"")</f>
        <v/>
      </c>
      <c r="AC29" s="745" cm="1">
        <f t="array" ref="AC29">IF(MOD((AC$4-(IF(Table355[[#This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Price]]*($O$4^AC$5)),10))),"")</f>
        <v>600</v>
      </c>
      <c r="AD29" s="745" t="str" cm="1">
        <f t="array" ref="AD29">IF(MOD((AD$4-(IF(Table355[[#This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Price]]*($O$4^AD$5)),10))),"")</f>
        <v/>
      </c>
      <c r="AE29" s="745" t="str" cm="1">
        <f t="array" ref="AE29">IF(MOD((AE$4-(IF(Table355[[#This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Price]]*($O$4^AE$5)),10))),"")</f>
        <v/>
      </c>
      <c r="AF29" s="745" t="str" cm="1">
        <f t="array" ref="AF29">IF(MOD((AF$4-(IF(Table355[[#This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Price]]*($O$4^AF$5)),10))),"")</f>
        <v/>
      </c>
      <c r="AG29" s="745" t="str" cm="1">
        <f t="array" ref="AG29">IF(MOD((AG$4-(IF(Table355[[#This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Price]]*($O$4^AG$5)),10))),"")</f>
        <v/>
      </c>
      <c r="AH29" s="746">
        <f t="shared" si="3"/>
        <v>600</v>
      </c>
    </row>
    <row r="30" spans="1:34" s="5" customFormat="1" ht="33" customHeight="1" x14ac:dyDescent="0.25">
      <c r="A30" s="249" t="s">
        <v>1293</v>
      </c>
      <c r="B30" s="742"/>
      <c r="C30" s="326" t="s">
        <v>1071</v>
      </c>
      <c r="D30" s="326"/>
      <c r="E30" s="326"/>
      <c r="F30" s="326"/>
      <c r="G30" s="326"/>
      <c r="H30" s="659" t="s">
        <v>1301</v>
      </c>
      <c r="I30" s="659" t="s">
        <v>1653</v>
      </c>
      <c r="J30" s="659" t="s">
        <v>1280</v>
      </c>
      <c r="K30" s="1037" t="s">
        <v>1534</v>
      </c>
      <c r="L30" s="326"/>
      <c r="M30" s="775">
        <v>10</v>
      </c>
      <c r="N30" s="326">
        <v>2024</v>
      </c>
      <c r="O30" s="1018">
        <v>2500</v>
      </c>
      <c r="P30" s="743"/>
      <c r="Q30" s="744">
        <v>2500</v>
      </c>
      <c r="R30" s="745" t="str" cm="1">
        <f t="array" ref="R30">IF(MOD((R$4-(IF(Table355[[#This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Price]]*($O$4^R$5)),10))),"")</f>
        <v/>
      </c>
      <c r="S30" s="745" t="str" cm="1">
        <f t="array" ref="S30">IF(MOD((S$4-(IF(Table355[[#This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Price]]*($O$4^S$5)),10))),"")</f>
        <v/>
      </c>
      <c r="T30" s="745" t="str" cm="1">
        <f t="array" ref="T30">IF(MOD((T$4-(IF(Table355[[#This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Price]]*($O$4^T$5)),10))),"")</f>
        <v/>
      </c>
      <c r="U30" s="745" t="str" cm="1">
        <f t="array" ref="U30">IF(MOD((U$4-(IF(Table355[[#This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Price]]*($O$4^U$5)),10))),"")</f>
        <v/>
      </c>
      <c r="V30" s="745">
        <v>2500</v>
      </c>
      <c r="W30" s="745" t="str" cm="1">
        <f t="array" ref="W30">IF(MOD((W$4-(IF(Table355[[#This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Price]]*($O$4^W$5)),10))),"")</f>
        <v/>
      </c>
      <c r="X30" s="745"/>
      <c r="Y30" s="745" t="str" cm="1">
        <f t="array" ref="Y30">IF(MOD((Y$4-(IF(Table355[[#This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Price]]*($O$4^Y$5)),10))),"")</f>
        <v/>
      </c>
      <c r="Z30" s="745" t="str" cm="1">
        <f t="array" ref="Z30">IF(MOD((Z$4-(IF(Table355[[#This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Price]]*($O$4^Z$5)),10))),"")</f>
        <v/>
      </c>
      <c r="AA30" s="745"/>
      <c r="AB30" s="745" t="str" cm="1">
        <f t="array" ref="AB30">IF(MOD((AB$4-(IF(Table355[[#This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Price]]*($O$4^AB$5)),10))),"")</f>
        <v/>
      </c>
      <c r="AC30" s="745" t="str" cm="1">
        <f t="array" ref="AC30">IF(MOD((AC$4-(IF(Table355[[#This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Price]]*($O$4^AC$5)),10))),"")</f>
        <v/>
      </c>
      <c r="AD30" s="745" t="str" cm="1">
        <f t="array" ref="AD30">IF(MOD((AD$4-(IF(Table355[[#This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Price]]*($O$4^AD$5)),10))),"")</f>
        <v/>
      </c>
      <c r="AE30" s="745" t="str" cm="1">
        <f t="array" ref="AE30">IF(MOD((AE$4-(IF(Table355[[#This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Price]]*($O$4^AE$5)),10))),"")</f>
        <v/>
      </c>
      <c r="AF30" s="745" t="str" cm="1">
        <f t="array" ref="AF30">IF(MOD((AF$4-(IF(Table355[[#This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Price]]*($O$4^AF$5)),10))),"")</f>
        <v/>
      </c>
      <c r="AG30" s="745" t="str" cm="1">
        <f t="array" ref="AG30">IF(MOD((AG$4-(IF(Table355[[#This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Price]]*($O$4^AG$5)),10))),"")</f>
        <v/>
      </c>
      <c r="AH30" s="746">
        <v>2500</v>
      </c>
    </row>
    <row r="31" spans="1:34" s="5" customFormat="1" ht="28.5" customHeight="1" thickBot="1" x14ac:dyDescent="0.3">
      <c r="A31" s="249" t="s">
        <v>1294</v>
      </c>
      <c r="B31" s="742"/>
      <c r="C31" s="326" t="s">
        <v>1156</v>
      </c>
      <c r="D31" s="326">
        <v>36</v>
      </c>
      <c r="E31" s="326" t="s">
        <v>1106</v>
      </c>
      <c r="F31" s="326">
        <v>50</v>
      </c>
      <c r="G31" s="326"/>
      <c r="H31" s="659" t="s">
        <v>1302</v>
      </c>
      <c r="I31" s="659" t="s">
        <v>1281</v>
      </c>
      <c r="J31" s="659" t="s">
        <v>1282</v>
      </c>
      <c r="K31" s="1037" t="s">
        <v>1534</v>
      </c>
      <c r="L31" s="326"/>
      <c r="M31" s="775">
        <v>5</v>
      </c>
      <c r="N31" s="326">
        <v>2022</v>
      </c>
      <c r="O31" s="1018">
        <f>Table356[[#This Row],[RATE]]*Table356[[#This Row],[APPROXIMATE QUANTITY /AREA]]</f>
        <v>1800</v>
      </c>
      <c r="P31" s="743"/>
      <c r="Q31" s="744">
        <v>1800</v>
      </c>
      <c r="R31" s="745" t="str" cm="1">
        <f t="array" ref="R31">IF(MOD((R$4-(IF(Table355[[#This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Price]]*($O$4^R$5)),10))),"")</f>
        <v/>
      </c>
      <c r="S31" s="745" t="str" cm="1">
        <f t="array" ref="S31">IF(MOD((S$4-(IF(Table355[[#This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Price]]*($O$4^S$5)),10))),"")</f>
        <v/>
      </c>
      <c r="T31" s="745">
        <v>1800</v>
      </c>
      <c r="U31" s="745" t="str" cm="1">
        <f t="array" ref="U31">IF(MOD((U$4-(IF(Table355[[#This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Price]]*($O$4^U$5)),10))),"")</f>
        <v/>
      </c>
      <c r="V31" s="745"/>
      <c r="W31" s="745" t="str" cm="1">
        <f t="array" ref="W31">IF(MOD((W$4-(IF(Table355[[#This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Price]]*($O$4^W$5)),10))),"")</f>
        <v/>
      </c>
      <c r="X31" s="745" t="str" cm="1">
        <f t="array" ref="X31">IF(MOD((X$4-(IF(Table355[[#This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Price]]*($O$4^X$5)),10))),"")</f>
        <v/>
      </c>
      <c r="Y31" s="745">
        <v>1800</v>
      </c>
      <c r="Z31" s="745" t="str" cm="1">
        <f t="array" ref="Z31">IF(MOD((Z$4-(IF(Table355[[#This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Price]]*($O$4^Z$5)),10))),"")</f>
        <v/>
      </c>
      <c r="AA31" s="745"/>
      <c r="AB31" s="745" t="str" cm="1">
        <f t="array" ref="AB31">IF(MOD((AB$4-(IF(Table355[[#This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Price]]*($O$4^AB$5)),10))),"")</f>
        <v/>
      </c>
      <c r="AC31" s="745" t="str" cm="1">
        <f t="array" ref="AC31">IF(MOD((AC$4-(IF(Table355[[#This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Price]]*($O$4^AC$5)),10))),"")</f>
        <v/>
      </c>
      <c r="AD31" s="745" t="str" cm="1">
        <f t="array" ref="AD31">IF(MOD((AD$4-(IF(Table355[[#This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Price]]*($O$4^AD$5)),10))),"")</f>
        <v/>
      </c>
      <c r="AE31" s="745" t="str" cm="1">
        <f t="array" ref="AE31">IF(MOD((AE$4-(IF(Table355[[#This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Price]]*($O$4^AE$5)),10))),"")</f>
        <v/>
      </c>
      <c r="AF31" s="745" cm="1">
        <f t="array" ref="AF31">IF(MOD((AF$4-(IF(Table355[[#This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Price]]*($O$4^AF$5)),10))),"")</f>
        <v>300</v>
      </c>
      <c r="AG31" s="745" t="str" cm="1">
        <f t="array" ref="AG31">IF(MOD((AG$4-(IF(Table355[[#This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Price]]*($O$4^AG$5)),10))),"")</f>
        <v/>
      </c>
      <c r="AH31" s="746">
        <v>1800</v>
      </c>
    </row>
    <row r="32" spans="1:34" ht="15.75" thickBot="1" x14ac:dyDescent="0.3">
      <c r="A32" s="787"/>
      <c r="B32" s="788"/>
      <c r="C32" s="667"/>
      <c r="D32" s="326"/>
      <c r="E32" s="326"/>
      <c r="F32" s="326"/>
      <c r="G32" s="667"/>
      <c r="H32" s="667"/>
      <c r="I32" s="667"/>
      <c r="J32" s="667"/>
      <c r="K32" s="667"/>
      <c r="L32" s="789"/>
      <c r="M32" s="789"/>
      <c r="N32" s="789"/>
      <c r="O32" s="790"/>
      <c r="P32" s="791"/>
      <c r="Q32" s="790"/>
      <c r="R32" s="757">
        <f>SUBTOTAL(109,R20:R31)</f>
        <v>0</v>
      </c>
      <c r="S32" s="757">
        <f>SUBTOTAL(109,S20:S31)</f>
        <v>18700</v>
      </c>
      <c r="T32" s="757">
        <f t="shared" ref="T32:AH32" si="4">SUBTOTAL(109,T20:T31)</f>
        <v>4210</v>
      </c>
      <c r="U32" s="757">
        <f t="shared" si="4"/>
        <v>0</v>
      </c>
      <c r="V32" s="757">
        <f t="shared" si="4"/>
        <v>12320</v>
      </c>
      <c r="W32" s="757">
        <f t="shared" si="4"/>
        <v>0</v>
      </c>
      <c r="X32" s="757">
        <f t="shared" si="4"/>
        <v>0</v>
      </c>
      <c r="Y32" s="757">
        <f t="shared" si="4"/>
        <v>5800</v>
      </c>
      <c r="Z32" s="757">
        <f t="shared" si="4"/>
        <v>0</v>
      </c>
      <c r="AA32" s="757">
        <f t="shared" si="4"/>
        <v>0</v>
      </c>
      <c r="AB32" s="757">
        <f t="shared" si="4"/>
        <v>3700</v>
      </c>
      <c r="AC32" s="757">
        <f t="shared" si="4"/>
        <v>2010</v>
      </c>
      <c r="AD32" s="757">
        <f t="shared" si="4"/>
        <v>0</v>
      </c>
      <c r="AE32" s="757">
        <f t="shared" si="4"/>
        <v>0</v>
      </c>
      <c r="AF32" s="757">
        <f t="shared" si="4"/>
        <v>2160</v>
      </c>
      <c r="AG32" s="757">
        <f t="shared" si="4"/>
        <v>0</v>
      </c>
      <c r="AH32" s="757">
        <f t="shared" si="4"/>
        <v>15830</v>
      </c>
    </row>
    <row r="33" spans="1:34" ht="15.75" thickBot="1" x14ac:dyDescent="0.3">
      <c r="A33" s="75"/>
      <c r="B33" s="669"/>
      <c r="C33" s="668"/>
      <c r="D33" s="668"/>
      <c r="E33" s="667"/>
      <c r="F33" s="668"/>
      <c r="G33" s="668"/>
      <c r="H33" s="668"/>
      <c r="I33" s="668"/>
      <c r="J33" s="669"/>
      <c r="K33" s="669"/>
      <c r="L33" s="793"/>
      <c r="M33" s="793"/>
      <c r="N33" s="793"/>
      <c r="O33" s="794"/>
      <c r="P33" s="795"/>
      <c r="Q33" s="796"/>
      <c r="R33" s="797"/>
      <c r="S33" s="798"/>
      <c r="T33" s="798"/>
      <c r="U33" s="798"/>
      <c r="V33" s="797"/>
      <c r="W33" s="798"/>
      <c r="X33" s="798"/>
      <c r="Y33" s="798"/>
      <c r="Z33" s="798"/>
      <c r="AA33" s="799"/>
      <c r="AB33" s="798"/>
      <c r="AC33" s="798"/>
      <c r="AD33" s="798"/>
      <c r="AE33" s="798"/>
      <c r="AF33" s="797"/>
      <c r="AG33" s="798"/>
      <c r="AH33" s="800"/>
    </row>
    <row r="34" spans="1:34" ht="15.75" thickBot="1" x14ac:dyDescent="0.3">
      <c r="A34" s="801" t="s">
        <v>1295</v>
      </c>
      <c r="B34" s="802" t="s">
        <v>1543</v>
      </c>
      <c r="C34" s="802"/>
      <c r="D34" s="802"/>
      <c r="E34" s="802"/>
      <c r="F34" s="802"/>
      <c r="G34" s="802"/>
      <c r="H34" s="732"/>
      <c r="I34" s="803"/>
      <c r="J34" s="803"/>
      <c r="K34" s="803"/>
      <c r="L34" s="802"/>
      <c r="M34" s="802"/>
      <c r="N34" s="802"/>
      <c r="O34" s="802"/>
      <c r="P34" s="802"/>
      <c r="Q34" s="804"/>
      <c r="R34" s="805"/>
      <c r="S34" s="806"/>
      <c r="T34" s="806"/>
      <c r="U34" s="806"/>
      <c r="V34" s="805"/>
      <c r="W34" s="806"/>
      <c r="X34" s="806"/>
      <c r="Y34" s="806"/>
      <c r="Z34" s="806"/>
      <c r="AA34" s="806"/>
      <c r="AB34" s="806"/>
      <c r="AC34" s="806"/>
      <c r="AD34" s="806"/>
      <c r="AE34" s="806"/>
      <c r="AF34" s="807"/>
      <c r="AG34" s="806"/>
      <c r="AH34" s="808"/>
    </row>
    <row r="35" spans="1:34" ht="59.25" customHeight="1" x14ac:dyDescent="0.25">
      <c r="A35" s="326"/>
      <c r="B35" s="742" t="s">
        <v>1296</v>
      </c>
      <c r="C35" s="326"/>
      <c r="D35" s="326"/>
      <c r="E35" s="326"/>
      <c r="F35" s="326"/>
      <c r="G35" s="326"/>
      <c r="H35" s="326" t="s">
        <v>1300</v>
      </c>
      <c r="I35" s="659" t="s">
        <v>1297</v>
      </c>
      <c r="J35" s="659" t="s">
        <v>1221</v>
      </c>
      <c r="K35" s="1037" t="s">
        <v>1534</v>
      </c>
      <c r="L35" s="326"/>
      <c r="M35" s="775">
        <v>5</v>
      </c>
      <c r="N35" s="326">
        <v>2024</v>
      </c>
      <c r="O35" s="1018">
        <v>200</v>
      </c>
      <c r="P35" s="743"/>
      <c r="Q35" s="744">
        <v>200</v>
      </c>
      <c r="R35" s="745" t="str" cm="1">
        <f t="array" ref="R35">IF(MOD((R$4-(IF(Table355[[#This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Price]]*($O$4^R$5)),10))),"")</f>
        <v/>
      </c>
      <c r="S35" s="745"/>
      <c r="T35" s="745" t="str" cm="1">
        <f t="array" ref="T35">IF(MOD((T$4-(IF(Table355[[#This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Price]]*($O$4^T$5)),10))),"")</f>
        <v/>
      </c>
      <c r="U35" s="745" t="str" cm="1">
        <f t="array" ref="U35">IF(MOD((U$4-(IF(Table355[[#This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Price]]*($O$4^U$5)),10))),"")</f>
        <v/>
      </c>
      <c r="V35" s="745">
        <v>200</v>
      </c>
      <c r="W35" s="745" t="str" cm="1">
        <f t="array" ref="W35">IF(MOD((W$4-(IF(Table355[[#This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Price]]*($O$4^W$5)),10))),"")</f>
        <v/>
      </c>
      <c r="X35" s="745" t="str" cm="1">
        <f t="array" ref="X35">IF(MOD((X$4-(IF(Table355[[#This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Price]]*($O$4^X$5)),10))),"")</f>
        <v/>
      </c>
      <c r="Y35" s="745" t="str" cm="1">
        <f t="array" ref="Y35">IF(MOD((Y$4-(IF(Table355[[#This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Price]]*($O$4^Y$5)),10))),"")</f>
        <v/>
      </c>
      <c r="Z35" s="745" t="str" cm="1">
        <f t="array" ref="Z35">IF(MOD((Z$4-(IF(Table355[[#This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Price]]*($O$4^Z$5)),10))),"")</f>
        <v/>
      </c>
      <c r="AA35" s="745">
        <v>200</v>
      </c>
      <c r="AB35" s="745" t="str" cm="1">
        <f t="array" ref="AB35">IF(MOD((AB$4-(IF(Table355[[#This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Price]]*($O$4^AB$5)),10))),"")</f>
        <v/>
      </c>
      <c r="AC35" s="745" t="str" cm="1">
        <f t="array" ref="AC35">IF(MOD((AC$4-(IF(Table355[[#This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Price]]*($O$4^AC$5)),10))),"")</f>
        <v/>
      </c>
      <c r="AD35" s="745" t="str" cm="1">
        <f t="array" ref="AD35">IF(MOD((AD$4-(IF(Table355[[#This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Price]]*($O$4^AD$5)),10))),"")</f>
        <v/>
      </c>
      <c r="AE35" s="745" t="str" cm="1">
        <f t="array" ref="AE35">IF(MOD((AE$4-(IF(Table355[[#This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Price]]*($O$4^AE$5)),10))),"")</f>
        <v/>
      </c>
      <c r="AF35" s="745" t="str" cm="1">
        <f t="array" ref="AF35">IF(MOD((AF$4-(IF(Table355[[#This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Price]]*($O$4^AF$5)),10))),"")</f>
        <v/>
      </c>
      <c r="AG35" s="745" t="str" cm="1">
        <f t="array" ref="AG35">IF(MOD((AG$4-(IF(Table355[[#This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Price]]*($O$4^AG$5)),10))),"")</f>
        <v/>
      </c>
      <c r="AH35" s="746">
        <v>200</v>
      </c>
    </row>
    <row r="36" spans="1:34" ht="66.75" customHeight="1" x14ac:dyDescent="0.25">
      <c r="A36" s="326"/>
      <c r="B36" s="742" t="s">
        <v>1298</v>
      </c>
      <c r="C36" s="326"/>
      <c r="D36" s="326"/>
      <c r="E36" s="326"/>
      <c r="F36" s="326"/>
      <c r="G36" s="326"/>
      <c r="H36" s="326" t="s">
        <v>1299</v>
      </c>
      <c r="I36" s="659" t="s">
        <v>1303</v>
      </c>
      <c r="J36" s="659" t="s">
        <v>1304</v>
      </c>
      <c r="K36" s="1037" t="s">
        <v>1534</v>
      </c>
      <c r="L36" s="326"/>
      <c r="M36" s="326">
        <v>10</v>
      </c>
      <c r="N36" s="326">
        <v>2022</v>
      </c>
      <c r="O36" s="1018">
        <v>1000</v>
      </c>
      <c r="P36" s="743"/>
      <c r="Q36" s="744">
        <v>1000</v>
      </c>
      <c r="R36" s="745" t="str" cm="1">
        <f t="array" ref="R36">IF(MOD((R$4-(IF(Table355[[#This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Price]]*($O$4^R$5)),10))),"")</f>
        <v/>
      </c>
      <c r="S36" s="745"/>
      <c r="T36" s="745">
        <v>1000</v>
      </c>
      <c r="U36" s="745" t="str" cm="1">
        <f t="array" ref="U36">IF(MOD((U$4-(IF(Table355[[#This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Price]]*($O$4^U$5)),10))),"")</f>
        <v/>
      </c>
      <c r="V36" s="745" t="str" cm="1">
        <f t="array" ref="V36">IF(MOD((V$4-(IF(Table355[[#This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Price]]*($O$4^V$5)),10))),"")</f>
        <v/>
      </c>
      <c r="W36" s="745" t="str" cm="1">
        <f t="array" ref="W36">IF(MOD((W$4-(IF(Table355[[#This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Price]]*($O$4^W$5)),10))),"")</f>
        <v/>
      </c>
      <c r="X36" s="745" t="str" cm="1">
        <f t="array" ref="X36">IF(MOD((X$4-(IF(Table355[[#This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Price]]*($O$4^X$5)),10))),"")</f>
        <v/>
      </c>
      <c r="Y36" s="745" t="str" cm="1">
        <f t="array" ref="Y36">IF(MOD((Y$4-(IF(Table355[[#This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Price]]*($O$4^Y$5)),10))),"")</f>
        <v/>
      </c>
      <c r="Z36" s="745" t="str" cm="1">
        <f t="array" ref="Z36">IF(MOD((Z$4-(IF(Table355[[#This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Price]]*($O$4^Z$5)),10))),"")</f>
        <v/>
      </c>
      <c r="AA36" s="745" t="str" cm="1">
        <f t="array" ref="AA36">IF(MOD((AA$4-(IF(Table355[[#This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Price]]*($O$4^AA$5)),10))),"")</f>
        <v/>
      </c>
      <c r="AB36" s="745" t="str" cm="1">
        <f t="array" ref="AB36">IF(MOD((AB$4-(IF(Table355[[#This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Price]]*($O$4^AB$5)),10))),"")</f>
        <v/>
      </c>
      <c r="AC36" s="745" t="str" cm="1">
        <f t="array" ref="AC36">IF(MOD((AC$4-(IF(Table355[[#This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Price]]*($O$4^AC$5)),10))),"")</f>
        <v/>
      </c>
      <c r="AD36" s="745" t="str" cm="1">
        <f t="array" ref="AD36">IF(MOD((AD$4-(IF(Table355[[#This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Price]]*($O$4^AD$5)),10))),"")</f>
        <v/>
      </c>
      <c r="AE36" s="745" t="str" cm="1">
        <f t="array" ref="AE36">IF(MOD((AE$4-(IF(Table355[[#This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Price]]*($O$4^AE$5)),10))),"")</f>
        <v/>
      </c>
      <c r="AF36" s="745" t="str" cm="1">
        <f t="array" ref="AF36">IF(MOD((AF$4-(IF(Table355[[#This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Price]]*($O$4^AF$5)),10))),"")</f>
        <v/>
      </c>
      <c r="AG36" s="745" t="str" cm="1">
        <f t="array" ref="AG36">IF(MOD((AG$4-(IF(Table355[[#This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Price]]*($O$4^AG$5)),10))),"")</f>
        <v/>
      </c>
      <c r="AH36" s="746">
        <v>1000</v>
      </c>
    </row>
    <row r="37" spans="1:34" ht="15.75" thickBot="1" x14ac:dyDescent="0.3">
      <c r="A37" s="326"/>
      <c r="B37" s="742"/>
      <c r="C37" s="326"/>
      <c r="D37" s="326"/>
      <c r="E37" s="326"/>
      <c r="F37" s="326"/>
      <c r="G37" s="326"/>
      <c r="H37" s="326" t="s">
        <v>1306</v>
      </c>
      <c r="I37" s="659"/>
      <c r="J37" s="659" t="s">
        <v>1305</v>
      </c>
      <c r="K37" s="1037" t="s">
        <v>1534</v>
      </c>
      <c r="L37" s="326"/>
      <c r="M37" s="326">
        <v>5</v>
      </c>
      <c r="N37" s="326">
        <v>2025</v>
      </c>
      <c r="O37" s="1018">
        <v>200</v>
      </c>
      <c r="P37" s="743"/>
      <c r="Q37" s="744">
        <v>200</v>
      </c>
      <c r="R37" s="745" t="str" cm="1">
        <f t="array" ref="R37">IF(MOD((R$4-(IF(Table355[[#This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Price]]*($O$4^R$5)),10))),"")</f>
        <v/>
      </c>
      <c r="S37" s="745" t="str" cm="1">
        <f t="array" ref="S37">IF(MOD((S$4-(IF(Table355[[#This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Price]]*($O$4^S$5)),10))),"")</f>
        <v/>
      </c>
      <c r="T37" s="745" t="str" cm="1">
        <f t="array" ref="T37">IF(MOD((T$4-(IF(Table355[[#This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Price]]*($O$4^T$5)),10))),"")</f>
        <v/>
      </c>
      <c r="U37" s="745" t="str" cm="1">
        <f t="array" ref="U37">IF(MOD((U$4-(IF(Table355[[#This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Price]]*($O$4^U$5)),10))),"")</f>
        <v/>
      </c>
      <c r="V37" s="745" t="str" cm="1">
        <f t="array" ref="V37">IF(MOD((V$4-(IF(Table355[[#This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Price]]*($O$4^V$5)),10))),"")</f>
        <v/>
      </c>
      <c r="W37" s="745">
        <v>200</v>
      </c>
      <c r="X37" s="745" t="str" cm="1">
        <f t="array" ref="X37">IF(MOD((X$4-(IF(Table355[[#This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Price]]*($O$4^X$5)),10))),"")</f>
        <v/>
      </c>
      <c r="Y37" s="745" t="str" cm="1">
        <f t="array" ref="Y37">IF(MOD((Y$4-(IF(Table355[[#This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Price]]*($O$4^Y$5)),10))),"")</f>
        <v/>
      </c>
      <c r="Z37" s="745" t="str" cm="1">
        <f t="array" ref="Z37">IF(MOD((Z$4-(IF(Table355[[#This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Price]]*($O$4^Z$5)),10))),"")</f>
        <v/>
      </c>
      <c r="AA37" s="745" t="str" cm="1">
        <f t="array" ref="AA37">IF(MOD((AA$4-(IF(Table355[[#This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Price]]*($O$4^AA$5)),10))),"")</f>
        <v/>
      </c>
      <c r="AB37" s="745">
        <v>200</v>
      </c>
      <c r="AC37" s="745" t="str" cm="1">
        <f t="array" ref="AC37">IF(MOD((AC$4-(IF(Table355[[#This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Price]]*($O$4^AC$5)),10))),"")</f>
        <v/>
      </c>
      <c r="AD37" s="745" t="str" cm="1">
        <f t="array" ref="AD37">IF(MOD((AD$4-(IF(Table355[[#This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Price]]*($O$4^AD$5)),10))),"")</f>
        <v/>
      </c>
      <c r="AE37" s="745" t="str" cm="1">
        <f t="array" ref="AE37">IF(MOD((AE$4-(IF(Table355[[#This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Price]]*($O$4^AE$5)),10))),"")</f>
        <v/>
      </c>
      <c r="AF37" s="745" t="str" cm="1">
        <f t="array" ref="AF37">IF(MOD((AF$4-(IF(Table355[[#This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Price]]*($O$4^AF$5)),10))),"")</f>
        <v/>
      </c>
      <c r="AG37" s="745" t="str" cm="1">
        <f t="array" ref="AG37">IF(MOD((AG$4-(IF(Table355[[#This Row],[LAST MAINT'' (YR)]:[LAST MAINT'' (YR)]]="",Table355[[#This Row],[NEXT MAINT'' (YR)]:[NEXT MAINT'' (YR)]],Table355[[#This Row],[LAST MAINT'' (YR)]:[LAST MAINT'' (YR)]]))),(IF(Table355[[#This Row],[ONGOING MAINT'' CYCLE]:[ONGOING MAINT'' CYCLE]]="",50,Table355[[#This Row],[ONGOING MAINT'' CYCLE]:[ONGOING MAINT'' CYCLE]])))=0,(IF(Table355[[#This Row],[Current Year Projection Price]:[Current Year Projection Price]]="","",MROUND((Table355[[#This Row],[Current Year Projection Price]:[Current Year Projection Price]]*($O$4^AG$5)),10))),"")</f>
        <v/>
      </c>
      <c r="AH37" s="746">
        <v>200</v>
      </c>
    </row>
    <row r="38" spans="1:34" ht="15.75" thickBot="1" x14ac:dyDescent="0.3">
      <c r="A38" s="655"/>
      <c r="B38" s="662"/>
      <c r="C38" s="655"/>
      <c r="D38" s="655"/>
      <c r="E38" s="655"/>
      <c r="F38" s="655"/>
      <c r="G38" s="655"/>
      <c r="H38" s="655"/>
      <c r="I38" s="809"/>
      <c r="J38" s="809"/>
      <c r="K38" s="809"/>
      <c r="L38" s="655"/>
      <c r="M38" s="655"/>
      <c r="N38" s="655"/>
      <c r="O38" s="810"/>
      <c r="P38" s="811"/>
      <c r="Q38" s="810"/>
      <c r="R38" s="812">
        <f t="shared" ref="R38:AH38" si="5">SUBTOTAL(109,R35:R37)</f>
        <v>0</v>
      </c>
      <c r="S38" s="812">
        <f t="shared" si="5"/>
        <v>0</v>
      </c>
      <c r="T38" s="812">
        <f t="shared" si="5"/>
        <v>1000</v>
      </c>
      <c r="U38" s="812">
        <f t="shared" si="5"/>
        <v>0</v>
      </c>
      <c r="V38" s="812">
        <f t="shared" si="5"/>
        <v>200</v>
      </c>
      <c r="W38" s="812">
        <f t="shared" si="5"/>
        <v>200</v>
      </c>
      <c r="X38" s="812">
        <f t="shared" si="5"/>
        <v>0</v>
      </c>
      <c r="Y38" s="812">
        <f t="shared" si="5"/>
        <v>0</v>
      </c>
      <c r="Z38" s="812">
        <f t="shared" si="5"/>
        <v>0</v>
      </c>
      <c r="AA38" s="812">
        <f t="shared" si="5"/>
        <v>200</v>
      </c>
      <c r="AB38" s="812">
        <f t="shared" si="5"/>
        <v>200</v>
      </c>
      <c r="AC38" s="812">
        <f t="shared" si="5"/>
        <v>0</v>
      </c>
      <c r="AD38" s="812">
        <f t="shared" si="5"/>
        <v>0</v>
      </c>
      <c r="AE38" s="812">
        <f t="shared" si="5"/>
        <v>0</v>
      </c>
      <c r="AF38" s="812">
        <f t="shared" si="5"/>
        <v>0</v>
      </c>
      <c r="AG38" s="812">
        <f t="shared" si="5"/>
        <v>0</v>
      </c>
      <c r="AH38" s="812">
        <f t="shared" si="5"/>
        <v>1400</v>
      </c>
    </row>
    <row r="39" spans="1:34" x14ac:dyDescent="0.25">
      <c r="A39" s="293"/>
      <c r="B39" s="813"/>
      <c r="C39" s="814"/>
      <c r="D39" s="814"/>
      <c r="E39" s="655"/>
      <c r="F39" s="814"/>
      <c r="G39" s="814"/>
      <c r="H39" s="814"/>
      <c r="I39" s="815"/>
      <c r="J39" s="816"/>
      <c r="K39" s="816"/>
      <c r="L39" s="814"/>
      <c r="M39" s="814"/>
      <c r="N39" s="814"/>
      <c r="O39" s="817"/>
      <c r="P39" s="818"/>
      <c r="Q39" s="819"/>
      <c r="R39" s="820"/>
      <c r="S39" s="820"/>
      <c r="T39" s="820"/>
      <c r="U39" s="820"/>
      <c r="V39" s="820"/>
      <c r="W39" s="820"/>
      <c r="X39" s="820"/>
      <c r="Y39" s="820"/>
      <c r="Z39" s="820"/>
      <c r="AA39" s="819"/>
      <c r="AB39" s="820"/>
      <c r="AC39" s="820"/>
      <c r="AD39" s="820"/>
      <c r="AE39" s="820"/>
      <c r="AF39" s="820"/>
      <c r="AG39" s="821"/>
      <c r="AH39" s="821"/>
    </row>
    <row r="40" spans="1:34" ht="18.75" thickBot="1" x14ac:dyDescent="0.3">
      <c r="A40" s="862"/>
      <c r="B40" s="862"/>
      <c r="C40" s="862"/>
      <c r="D40" s="863"/>
      <c r="E40" s="862"/>
      <c r="F40" s="862"/>
      <c r="G40" s="862"/>
      <c r="H40" s="862"/>
      <c r="I40" s="862"/>
      <c r="J40" s="862"/>
      <c r="K40" s="862"/>
      <c r="L40" s="831"/>
      <c r="M40" s="866"/>
      <c r="N40" s="866"/>
      <c r="O40" s="866"/>
      <c r="P40" s="866"/>
      <c r="Q40" s="867"/>
      <c r="R40" s="867"/>
      <c r="S40" s="867"/>
      <c r="T40" s="867"/>
      <c r="U40" s="867"/>
      <c r="V40" s="867"/>
      <c r="W40" s="867"/>
      <c r="X40" s="867"/>
      <c r="Y40" s="867"/>
      <c r="Z40" s="867"/>
      <c r="AA40" s="867"/>
      <c r="AB40" s="867"/>
      <c r="AC40" s="867"/>
      <c r="AD40" s="867"/>
      <c r="AE40" s="867"/>
      <c r="AF40" s="867"/>
      <c r="AG40" s="867"/>
    </row>
    <row r="41" spans="1:34" ht="36.75" thickBot="1" x14ac:dyDescent="0.3">
      <c r="A41" s="862"/>
      <c r="B41" s="868"/>
      <c r="C41" s="862"/>
      <c r="D41" s="862"/>
      <c r="E41" s="862"/>
      <c r="F41" s="862"/>
      <c r="G41" s="862"/>
      <c r="H41" s="862"/>
      <c r="I41" s="862"/>
      <c r="J41" s="862"/>
      <c r="K41" s="862"/>
      <c r="L41" s="869"/>
      <c r="M41" s="870"/>
      <c r="N41" s="1008" t="s">
        <v>1641</v>
      </c>
      <c r="O41" s="1008"/>
      <c r="P41" s="1009"/>
      <c r="Q41" s="1010"/>
      <c r="R41" s="1010"/>
      <c r="S41" s="1008" t="s">
        <v>57</v>
      </c>
      <c r="T41" s="1011" t="s">
        <v>59</v>
      </c>
      <c r="U41" s="1008" t="s">
        <v>58</v>
      </c>
      <c r="V41" s="1008" t="s">
        <v>250</v>
      </c>
      <c r="W41" s="1008" t="s">
        <v>251</v>
      </c>
      <c r="X41" s="1008" t="s">
        <v>252</v>
      </c>
      <c r="Y41" s="1008" t="s">
        <v>253</v>
      </c>
      <c r="Z41" s="1008" t="s">
        <v>254</v>
      </c>
      <c r="AA41" s="1008" t="s">
        <v>255</v>
      </c>
      <c r="AB41" s="1008" t="s">
        <v>256</v>
      </c>
      <c r="AC41" s="1008" t="s">
        <v>257</v>
      </c>
      <c r="AD41" s="1008" t="s">
        <v>258</v>
      </c>
      <c r="AE41" s="1008" t="s">
        <v>259</v>
      </c>
      <c r="AF41" s="1008" t="s">
        <v>260</v>
      </c>
      <c r="AG41" s="1008" t="s">
        <v>261</v>
      </c>
      <c r="AH41" s="1011" t="s">
        <v>262</v>
      </c>
    </row>
    <row r="42" spans="1:34" ht="18.75" thickBot="1" x14ac:dyDescent="0.3">
      <c r="A42" s="862"/>
      <c r="B42" s="862"/>
      <c r="C42" s="862"/>
      <c r="D42" s="862"/>
      <c r="E42" s="862"/>
      <c r="F42" s="862"/>
      <c r="G42" s="862"/>
      <c r="H42" s="862"/>
      <c r="I42" s="862"/>
      <c r="J42" s="862"/>
      <c r="K42" s="862"/>
      <c r="L42" s="869"/>
      <c r="M42" s="870"/>
      <c r="N42" s="1012" t="s">
        <v>1642</v>
      </c>
      <c r="O42" s="1013"/>
      <c r="P42" s="1013"/>
      <c r="Q42" s="1013"/>
      <c r="R42" s="1013"/>
      <c r="S42" s="1013">
        <f>S38+S32+S17</f>
        <v>42750</v>
      </c>
      <c r="T42" s="1013">
        <f t="shared" ref="T42:AH42" si="6">T38+T32+T17</f>
        <v>19010</v>
      </c>
      <c r="U42" s="1013">
        <f t="shared" si="6"/>
        <v>800</v>
      </c>
      <c r="V42" s="1013">
        <f t="shared" si="6"/>
        <v>36570</v>
      </c>
      <c r="W42" s="1013">
        <f t="shared" si="6"/>
        <v>11500</v>
      </c>
      <c r="X42" s="1013">
        <f t="shared" si="6"/>
        <v>800</v>
      </c>
      <c r="Y42" s="1013">
        <f t="shared" si="6"/>
        <v>29850</v>
      </c>
      <c r="Z42" s="1013">
        <f t="shared" si="6"/>
        <v>11300</v>
      </c>
      <c r="AA42" s="1013">
        <f t="shared" si="6"/>
        <v>1000</v>
      </c>
      <c r="AB42" s="1013">
        <f t="shared" si="6"/>
        <v>27950</v>
      </c>
      <c r="AC42" s="1013">
        <f t="shared" si="6"/>
        <v>9120</v>
      </c>
      <c r="AD42" s="1013">
        <f t="shared" si="6"/>
        <v>300</v>
      </c>
      <c r="AE42" s="1013">
        <f t="shared" si="6"/>
        <v>25550</v>
      </c>
      <c r="AF42" s="1013">
        <f t="shared" si="6"/>
        <v>9270</v>
      </c>
      <c r="AG42" s="1013">
        <f t="shared" si="6"/>
        <v>300</v>
      </c>
      <c r="AH42" s="1013">
        <f t="shared" si="6"/>
        <v>67580</v>
      </c>
    </row>
    <row r="43" spans="1:34" ht="18.75" thickBot="1" x14ac:dyDescent="0.3">
      <c r="A43" s="862"/>
      <c r="B43" s="862"/>
      <c r="C43" s="862"/>
      <c r="D43" s="862"/>
      <c r="E43" s="862"/>
      <c r="F43" s="862"/>
      <c r="G43" s="862"/>
      <c r="H43" s="862"/>
      <c r="I43" s="862"/>
      <c r="J43" s="862"/>
      <c r="K43" s="862"/>
      <c r="L43" s="869"/>
      <c r="M43" s="870"/>
      <c r="N43" s="1012" t="s">
        <v>1643</v>
      </c>
      <c r="O43" s="1012"/>
      <c r="P43" s="1012"/>
      <c r="Q43" s="1012"/>
      <c r="R43" s="1012"/>
      <c r="S43" s="1013">
        <f>'Hinds Services'!P17</f>
        <v>2550</v>
      </c>
      <c r="T43" s="1013">
        <f>'Hinds Services'!Q17</f>
        <v>1450</v>
      </c>
      <c r="U43" s="1013">
        <f>'Hinds Services'!R17</f>
        <v>1750</v>
      </c>
      <c r="V43" s="1013">
        <f>'Hinds Services'!S17</f>
        <v>31000</v>
      </c>
      <c r="W43" s="1013">
        <f>'Hinds Services'!T17</f>
        <v>1750</v>
      </c>
      <c r="X43" s="1013">
        <f>'Hinds Services'!U17</f>
        <v>1450</v>
      </c>
      <c r="Y43" s="1013">
        <f>'Hinds Services'!V17</f>
        <v>1750</v>
      </c>
      <c r="Z43" s="1013">
        <f>'Hinds Services'!W17</f>
        <v>2800</v>
      </c>
      <c r="AA43" s="1013">
        <f>'Hinds Services'!X17</f>
        <v>2300</v>
      </c>
      <c r="AB43" s="1013">
        <f>'Hinds Services'!Y17</f>
        <v>1450</v>
      </c>
      <c r="AC43" s="1013">
        <f>'Hinds Services'!Z17</f>
        <v>4750</v>
      </c>
      <c r="AD43" s="1013">
        <f>'Hinds Services'!AA17</f>
        <v>0</v>
      </c>
      <c r="AE43" s="1013">
        <f>'Hinds Services'!AB17</f>
        <v>0</v>
      </c>
      <c r="AF43" s="1013">
        <f>'Hinds Services'!AC17</f>
        <v>0</v>
      </c>
      <c r="AG43" s="1013">
        <f>'Hinds Services'!AD17</f>
        <v>0</v>
      </c>
      <c r="AH43" s="1013">
        <f>'Hinds Services'!AF17</f>
        <v>9800</v>
      </c>
    </row>
    <row r="44" spans="1:34" ht="18.75" thickBot="1" x14ac:dyDescent="0.3">
      <c r="A44" s="862"/>
      <c r="B44" s="862"/>
      <c r="C44" s="862"/>
      <c r="D44" s="862"/>
      <c r="E44" s="862"/>
      <c r="F44" s="862"/>
      <c r="G44" s="862"/>
      <c r="H44" s="862"/>
      <c r="I44" s="862"/>
      <c r="J44" s="862"/>
      <c r="K44" s="862"/>
      <c r="L44" s="869"/>
      <c r="M44" s="870"/>
      <c r="N44" s="1014" t="s">
        <v>1001</v>
      </c>
      <c r="O44" s="1015"/>
      <c r="P44" s="1015"/>
      <c r="Q44" s="1015"/>
      <c r="R44" s="1014"/>
      <c r="S44" s="1014">
        <f>SUM(S42:S43)</f>
        <v>45300</v>
      </c>
      <c r="T44" s="1014">
        <f t="shared" ref="T44:AH44" si="7">SUM(T42:T43)</f>
        <v>20460</v>
      </c>
      <c r="U44" s="1014">
        <f t="shared" si="7"/>
        <v>2550</v>
      </c>
      <c r="V44" s="1014">
        <f t="shared" si="7"/>
        <v>67570</v>
      </c>
      <c r="W44" s="1014">
        <f t="shared" si="7"/>
        <v>13250</v>
      </c>
      <c r="X44" s="1014">
        <f t="shared" si="7"/>
        <v>2250</v>
      </c>
      <c r="Y44" s="1014">
        <f t="shared" si="7"/>
        <v>31600</v>
      </c>
      <c r="Z44" s="1014">
        <f t="shared" si="7"/>
        <v>14100</v>
      </c>
      <c r="AA44" s="1014">
        <f t="shared" si="7"/>
        <v>3300</v>
      </c>
      <c r="AB44" s="1014">
        <f t="shared" si="7"/>
        <v>29400</v>
      </c>
      <c r="AC44" s="1014">
        <f t="shared" si="7"/>
        <v>13870</v>
      </c>
      <c r="AD44" s="1014">
        <f t="shared" si="7"/>
        <v>300</v>
      </c>
      <c r="AE44" s="1014">
        <f t="shared" si="7"/>
        <v>25550</v>
      </c>
      <c r="AF44" s="1014">
        <f t="shared" si="7"/>
        <v>9270</v>
      </c>
      <c r="AG44" s="1014">
        <f t="shared" si="7"/>
        <v>300</v>
      </c>
      <c r="AH44" s="1014">
        <f t="shared" si="7"/>
        <v>77380</v>
      </c>
    </row>
    <row r="45" spans="1:34" x14ac:dyDescent="0.25">
      <c r="A45" s="862"/>
      <c r="B45" s="862"/>
      <c r="C45" s="862"/>
      <c r="D45" s="862"/>
      <c r="E45" s="862"/>
      <c r="F45" s="862"/>
      <c r="G45" s="862"/>
      <c r="H45" s="862"/>
      <c r="I45" s="862"/>
      <c r="J45" s="862"/>
      <c r="K45" s="862"/>
      <c r="L45" s="869"/>
      <c r="M45" s="870"/>
      <c r="N45" s="869"/>
      <c r="O45" s="869"/>
      <c r="P45" s="869"/>
      <c r="Q45" s="873"/>
      <c r="R45" s="873"/>
      <c r="S45" s="873"/>
      <c r="T45" s="873"/>
      <c r="U45" s="873"/>
      <c r="V45" s="873"/>
      <c r="W45" s="874"/>
      <c r="X45" s="874"/>
      <c r="Y45" s="874"/>
      <c r="Z45" s="874"/>
      <c r="AA45" s="874"/>
      <c r="AB45" s="871"/>
      <c r="AC45" s="871"/>
      <c r="AD45" s="871"/>
      <c r="AE45" s="871"/>
      <c r="AF45" s="871"/>
      <c r="AG45" s="871"/>
    </row>
    <row r="46" spans="1:34" x14ac:dyDescent="0.25">
      <c r="A46" s="862"/>
      <c r="B46" s="862"/>
      <c r="C46" s="862"/>
      <c r="D46" s="862"/>
      <c r="E46" s="862"/>
      <c r="F46" s="862"/>
      <c r="G46" s="862"/>
      <c r="H46" s="862"/>
      <c r="I46" s="862"/>
      <c r="J46" s="862"/>
      <c r="K46" s="862"/>
      <c r="Q46" s="862"/>
      <c r="R46" s="862"/>
      <c r="S46" s="876"/>
      <c r="T46" s="876"/>
      <c r="U46" s="876"/>
      <c r="V46" s="876"/>
      <c r="W46" s="877"/>
      <c r="X46" s="877"/>
      <c r="Y46" s="877"/>
      <c r="Z46" s="877"/>
      <c r="AA46" s="877"/>
      <c r="AB46" s="877"/>
      <c r="AC46" s="877"/>
      <c r="AD46" s="878"/>
      <c r="AE46" s="878"/>
      <c r="AF46" s="878"/>
      <c r="AG46" s="878"/>
      <c r="AH46" s="878"/>
    </row>
    <row r="47" spans="1:34" x14ac:dyDescent="0.25">
      <c r="A47" s="862"/>
      <c r="B47" s="862"/>
      <c r="C47" s="862"/>
      <c r="D47" s="862"/>
      <c r="E47" s="862"/>
      <c r="F47" s="862"/>
      <c r="G47" s="862"/>
      <c r="H47" s="862"/>
      <c r="I47" s="862"/>
      <c r="J47" s="862"/>
      <c r="K47" s="862"/>
      <c r="Q47" s="862"/>
      <c r="R47" s="862"/>
      <c r="S47" s="547"/>
      <c r="T47" s="879"/>
      <c r="U47" s="876"/>
      <c r="V47" s="879"/>
      <c r="W47" s="877"/>
      <c r="X47" s="877"/>
      <c r="Y47" s="877"/>
      <c r="Z47" s="877"/>
      <c r="AA47" s="877"/>
      <c r="AB47" s="877"/>
      <c r="AC47" s="877"/>
      <c r="AD47" s="878"/>
      <c r="AE47" s="878"/>
      <c r="AF47" s="878"/>
      <c r="AG47" s="878"/>
      <c r="AH47" s="878"/>
    </row>
    <row r="48" spans="1:34" x14ac:dyDescent="0.25">
      <c r="A48" s="862"/>
      <c r="B48" s="862"/>
      <c r="C48" s="862"/>
      <c r="D48" s="862"/>
      <c r="E48" s="862"/>
      <c r="F48" s="862"/>
      <c r="G48" s="862"/>
      <c r="H48" s="862"/>
      <c r="I48" s="862"/>
      <c r="J48" s="862"/>
      <c r="K48" s="862"/>
      <c r="Q48" s="862"/>
      <c r="R48" s="862"/>
      <c r="S48" s="547"/>
      <c r="T48" s="879"/>
      <c r="U48" s="876"/>
      <c r="V48" s="876"/>
      <c r="W48" s="877"/>
      <c r="X48" s="877"/>
      <c r="Y48" s="877"/>
      <c r="Z48" s="877"/>
      <c r="AA48" s="877"/>
      <c r="AB48" s="877"/>
      <c r="AC48" s="877"/>
      <c r="AD48" s="878"/>
      <c r="AE48" s="878"/>
      <c r="AF48" s="878"/>
      <c r="AG48" s="878"/>
      <c r="AH48" s="878"/>
    </row>
    <row r="49" spans="1:34" x14ac:dyDescent="0.25">
      <c r="A49" s="862"/>
      <c r="B49" s="547"/>
      <c r="C49" s="862"/>
      <c r="D49" s="862"/>
      <c r="E49" s="862"/>
      <c r="F49" s="862"/>
      <c r="G49" s="862"/>
      <c r="H49" s="862"/>
      <c r="I49" s="862"/>
      <c r="J49" s="862"/>
      <c r="K49" s="862"/>
      <c r="Q49" s="862"/>
      <c r="R49" s="862"/>
      <c r="S49" s="547"/>
      <c r="T49" s="862"/>
      <c r="U49" s="862"/>
      <c r="V49" s="862"/>
      <c r="AD49" s="878"/>
    </row>
    <row r="50" spans="1:34" x14ac:dyDescent="0.25">
      <c r="A50" s="862"/>
      <c r="B50" s="862"/>
      <c r="C50" s="862"/>
      <c r="D50" s="862"/>
      <c r="E50" s="862"/>
      <c r="F50" s="862"/>
      <c r="G50" s="862"/>
      <c r="H50" s="862"/>
      <c r="I50" s="862"/>
      <c r="J50" s="862"/>
      <c r="K50" s="862"/>
      <c r="L50" s="880"/>
      <c r="M50" s="880"/>
      <c r="N50" s="881"/>
      <c r="O50" s="882"/>
      <c r="P50" s="880"/>
      <c r="Q50" s="880"/>
      <c r="R50" s="880"/>
      <c r="S50" s="880"/>
      <c r="T50" s="880"/>
      <c r="U50" s="880"/>
      <c r="V50" s="880"/>
      <c r="W50" s="880"/>
      <c r="X50" s="880"/>
      <c r="Y50" s="880"/>
      <c r="Z50" s="880"/>
      <c r="AA50" s="880"/>
      <c r="AB50" s="880"/>
      <c r="AC50" s="880"/>
      <c r="AD50" s="880"/>
      <c r="AE50" s="880"/>
    </row>
    <row r="51" spans="1:34" x14ac:dyDescent="0.25">
      <c r="A51" s="862"/>
      <c r="B51" s="862"/>
      <c r="C51" s="862"/>
      <c r="D51" s="862"/>
      <c r="E51" s="862"/>
      <c r="F51" s="862"/>
      <c r="G51" s="862"/>
      <c r="H51" s="862"/>
      <c r="I51" s="862"/>
      <c r="J51" s="862"/>
      <c r="K51" s="862"/>
      <c r="L51" s="880"/>
      <c r="M51" s="880"/>
      <c r="N51" s="672"/>
      <c r="O51" s="882"/>
      <c r="P51" s="880"/>
      <c r="Q51" s="880"/>
      <c r="R51" s="880"/>
      <c r="S51" s="872"/>
      <c r="T51" s="872"/>
      <c r="U51" s="872"/>
      <c r="V51" s="872"/>
      <c r="W51" s="872"/>
      <c r="X51" s="872"/>
      <c r="Y51" s="872"/>
      <c r="Z51" s="872"/>
      <c r="AA51" s="872"/>
      <c r="AB51" s="872"/>
      <c r="AC51" s="872"/>
      <c r="AD51" s="880"/>
      <c r="AE51" s="880"/>
    </row>
    <row r="52" spans="1:34" x14ac:dyDescent="0.25">
      <c r="A52" s="862"/>
      <c r="B52" s="862"/>
      <c r="C52" s="862"/>
      <c r="D52" s="862"/>
      <c r="E52" s="862"/>
      <c r="F52" s="862"/>
      <c r="G52" s="862"/>
      <c r="H52" s="862"/>
      <c r="I52" s="862"/>
      <c r="J52" s="862" t="s">
        <v>1014</v>
      </c>
      <c r="K52" s="862"/>
      <c r="L52" s="880"/>
      <c r="M52" s="880"/>
      <c r="N52" s="672"/>
      <c r="O52" s="882"/>
      <c r="P52" s="880"/>
      <c r="Q52" s="880"/>
      <c r="R52" s="880"/>
      <c r="S52" s="872"/>
      <c r="T52" s="872"/>
      <c r="U52" s="872"/>
      <c r="V52" s="872"/>
      <c r="W52" s="872"/>
      <c r="X52" s="872"/>
      <c r="Y52" s="872"/>
      <c r="Z52" s="872"/>
      <c r="AA52" s="872"/>
      <c r="AB52" s="872"/>
      <c r="AC52" s="872"/>
      <c r="AD52" s="880"/>
      <c r="AE52" s="880"/>
    </row>
    <row r="53" spans="1:34" x14ac:dyDescent="0.25">
      <c r="A53" s="862"/>
      <c r="B53" s="862"/>
      <c r="C53" s="862"/>
      <c r="D53" s="862"/>
      <c r="E53" s="862"/>
      <c r="F53" s="862"/>
      <c r="G53" s="862"/>
      <c r="H53" s="862"/>
      <c r="I53" s="862"/>
      <c r="J53" s="862"/>
      <c r="K53" s="862"/>
      <c r="L53" s="880"/>
      <c r="M53" s="880"/>
      <c r="N53" s="672"/>
      <c r="O53" s="882"/>
      <c r="P53" s="880"/>
      <c r="Q53" s="880"/>
      <c r="R53" s="880"/>
      <c r="S53" s="872"/>
      <c r="T53" s="872"/>
      <c r="U53" s="872"/>
      <c r="V53" s="872"/>
      <c r="W53" s="872"/>
      <c r="X53" s="872"/>
      <c r="Y53" s="872"/>
      <c r="Z53" s="872"/>
      <c r="AA53" s="872"/>
      <c r="AB53" s="872"/>
      <c r="AC53" s="872"/>
      <c r="AD53" s="880"/>
      <c r="AE53" s="880"/>
    </row>
    <row r="54" spans="1:34" x14ac:dyDescent="0.25">
      <c r="A54" s="862"/>
      <c r="B54" s="862"/>
      <c r="C54" s="862"/>
      <c r="D54" s="862"/>
      <c r="E54" s="862"/>
      <c r="F54" s="862"/>
      <c r="G54" s="862"/>
      <c r="H54" s="862"/>
      <c r="I54" s="862"/>
      <c r="J54" s="862"/>
      <c r="K54" s="862"/>
      <c r="L54" s="880"/>
      <c r="M54" s="880"/>
      <c r="N54" s="672"/>
      <c r="O54" s="882"/>
      <c r="P54" s="880"/>
      <c r="Q54" s="880"/>
      <c r="R54" s="880"/>
      <c r="S54" s="883"/>
      <c r="T54" s="883"/>
      <c r="U54" s="883"/>
      <c r="V54" s="883"/>
      <c r="W54" s="883"/>
      <c r="X54" s="883"/>
      <c r="Y54" s="883"/>
      <c r="Z54" s="883"/>
      <c r="AA54" s="883"/>
      <c r="AB54" s="883"/>
      <c r="AC54" s="883"/>
      <c r="AD54" s="880"/>
      <c r="AE54" s="880"/>
    </row>
    <row r="55" spans="1:34" x14ac:dyDescent="0.25">
      <c r="A55" s="862"/>
      <c r="B55" s="862"/>
      <c r="C55" s="862"/>
      <c r="D55" s="862"/>
      <c r="E55" s="862"/>
      <c r="F55" s="862"/>
      <c r="G55" s="862"/>
      <c r="H55" s="862"/>
      <c r="I55" s="862"/>
      <c r="J55" s="862"/>
      <c r="K55" s="862"/>
      <c r="L55" s="880"/>
      <c r="M55" s="880"/>
      <c r="N55" s="880"/>
      <c r="O55" s="882"/>
      <c r="P55" s="880"/>
      <c r="Q55" s="880"/>
      <c r="R55" s="880"/>
      <c r="S55" s="883"/>
      <c r="T55" s="883"/>
      <c r="U55" s="883"/>
      <c r="V55" s="883"/>
      <c r="W55" s="883"/>
      <c r="X55" s="883"/>
      <c r="Y55" s="883"/>
      <c r="Z55" s="883"/>
      <c r="AA55" s="883"/>
      <c r="AB55" s="883"/>
      <c r="AC55" s="883"/>
      <c r="AD55" s="880"/>
      <c r="AE55" s="880"/>
    </row>
    <row r="56" spans="1:34" x14ac:dyDescent="0.25">
      <c r="A56" s="862"/>
      <c r="B56" s="862"/>
      <c r="C56" s="862"/>
      <c r="D56" s="862"/>
      <c r="E56" s="862"/>
      <c r="F56" s="862"/>
      <c r="G56" s="862"/>
      <c r="H56" s="862"/>
      <c r="I56" s="862"/>
      <c r="J56" s="862"/>
      <c r="K56" s="862"/>
      <c r="L56" s="880"/>
      <c r="M56" s="880"/>
      <c r="N56" s="672"/>
      <c r="O56" s="882"/>
      <c r="P56" s="880"/>
      <c r="Q56" s="880"/>
      <c r="R56" s="880"/>
      <c r="S56" s="880"/>
      <c r="T56" s="880"/>
      <c r="U56" s="880"/>
      <c r="V56" s="880"/>
      <c r="W56" s="880"/>
      <c r="X56" s="880"/>
      <c r="Y56" s="880"/>
      <c r="Z56" s="880"/>
      <c r="AA56" s="880"/>
      <c r="AB56" s="880"/>
      <c r="AC56" s="880"/>
      <c r="AD56" s="880"/>
      <c r="AE56" s="880"/>
    </row>
    <row r="57" spans="1:34" x14ac:dyDescent="0.25">
      <c r="A57" s="862"/>
      <c r="B57" s="862"/>
      <c r="C57" s="862"/>
      <c r="D57" s="862"/>
      <c r="E57" s="862"/>
      <c r="F57" s="862"/>
      <c r="G57" s="862"/>
      <c r="H57" s="862"/>
      <c r="I57" s="862"/>
      <c r="J57" s="862"/>
      <c r="K57" s="862"/>
      <c r="L57" s="880"/>
      <c r="M57" s="880"/>
      <c r="N57" s="880"/>
      <c r="O57" s="882"/>
      <c r="P57" s="880"/>
      <c r="Q57" s="880"/>
      <c r="R57" s="880"/>
      <c r="S57" s="880"/>
      <c r="T57" s="880"/>
      <c r="U57" s="880"/>
      <c r="V57" s="880"/>
      <c r="W57" s="880"/>
      <c r="X57" s="880"/>
      <c r="Y57" s="880"/>
      <c r="Z57" s="880"/>
      <c r="AA57" s="880"/>
      <c r="AB57" s="880"/>
      <c r="AC57" s="880"/>
      <c r="AD57" s="880"/>
      <c r="AE57" s="880"/>
    </row>
    <row r="58" spans="1:34" x14ac:dyDescent="0.25">
      <c r="A58" s="862"/>
      <c r="B58" s="862"/>
      <c r="C58" s="862"/>
      <c r="D58" s="862"/>
      <c r="E58" s="862"/>
      <c r="F58" s="862"/>
      <c r="G58" s="862"/>
      <c r="H58" s="862"/>
      <c r="I58" s="862"/>
      <c r="J58" s="862"/>
      <c r="K58" s="862"/>
      <c r="L58" s="880"/>
      <c r="M58" s="880"/>
      <c r="N58" s="672"/>
      <c r="O58" s="882"/>
      <c r="P58" s="880"/>
      <c r="Q58" s="880"/>
      <c r="R58" s="880"/>
      <c r="S58" s="883"/>
      <c r="T58" s="883"/>
      <c r="U58" s="883"/>
      <c r="V58" s="883"/>
      <c r="W58" s="883"/>
      <c r="X58" s="883"/>
      <c r="Y58" s="883"/>
      <c r="Z58" s="883"/>
      <c r="AA58" s="883"/>
      <c r="AB58" s="883"/>
      <c r="AC58" s="883"/>
      <c r="AD58" s="883"/>
      <c r="AE58" s="880"/>
    </row>
    <row r="59" spans="1:34" x14ac:dyDescent="0.25">
      <c r="A59" s="862"/>
      <c r="B59" s="862"/>
      <c r="C59" s="862"/>
      <c r="D59" s="862"/>
      <c r="E59" s="862"/>
      <c r="F59" s="862"/>
      <c r="G59" s="862"/>
      <c r="H59" s="862"/>
      <c r="I59" s="862"/>
      <c r="J59" s="862"/>
      <c r="K59" s="862"/>
      <c r="L59" s="671"/>
      <c r="M59" s="671"/>
      <c r="N59" s="672"/>
      <c r="O59" s="671"/>
      <c r="P59" s="671"/>
      <c r="Q59" s="671"/>
      <c r="R59" s="671"/>
      <c r="S59" s="673"/>
      <c r="T59" s="673"/>
      <c r="U59" s="673"/>
      <c r="V59" s="673"/>
      <c r="W59" s="673"/>
      <c r="X59" s="673"/>
      <c r="Y59" s="673"/>
      <c r="Z59" s="673"/>
      <c r="AA59" s="673"/>
      <c r="AB59" s="673"/>
      <c r="AC59" s="673"/>
      <c r="AD59" s="883"/>
      <c r="AE59" s="880"/>
    </row>
    <row r="60" spans="1:34" x14ac:dyDescent="0.25">
      <c r="A60" s="862"/>
      <c r="B60" s="862"/>
      <c r="C60" s="862"/>
      <c r="D60" s="862"/>
      <c r="E60" s="862"/>
      <c r="F60" s="862"/>
      <c r="G60" s="862"/>
      <c r="H60" s="862"/>
      <c r="I60" s="862"/>
      <c r="J60" s="862"/>
      <c r="K60" s="862"/>
      <c r="L60" s="880"/>
      <c r="M60" s="880"/>
      <c r="N60" s="672"/>
      <c r="O60" s="882"/>
      <c r="P60" s="880"/>
      <c r="Q60" s="880"/>
      <c r="R60" s="880"/>
      <c r="S60" s="883"/>
      <c r="T60" s="883"/>
      <c r="U60" s="883"/>
      <c r="V60" s="883"/>
      <c r="W60" s="883"/>
      <c r="X60" s="883"/>
      <c r="Y60" s="883"/>
      <c r="Z60" s="883"/>
      <c r="AA60" s="883"/>
      <c r="AB60" s="883"/>
      <c r="AC60" s="883"/>
      <c r="AD60" s="883"/>
      <c r="AE60" s="880"/>
    </row>
    <row r="61" spans="1:34" x14ac:dyDescent="0.25">
      <c r="A61" s="862"/>
      <c r="B61" s="862"/>
      <c r="C61" s="862"/>
      <c r="D61" s="862"/>
      <c r="E61" s="862"/>
      <c r="F61" s="862"/>
      <c r="G61" s="862"/>
      <c r="H61" s="862"/>
      <c r="I61" s="862"/>
      <c r="J61" s="862"/>
      <c r="K61" s="862"/>
      <c r="L61" s="880"/>
      <c r="M61" s="880"/>
      <c r="N61" s="672"/>
      <c r="O61" s="882"/>
      <c r="P61" s="880"/>
      <c r="Q61" s="880"/>
      <c r="R61" s="880"/>
      <c r="S61" s="883"/>
      <c r="T61" s="883"/>
      <c r="U61" s="883"/>
      <c r="V61" s="883"/>
      <c r="W61" s="883"/>
      <c r="X61" s="883"/>
      <c r="Y61" s="883"/>
      <c r="Z61" s="883"/>
      <c r="AA61" s="883"/>
      <c r="AB61" s="883"/>
      <c r="AC61" s="883"/>
      <c r="AD61" s="883"/>
      <c r="AE61" s="880"/>
    </row>
    <row r="62" spans="1:34" s="884" customFormat="1" x14ac:dyDescent="0.25">
      <c r="A62" s="862"/>
      <c r="B62" s="862"/>
      <c r="C62" s="862"/>
      <c r="D62" s="862"/>
      <c r="E62" s="862"/>
      <c r="F62" s="862"/>
      <c r="G62" s="862"/>
      <c r="H62" s="862"/>
      <c r="I62" s="862"/>
      <c r="J62" s="862"/>
      <c r="K62" s="862"/>
      <c r="L62" s="880"/>
      <c r="M62" s="880"/>
      <c r="N62" s="672"/>
      <c r="O62" s="882"/>
      <c r="P62" s="880"/>
      <c r="Q62" s="880"/>
      <c r="R62" s="880"/>
      <c r="S62" s="883"/>
      <c r="T62" s="883"/>
      <c r="U62" s="883"/>
      <c r="V62" s="883"/>
      <c r="W62" s="883"/>
      <c r="X62" s="883"/>
      <c r="Y62" s="883"/>
      <c r="Z62" s="883"/>
      <c r="AA62" s="883"/>
      <c r="AB62" s="883"/>
      <c r="AC62" s="883"/>
      <c r="AD62" s="883"/>
      <c r="AE62" s="880"/>
      <c r="AF62" s="316"/>
      <c r="AG62" s="316"/>
      <c r="AH62" s="316"/>
    </row>
    <row r="63" spans="1:34" x14ac:dyDescent="0.25">
      <c r="A63" s="862"/>
      <c r="B63" s="862"/>
      <c r="C63" s="862"/>
      <c r="D63" s="862"/>
      <c r="E63" s="862"/>
      <c r="F63" s="862"/>
      <c r="G63" s="862"/>
      <c r="H63" s="862"/>
      <c r="I63" s="862"/>
      <c r="J63" s="862"/>
      <c r="K63" s="862"/>
      <c r="L63" s="671"/>
      <c r="M63" s="671"/>
      <c r="N63" s="672"/>
      <c r="O63" s="671"/>
      <c r="P63" s="671"/>
      <c r="Q63" s="671"/>
      <c r="R63" s="671"/>
      <c r="S63" s="673"/>
      <c r="T63" s="673"/>
      <c r="U63" s="673"/>
      <c r="V63" s="673"/>
      <c r="W63" s="673"/>
      <c r="X63" s="673"/>
      <c r="Y63" s="673"/>
      <c r="Z63" s="673"/>
      <c r="AA63" s="673"/>
      <c r="AB63" s="673"/>
      <c r="AC63" s="673"/>
      <c r="AD63" s="883"/>
      <c r="AE63" s="880"/>
    </row>
    <row r="64" spans="1:34" x14ac:dyDescent="0.25">
      <c r="A64" s="862"/>
      <c r="B64" s="862"/>
      <c r="C64" s="862"/>
      <c r="D64" s="862"/>
      <c r="E64" s="862"/>
      <c r="F64" s="862"/>
      <c r="G64" s="862"/>
      <c r="H64" s="862"/>
      <c r="I64" s="862"/>
      <c r="J64" s="862"/>
      <c r="K64" s="862"/>
      <c r="L64" s="880"/>
      <c r="M64" s="880"/>
      <c r="N64" s="672"/>
      <c r="O64" s="882"/>
      <c r="P64" s="880"/>
      <c r="Q64" s="880"/>
      <c r="R64" s="880"/>
      <c r="S64" s="883"/>
      <c r="T64" s="883"/>
      <c r="U64" s="883"/>
      <c r="V64" s="883"/>
      <c r="W64" s="883"/>
      <c r="X64" s="883"/>
      <c r="Y64" s="883"/>
      <c r="Z64" s="883"/>
      <c r="AA64" s="883"/>
      <c r="AB64" s="883"/>
      <c r="AC64" s="883"/>
      <c r="AD64" s="883"/>
      <c r="AE64" s="880"/>
    </row>
    <row r="65" spans="1:34" x14ac:dyDescent="0.25">
      <c r="A65" s="862"/>
      <c r="B65" s="862"/>
      <c r="C65" s="862"/>
      <c r="D65" s="862"/>
      <c r="E65" s="862"/>
      <c r="F65" s="862"/>
      <c r="G65" s="862"/>
      <c r="H65" s="862"/>
      <c r="I65" s="862"/>
      <c r="J65" s="862"/>
      <c r="K65" s="862"/>
      <c r="L65" s="880"/>
      <c r="M65" s="880"/>
      <c r="N65" s="672"/>
      <c r="O65" s="882"/>
      <c r="P65" s="880"/>
      <c r="Q65" s="880"/>
      <c r="R65" s="880"/>
      <c r="S65" s="883"/>
      <c r="T65" s="883"/>
      <c r="U65" s="883"/>
      <c r="V65" s="883"/>
      <c r="W65" s="883"/>
      <c r="X65" s="883"/>
      <c r="Y65" s="883"/>
      <c r="Z65" s="883"/>
      <c r="AA65" s="883"/>
      <c r="AB65" s="883"/>
      <c r="AC65" s="883"/>
      <c r="AD65" s="880"/>
      <c r="AE65" s="880"/>
    </row>
    <row r="66" spans="1:34" x14ac:dyDescent="0.25">
      <c r="A66" s="885"/>
      <c r="B66" s="885"/>
      <c r="C66" s="885"/>
      <c r="D66" s="885"/>
      <c r="E66" s="885"/>
      <c r="F66" s="885"/>
      <c r="G66" s="885"/>
      <c r="H66" s="885"/>
      <c r="I66" s="885"/>
      <c r="J66" s="885"/>
      <c r="K66" s="885"/>
      <c r="L66" s="880"/>
      <c r="M66" s="880"/>
      <c r="N66" s="880"/>
      <c r="O66" s="882"/>
      <c r="P66" s="880"/>
      <c r="Q66" s="880"/>
      <c r="R66" s="880"/>
      <c r="S66" s="883"/>
      <c r="T66" s="883"/>
      <c r="U66" s="883"/>
      <c r="V66" s="883"/>
      <c r="W66" s="883"/>
      <c r="X66" s="883"/>
      <c r="Y66" s="883"/>
      <c r="Z66" s="883"/>
      <c r="AA66" s="883"/>
      <c r="AB66" s="883"/>
      <c r="AC66" s="883"/>
      <c r="AD66" s="880"/>
      <c r="AE66" s="880"/>
      <c r="AF66" s="886"/>
      <c r="AG66" s="886"/>
      <c r="AH66" s="886"/>
    </row>
    <row r="67" spans="1:34" x14ac:dyDescent="0.25">
      <c r="A67" s="862"/>
      <c r="B67" s="862"/>
      <c r="C67" s="862"/>
      <c r="D67" s="862"/>
      <c r="E67" s="862"/>
      <c r="F67" s="862"/>
      <c r="G67" s="862"/>
      <c r="H67" s="862"/>
      <c r="I67" s="862"/>
      <c r="J67" s="862"/>
      <c r="K67" s="862"/>
      <c r="L67" s="880"/>
      <c r="M67" s="880"/>
      <c r="N67" s="880"/>
      <c r="O67" s="882"/>
      <c r="P67" s="880"/>
      <c r="Q67" s="880"/>
      <c r="R67" s="880"/>
      <c r="S67" s="883"/>
      <c r="T67" s="883"/>
      <c r="U67" s="883"/>
      <c r="V67" s="883"/>
      <c r="W67" s="883"/>
      <c r="X67" s="883"/>
      <c r="Y67" s="883"/>
      <c r="Z67" s="883"/>
      <c r="AA67" s="883"/>
      <c r="AB67" s="883"/>
      <c r="AC67" s="883"/>
      <c r="AD67" s="880"/>
      <c r="AE67" s="880"/>
    </row>
    <row r="68" spans="1:34" x14ac:dyDescent="0.25">
      <c r="L68" s="880"/>
      <c r="M68" s="880"/>
      <c r="N68" s="845"/>
      <c r="O68" s="882"/>
      <c r="P68" s="880"/>
      <c r="Q68" s="880"/>
      <c r="R68" s="880"/>
      <c r="S68" s="880"/>
      <c r="T68" s="880"/>
      <c r="U68" s="880"/>
      <c r="V68" s="880"/>
      <c r="W68" s="880"/>
      <c r="X68" s="880"/>
      <c r="Y68" s="880"/>
      <c r="Z68" s="880"/>
      <c r="AA68" s="880"/>
      <c r="AB68" s="880"/>
      <c r="AC68" s="880"/>
      <c r="AD68" s="880"/>
      <c r="AE68" s="880"/>
    </row>
    <row r="69" spans="1:34" x14ac:dyDescent="0.25">
      <c r="L69" s="880"/>
      <c r="M69" s="880"/>
      <c r="N69" s="672"/>
      <c r="O69" s="882"/>
      <c r="P69" s="880"/>
      <c r="Q69" s="880"/>
      <c r="R69" s="880"/>
      <c r="S69" s="872"/>
      <c r="T69" s="872"/>
      <c r="U69" s="872"/>
      <c r="V69" s="872"/>
      <c r="W69" s="872"/>
      <c r="X69" s="872"/>
      <c r="Y69" s="872"/>
      <c r="Z69" s="872"/>
      <c r="AA69" s="872"/>
      <c r="AB69" s="872"/>
      <c r="AC69" s="872"/>
      <c r="AD69" s="880"/>
      <c r="AE69" s="880"/>
    </row>
    <row r="70" spans="1:34" x14ac:dyDescent="0.25">
      <c r="L70" s="880"/>
      <c r="M70" s="880"/>
      <c r="N70" s="672"/>
      <c r="O70" s="882"/>
      <c r="P70" s="880"/>
      <c r="Q70" s="880"/>
      <c r="R70" s="880"/>
      <c r="S70" s="872"/>
      <c r="T70" s="872"/>
      <c r="U70" s="872"/>
      <c r="V70" s="872"/>
      <c r="W70" s="872"/>
      <c r="X70" s="872"/>
      <c r="Y70" s="872"/>
      <c r="Z70" s="872"/>
      <c r="AA70" s="872"/>
      <c r="AB70" s="872"/>
      <c r="AC70" s="872"/>
      <c r="AD70" s="880"/>
      <c r="AE70" s="880"/>
    </row>
    <row r="71" spans="1:34" x14ac:dyDescent="0.25">
      <c r="L71" s="880"/>
      <c r="M71" s="880"/>
      <c r="N71" s="672"/>
      <c r="O71" s="882"/>
      <c r="P71" s="880"/>
      <c r="Q71" s="880"/>
      <c r="R71" s="880"/>
      <c r="S71" s="872"/>
      <c r="T71" s="872"/>
      <c r="U71" s="872"/>
      <c r="V71" s="872"/>
      <c r="W71" s="872"/>
      <c r="X71" s="872"/>
      <c r="Y71" s="872"/>
      <c r="Z71" s="872"/>
      <c r="AA71" s="872"/>
      <c r="AB71" s="872"/>
      <c r="AC71" s="872"/>
      <c r="AD71" s="880"/>
      <c r="AE71" s="880"/>
    </row>
    <row r="72" spans="1:34" x14ac:dyDescent="0.25">
      <c r="L72" s="880"/>
      <c r="M72" s="880"/>
      <c r="N72" s="672"/>
      <c r="O72" s="882"/>
      <c r="P72" s="880"/>
      <c r="Q72" s="880"/>
      <c r="R72" s="880"/>
      <c r="S72" s="872"/>
      <c r="T72" s="872"/>
      <c r="U72" s="872"/>
      <c r="V72" s="872"/>
      <c r="W72" s="872"/>
      <c r="X72" s="872"/>
      <c r="Y72" s="872"/>
      <c r="Z72" s="872"/>
      <c r="AA72" s="872"/>
      <c r="AB72" s="872"/>
      <c r="AC72" s="872"/>
      <c r="AD72" s="880"/>
      <c r="AE72" s="880"/>
    </row>
    <row r="73" spans="1:34" x14ac:dyDescent="0.25">
      <c r="L73" s="880"/>
      <c r="M73" s="880"/>
      <c r="N73" s="880"/>
      <c r="O73" s="882"/>
      <c r="P73" s="880"/>
      <c r="Q73" s="880"/>
      <c r="R73" s="880"/>
      <c r="S73" s="883"/>
      <c r="T73" s="883"/>
      <c r="U73" s="883"/>
      <c r="V73" s="883"/>
      <c r="W73" s="883"/>
      <c r="X73" s="883"/>
      <c r="Y73" s="883"/>
      <c r="Z73" s="883"/>
      <c r="AA73" s="883"/>
      <c r="AB73" s="883"/>
      <c r="AC73" s="883"/>
      <c r="AD73" s="880"/>
      <c r="AE73" s="880"/>
    </row>
    <row r="74" spans="1:34" x14ac:dyDescent="0.25">
      <c r="L74" s="880"/>
      <c r="M74" s="880"/>
      <c r="N74" s="880"/>
      <c r="O74" s="882"/>
      <c r="P74" s="880"/>
      <c r="Q74" s="880"/>
      <c r="R74" s="880"/>
      <c r="S74" s="880"/>
      <c r="T74" s="880"/>
      <c r="U74" s="880"/>
      <c r="V74" s="880"/>
      <c r="W74" s="880"/>
      <c r="X74" s="880"/>
      <c r="Y74" s="880"/>
      <c r="Z74" s="880"/>
      <c r="AA74" s="880"/>
      <c r="AB74" s="880"/>
      <c r="AC74" s="880"/>
      <c r="AD74" s="880"/>
      <c r="AE74" s="880"/>
    </row>
    <row r="75" spans="1:34" x14ac:dyDescent="0.25">
      <c r="L75" s="880"/>
      <c r="M75" s="880"/>
      <c r="N75" s="672"/>
      <c r="O75" s="882"/>
      <c r="P75" s="880"/>
      <c r="Q75" s="880"/>
      <c r="R75" s="880"/>
      <c r="S75" s="883"/>
      <c r="T75" s="883"/>
      <c r="U75" s="883"/>
      <c r="V75" s="883"/>
      <c r="W75" s="883"/>
      <c r="X75" s="883"/>
      <c r="Y75" s="883"/>
      <c r="Z75" s="883"/>
      <c r="AA75" s="883"/>
      <c r="AB75" s="883"/>
      <c r="AC75" s="883"/>
      <c r="AD75" s="883"/>
      <c r="AE75" s="880"/>
    </row>
    <row r="76" spans="1:34" x14ac:dyDescent="0.25">
      <c r="L76" s="880"/>
      <c r="M76" s="880"/>
      <c r="N76" s="880"/>
      <c r="O76" s="882"/>
      <c r="P76" s="880"/>
      <c r="Q76" s="880"/>
      <c r="R76" s="880"/>
      <c r="S76" s="880"/>
      <c r="T76" s="880"/>
      <c r="U76" s="880"/>
      <c r="V76" s="880"/>
      <c r="W76" s="880"/>
      <c r="X76" s="880"/>
      <c r="Y76" s="880"/>
      <c r="Z76" s="880"/>
      <c r="AA76" s="880"/>
      <c r="AB76" s="880"/>
      <c r="AC76" s="880"/>
      <c r="AD76" s="880"/>
      <c r="AE76" s="880"/>
    </row>
    <row r="77" spans="1:34" x14ac:dyDescent="0.25">
      <c r="S77" s="676" t="s">
        <v>1014</v>
      </c>
    </row>
  </sheetData>
  <conditionalFormatting sqref="O1 O68:O1048576 N51:N54 O46:O49 M41:M45 L3:L6">
    <cfRule type="cellIs" dxfId="594" priority="130" stopIfTrue="1" operator="equal">
      <formula>"could do"</formula>
    </cfRule>
    <cfRule type="cellIs" dxfId="593" priority="131" stopIfTrue="1" operator="equal">
      <formula>"should do"</formula>
    </cfRule>
    <cfRule type="cellIs" dxfId="592" priority="132" stopIfTrue="1" operator="equal">
      <formula>"must do"</formula>
    </cfRule>
  </conditionalFormatting>
  <conditionalFormatting sqref="L40">
    <cfRule type="cellIs" dxfId="591" priority="118" stopIfTrue="1" operator="equal">
      <formula>"could do"</formula>
    </cfRule>
    <cfRule type="cellIs" dxfId="590" priority="119" stopIfTrue="1" operator="equal">
      <formula>"should do"</formula>
    </cfRule>
    <cfRule type="cellIs" dxfId="589" priority="120" stopIfTrue="1" operator="equal">
      <formula>"must do"</formula>
    </cfRule>
  </conditionalFormatting>
  <conditionalFormatting sqref="N69:N72 N75">
    <cfRule type="cellIs" dxfId="588" priority="112" stopIfTrue="1" operator="equal">
      <formula>"could do"</formula>
    </cfRule>
    <cfRule type="cellIs" dxfId="587" priority="113" stopIfTrue="1" operator="equal">
      <formula>"should do"</formula>
    </cfRule>
    <cfRule type="cellIs" dxfId="586" priority="114" stopIfTrue="1" operator="equal">
      <formula>"must do"</formula>
    </cfRule>
  </conditionalFormatting>
  <conditionalFormatting sqref="N68 N56 N58 N64:N65 N60:N62">
    <cfRule type="cellIs" dxfId="585" priority="115" stopIfTrue="1" operator="equal">
      <formula>"could do"</formula>
    </cfRule>
    <cfRule type="cellIs" dxfId="584" priority="116" stopIfTrue="1" operator="equal">
      <formula>"should do"</formula>
    </cfRule>
    <cfRule type="cellIs" dxfId="583" priority="117" stopIfTrue="1" operator="equal">
      <formula>"must do"</formula>
    </cfRule>
  </conditionalFormatting>
  <conditionalFormatting sqref="N59">
    <cfRule type="cellIs" dxfId="582" priority="94" stopIfTrue="1" operator="equal">
      <formula>"could do"</formula>
    </cfRule>
    <cfRule type="cellIs" dxfId="581" priority="95" stopIfTrue="1" operator="equal">
      <formula>"should do"</formula>
    </cfRule>
    <cfRule type="cellIs" dxfId="580" priority="96" stopIfTrue="1" operator="equal">
      <formula>"must do"</formula>
    </cfRule>
  </conditionalFormatting>
  <conditionalFormatting sqref="L63:AC63">
    <cfRule type="cellIs" dxfId="579" priority="103" stopIfTrue="1" operator="equal">
      <formula>"could do"</formula>
    </cfRule>
    <cfRule type="cellIs" dxfId="578" priority="104" stopIfTrue="1" operator="equal">
      <formula>"should do"</formula>
    </cfRule>
    <cfRule type="cellIs" dxfId="577" priority="105" stopIfTrue="1" operator="equal">
      <formula>"must do"</formula>
    </cfRule>
  </conditionalFormatting>
  <conditionalFormatting sqref="L59:M59 O59:R59">
    <cfRule type="cellIs" dxfId="576" priority="100" stopIfTrue="1" operator="equal">
      <formula>"could do"</formula>
    </cfRule>
    <cfRule type="cellIs" dxfId="575" priority="101" stopIfTrue="1" operator="equal">
      <formula>"should do"</formula>
    </cfRule>
    <cfRule type="cellIs" dxfId="574" priority="102" stopIfTrue="1" operator="equal">
      <formula>"must do"</formula>
    </cfRule>
  </conditionalFormatting>
  <conditionalFormatting sqref="S59:AC59">
    <cfRule type="cellIs" dxfId="573" priority="97" stopIfTrue="1" operator="equal">
      <formula>"could do"</formula>
    </cfRule>
    <cfRule type="cellIs" dxfId="572" priority="98" stopIfTrue="1" operator="equal">
      <formula>"should do"</formula>
    </cfRule>
    <cfRule type="cellIs" dxfId="571" priority="99" stopIfTrue="1" operator="equal">
      <formula>"must do"</formula>
    </cfRule>
  </conditionalFormatting>
  <conditionalFormatting sqref="N42 P41">
    <cfRule type="cellIs" dxfId="570" priority="4" stopIfTrue="1" operator="equal">
      <formula>"could do"</formula>
    </cfRule>
    <cfRule type="cellIs" dxfId="569" priority="5" stopIfTrue="1" operator="equal">
      <formula>"should do"</formula>
    </cfRule>
    <cfRule type="cellIs" dxfId="568" priority="6" stopIfTrue="1" operator="equal">
      <formula>"must do"</formula>
    </cfRule>
  </conditionalFormatting>
  <conditionalFormatting sqref="N43:R43">
    <cfRule type="cellIs" dxfId="567" priority="1" stopIfTrue="1" operator="equal">
      <formula>"could do"</formula>
    </cfRule>
    <cfRule type="cellIs" dxfId="566" priority="2" stopIfTrue="1" operator="equal">
      <formula>"should do"</formula>
    </cfRule>
    <cfRule type="cellIs" dxfId="565" priority="3" stopIfTrue="1" operator="equal">
      <formula>"must do"</formula>
    </cfRule>
  </conditionalFormatting>
  <dataValidations count="3">
    <dataValidation type="list" allowBlank="1" showInputMessage="1" showErrorMessage="1" sqref="G8:G39">
      <formula1>CAC</formula1>
    </dataValidation>
    <dataValidation type="list" allowBlank="1" showInputMessage="1" showErrorMessage="1" sqref="N69:N71 N56 N58:N65 N51:N54 L8:L39">
      <formula1>Priorities</formula1>
    </dataValidation>
    <dataValidation type="list" allowBlank="1" showInputMessage="1" showErrorMessage="1" sqref="E8:E39">
      <formula1>units</formula1>
    </dataValidation>
  </dataValidations>
  <pageMargins left="0.7" right="0.7" top="0.75" bottom="0.75" header="0.3" footer="0.3"/>
  <pageSetup paperSize="9" scale="36" fitToHeight="0" orientation="landscape"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ItemAdding</Name>
    <Synchronization>Default</Synchronization>
    <Type>1</Type>
    <SequenceNumber>3</SequenceNumber>
    <Url/>
    <Assembly>ILDS.Template.RecordsEventHandler, Version=2010.1.0.0, Culture=neutral, PublicKeyToken=f456434fdd6e6bdd</Assembly>
    <Class>ILDS.Template.RecordsEventHandler.ItemEventReceiver</Class>
    <Data/>
    <Filter/>
  </Receiver>
  <Receiver>
    <Name>ItemUpdating</Name>
    <Synchronization>Default</Synchronization>
    <Type>2</Type>
    <SequenceNumber>3</SequenceNumber>
    <Url/>
    <Assembly>ILDS.Template.RecordsEventHandler, Version=2010.1.0.0, Culture=neutral, PublicKeyToken=f456434fdd6e6bdd</Assembly>
    <Class>ILDS.Template.RecordsEventHandler.ItemEventReceiver</Class>
    <Data/>
    <Filter/>
  </Receiver>
  <Receiver>
    <Name>ItemUpdated</Name>
    <Synchronization>Default</Synchronization>
    <Type>10002</Type>
    <SequenceNumber>3</SequenceNumber>
    <Url/>
    <Assembly>ILDS.Template.RecordsEventHandler, Version=2010.1.0.0, Culture=neutral, PublicKeyToken=f456434fdd6e6bdd</Assembly>
    <Class>ILDS.Template.RecordsEventHandler.ItemEventReceiver</Class>
    <Data/>
    <Filter/>
  </Receiver>
  <Receiver>
    <Name>ItemAdded</Name>
    <Synchronization>Default</Synchronization>
    <Type>10001</Type>
    <SequenceNumber>3</SequenceNumber>
    <Url/>
    <Assembly>ILDS.Template.RecordsEventHandler, Version=2010.1.0.0, Culture=neutral, PublicKeyToken=f456434fdd6e6bdd</Assembly>
    <Class>ILDS.Template.RecordsEventHandler.ItemEventReceiver</Class>
    <Data/>
    <Filter/>
  </Receiver>
  <Receiver>
    <Name>ItemDeleting</Name>
    <Synchronization>Default</Synchronization>
    <Type>3</Type>
    <SequenceNumber>3</SequenceNumber>
    <Url/>
    <Assembly>ILDS.Template.RecordsEventHandler, Version=2010.1.0.0, Culture=neutral, PublicKeyToken=f456434fdd6e6bdd</Assembly>
    <Class>ILDS.Template.RecordsEventHandler.ItemEventReceiver</Class>
    <Data/>
    <Filter/>
  </Receiver>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eDocument" ma:contentTypeID="0x010100AAAAAAAAAAAAAAAAAAAAAAAAAAAAAA02003C05A8DAC6981D4BB356808FC2606D58" ma:contentTypeVersion="55" ma:contentTypeDescription="Standard Electronic Document" ma:contentTypeScope="" ma:versionID="003689876602c003e64cf6a47e9728a1">
  <xsd:schema xmlns:xsd="http://www.w3.org/2001/XMLSchema" xmlns:xs="http://www.w3.org/2001/XMLSchema" xmlns:p="http://schemas.microsoft.com/office/2006/metadata/properties" xmlns:ns2="312ed41f-7438-4f38-9f1a-c808e7c6ccfd" xmlns:ns3="2c4291b4-7df2-49b3-9872-de326f048675" xmlns:ns4="2c00babe-68c6-4350-a57f-e4245df84b1a" xmlns:ns5="http://schemas.microsoft.com/sharepoint/v4" targetNamespace="http://schemas.microsoft.com/office/2006/metadata/properties" ma:root="true" ma:fieldsID="ad4ba3add1ad8c0fe3d71bc5a8e793da" ns2:_="" ns3:_="" ns4:_="" ns5:_="">
    <xsd:import namespace="312ed41f-7438-4f38-9f1a-c808e7c6ccfd"/>
    <xsd:import namespace="2c4291b4-7df2-49b3-9872-de326f048675"/>
    <xsd:import namespace="2c00babe-68c6-4350-a57f-e4245df84b1a"/>
    <xsd:import namespace="http://schemas.microsoft.com/sharepoint/v4"/>
    <xsd:element name="properties">
      <xsd:complexType>
        <xsd:sequence>
          <xsd:element name="documentManagement">
            <xsd:complexType>
              <xsd:all>
                <xsd:element ref="ns2:DocumentType"/>
                <xsd:element ref="ns3:Subtype" minOccurs="0"/>
                <xsd:element ref="ns3:Agenda_x0020_Item_x0020_Owner" minOccurs="0"/>
                <xsd:element ref="ns3:Disclosure" minOccurs="0"/>
                <xsd:element ref="ns3:Comments" minOccurs="0"/>
                <xsd:element ref="ns3:Owner" minOccurs="0"/>
                <xsd:element ref="ns3:External_x0020_Author" minOccurs="0"/>
                <xsd:element ref="ns3:Authoritative_Version" minOccurs="0"/>
                <xsd:element ref="ns3:Display_x0020_on_x0020_Agenda_x0020_and_x0020_Minutes_x0020_page" minOccurs="0"/>
                <xsd:element ref="ns3:Narrative" minOccurs="0"/>
                <xsd:element ref="ns3:Related_People" minOccurs="0"/>
                <xsd:element ref="ns3:RecordID" minOccurs="0"/>
                <xsd:element ref="ns3:Record_Type" minOccurs="0"/>
                <xsd:element ref="ns3:Read_Only_Status" minOccurs="0"/>
                <xsd:element ref="ns3:Target_Audience" minOccurs="0"/>
                <xsd:element ref="ns3:Original_Document" minOccurs="0"/>
                <xsd:element ref="ns3:PRA_Text_1" minOccurs="0"/>
                <xsd:element ref="ns3:PRA_Text_2" minOccurs="0"/>
                <xsd:element ref="ns3:PRA_Text_3" minOccurs="0"/>
                <xsd:element ref="ns3:PRA_Text_4" minOccurs="0"/>
                <xsd:element ref="ns3:PRA_Text_5" minOccurs="0"/>
                <xsd:element ref="ns3:PRA_Date_1" minOccurs="0"/>
                <xsd:element ref="ns3:PRA_Date_2" minOccurs="0"/>
                <xsd:element ref="ns3:PRA_Date_3" minOccurs="0"/>
                <xsd:element ref="ns3:PRA_Date_Trigger" minOccurs="0"/>
                <xsd:element ref="ns3:PRA_Date_Disposal" minOccurs="0"/>
                <xsd:element ref="ns4:_dlc_DocId" minOccurs="0"/>
                <xsd:element ref="ns4:_dlc_DocIdUrl" minOccurs="0"/>
                <xsd:element ref="ns4:_dlc_DocIdPersistId" minOccurs="0"/>
                <xsd:element ref="ns3:Know-How_Type" minOccurs="0"/>
                <xsd:element ref="ns3:PRA_Type" minOccurs="0"/>
                <xsd:element ref="ns3:Aggregation_Status" minOccurs="0"/>
                <xsd:element ref="ns3:Committee" minOccurs="0"/>
                <xsd:element ref="ns3:Folder_x0020_Breadcrumb" minOccurs="0"/>
                <xsd:element ref="ns3:Folder_x0020_Name" minOccurs="0"/>
                <xsd:element ref="ns3:RD_x0020_Class" minOccurs="0"/>
                <xsd:element ref="ns3:Reference" minOccurs="0"/>
                <xsd:element ref="ns3:SFItemID" minOccurs="0"/>
                <xsd:element ref="ns3:SFVersion" minOccurs="0"/>
                <xsd:element ref="ns3:Year" minOccurs="0"/>
                <xsd:element ref="ns3:FileID" minOccurs="0"/>
                <xsd:element ref="ns3:Key_x0020_Words" minOccurs="0"/>
                <xsd:element ref="ns3:Legacy_x0020_Metadata" minOccurs="0"/>
                <xsd:element ref="ns3:Volume" minOccurs="0"/>
                <xsd:element ref="ns3:Month" minOccurs="0"/>
                <xsd:element ref="ns3:Meeting_x0020_Date" minOccurs="0"/>
                <xsd:element ref="ns3:Action_x0020_Outcome" minOccurs="0"/>
                <xsd:element ref="ns2:Activity" minOccurs="0"/>
                <xsd:element ref="ns2:Function" minOccurs="0"/>
                <xsd:element ref="ns2:FunctionGroup" minOccurs="0"/>
                <xsd:element ref="ns4:SharedWithUsers" minOccurs="0"/>
                <xsd:element ref="ns5: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12ed41f-7438-4f38-9f1a-c808e7c6ccfd" elementFormDefault="qualified">
    <xsd:import namespace="http://schemas.microsoft.com/office/2006/documentManagement/types"/>
    <xsd:import namespace="http://schemas.microsoft.com/office/infopath/2007/PartnerControls"/>
    <xsd:element name="DocumentType" ma:index="2" ma:displayName="Document Type" ma:default="Agenda, Minutes, Papers" ma:format="Dropdown" ma:internalName="DocumentType" ma:readOnly="false">
      <xsd:simpleType>
        <xsd:restriction base="dms:Choice">
          <xsd:enumeration value="ADC Bylaw"/>
          <xsd:enumeration value="ADC Strategy, Policy, Plan"/>
          <xsd:enumeration value="Agenda, Minutes, Papers"/>
          <xsd:enumeration value="Application"/>
          <xsd:enumeration value="Certificate, Award, Recognition"/>
          <xsd:enumeration value="Constitution, Deed"/>
          <xsd:enumeration value="Contract, Variation, Agreement"/>
          <xsd:enumeration value="Correspondence"/>
          <xsd:enumeration value="Data Model, Calculation, Workings"/>
          <xsd:enumeration value="Drawing, Plan, Map"/>
          <xsd:enumeration value="Employment related"/>
          <xsd:enumeration value="Financial related"/>
          <xsd:enumeration value="Guideline, Manual, Work Instruction"/>
          <xsd:enumeration value="Image, Video"/>
          <xsd:enumeration value="Internal Discussion, Rationale, Decision"/>
          <xsd:enumeration value="Internal Policy, Procedure"/>
          <xsd:enumeration value="Lease, Certificate of Title"/>
          <xsd:enumeration value="Legal Advice"/>
          <xsd:enumeration value="List, Check List, Contact List, Invitation List"/>
          <xsd:enumeration value="Permit, Approval, Certificate"/>
          <xsd:enumeration value="Presentation, Speech"/>
          <xsd:enumeration value="Publication, Media Release"/>
          <xsd:enumeration value="Reference, Third Party Material"/>
          <xsd:enumeration value="Report, Planning related"/>
          <xsd:enumeration value="Research"/>
          <xsd:enumeration value="Specification, Standard"/>
          <xsd:enumeration value="Submission, Feedback"/>
          <xsd:enumeration value="Survey"/>
          <xsd:enumeration value="Template"/>
          <xsd:enumeration value="Tender, RFP, Quote"/>
          <xsd:enumeration value="UNKNOWN"/>
          <xsd:maxLength value="255"/>
        </xsd:restriction>
      </xsd:simpleType>
    </xsd:element>
    <xsd:element name="Activity" ma:index="56" nillable="true" ma:displayName="Activity" ma:default="Meetings" ma:format="Dropdown" ma:hidden="true" ma:internalName="Activity" ma:readOnly="false">
      <xsd:simpleType>
        <xsd:union memberTypes="dms:Text">
          <xsd:simpleType>
            <xsd:restriction base="dms:Choice">
              <xsd:enumeration value="Meetings"/>
              <xsd:maxLength value="255"/>
            </xsd:restriction>
          </xsd:simpleType>
        </xsd:union>
      </xsd:simpleType>
    </xsd:element>
    <xsd:element name="Function" ma:index="57" nillable="true" ma:displayName="Function" ma:default="Democracy" ma:format="Dropdown" ma:hidden="true" ma:internalName="Function" ma:readOnly="false">
      <xsd:simpleType>
        <xsd:union memberTypes="dms:Text">
          <xsd:simpleType>
            <xsd:restriction base="dms:Choice">
              <xsd:enumeration value="Democracy"/>
              <xsd:maxLength value="255"/>
            </xsd:restriction>
          </xsd:simpleType>
        </xsd:union>
      </xsd:simpleType>
    </xsd:element>
    <xsd:element name="FunctionGroup" ma:index="58" nillable="true" ma:displayName="Function Group" ma:default="Governance" ma:format="Dropdown" ma:hidden="true" ma:internalName="FunctionGroup" ma:readOnly="false">
      <xsd:simpleType>
        <xsd:union memberTypes="dms:Text">
          <xsd:simpleType>
            <xsd:restriction base="dms:Choice">
              <xsd:enumeration value="Governance"/>
              <xsd:maxLength value="255"/>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2c4291b4-7df2-49b3-9872-de326f048675" elementFormDefault="qualified">
    <xsd:import namespace="http://schemas.microsoft.com/office/2006/documentManagement/types"/>
    <xsd:import namespace="http://schemas.microsoft.com/office/infopath/2007/PartnerControls"/>
    <xsd:element name="Subtype" ma:index="3" nillable="true" ma:displayName="Subtype" ma:format="RadioButtons" ma:internalName="Subtype" ma:readOnly="false">
      <xsd:simpleType>
        <xsd:restriction base="dms:Choice">
          <xsd:enumeration value="Final Agenda"/>
          <xsd:enumeration value="Minutes"/>
          <xsd:enumeration value="Draft Minutes"/>
          <xsd:enumeration value="Draft Report"/>
          <xsd:enumeration value="Final Report"/>
          <xsd:enumeration value="Paper"/>
          <xsd:enumeration value="Support and Coordination"/>
        </xsd:restriction>
      </xsd:simpleType>
    </xsd:element>
    <xsd:element name="Agenda_x0020_Item_x0020_Owner" ma:index="4" nillable="true" ma:displayName="Agenda Item Owner" ma:list="UserInfo" ma:SharePointGroup="0" ma:internalName="Agenda_x0020_Item_x0020_Owne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isclosure" ma:index="5" nillable="true" ma:displayName="Disclosure" ma:internalName="Disclosure" ma:readOnly="false">
      <xsd:complexType>
        <xsd:complexContent>
          <xsd:extension base="dms:MultiChoice">
            <xsd:sequence>
              <xsd:element name="Value" maxOccurs="unbounded" minOccurs="0" nillable="true">
                <xsd:simpleType>
                  <xsd:restriction base="dms:Choice">
                    <xsd:enumeration value="Public Excluded"/>
                  </xsd:restriction>
                </xsd:simpleType>
              </xsd:element>
            </xsd:sequence>
          </xsd:extension>
        </xsd:complexContent>
      </xsd:complexType>
    </xsd:element>
    <xsd:element name="Comments" ma:index="6" nillable="true" ma:displayName="Comments" ma:internalName="Comments" ma:readOnly="false">
      <xsd:simpleType>
        <xsd:restriction base="dms:Note">
          <xsd:maxLength value="255"/>
        </xsd:restriction>
      </xsd:simpleType>
    </xsd:element>
    <xsd:element name="Owner" ma:index="7" nillable="true" ma:displayName="Owner" ma:list="UserInfo" ma:SharePointGroup="0" ma:internalName="Owne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Author" ma:index="8" nillable="true" ma:displayName="External Author" ma:internalName="External_x0020_Author" ma:readOnly="false">
      <xsd:simpleType>
        <xsd:restriction base="dms:Text">
          <xsd:maxLength value="255"/>
        </xsd:restriction>
      </xsd:simpleType>
    </xsd:element>
    <xsd:element name="Authoritative_Version" ma:index="9" nillable="true" ma:displayName="Authoritative Version" ma:default="0" ma:hidden="true" ma:internalName="AuthoritativeVersion" ma:readOnly="false">
      <xsd:simpleType>
        <xsd:restriction base="dms:Boolean"/>
      </xsd:simpleType>
    </xsd:element>
    <xsd:element name="Display_x0020_on_x0020_Agenda_x0020_and_x0020_Minutes_x0020_page" ma:index="10" nillable="true" ma:displayName="Display on Agenda and Minutes page" ma:default="0" ma:description="Tick to display on Intranet Agenda and Minutes page" ma:internalName="Display_x0020_on_x0020_Agenda_x0020_and_x0020_Minutes_x0020_page" ma:readOnly="false">
      <xsd:simpleType>
        <xsd:restriction base="dms:Boolean"/>
      </xsd:simpleType>
    </xsd:element>
    <xsd:element name="Narrative" ma:index="12" nillable="true" ma:displayName="Narrative" ma:hidden="true" ma:internalName="Narrative" ma:readOnly="false">
      <xsd:simpleType>
        <xsd:restriction base="dms:Note"/>
      </xsd:simpleType>
    </xsd:element>
    <xsd:element name="Related_People" ma:index="13" nillable="true" ma:displayName="Related People" ma:hidden="true" ma:list="UserInfo" ma:SearchPeopleOnly="false" ma:SharePointGroup="0" ma:internalName="RelatedPeople"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cordID" ma:index="14" nillable="true" ma:displayName="RecordID" ma:hidden="true" ma:internalName="RecordID" ma:readOnly="true">
      <xsd:simpleType>
        <xsd:restriction base="dms:Text"/>
      </xsd:simpleType>
    </xsd:element>
    <xsd:element name="Record_Type" ma:index="15" nillable="true" ma:displayName="Business Value" ma:default="Normal" ma:format="Dropdown" ma:hidden="true" ma:internalName="RecordType" ma:readOnly="false">
      <xsd:simpleType>
        <xsd:union memberTypes="dms:Text">
          <xsd:simpleType>
            <xsd:restriction base="dms:Choice">
              <xsd:enumeration value="Housekeeping"/>
              <xsd:enumeration value="Long Term Value"/>
              <xsd:enumeration value="Superseded"/>
              <xsd:enumeration value="Normal"/>
              <xsd:enumeration value="Cancelled"/>
              <xsd:enumeration value="Deleted"/>
            </xsd:restriction>
          </xsd:simpleType>
        </xsd:union>
      </xsd:simpleType>
    </xsd:element>
    <xsd:element name="Read_Only_Status" ma:index="16" nillable="true" ma:displayName="Read Only Status" ma:default="Open" ma:format="Dropdown" ma:hidden="true" ma:internalName="ReadOnlyStatus" ma:readOnly="false">
      <xsd:simpleType>
        <xsd:union memberTypes="dms:Text">
          <xsd:simpleType>
            <xsd:restriction base="dms:Choice">
              <xsd:enumeration value="Open"/>
              <xsd:enumeration value="Document"/>
              <xsd:enumeration value="Document and Metadata"/>
            </xsd:restriction>
          </xsd:simpleType>
        </xsd:union>
      </xsd:simpleType>
    </xsd:element>
    <xsd:element name="Target_Audience" ma:index="17" nillable="true" ma:displayName="Target Audience" ma:default="Internal" ma:format="RadioButtons" ma:hidden="true" ma:internalName="TargetAudience" ma:readOnly="false">
      <xsd:simpleType>
        <xsd:union memberTypes="dms:Text">
          <xsd:simpleType>
            <xsd:restriction base="dms:Choice">
              <xsd:enumeration value="Internal"/>
              <xsd:enumeration value="External"/>
            </xsd:restriction>
          </xsd:simpleType>
        </xsd:union>
      </xsd:simpleType>
    </xsd:element>
    <xsd:element name="Original_Document" ma:index="18" nillable="true" ma:displayName="Original Document" ma:hidden="true" ma:internalName="OriginalDocument">
      <xsd:simpleType>
        <xsd:restriction base="dms:Text"/>
      </xsd:simpleType>
    </xsd:element>
    <xsd:element name="PRA_Text_1" ma:index="19" nillable="true" ma:displayName="PRA Text 1" ma:hidden="true" ma:internalName="PraText1" ma:readOnly="false">
      <xsd:simpleType>
        <xsd:restriction base="dms:Text"/>
      </xsd:simpleType>
    </xsd:element>
    <xsd:element name="PRA_Text_2" ma:index="20" nillable="true" ma:displayName="PRA Text 2" ma:hidden="true" ma:internalName="PraText2" ma:readOnly="false">
      <xsd:simpleType>
        <xsd:restriction base="dms:Text"/>
      </xsd:simpleType>
    </xsd:element>
    <xsd:element name="PRA_Text_3" ma:index="21" nillable="true" ma:displayName="PRA Text 3" ma:hidden="true" ma:internalName="PraText3" ma:readOnly="false">
      <xsd:simpleType>
        <xsd:restriction base="dms:Text"/>
      </xsd:simpleType>
    </xsd:element>
    <xsd:element name="PRA_Text_4" ma:index="22" nillable="true" ma:displayName="PRA Text 4" ma:hidden="true" ma:internalName="PraText4" ma:readOnly="false">
      <xsd:simpleType>
        <xsd:restriction base="dms:Text"/>
      </xsd:simpleType>
    </xsd:element>
    <xsd:element name="PRA_Text_5" ma:index="23" nillable="true" ma:displayName="PRA Text 5" ma:hidden="true" ma:internalName="PraText5" ma:readOnly="false">
      <xsd:simpleType>
        <xsd:restriction base="dms:Text"/>
      </xsd:simpleType>
    </xsd:element>
    <xsd:element name="PRA_Date_1" ma:index="24" nillable="true" ma:displayName="PRA Date 1" ma:format="DateTime" ma:hidden="true" ma:internalName="PraDate1" ma:readOnly="false">
      <xsd:simpleType>
        <xsd:restriction base="dms:DateTime"/>
      </xsd:simpleType>
    </xsd:element>
    <xsd:element name="PRA_Date_2" ma:index="25" nillable="true" ma:displayName="PRA Date 2" ma:format="DateTime" ma:hidden="true" ma:internalName="PraDate2" ma:readOnly="false">
      <xsd:simpleType>
        <xsd:restriction base="dms:DateTime"/>
      </xsd:simpleType>
    </xsd:element>
    <xsd:element name="PRA_Date_3" ma:index="26" nillable="true" ma:displayName="PRA Date 3" ma:format="DateTime" ma:hidden="true" ma:internalName="PraDate3" ma:readOnly="false">
      <xsd:simpleType>
        <xsd:restriction base="dms:DateTime"/>
      </xsd:simpleType>
    </xsd:element>
    <xsd:element name="PRA_Date_Trigger" ma:index="27" nillable="true" ma:displayName="PRA Date Trigger" ma:format="DateTime" ma:hidden="true" ma:internalName="PraDateTrigger" ma:readOnly="false">
      <xsd:simpleType>
        <xsd:restriction base="dms:DateTime"/>
      </xsd:simpleType>
    </xsd:element>
    <xsd:element name="PRA_Date_Disposal" ma:index="28" nillable="true" ma:displayName="PRA Date Disposal" ma:format="DateTime" ma:hidden="true" ma:internalName="PraDateDisposal" ma:readOnly="false">
      <xsd:simpleType>
        <xsd:restriction base="dms:DateTime"/>
      </xsd:simpleType>
    </xsd:element>
    <xsd:element name="Know-How_Type" ma:index="38" nillable="true" ma:displayName="Know-How Type" ma:default="NA" ma:format="Dropdown" ma:hidden="true" ma:internalName="KnowHowType" ma:readOnly="false">
      <xsd:simpleType>
        <xsd:union memberTypes="dms:Text">
          <xsd:simpleType>
            <xsd:restriction base="dms:Choice">
              <xsd:enumeration value="NA"/>
              <xsd:enumeration value="FAQ"/>
              <xsd:enumeration value="Tall Poppy"/>
              <xsd:enumeration value="Topic"/>
              <xsd:enumeration value="Who"/>
            </xsd:restriction>
          </xsd:simpleType>
        </xsd:union>
      </xsd:simpleType>
    </xsd:element>
    <xsd:element name="PRA_Type" ma:index="39" nillable="true" ma:displayName="PRA Type" ma:default="Doc" ma:hidden="true" ma:internalName="PRAType" ma:readOnly="false">
      <xsd:simpleType>
        <xsd:restriction base="dms:Text"/>
      </xsd:simpleType>
    </xsd:element>
    <xsd:element name="Aggregation_Status" ma:index="40" nillable="true" ma:displayName="Aggregation Status" ma:default="Normal" ma:format="Dropdown" ma:hidden="true" ma:internalName="AggregationStatus" ma:readOnly="false">
      <xsd:simpleType>
        <xsd:union memberTypes="dms:Text">
          <xsd:simpleType>
            <xsd:restriction base="dms:Choice">
              <xsd:enumeration value="Normal"/>
              <xsd:enumeration value="Hold"/>
              <xsd:enumeration value="Appraise"/>
              <xsd:enumeration value="Archival Record"/>
              <xsd:enumeration value="Destroy"/>
              <xsd:enumeration value="Appraise Soon"/>
              <xsd:enumeration value="Archive Soon"/>
              <xsd:enumeration value="Destroy Soon"/>
            </xsd:restriction>
          </xsd:simpleType>
        </xsd:union>
      </xsd:simpleType>
    </xsd:element>
    <xsd:element name="Committee" ma:index="41" nillable="true" ma:displayName="Committee" ma:hidden="true" ma:internalName="Committee" ma:readOnly="false">
      <xsd:simpleType>
        <xsd:restriction base="dms:Text">
          <xsd:maxLength value="255"/>
        </xsd:restriction>
      </xsd:simpleType>
    </xsd:element>
    <xsd:element name="Folder_x0020_Breadcrumb" ma:index="42" nillable="true" ma:displayName="Folder Breadcrumb" ma:hidden="true" ma:internalName="Folder_x0020_Breadcrumb" ma:readOnly="false">
      <xsd:simpleType>
        <xsd:restriction base="dms:Text">
          <xsd:maxLength value="255"/>
        </xsd:restriction>
      </xsd:simpleType>
    </xsd:element>
    <xsd:element name="Folder_x0020_Name" ma:index="43" nillable="true" ma:displayName="Folder Name" ma:hidden="true" ma:internalName="Folder_x0020_Name" ma:readOnly="false">
      <xsd:simpleType>
        <xsd:restriction base="dms:Text">
          <xsd:maxLength value="255"/>
        </xsd:restriction>
      </xsd:simpleType>
    </xsd:element>
    <xsd:element name="RD_x0020_Class" ma:index="44" nillable="true" ma:displayName="RD Class" ma:default="DEFAULT" ma:format="Dropdown" ma:hidden="true" ma:internalName="RD_x0020_Class" ma:readOnly="false">
      <xsd:simpleType>
        <xsd:union memberTypes="dms:Text">
          <xsd:simpleType>
            <xsd:restriction base="dms:Choice">
              <xsd:enumeration value="DEFAULT"/>
              <xsd:enumeration value="ADMIN1"/>
              <xsd:enumeration value="ADMIN2"/>
              <xsd:enumeration value="ADMIN3"/>
              <xsd:enumeration value="CNTRCT1"/>
              <xsd:enumeration value="CNTRCT2"/>
              <xsd:enumeration value="CNTRCT3"/>
              <xsd:enumeration value="FIN1"/>
              <xsd:enumeration value="FIN2"/>
              <xsd:enumeration value="FIN3"/>
            </xsd:restriction>
          </xsd:simpleType>
        </xsd:union>
      </xsd:simpleType>
    </xsd:element>
    <xsd:element name="Reference" ma:index="45" nillable="true" ma:displayName="Reference" ma:hidden="true" ma:internalName="Reference" ma:readOnly="false">
      <xsd:simpleType>
        <xsd:restriction base="dms:Text">
          <xsd:maxLength value="255"/>
        </xsd:restriction>
      </xsd:simpleType>
    </xsd:element>
    <xsd:element name="SFItemID" ma:index="46" nillable="true" ma:displayName="SFItemID" ma:hidden="true" ma:internalName="SFItemID" ma:readOnly="false">
      <xsd:simpleType>
        <xsd:restriction base="dms:Text">
          <xsd:maxLength value="255"/>
        </xsd:restriction>
      </xsd:simpleType>
    </xsd:element>
    <xsd:element name="SFVersion" ma:index="47" nillable="true" ma:displayName="SFVersion" ma:hidden="true" ma:internalName="SFVersion" ma:readOnly="false">
      <xsd:simpleType>
        <xsd:restriction base="dms:Text">
          <xsd:maxLength value="255"/>
        </xsd:restriction>
      </xsd:simpleType>
    </xsd:element>
    <xsd:element name="Year" ma:index="48" nillable="true" ma:displayName="Year" ma:hidden="true" ma:internalName="Year" ma:readOnly="false">
      <xsd:simpleType>
        <xsd:restriction base="dms:Text">
          <xsd:maxLength value="255"/>
        </xsd:restriction>
      </xsd:simpleType>
    </xsd:element>
    <xsd:element name="FileID" ma:index="49" nillable="true" ma:displayName="FileID" ma:hidden="true" ma:internalName="FileID" ma:readOnly="false">
      <xsd:simpleType>
        <xsd:restriction base="dms:Text">
          <xsd:maxLength value="255"/>
        </xsd:restriction>
      </xsd:simpleType>
    </xsd:element>
    <xsd:element name="Key_x0020_Words" ma:index="50" nillable="true" ma:displayName="Key Words" ma:hidden="true" ma:internalName="Key_x0020_Words" ma:readOnly="false">
      <xsd:complexType>
        <xsd:complexContent>
          <xsd:extension base="dms:MultiChoiceFillIn">
            <xsd:sequence>
              <xsd:element name="Value" maxOccurs="unbounded" minOccurs="0" nillable="true">
                <xsd:simpleType>
                  <xsd:union memberTypes="dms:Text">
                    <xsd:simpleType>
                      <xsd:restriction base="dms:Choice">
                        <xsd:enumeration value="Not yet defined"/>
                      </xsd:restriction>
                    </xsd:simpleType>
                  </xsd:union>
                </xsd:simpleType>
              </xsd:element>
            </xsd:sequence>
          </xsd:extension>
        </xsd:complexContent>
      </xsd:complexType>
    </xsd:element>
    <xsd:element name="Legacy_x0020_Metadata" ma:index="51" nillable="true" ma:displayName="Legacy Metadata" ma:hidden="true" ma:internalName="Legacy_x0020_Metadata" ma:readOnly="false">
      <xsd:simpleType>
        <xsd:restriction base="dms:Note"/>
      </xsd:simpleType>
    </xsd:element>
    <xsd:element name="Volume" ma:index="52" nillable="true" ma:displayName="Volume" ma:default="NA" ma:format="RadioButtons" ma:hidden="true" ma:internalName="Volume" ma:readOnly="false">
      <xsd:simpleType>
        <xsd:union memberTypes="dms:Text">
          <xsd:simpleType>
            <xsd:restriction base="dms:Choice">
              <xsd:enumeration value="NA"/>
            </xsd:restriction>
          </xsd:simpleType>
        </xsd:union>
      </xsd:simpleType>
    </xsd:element>
    <xsd:element name="Month" ma:index="53" nillable="true" ma:displayName="Month" ma:hidden="true" ma:internalName="Month" ma:readOnly="false">
      <xsd:simpleType>
        <xsd:restriction base="dms:Text">
          <xsd:maxLength value="255"/>
        </xsd:restriction>
      </xsd:simpleType>
    </xsd:element>
    <xsd:element name="Meeting_x0020_Date" ma:index="54" nillable="true" ma:displayName="Meeting Date" ma:format="DateOnly" ma:hidden="true" ma:internalName="Meeting_x0020_Date" ma:readOnly="false">
      <xsd:simpleType>
        <xsd:restriction base="dms:DateTime"/>
      </xsd:simpleType>
    </xsd:element>
    <xsd:element name="Action_x0020_Outcome" ma:index="55" nillable="true" ma:displayName="Action Outcome" ma:hidden="true" ma:internalName="Action_x0020_Outcome"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c00babe-68c6-4350-a57f-e4245df84b1a" elementFormDefault="qualified">
    <xsd:import namespace="http://schemas.microsoft.com/office/2006/documentManagement/types"/>
    <xsd:import namespace="http://schemas.microsoft.com/office/infopath/2007/PartnerControls"/>
    <xsd:element name="_dlc_DocId" ma:index="29" nillable="true" ma:displayName="Document ID Value" ma:description="The value of the document ID assigned to this item." ma:internalName="_dlc_DocId" ma:readOnly="true">
      <xsd:simpleType>
        <xsd:restriction base="dms:Text"/>
      </xsd:simpleType>
    </xsd:element>
    <xsd:element name="_dlc_DocIdUrl" ma:index="3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1" nillable="true" ma:displayName="Persist ID" ma:description="Keep ID on add." ma:hidden="true" ma:internalName="_dlc_DocIdPersistId" ma:readOnly="true">
      <xsd:simpleType>
        <xsd:restriction base="dms:Boolean"/>
      </xsd:simpleType>
    </xsd:element>
    <xsd:element name="SharedWithUsers" ma:index="5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60"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6"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Comments xmlns="2c4291b4-7df2-49b3-9872-de326f048675" xsi:nil="true"/>
    <Target_Audience xmlns="2c4291b4-7df2-49b3-9872-de326f048675">Internal</Target_Audience>
    <PRA_Text_1 xmlns="2c4291b4-7df2-49b3-9872-de326f048675" xsi:nil="true"/>
    <Activity xmlns="312ed41f-7438-4f38-9f1a-c808e7c6ccfd">Meetings</Activity>
    <Related_People xmlns="2c4291b4-7df2-49b3-9872-de326f048675">
      <UserInfo>
        <DisplayName/>
        <AccountId xsi:nil="true"/>
        <AccountType/>
      </UserInfo>
    </Related_People>
    <Reference xmlns="2c4291b4-7df2-49b3-9872-de326f048675" xsi:nil="true"/>
    <Record_Type xmlns="2c4291b4-7df2-49b3-9872-de326f048675">Normal</Record_Type>
    <Original_Document xmlns="2c4291b4-7df2-49b3-9872-de326f048675" xsi:nil="true"/>
    <PRA_Text_2 xmlns="2c4291b4-7df2-49b3-9872-de326f048675">Z18.3.2</PRA_Text_2>
    <PRA_Date_3 xmlns="2c4291b4-7df2-49b3-9872-de326f048675" xsi:nil="true"/>
    <Folder_x0020_Breadcrumb xmlns="2c4291b4-7df2-49b3-9872-de326f048675" xsi:nil="true"/>
    <Display_x0020_on_x0020_Agenda_x0020_and_x0020_Minutes_x0020_page xmlns="2c4291b4-7df2-49b3-9872-de326f048675">false</Display_x0020_on_x0020_Agenda_x0020_and_x0020_Minutes_x0020_page>
    <IconOverlay xmlns="http://schemas.microsoft.com/sharepoint/v4" xsi:nil="true"/>
    <Key_x0020_Words xmlns="2c4291b4-7df2-49b3-9872-de326f048675"/>
    <FileID xmlns="2c4291b4-7df2-49b3-9872-de326f048675" xsi:nil="true"/>
    <PRA_Text_3 xmlns="2c4291b4-7df2-49b3-9872-de326f048675" xsi:nil="true"/>
    <PRA_Date_2 xmlns="2c4291b4-7df2-49b3-9872-de326f048675" xsi:nil="true"/>
    <Aggregation_Status xmlns="2c4291b4-7df2-49b3-9872-de326f048675">Archival Record</Aggregation_Status>
    <SFItemID xmlns="2c4291b4-7df2-49b3-9872-de326f048675">017a2ea0-550e-4fba-a0cd-6abede55aefd</SFItemID>
    <Legacy_x0020_Metadata xmlns="2c4291b4-7df2-49b3-9872-de326f048675" xsi:nil="true"/>
    <Meeting_x0020_Date xmlns="2c4291b4-7df2-49b3-9872-de326f048675">2021-05-12T12:00:00+00:00</Meeting_x0020_Date>
    <Narrative xmlns="2c4291b4-7df2-49b3-9872-de326f048675" xsi:nil="true"/>
    <Folder_x0020_Name xmlns="2c4291b4-7df2-49b3-9872-de326f048675" xsi:nil="true"/>
    <SFVersion xmlns="2c4291b4-7df2-49b3-9872-de326f048675" xsi:nil="true"/>
    <Owner xmlns="2c4291b4-7df2-49b3-9872-de326f048675">
      <UserInfo>
        <DisplayName/>
        <AccountId xsi:nil="true"/>
        <AccountType/>
      </UserInfo>
    </Owner>
    <Disclosure xmlns="2c4291b4-7df2-49b3-9872-de326f048675"/>
    <PRA_Text_4 xmlns="2c4291b4-7df2-49b3-9872-de326f048675" xsi:nil="true"/>
    <Committee xmlns="2c4291b4-7df2-49b3-9872-de326f048675">Audit and Risk Committee </Committee>
    <FunctionGroup xmlns="312ed41f-7438-4f38-9f1a-c808e7c6ccfd">Governance</FunctionGroup>
    <DocumentType xmlns="312ed41f-7438-4f38-9f1a-c808e7c6ccfd">Agenda, Minutes, Papers</DocumentType>
    <Authoritative_Version xmlns="2c4291b4-7df2-49b3-9872-de326f048675">false</Authoritative_Version>
    <PRA_Type xmlns="2c4291b4-7df2-49b3-9872-de326f048675">Doc</PRA_Type>
    <Agenda_x0020_Item_x0020_Owner xmlns="2c4291b4-7df2-49b3-9872-de326f048675">
      <UserInfo>
        <DisplayName>Richard Wood</DisplayName>
        <AccountId>57</AccountId>
        <AccountType/>
      </UserInfo>
    </Agenda_x0020_Item_x0020_Owner>
    <Read_Only_Status xmlns="2c4291b4-7df2-49b3-9872-de326f048675">Open</Read_Only_Status>
    <PRA_Date_Disposal xmlns="2c4291b4-7df2-49b3-9872-de326f048675" xsi:nil="true"/>
    <External_x0020_Author xmlns="2c4291b4-7df2-49b3-9872-de326f048675" xsi:nil="true"/>
    <RD_x0020_Class xmlns="2c4291b4-7df2-49b3-9872-de326f048675">DEFAULT</RD_x0020_Class>
    <Volume xmlns="2c4291b4-7df2-49b3-9872-de326f048675">NA</Volume>
    <Month xmlns="2c4291b4-7df2-49b3-9872-de326f048675">May</Month>
    <Action_x0020_Outcome xmlns="2c4291b4-7df2-49b3-9872-de326f048675" xsi:nil="true"/>
    <PRA_Text_5 xmlns="2c4291b4-7df2-49b3-9872-de326f048675" xsi:nil="true"/>
    <PRA_Date_1 xmlns="2c4291b4-7df2-49b3-9872-de326f048675" xsi:nil="true"/>
    <PRA_Date_Trigger xmlns="2c4291b4-7df2-49b3-9872-de326f048675">2121-04-07T12:00:00+00:00</PRA_Date_Trigger>
    <Function xmlns="312ed41f-7438-4f38-9f1a-c808e7c6ccfd">Democracy</Function>
    <Subtype xmlns="2c4291b4-7df2-49b3-9872-de326f048675">Final Report</Subtype>
    <Know-How_Type xmlns="2c4291b4-7df2-49b3-9872-de326f048675">NA</Know-How_Type>
    <Year xmlns="2c4291b4-7df2-49b3-9872-de326f048675" xsi:nil="true"/>
    <RecordID xmlns="2c4291b4-7df2-49b3-9872-de326f048675">203481</RecordID>
    <_dlc_DocId xmlns="2c00babe-68c6-4350-a57f-e4245df84b1a">-828169612-2189</_dlc_DocId>
    <_dlc_DocIdUrl xmlns="2c00babe-68c6-4350-a57f-e4245df84b1a">
      <Url>https://thor.adc.govt.nz/site/democracy/_layouts/15/DocIdRedir.aspx?ID=-828169612-2189</Url>
      <Description>-828169612-2189</Description>
    </_dlc_DocIdUr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DE44B13-472D-4E93-9083-EDF1F2AD6961}">
  <ds:schemaRefs>
    <ds:schemaRef ds:uri="http://schemas.microsoft.com/sharepoint/events"/>
  </ds:schemaRefs>
</ds:datastoreItem>
</file>

<file path=customXml/itemProps2.xml><?xml version="1.0" encoding="utf-8"?>
<ds:datastoreItem xmlns:ds="http://schemas.openxmlformats.org/officeDocument/2006/customXml" ds:itemID="{35C76104-525D-442B-ACA2-12AE662535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12ed41f-7438-4f38-9f1a-c808e7c6ccfd"/>
    <ds:schemaRef ds:uri="2c4291b4-7df2-49b3-9872-de326f048675"/>
    <ds:schemaRef ds:uri="2c00babe-68c6-4350-a57f-e4245df84b1a"/>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D3F7D31-8A30-4643-B3A8-3831C69136AC}">
  <ds:schemaRefs>
    <ds:schemaRef ds:uri="http://schemas.microsoft.com/office/2006/documentManagement/types"/>
    <ds:schemaRef ds:uri="http://purl.org/dc/dcmitype/"/>
    <ds:schemaRef ds:uri="http://schemas.openxmlformats.org/package/2006/metadata/core-properties"/>
    <ds:schemaRef ds:uri="http://purl.org/dc/elements/1.1/"/>
    <ds:schemaRef ds:uri="http://www.w3.org/XML/1998/namespace"/>
    <ds:schemaRef ds:uri="http://schemas.microsoft.com/office/infopath/2007/PartnerControls"/>
    <ds:schemaRef ds:uri="http://schemas.microsoft.com/sharepoint/v4"/>
    <ds:schemaRef ds:uri="2c00babe-68c6-4350-a57f-e4245df84b1a"/>
    <ds:schemaRef ds:uri="http://purl.org/dc/terms/"/>
    <ds:schemaRef ds:uri="2c4291b4-7df2-49b3-9872-de326f048675"/>
    <ds:schemaRef ds:uri="312ed41f-7438-4f38-9f1a-c808e7c6ccfd"/>
    <ds:schemaRef ds:uri="http://schemas.microsoft.com/office/2006/metadata/properties"/>
  </ds:schemaRefs>
</ds:datastoreItem>
</file>

<file path=customXml/itemProps4.xml><?xml version="1.0" encoding="utf-8"?>
<ds:datastoreItem xmlns:ds="http://schemas.openxmlformats.org/officeDocument/2006/customXml" ds:itemID="{2CD5D852-B025-484B-BB05-47DF7F4418F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8</vt:i4>
      </vt:variant>
    </vt:vector>
  </HeadingPairs>
  <TitlesOfParts>
    <vt:vector size="33" baseType="lpstr">
      <vt:lpstr>TEMPLATE SERVICES</vt:lpstr>
      <vt:lpstr>TEMPLATE</vt:lpstr>
      <vt:lpstr>Small Assets</vt:lpstr>
      <vt:lpstr>TRADE</vt:lpstr>
      <vt:lpstr>Summary Sheet</vt:lpstr>
      <vt:lpstr>Rakaia Arch</vt:lpstr>
      <vt:lpstr>Rakaia Services</vt:lpstr>
      <vt:lpstr>Rakaia Estimates</vt:lpstr>
      <vt:lpstr>Hinds Arch</vt:lpstr>
      <vt:lpstr>Hinds Services</vt:lpstr>
      <vt:lpstr>Hinds Estimates</vt:lpstr>
      <vt:lpstr>Tinwald Arch</vt:lpstr>
      <vt:lpstr>Tinwald Services</vt:lpstr>
      <vt:lpstr>Tinwald Estimates</vt:lpstr>
      <vt:lpstr>Mayfield Arch</vt:lpstr>
      <vt:lpstr>Mayfield Services</vt:lpstr>
      <vt:lpstr>Mayfield Estimates</vt:lpstr>
      <vt:lpstr>Ruapuna Arch</vt:lpstr>
      <vt:lpstr>Ruapuna Services</vt:lpstr>
      <vt:lpstr>Ruapuna Estimates</vt:lpstr>
      <vt:lpstr>Mt Somers Arch</vt:lpstr>
      <vt:lpstr>Mt Somers Services</vt:lpstr>
      <vt:lpstr>Mt Somers Estimates</vt:lpstr>
      <vt:lpstr>Rates</vt:lpstr>
      <vt:lpstr>Lists</vt:lpstr>
      <vt:lpstr>Estimate</vt:lpstr>
      <vt:lpstr>'Small Assets'!Print_Area</vt:lpstr>
      <vt:lpstr>'Tinwald Arch'!Print_Area</vt:lpstr>
      <vt:lpstr>'Tinwald Arch'!Print_Titles</vt:lpstr>
      <vt:lpstr>Priorities</vt:lpstr>
      <vt:lpstr>Trade</vt:lpstr>
      <vt:lpstr>TRADES</vt:lpstr>
      <vt:lpstr>units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Tom Wild</dc:creator>
  <cp:lastModifiedBy>Phillipa Clark</cp:lastModifiedBy>
  <cp:lastPrinted>2021-04-03T18:45:01Z</cp:lastPrinted>
  <dcterms:created xsi:type="dcterms:W3CDTF">2013-05-23T21:28:08Z</dcterms:created>
  <dcterms:modified xsi:type="dcterms:W3CDTF">2021-05-03T20:22:25Z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0x010100AAAAAAAAAAAAAAAAAAAAAAAAAAAAAA02003C05A8DAC6981D4BB356808FC2606D58</vt:lpwstr>
  </property>
  <property fmtid="{D5CDD505-2E9C-101B-9397-08002B2CF9AE}" pid="3" name="_dlc_DocIdItemGuid">
    <vt:lpwstr>0cebfa76-55bd-4d2a-bce2-e5bb537eab64</vt:lpwstr>
  </property>
  <property fmtid="{D5CDD505-2E9C-101B-9397-08002B2CF9AE}" pid="4" name="Committee Type">
    <vt:lpwstr>Standing Committee</vt:lpwstr>
  </property>
  <property fmtid="{D5CDD505-2E9C-101B-9397-08002B2CF9AE}" pid="5" name="Case">
    <vt:lpwstr>Audit and Risk Committee  - 13/05/2021</vt:lpwstr>
  </property>
</Properties>
</file>